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Z:\QUOTA\ADMINISTRACIO\CONTRACTACIÓ\Plecs 2025\002_25000XX (OBERT H -S0057) AM Gerència drets socials i Gerència cultura\03. Documentació definitiva\"/>
    </mc:Choice>
  </mc:AlternateContent>
  <xr:revisionPtr revIDLastSave="0" documentId="13_ncr:1_{4D18570F-2110-4D42-9085-105ABAC97F02}" xr6:coauthVersionLast="47" xr6:coauthVersionMax="47" xr10:uidLastSave="{00000000-0000-0000-0000-000000000000}"/>
  <bookViews>
    <workbookView xWindow="-50" yWindow="-50" windowWidth="19300" windowHeight="10300" tabRatio="733" activeTab="2" xr2:uid="{00000000-000D-0000-FFFF-FFFF00000000}"/>
  </bookViews>
  <sheets>
    <sheet name="Càlcul pressupost " sheetId="14" r:id="rId1"/>
    <sheet name="Resum volumetries" sheetId="56" state="hidden" r:id="rId2"/>
    <sheet name="Perfils" sheetId="35" r:id="rId3"/>
    <sheet name="Cultura" sheetId="57" state="hidden" r:id="rId4"/>
    <sheet name="DS_IMSS_AREA" sheetId="51" state="hidden" r:id="rId5"/>
    <sheet name="Taules IJ" sheetId="31" r:id="rId6"/>
    <sheet name="Transició" sheetId="24" state="hidden" r:id="rId7"/>
    <sheet name="Costos directes-indirectes" sheetId="58" r:id="rId8"/>
    <sheet name="Full1" sheetId="59" state="hidden" r:id="rId9"/>
    <sheet name="Quadre desglossament" sheetId="43" state="hidden" r:id="rId10"/>
  </sheets>
  <definedNames>
    <definedName name="_xlnm._FilterDatabase" localSheetId="0" hidden="1">'Càlcul pressupost '!$29:$65</definedName>
    <definedName name="_xlnm._FilterDatabase" localSheetId="4" hidden="1">DS_IMSS_AREA!$A$35:$V$245</definedName>
    <definedName name="_xlnm._FilterDatabase" localSheetId="6" hidden="1">Transició!$C$2:$T$36</definedName>
    <definedName name="C_Despesa">#REF!</definedName>
    <definedName name="Dades_Servei">#REF!</definedName>
    <definedName name="T_Despesa">#REF!</definedName>
  </definedNames>
  <calcPr calcId="191028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136" i="14" l="1"/>
  <c r="AQ135" i="14"/>
  <c r="AQ134" i="14"/>
  <c r="AQ133" i="14"/>
  <c r="AQ131" i="14"/>
  <c r="AQ130" i="14"/>
  <c r="AQ129" i="14"/>
  <c r="AQ128" i="14"/>
  <c r="AQ127" i="14"/>
  <c r="AQ126" i="14"/>
  <c r="AQ125" i="14"/>
  <c r="AQ124" i="14"/>
  <c r="AQ123" i="14"/>
  <c r="AQ122" i="14"/>
  <c r="AQ121" i="14"/>
  <c r="AQ120" i="14"/>
  <c r="AQ119" i="14"/>
  <c r="AQ118" i="14"/>
  <c r="AQ117" i="14"/>
  <c r="AQ116" i="14"/>
  <c r="AQ115" i="14"/>
  <c r="AQ114" i="14"/>
  <c r="AQ113" i="14"/>
  <c r="AQ112" i="14"/>
  <c r="AQ111" i="14"/>
  <c r="AQ110" i="14"/>
  <c r="AQ109" i="14"/>
  <c r="AQ108" i="14"/>
  <c r="AQ107" i="14"/>
  <c r="AQ106" i="14"/>
  <c r="AQ60" i="14"/>
  <c r="AQ59" i="14"/>
  <c r="AQ58" i="14"/>
  <c r="AQ57" i="14"/>
  <c r="AQ55" i="14"/>
  <c r="AQ54" i="14"/>
  <c r="AQ53" i="14"/>
  <c r="AQ52" i="14"/>
  <c r="AQ51" i="14"/>
  <c r="AQ50" i="14"/>
  <c r="AQ49" i="14"/>
  <c r="AQ48" i="14"/>
  <c r="AQ47" i="14"/>
  <c r="AQ46" i="14"/>
  <c r="AQ45" i="14"/>
  <c r="AQ44" i="14"/>
  <c r="AQ43" i="14"/>
  <c r="AQ42" i="14"/>
  <c r="AQ41" i="14"/>
  <c r="AQ40" i="14"/>
  <c r="AQ39" i="14"/>
  <c r="AQ38" i="14"/>
  <c r="AQ37" i="14"/>
  <c r="AQ36" i="14"/>
  <c r="AQ35" i="14"/>
  <c r="AQ34" i="14"/>
  <c r="AQ33" i="14"/>
  <c r="AQ32" i="14"/>
  <c r="AQ31" i="14"/>
  <c r="AQ30" i="14"/>
  <c r="D39" i="35" l="1"/>
  <c r="D33" i="35"/>
  <c r="H41" i="35" l="1"/>
  <c r="H40" i="35"/>
  <c r="H39" i="35"/>
  <c r="H38" i="35"/>
  <c r="H35" i="35"/>
  <c r="H34" i="35"/>
  <c r="H33" i="35"/>
  <c r="C33" i="35"/>
  <c r="C39" i="35" s="1"/>
  <c r="H32" i="35"/>
  <c r="H31" i="35"/>
  <c r="H37" i="35"/>
  <c r="E61" i="35" l="1"/>
  <c r="E60" i="35"/>
  <c r="E33" i="35" s="1"/>
  <c r="E39" i="35" s="1"/>
  <c r="G39" i="35" l="1"/>
  <c r="F39" i="35"/>
  <c r="G33" i="35"/>
  <c r="F33" i="35"/>
  <c r="H12" i="24"/>
  <c r="I46" i="24"/>
  <c r="N49" i="24"/>
  <c r="N44" i="24"/>
  <c r="H3" i="24"/>
  <c r="G8" i="24"/>
  <c r="C4" i="58"/>
  <c r="Q193" i="14"/>
  <c r="J193" i="14" s="1"/>
  <c r="J41" i="14"/>
  <c r="Q41" i="14"/>
  <c r="Q117" i="14" l="1"/>
  <c r="J117" i="14" s="1"/>
  <c r="J190" i="14"/>
  <c r="G193" i="14"/>
  <c r="Q155" i="14"/>
  <c r="J155" i="14" s="1"/>
  <c r="G155" i="14"/>
  <c r="G117" i="14"/>
  <c r="Q79" i="14"/>
  <c r="J79" i="14" s="1"/>
  <c r="G79" i="14"/>
  <c r="G48" i="14"/>
  <c r="G41" i="14"/>
  <c r="M41" i="14" s="1"/>
  <c r="M117" i="14" l="1"/>
  <c r="D7" i="58"/>
  <c r="D8" i="58" s="1"/>
  <c r="J195" i="14"/>
  <c r="J200" i="14"/>
  <c r="G200" i="14"/>
  <c r="P187" i="14"/>
  <c r="J184" i="14"/>
  <c r="G184" i="14"/>
  <c r="P184" i="14"/>
  <c r="P149" i="14"/>
  <c r="J162" i="14"/>
  <c r="G162" i="14"/>
  <c r="J146" i="14"/>
  <c r="P146" i="14"/>
  <c r="G146" i="14"/>
  <c r="J111" i="14"/>
  <c r="G111" i="14"/>
  <c r="P111" i="14"/>
  <c r="J108" i="14"/>
  <c r="P108" i="14"/>
  <c r="G108" i="14"/>
  <c r="J70" i="14"/>
  <c r="G70" i="14"/>
  <c r="P70" i="14"/>
  <c r="J73" i="14"/>
  <c r="J74" i="14"/>
  <c r="P73" i="14"/>
  <c r="G73" i="14"/>
  <c r="J32" i="14"/>
  <c r="G32" i="14"/>
  <c r="P32" i="14"/>
  <c r="J35" i="14"/>
  <c r="G35" i="14"/>
  <c r="M34" i="14"/>
  <c r="D10" i="58"/>
  <c r="AQ212" i="14"/>
  <c r="AQ211" i="14"/>
  <c r="AQ210" i="14"/>
  <c r="AQ209" i="14"/>
  <c r="AQ207" i="14"/>
  <c r="AQ206" i="14"/>
  <c r="AQ205" i="14"/>
  <c r="AQ204" i="14"/>
  <c r="AQ203" i="14"/>
  <c r="AQ202" i="14"/>
  <c r="AQ201" i="14"/>
  <c r="AQ200" i="14"/>
  <c r="AQ199" i="14"/>
  <c r="AQ198" i="14"/>
  <c r="AQ197" i="14"/>
  <c r="AQ196" i="14"/>
  <c r="AQ195" i="14"/>
  <c r="AQ194" i="14"/>
  <c r="AQ193" i="14"/>
  <c r="AQ192" i="14"/>
  <c r="AQ191" i="14"/>
  <c r="AQ190" i="14"/>
  <c r="AQ189" i="14"/>
  <c r="AQ188" i="14"/>
  <c r="AQ187" i="14"/>
  <c r="AQ186" i="14"/>
  <c r="AQ185" i="14"/>
  <c r="AQ184" i="14"/>
  <c r="AQ183" i="14"/>
  <c r="AQ182" i="14"/>
  <c r="AQ174" i="14"/>
  <c r="AQ173" i="14"/>
  <c r="AQ172" i="14"/>
  <c r="AQ171" i="14"/>
  <c r="AQ169" i="14"/>
  <c r="AQ168" i="14"/>
  <c r="AQ167" i="14"/>
  <c r="AQ166" i="14"/>
  <c r="AQ165" i="14"/>
  <c r="AQ164" i="14"/>
  <c r="AQ163" i="14"/>
  <c r="AQ162" i="14"/>
  <c r="AQ161" i="14"/>
  <c r="AQ160" i="14"/>
  <c r="AQ159" i="14"/>
  <c r="AQ158" i="14"/>
  <c r="AQ157" i="14"/>
  <c r="AQ156" i="14"/>
  <c r="AQ155" i="14"/>
  <c r="AQ154" i="14"/>
  <c r="AQ153" i="14"/>
  <c r="AQ152" i="14"/>
  <c r="AQ151" i="14"/>
  <c r="AQ150" i="14"/>
  <c r="AQ149" i="14"/>
  <c r="AQ148" i="14"/>
  <c r="AQ147" i="14"/>
  <c r="AQ146" i="14"/>
  <c r="AQ145" i="14"/>
  <c r="AQ144" i="14"/>
  <c r="AQ98" i="14"/>
  <c r="AQ97" i="14"/>
  <c r="AQ96" i="14"/>
  <c r="AQ95" i="14"/>
  <c r="AQ93" i="14"/>
  <c r="AQ92" i="14"/>
  <c r="AQ91" i="14"/>
  <c r="AQ90" i="14"/>
  <c r="AQ89" i="14"/>
  <c r="AQ88" i="14"/>
  <c r="AQ87" i="14"/>
  <c r="AQ86" i="14"/>
  <c r="AQ85" i="14"/>
  <c r="AQ84" i="14"/>
  <c r="AQ83" i="14"/>
  <c r="AQ82" i="14"/>
  <c r="AQ81" i="14"/>
  <c r="AQ80" i="14"/>
  <c r="AQ79" i="14"/>
  <c r="AQ78" i="14"/>
  <c r="AQ77" i="14"/>
  <c r="AQ76" i="14"/>
  <c r="AQ75" i="14"/>
  <c r="AQ74" i="14"/>
  <c r="AQ73" i="14"/>
  <c r="AQ72" i="14"/>
  <c r="AQ71" i="14"/>
  <c r="AQ70" i="14"/>
  <c r="AQ69" i="14"/>
  <c r="AQ68" i="14"/>
  <c r="J207" i="14"/>
  <c r="J43" i="14"/>
  <c r="J172" i="14"/>
  <c r="J157" i="14"/>
  <c r="J134" i="14"/>
  <c r="J161" i="14"/>
  <c r="J173" i="14"/>
  <c r="J171" i="14"/>
  <c r="J133" i="14"/>
  <c r="J119" i="14"/>
  <c r="G56" i="14" l="1"/>
  <c r="D9" i="58"/>
  <c r="D11" i="58" s="1"/>
  <c r="J194" i="14"/>
  <c r="J192" i="14"/>
  <c r="J183" i="14"/>
  <c r="J202" i="14"/>
  <c r="J199" i="14"/>
  <c r="J201" i="14"/>
  <c r="J187" i="14"/>
  <c r="J188" i="14"/>
  <c r="J203" i="14"/>
  <c r="J189" i="14"/>
  <c r="J204" i="14"/>
  <c r="J196" i="14"/>
  <c r="J197" i="14"/>
  <c r="J198" i="14"/>
  <c r="J185" i="14"/>
  <c r="J186" i="14"/>
  <c r="J205" i="14"/>
  <c r="J191" i="14"/>
  <c r="J206" i="14"/>
  <c r="J209" i="14"/>
  <c r="M209" i="14" s="1"/>
  <c r="J211" i="14"/>
  <c r="M211" i="14" s="1"/>
  <c r="J182" i="14"/>
  <c r="J148" i="14"/>
  <c r="J149" i="14"/>
  <c r="J150" i="14"/>
  <c r="J152" i="14"/>
  <c r="J168" i="14"/>
  <c r="J164" i="14"/>
  <c r="J151" i="14"/>
  <c r="J166" i="14"/>
  <c r="J167" i="14"/>
  <c r="J153" i="14"/>
  <c r="J154" i="14"/>
  <c r="J163" i="14"/>
  <c r="J165" i="14"/>
  <c r="J169" i="14"/>
  <c r="J156" i="14"/>
  <c r="J147" i="14"/>
  <c r="J158" i="14"/>
  <c r="J159" i="14"/>
  <c r="J145" i="14"/>
  <c r="J160" i="14"/>
  <c r="J135" i="14"/>
  <c r="M135" i="14" s="1"/>
  <c r="J120" i="14"/>
  <c r="J107" i="14"/>
  <c r="J123" i="14"/>
  <c r="J118" i="14"/>
  <c r="J106" i="14"/>
  <c r="J121" i="14"/>
  <c r="J122" i="14"/>
  <c r="J109" i="14"/>
  <c r="J124" i="14"/>
  <c r="J110" i="14"/>
  <c r="J126" i="14"/>
  <c r="J127" i="14"/>
  <c r="J112" i="14"/>
  <c r="J129" i="14"/>
  <c r="M129" i="14" s="1"/>
  <c r="J130" i="14"/>
  <c r="J115" i="14"/>
  <c r="J131" i="14"/>
  <c r="J128" i="14"/>
  <c r="M128" i="14" s="1"/>
  <c r="J113" i="14"/>
  <c r="M113" i="14" s="1"/>
  <c r="J114" i="14"/>
  <c r="J116" i="14"/>
  <c r="M116" i="14" s="1"/>
  <c r="J125" i="14"/>
  <c r="J96" i="14"/>
  <c r="M96" i="14" s="1"/>
  <c r="J97" i="14"/>
  <c r="M97" i="14" s="1"/>
  <c r="M98" i="14"/>
  <c r="M173" i="14"/>
  <c r="M172" i="14"/>
  <c r="M171" i="14"/>
  <c r="M134" i="14"/>
  <c r="M133" i="14"/>
  <c r="M31" i="14"/>
  <c r="D14" i="58" l="1"/>
  <c r="D15" i="58" s="1"/>
  <c r="D16" i="58" s="1"/>
  <c r="D17" i="58" s="1"/>
  <c r="T35" i="14"/>
  <c r="Q208" i="14"/>
  <c r="J210" i="14"/>
  <c r="M210" i="14" s="1"/>
  <c r="Q170" i="14"/>
  <c r="Q132" i="14"/>
  <c r="J81" i="14"/>
  <c r="M78" i="14"/>
  <c r="J77" i="14"/>
  <c r="M77" i="14" s="1"/>
  <c r="J92" i="14"/>
  <c r="M92" i="14" s="1"/>
  <c r="M91" i="14"/>
  <c r="M90" i="14"/>
  <c r="M74" i="14"/>
  <c r="M79" i="14"/>
  <c r="J93" i="14"/>
  <c r="M93" i="14" s="1"/>
  <c r="J76" i="14"/>
  <c r="M76" i="14" s="1"/>
  <c r="M75" i="14"/>
  <c r="J89" i="14"/>
  <c r="M89" i="14" s="1"/>
  <c r="J88" i="14"/>
  <c r="M88" i="14" s="1"/>
  <c r="J72" i="14"/>
  <c r="M72" i="14" s="1"/>
  <c r="J87" i="14"/>
  <c r="M87" i="14" s="1"/>
  <c r="J71" i="14"/>
  <c r="M71" i="14" s="1"/>
  <c r="J85" i="14"/>
  <c r="M85" i="14" s="1"/>
  <c r="J84" i="14"/>
  <c r="M84" i="14" s="1"/>
  <c r="J86" i="14"/>
  <c r="M86" i="14" s="1"/>
  <c r="J82" i="14"/>
  <c r="M82" i="14" s="1"/>
  <c r="J80" i="14"/>
  <c r="M80" i="14" s="1"/>
  <c r="J69" i="14"/>
  <c r="M69" i="14" s="1"/>
  <c r="J83" i="14"/>
  <c r="M83" i="14" s="1"/>
  <c r="J68" i="14"/>
  <c r="M68" i="14" s="1"/>
  <c r="M81" i="14" l="1"/>
  <c r="Q94" i="14"/>
  <c r="O14" i="14" l="1"/>
  <c r="Q56" i="14"/>
  <c r="M60" i="14" l="1"/>
  <c r="M59" i="14"/>
  <c r="M58" i="14"/>
  <c r="M57" i="14"/>
  <c r="D344" i="51" l="1"/>
  <c r="C257" i="51"/>
  <c r="F344" i="51" l="1"/>
  <c r="F343" i="51"/>
  <c r="E344" i="51"/>
  <c r="E343" i="51"/>
  <c r="D343" i="51"/>
  <c r="C344" i="51"/>
  <c r="C343" i="51"/>
  <c r="C345" i="51" s="1"/>
  <c r="F345" i="51"/>
  <c r="E345" i="51"/>
  <c r="XFB335" i="51"/>
  <c r="XFA335" i="51"/>
  <c r="XEZ335" i="51"/>
  <c r="XEY335" i="51"/>
  <c r="XET335" i="51"/>
  <c r="XES335" i="51"/>
  <c r="XER335" i="51"/>
  <c r="XEQ335" i="51"/>
  <c r="XEL335" i="51"/>
  <c r="XEK335" i="51"/>
  <c r="XEJ335" i="51"/>
  <c r="XEI335" i="51"/>
  <c r="XED335" i="51"/>
  <c r="XEC335" i="51"/>
  <c r="XEB335" i="51"/>
  <c r="XEA335" i="51"/>
  <c r="XDV335" i="51"/>
  <c r="XDU335" i="51"/>
  <c r="XDT335" i="51"/>
  <c r="XDS335" i="51"/>
  <c r="XDN335" i="51"/>
  <c r="XDM335" i="51"/>
  <c r="XDL335" i="51"/>
  <c r="XDK335" i="51"/>
  <c r="XDF335" i="51"/>
  <c r="XDE335" i="51"/>
  <c r="XDD335" i="51"/>
  <c r="XDC335" i="51"/>
  <c r="XCX335" i="51"/>
  <c r="XCW335" i="51"/>
  <c r="XCV335" i="51"/>
  <c r="XCU335" i="51"/>
  <c r="XCP335" i="51"/>
  <c r="XCO335" i="51"/>
  <c r="XCN335" i="51"/>
  <c r="XCM335" i="51"/>
  <c r="XCH335" i="51"/>
  <c r="XCG335" i="51"/>
  <c r="XCF335" i="51"/>
  <c r="XCE335" i="51"/>
  <c r="XBZ335" i="51"/>
  <c r="XBY335" i="51"/>
  <c r="XBX335" i="51"/>
  <c r="XBW335" i="51"/>
  <c r="XBR335" i="51"/>
  <c r="XBQ335" i="51"/>
  <c r="XBP335" i="51"/>
  <c r="XBO335" i="51"/>
  <c r="XBJ335" i="51"/>
  <c r="XBI335" i="51"/>
  <c r="XBH335" i="51"/>
  <c r="XBG335" i="51"/>
  <c r="XBB335" i="51"/>
  <c r="XBA335" i="51"/>
  <c r="XAZ335" i="51"/>
  <c r="XAY335" i="51"/>
  <c r="XAT335" i="51"/>
  <c r="XAS335" i="51"/>
  <c r="XAR335" i="51"/>
  <c r="XAQ335" i="51"/>
  <c r="XAL335" i="51"/>
  <c r="XAK335" i="51"/>
  <c r="XAJ335" i="51"/>
  <c r="XAI335" i="51"/>
  <c r="XAD335" i="51"/>
  <c r="XAC335" i="51"/>
  <c r="XAB335" i="51"/>
  <c r="XAA335" i="51"/>
  <c r="WZV335" i="51"/>
  <c r="WZU335" i="51"/>
  <c r="WZT335" i="51"/>
  <c r="WZS335" i="51"/>
  <c r="WZN335" i="51"/>
  <c r="WZM335" i="51"/>
  <c r="WZL335" i="51"/>
  <c r="WZK335" i="51"/>
  <c r="WZF335" i="51"/>
  <c r="WZE335" i="51"/>
  <c r="WZD335" i="51"/>
  <c r="WZC335" i="51"/>
  <c r="WYX335" i="51"/>
  <c r="WYW335" i="51"/>
  <c r="WYV335" i="51"/>
  <c r="WYU335" i="51"/>
  <c r="WYP335" i="51"/>
  <c r="WYO335" i="51"/>
  <c r="WYN335" i="51"/>
  <c r="WYM335" i="51"/>
  <c r="WYH335" i="51"/>
  <c r="WYG335" i="51"/>
  <c r="WYF335" i="51"/>
  <c r="WYE335" i="51"/>
  <c r="WXZ335" i="51"/>
  <c r="WXY335" i="51"/>
  <c r="WXX335" i="51"/>
  <c r="WXW335" i="51"/>
  <c r="WXR335" i="51"/>
  <c r="WXQ335" i="51"/>
  <c r="WXP335" i="51"/>
  <c r="WXO335" i="51"/>
  <c r="WXJ335" i="51"/>
  <c r="WXI335" i="51"/>
  <c r="WXH335" i="51"/>
  <c r="WXG335" i="51"/>
  <c r="WXB335" i="51"/>
  <c r="WXA335" i="51"/>
  <c r="WWZ335" i="51"/>
  <c r="WWY335" i="51"/>
  <c r="WWT335" i="51"/>
  <c r="WWS335" i="51"/>
  <c r="WWR335" i="51"/>
  <c r="WWQ335" i="51"/>
  <c r="WWL335" i="51"/>
  <c r="WWK335" i="51"/>
  <c r="WWJ335" i="51"/>
  <c r="WWI335" i="51"/>
  <c r="WWD335" i="51"/>
  <c r="WWC335" i="51"/>
  <c r="WWB335" i="51"/>
  <c r="WWA335" i="51"/>
  <c r="WVV335" i="51"/>
  <c r="WVU335" i="51"/>
  <c r="WVT335" i="51"/>
  <c r="WVS335" i="51"/>
  <c r="WVN335" i="51"/>
  <c r="WVM335" i="51"/>
  <c r="WVL335" i="51"/>
  <c r="WVK335" i="51"/>
  <c r="WVF335" i="51"/>
  <c r="WVE335" i="51"/>
  <c r="WVD335" i="51"/>
  <c r="WVC335" i="51"/>
  <c r="WUX335" i="51"/>
  <c r="WUW335" i="51"/>
  <c r="WUV335" i="51"/>
  <c r="WUU335" i="51"/>
  <c r="WUP335" i="51"/>
  <c r="WUO335" i="51"/>
  <c r="WUN335" i="51"/>
  <c r="WUM335" i="51"/>
  <c r="WUH335" i="51"/>
  <c r="WUG335" i="51"/>
  <c r="WUF335" i="51"/>
  <c r="WUE335" i="51"/>
  <c r="WTZ335" i="51"/>
  <c r="WTY335" i="51"/>
  <c r="WTX335" i="51"/>
  <c r="WTW335" i="51"/>
  <c r="WTR335" i="51"/>
  <c r="WTQ335" i="51"/>
  <c r="WTP335" i="51"/>
  <c r="WTO335" i="51"/>
  <c r="WTJ335" i="51"/>
  <c r="WTI335" i="51"/>
  <c r="WTH335" i="51"/>
  <c r="WTG335" i="51"/>
  <c r="WTB335" i="51"/>
  <c r="WTA335" i="51"/>
  <c r="WSZ335" i="51"/>
  <c r="WSY335" i="51"/>
  <c r="WST335" i="51"/>
  <c r="WSS335" i="51"/>
  <c r="WSR335" i="51"/>
  <c r="WSQ335" i="51"/>
  <c r="WSL335" i="51"/>
  <c r="WSK335" i="51"/>
  <c r="WSJ335" i="51"/>
  <c r="WSI335" i="51"/>
  <c r="WSD335" i="51"/>
  <c r="WSC335" i="51"/>
  <c r="WSB335" i="51"/>
  <c r="WSA335" i="51"/>
  <c r="WRV335" i="51"/>
  <c r="WRU335" i="51"/>
  <c r="WRT335" i="51"/>
  <c r="WRS335" i="51"/>
  <c r="WRN335" i="51"/>
  <c r="WRM335" i="51"/>
  <c r="WRL335" i="51"/>
  <c r="WRK335" i="51"/>
  <c r="WRF335" i="51"/>
  <c r="WRE335" i="51"/>
  <c r="WRD335" i="51"/>
  <c r="WRC335" i="51"/>
  <c r="WQX335" i="51"/>
  <c r="WQW335" i="51"/>
  <c r="WQV335" i="51"/>
  <c r="WQU335" i="51"/>
  <c r="WQP335" i="51"/>
  <c r="WQO335" i="51"/>
  <c r="WQN335" i="51"/>
  <c r="WQM335" i="51"/>
  <c r="WQH335" i="51"/>
  <c r="WQG335" i="51"/>
  <c r="WQF335" i="51"/>
  <c r="WQE335" i="51"/>
  <c r="WPZ335" i="51"/>
  <c r="WPY335" i="51"/>
  <c r="WPX335" i="51"/>
  <c r="WPW335" i="51"/>
  <c r="WPR335" i="51"/>
  <c r="WPQ335" i="51"/>
  <c r="WPP335" i="51"/>
  <c r="WPO335" i="51"/>
  <c r="WPJ335" i="51"/>
  <c r="WPI335" i="51"/>
  <c r="WPH335" i="51"/>
  <c r="WPG335" i="51"/>
  <c r="WPB335" i="51"/>
  <c r="WPA335" i="51"/>
  <c r="WOZ335" i="51"/>
  <c r="WOY335" i="51"/>
  <c r="WOT335" i="51"/>
  <c r="WOS335" i="51"/>
  <c r="WOR335" i="51"/>
  <c r="WOQ335" i="51"/>
  <c r="WOL335" i="51"/>
  <c r="WOK335" i="51"/>
  <c r="WOJ335" i="51"/>
  <c r="WOI335" i="51"/>
  <c r="WOD335" i="51"/>
  <c r="WOC335" i="51"/>
  <c r="WOB335" i="51"/>
  <c r="WOA335" i="51"/>
  <c r="WNV335" i="51"/>
  <c r="WNU335" i="51"/>
  <c r="WNT335" i="51"/>
  <c r="WNS335" i="51"/>
  <c r="WNN335" i="51"/>
  <c r="WNM335" i="51"/>
  <c r="WNL335" i="51"/>
  <c r="WNK335" i="51"/>
  <c r="WNF335" i="51"/>
  <c r="WNE335" i="51"/>
  <c r="WND335" i="51"/>
  <c r="WNC335" i="51"/>
  <c r="WMX335" i="51"/>
  <c r="WMW335" i="51"/>
  <c r="WMV335" i="51"/>
  <c r="WMU335" i="51"/>
  <c r="WMP335" i="51"/>
  <c r="WMO335" i="51"/>
  <c r="WMN335" i="51"/>
  <c r="WMM335" i="51"/>
  <c r="WMH335" i="51"/>
  <c r="WMG335" i="51"/>
  <c r="WMF335" i="51"/>
  <c r="WME335" i="51"/>
  <c r="WLZ335" i="51"/>
  <c r="WLY335" i="51"/>
  <c r="WLX335" i="51"/>
  <c r="WLW335" i="51"/>
  <c r="WLR335" i="51"/>
  <c r="WLQ335" i="51"/>
  <c r="WLP335" i="51"/>
  <c r="WLO335" i="51"/>
  <c r="WLJ335" i="51"/>
  <c r="WLI335" i="51"/>
  <c r="WLH335" i="51"/>
  <c r="WLG335" i="51"/>
  <c r="WLB335" i="51"/>
  <c r="WLA335" i="51"/>
  <c r="WKZ335" i="51"/>
  <c r="WKY335" i="51"/>
  <c r="WKT335" i="51"/>
  <c r="WKS335" i="51"/>
  <c r="WKR335" i="51"/>
  <c r="WKQ335" i="51"/>
  <c r="WKL335" i="51"/>
  <c r="WKK335" i="51"/>
  <c r="WKJ335" i="51"/>
  <c r="WKI335" i="51"/>
  <c r="WKD335" i="51"/>
  <c r="WKC335" i="51"/>
  <c r="WKB335" i="51"/>
  <c r="WKA335" i="51"/>
  <c r="WJV335" i="51"/>
  <c r="WJU335" i="51"/>
  <c r="WJT335" i="51"/>
  <c r="WJS335" i="51"/>
  <c r="WJN335" i="51"/>
  <c r="WJM335" i="51"/>
  <c r="WJL335" i="51"/>
  <c r="WJK335" i="51"/>
  <c r="WJF335" i="51"/>
  <c r="WJE335" i="51"/>
  <c r="WJD335" i="51"/>
  <c r="WJC335" i="51"/>
  <c r="WIX335" i="51"/>
  <c r="WIW335" i="51"/>
  <c r="WIV335" i="51"/>
  <c r="WIU335" i="51"/>
  <c r="WIP335" i="51"/>
  <c r="WIO335" i="51"/>
  <c r="WIN335" i="51"/>
  <c r="WIM335" i="51"/>
  <c r="WIH335" i="51"/>
  <c r="WIG335" i="51"/>
  <c r="WIF335" i="51"/>
  <c r="WIE335" i="51"/>
  <c r="WHZ335" i="51"/>
  <c r="WHY335" i="51"/>
  <c r="WHX335" i="51"/>
  <c r="WHW335" i="51"/>
  <c r="WHR335" i="51"/>
  <c r="WHQ335" i="51"/>
  <c r="WHP335" i="51"/>
  <c r="WHO335" i="51"/>
  <c r="WHJ335" i="51"/>
  <c r="WHI335" i="51"/>
  <c r="WHH335" i="51"/>
  <c r="WHG335" i="51"/>
  <c r="WHB335" i="51"/>
  <c r="WHA335" i="51"/>
  <c r="WGZ335" i="51"/>
  <c r="WGY335" i="51"/>
  <c r="WGT335" i="51"/>
  <c r="WGS335" i="51"/>
  <c r="WGR335" i="51"/>
  <c r="WGQ335" i="51"/>
  <c r="WGL335" i="51"/>
  <c r="WGK335" i="51"/>
  <c r="WGJ335" i="51"/>
  <c r="WGI335" i="51"/>
  <c r="WGD335" i="51"/>
  <c r="WGC335" i="51"/>
  <c r="WGB335" i="51"/>
  <c r="WGA335" i="51"/>
  <c r="WFV335" i="51"/>
  <c r="WFU335" i="51"/>
  <c r="WFT335" i="51"/>
  <c r="WFS335" i="51"/>
  <c r="WFN335" i="51"/>
  <c r="WFM335" i="51"/>
  <c r="WFL335" i="51"/>
  <c r="WFK335" i="51"/>
  <c r="WFF335" i="51"/>
  <c r="WFE335" i="51"/>
  <c r="WFD335" i="51"/>
  <c r="WFC335" i="51"/>
  <c r="WEX335" i="51"/>
  <c r="WEW335" i="51"/>
  <c r="WEV335" i="51"/>
  <c r="WEU335" i="51"/>
  <c r="WEP335" i="51"/>
  <c r="WEO335" i="51"/>
  <c r="WEN335" i="51"/>
  <c r="WEM335" i="51"/>
  <c r="WEH335" i="51"/>
  <c r="WEG335" i="51"/>
  <c r="WEF335" i="51"/>
  <c r="WEE335" i="51"/>
  <c r="WDZ335" i="51"/>
  <c r="WDY335" i="51"/>
  <c r="WDX335" i="51"/>
  <c r="WDW335" i="51"/>
  <c r="WDR335" i="51"/>
  <c r="WDQ335" i="51"/>
  <c r="WDP335" i="51"/>
  <c r="WDO335" i="51"/>
  <c r="WDJ335" i="51"/>
  <c r="WDI335" i="51"/>
  <c r="WDH335" i="51"/>
  <c r="WDG335" i="51"/>
  <c r="WDB335" i="51"/>
  <c r="WDA335" i="51"/>
  <c r="WCZ335" i="51"/>
  <c r="WCY335" i="51"/>
  <c r="WCT335" i="51"/>
  <c r="WCS335" i="51"/>
  <c r="WCR335" i="51"/>
  <c r="WCQ335" i="51"/>
  <c r="WCL335" i="51"/>
  <c r="WCK335" i="51"/>
  <c r="WCJ335" i="51"/>
  <c r="WCI335" i="51"/>
  <c r="WCD335" i="51"/>
  <c r="WCC335" i="51"/>
  <c r="WCB335" i="51"/>
  <c r="WCA335" i="51"/>
  <c r="WBV335" i="51"/>
  <c r="WBU335" i="51"/>
  <c r="WBT335" i="51"/>
  <c r="WBS335" i="51"/>
  <c r="WBN335" i="51"/>
  <c r="WBM335" i="51"/>
  <c r="WBL335" i="51"/>
  <c r="WBK335" i="51"/>
  <c r="WBF335" i="51"/>
  <c r="WBE335" i="51"/>
  <c r="WBD335" i="51"/>
  <c r="WBC335" i="51"/>
  <c r="WAX335" i="51"/>
  <c r="WAW335" i="51"/>
  <c r="WAV335" i="51"/>
  <c r="WAU335" i="51"/>
  <c r="WAP335" i="51"/>
  <c r="WAO335" i="51"/>
  <c r="WAN335" i="51"/>
  <c r="WAM335" i="51"/>
  <c r="WAH335" i="51"/>
  <c r="WAG335" i="51"/>
  <c r="WAF335" i="51"/>
  <c r="WAE335" i="51"/>
  <c r="VZZ335" i="51"/>
  <c r="VZY335" i="51"/>
  <c r="VZX335" i="51"/>
  <c r="VZW335" i="51"/>
  <c r="VZR335" i="51"/>
  <c r="VZQ335" i="51"/>
  <c r="VZP335" i="51"/>
  <c r="VZO335" i="51"/>
  <c r="VZJ335" i="51"/>
  <c r="VZI335" i="51"/>
  <c r="VZH335" i="51"/>
  <c r="VZG335" i="51"/>
  <c r="VZB335" i="51"/>
  <c r="VZA335" i="51"/>
  <c r="VYZ335" i="51"/>
  <c r="VYY335" i="51"/>
  <c r="VYT335" i="51"/>
  <c r="VYS335" i="51"/>
  <c r="VYR335" i="51"/>
  <c r="VYQ335" i="51"/>
  <c r="VYL335" i="51"/>
  <c r="VYK335" i="51"/>
  <c r="VYJ335" i="51"/>
  <c r="VYI335" i="51"/>
  <c r="VYD335" i="51"/>
  <c r="VYC335" i="51"/>
  <c r="VYB335" i="51"/>
  <c r="VYA335" i="51"/>
  <c r="VXV335" i="51"/>
  <c r="VXU335" i="51"/>
  <c r="VXT335" i="51"/>
  <c r="VXS335" i="51"/>
  <c r="VXN335" i="51"/>
  <c r="VXM335" i="51"/>
  <c r="VXL335" i="51"/>
  <c r="VXK335" i="51"/>
  <c r="VXF335" i="51"/>
  <c r="VXE335" i="51"/>
  <c r="VXD335" i="51"/>
  <c r="VXC335" i="51"/>
  <c r="VWX335" i="51"/>
  <c r="VWW335" i="51"/>
  <c r="VWV335" i="51"/>
  <c r="VWU335" i="51"/>
  <c r="VWP335" i="51"/>
  <c r="VWO335" i="51"/>
  <c r="VWN335" i="51"/>
  <c r="VWM335" i="51"/>
  <c r="VWH335" i="51"/>
  <c r="VWG335" i="51"/>
  <c r="VWF335" i="51"/>
  <c r="VWE335" i="51"/>
  <c r="VVZ335" i="51"/>
  <c r="VVY335" i="51"/>
  <c r="VVX335" i="51"/>
  <c r="VVW335" i="51"/>
  <c r="VVR335" i="51"/>
  <c r="VVQ335" i="51"/>
  <c r="VVP335" i="51"/>
  <c r="VVO335" i="51"/>
  <c r="VVJ335" i="51"/>
  <c r="VVI335" i="51"/>
  <c r="VVH335" i="51"/>
  <c r="VVG335" i="51"/>
  <c r="VVB335" i="51"/>
  <c r="VVA335" i="51"/>
  <c r="VUZ335" i="51"/>
  <c r="VUY335" i="51"/>
  <c r="VUT335" i="51"/>
  <c r="VUS335" i="51"/>
  <c r="VUR335" i="51"/>
  <c r="VUQ335" i="51"/>
  <c r="VUL335" i="51"/>
  <c r="VUK335" i="51"/>
  <c r="VUJ335" i="51"/>
  <c r="VUI335" i="51"/>
  <c r="VUD335" i="51"/>
  <c r="VUC335" i="51"/>
  <c r="VUB335" i="51"/>
  <c r="VUA335" i="51"/>
  <c r="VTV335" i="51"/>
  <c r="VTU335" i="51"/>
  <c r="VTT335" i="51"/>
  <c r="VTS335" i="51"/>
  <c r="VTN335" i="51"/>
  <c r="VTM335" i="51"/>
  <c r="VTL335" i="51"/>
  <c r="VTK335" i="51"/>
  <c r="VTF335" i="51"/>
  <c r="VTE335" i="51"/>
  <c r="VTD335" i="51"/>
  <c r="VTC335" i="51"/>
  <c r="VSX335" i="51"/>
  <c r="VSW335" i="51"/>
  <c r="VSV335" i="51"/>
  <c r="VSU335" i="51"/>
  <c r="VSP335" i="51"/>
  <c r="VSO335" i="51"/>
  <c r="VSN335" i="51"/>
  <c r="VSM335" i="51"/>
  <c r="VSH335" i="51"/>
  <c r="VSG335" i="51"/>
  <c r="VSF335" i="51"/>
  <c r="VSE335" i="51"/>
  <c r="VRZ335" i="51"/>
  <c r="VRY335" i="51"/>
  <c r="VRX335" i="51"/>
  <c r="VRW335" i="51"/>
  <c r="VRR335" i="51"/>
  <c r="VRQ335" i="51"/>
  <c r="VRP335" i="51"/>
  <c r="VRO335" i="51"/>
  <c r="VRJ335" i="51"/>
  <c r="VRI335" i="51"/>
  <c r="VRH335" i="51"/>
  <c r="VRG335" i="51"/>
  <c r="VRB335" i="51"/>
  <c r="VRA335" i="51"/>
  <c r="VQZ335" i="51"/>
  <c r="VQY335" i="51"/>
  <c r="VQT335" i="51"/>
  <c r="VQS335" i="51"/>
  <c r="VQR335" i="51"/>
  <c r="VQQ335" i="51"/>
  <c r="VQL335" i="51"/>
  <c r="VQK335" i="51"/>
  <c r="VQJ335" i="51"/>
  <c r="VQI335" i="51"/>
  <c r="VQD335" i="51"/>
  <c r="VQC335" i="51"/>
  <c r="VQB335" i="51"/>
  <c r="VQA335" i="51"/>
  <c r="VPV335" i="51"/>
  <c r="VPU335" i="51"/>
  <c r="VPT335" i="51"/>
  <c r="VPS335" i="51"/>
  <c r="VPN335" i="51"/>
  <c r="VPM335" i="51"/>
  <c r="VPL335" i="51"/>
  <c r="VPK335" i="51"/>
  <c r="VPF335" i="51"/>
  <c r="VPE335" i="51"/>
  <c r="VPD335" i="51"/>
  <c r="VPC335" i="51"/>
  <c r="VOX335" i="51"/>
  <c r="VOW335" i="51"/>
  <c r="VOV335" i="51"/>
  <c r="VOU335" i="51"/>
  <c r="VOP335" i="51"/>
  <c r="VOO335" i="51"/>
  <c r="VON335" i="51"/>
  <c r="VOM335" i="51"/>
  <c r="VOH335" i="51"/>
  <c r="VOG335" i="51"/>
  <c r="VOF335" i="51"/>
  <c r="VOE335" i="51"/>
  <c r="VNZ335" i="51"/>
  <c r="VNY335" i="51"/>
  <c r="VNX335" i="51"/>
  <c r="VNW335" i="51"/>
  <c r="VNR335" i="51"/>
  <c r="VNQ335" i="51"/>
  <c r="VNP335" i="51"/>
  <c r="VNO335" i="51"/>
  <c r="VNJ335" i="51"/>
  <c r="VNI335" i="51"/>
  <c r="VNH335" i="51"/>
  <c r="VNG335" i="51"/>
  <c r="VNB335" i="51"/>
  <c r="VNA335" i="51"/>
  <c r="VMZ335" i="51"/>
  <c r="VMY335" i="51"/>
  <c r="VMT335" i="51"/>
  <c r="VMS335" i="51"/>
  <c r="VMR335" i="51"/>
  <c r="VMQ335" i="51"/>
  <c r="VML335" i="51"/>
  <c r="VMK335" i="51"/>
  <c r="VMJ335" i="51"/>
  <c r="VMI335" i="51"/>
  <c r="VMD335" i="51"/>
  <c r="VMC335" i="51"/>
  <c r="VMB335" i="51"/>
  <c r="VMA335" i="51"/>
  <c r="VLV335" i="51"/>
  <c r="VLU335" i="51"/>
  <c r="VLT335" i="51"/>
  <c r="VLS335" i="51"/>
  <c r="VLN335" i="51"/>
  <c r="VLM335" i="51"/>
  <c r="VLL335" i="51"/>
  <c r="VLK335" i="51"/>
  <c r="VLF335" i="51"/>
  <c r="VLE335" i="51"/>
  <c r="VLD335" i="51"/>
  <c r="VLC335" i="51"/>
  <c r="VKX335" i="51"/>
  <c r="VKW335" i="51"/>
  <c r="VKV335" i="51"/>
  <c r="VKU335" i="51"/>
  <c r="VKP335" i="51"/>
  <c r="VKO335" i="51"/>
  <c r="VKN335" i="51"/>
  <c r="VKM335" i="51"/>
  <c r="VKH335" i="51"/>
  <c r="VKG335" i="51"/>
  <c r="VKF335" i="51"/>
  <c r="VKE335" i="51"/>
  <c r="VJZ335" i="51"/>
  <c r="VJY335" i="51"/>
  <c r="VJX335" i="51"/>
  <c r="VJW335" i="51"/>
  <c r="VJR335" i="51"/>
  <c r="VJQ335" i="51"/>
  <c r="VJP335" i="51"/>
  <c r="VJO335" i="51"/>
  <c r="VJJ335" i="51"/>
  <c r="VJI335" i="51"/>
  <c r="VJH335" i="51"/>
  <c r="VJG335" i="51"/>
  <c r="VJB335" i="51"/>
  <c r="VJA335" i="51"/>
  <c r="VIZ335" i="51"/>
  <c r="VIY335" i="51"/>
  <c r="VIT335" i="51"/>
  <c r="VIS335" i="51"/>
  <c r="VIR335" i="51"/>
  <c r="VIQ335" i="51"/>
  <c r="VIL335" i="51"/>
  <c r="VIK335" i="51"/>
  <c r="VIJ335" i="51"/>
  <c r="VII335" i="51"/>
  <c r="VID335" i="51"/>
  <c r="VIC335" i="51"/>
  <c r="VIB335" i="51"/>
  <c r="VIA335" i="51"/>
  <c r="VHV335" i="51"/>
  <c r="VHU335" i="51"/>
  <c r="VHT335" i="51"/>
  <c r="VHS335" i="51"/>
  <c r="VHN335" i="51"/>
  <c r="VHM335" i="51"/>
  <c r="VHL335" i="51"/>
  <c r="VHK335" i="51"/>
  <c r="VHF335" i="51"/>
  <c r="VHE335" i="51"/>
  <c r="VHD335" i="51"/>
  <c r="VHC335" i="51"/>
  <c r="VGX335" i="51"/>
  <c r="VGW335" i="51"/>
  <c r="VGV335" i="51"/>
  <c r="VGU335" i="51"/>
  <c r="VGP335" i="51"/>
  <c r="VGO335" i="51"/>
  <c r="VGN335" i="51"/>
  <c r="VGM335" i="51"/>
  <c r="VGH335" i="51"/>
  <c r="VGG335" i="51"/>
  <c r="VGF335" i="51"/>
  <c r="VGE335" i="51"/>
  <c r="VFZ335" i="51"/>
  <c r="VFY335" i="51"/>
  <c r="VFX335" i="51"/>
  <c r="VFW335" i="51"/>
  <c r="VFR335" i="51"/>
  <c r="VFQ335" i="51"/>
  <c r="VFP335" i="51"/>
  <c r="VFO335" i="51"/>
  <c r="VFJ335" i="51"/>
  <c r="VFI335" i="51"/>
  <c r="VFH335" i="51"/>
  <c r="VFG335" i="51"/>
  <c r="VFB335" i="51"/>
  <c r="VFA335" i="51"/>
  <c r="VEZ335" i="51"/>
  <c r="VEY335" i="51"/>
  <c r="VET335" i="51"/>
  <c r="VES335" i="51"/>
  <c r="VER335" i="51"/>
  <c r="VEQ335" i="51"/>
  <c r="VEL335" i="51"/>
  <c r="VEK335" i="51"/>
  <c r="VEJ335" i="51"/>
  <c r="VEI335" i="51"/>
  <c r="VED335" i="51"/>
  <c r="VEC335" i="51"/>
  <c r="VEB335" i="51"/>
  <c r="VEA335" i="51"/>
  <c r="VDV335" i="51"/>
  <c r="VDU335" i="51"/>
  <c r="VDT335" i="51"/>
  <c r="VDS335" i="51"/>
  <c r="VDN335" i="51"/>
  <c r="VDM335" i="51"/>
  <c r="VDL335" i="51"/>
  <c r="VDK335" i="51"/>
  <c r="VDF335" i="51"/>
  <c r="VDE335" i="51"/>
  <c r="VDD335" i="51"/>
  <c r="VDC335" i="51"/>
  <c r="VCX335" i="51"/>
  <c r="VCW335" i="51"/>
  <c r="VCV335" i="51"/>
  <c r="VCU335" i="51"/>
  <c r="VCP335" i="51"/>
  <c r="VCO335" i="51"/>
  <c r="VCN335" i="51"/>
  <c r="VCM335" i="51"/>
  <c r="VCH335" i="51"/>
  <c r="VCG335" i="51"/>
  <c r="VCF335" i="51"/>
  <c r="VCE335" i="51"/>
  <c r="VBZ335" i="51"/>
  <c r="VBY335" i="51"/>
  <c r="VBX335" i="51"/>
  <c r="VBW335" i="51"/>
  <c r="VBR335" i="51"/>
  <c r="VBQ335" i="51"/>
  <c r="VBP335" i="51"/>
  <c r="VBO335" i="51"/>
  <c r="VBJ335" i="51"/>
  <c r="VBI335" i="51"/>
  <c r="VBH335" i="51"/>
  <c r="VBG335" i="51"/>
  <c r="VBB335" i="51"/>
  <c r="VBA335" i="51"/>
  <c r="VAZ335" i="51"/>
  <c r="VAY335" i="51"/>
  <c r="VAT335" i="51"/>
  <c r="VAS335" i="51"/>
  <c r="VAR335" i="51"/>
  <c r="VAQ335" i="51"/>
  <c r="VAL335" i="51"/>
  <c r="VAK335" i="51"/>
  <c r="VAJ335" i="51"/>
  <c r="VAI335" i="51"/>
  <c r="VAD335" i="51"/>
  <c r="VAC335" i="51"/>
  <c r="VAB335" i="51"/>
  <c r="VAA335" i="51"/>
  <c r="UZV335" i="51"/>
  <c r="UZU335" i="51"/>
  <c r="UZT335" i="51"/>
  <c r="UZS335" i="51"/>
  <c r="UZN335" i="51"/>
  <c r="UZM335" i="51"/>
  <c r="UZL335" i="51"/>
  <c r="UZK335" i="51"/>
  <c r="UZF335" i="51"/>
  <c r="UZE335" i="51"/>
  <c r="UZD335" i="51"/>
  <c r="UZC335" i="51"/>
  <c r="UYX335" i="51"/>
  <c r="UYW335" i="51"/>
  <c r="UYV335" i="51"/>
  <c r="UYU335" i="51"/>
  <c r="UYP335" i="51"/>
  <c r="UYO335" i="51"/>
  <c r="UYN335" i="51"/>
  <c r="UYM335" i="51"/>
  <c r="UYH335" i="51"/>
  <c r="UYG335" i="51"/>
  <c r="UYF335" i="51"/>
  <c r="UYE335" i="51"/>
  <c r="UXZ335" i="51"/>
  <c r="UXY335" i="51"/>
  <c r="UXX335" i="51"/>
  <c r="UXW335" i="51"/>
  <c r="UXR335" i="51"/>
  <c r="UXQ335" i="51"/>
  <c r="UXP335" i="51"/>
  <c r="UXO335" i="51"/>
  <c r="UXJ335" i="51"/>
  <c r="UXI335" i="51"/>
  <c r="UXH335" i="51"/>
  <c r="UXG335" i="51"/>
  <c r="UXB335" i="51"/>
  <c r="UXA335" i="51"/>
  <c r="UWZ335" i="51"/>
  <c r="UWY335" i="51"/>
  <c r="UWT335" i="51"/>
  <c r="UWS335" i="51"/>
  <c r="UWR335" i="51"/>
  <c r="UWQ335" i="51"/>
  <c r="UWL335" i="51"/>
  <c r="UWK335" i="51"/>
  <c r="UWJ335" i="51"/>
  <c r="UWI335" i="51"/>
  <c r="UWD335" i="51"/>
  <c r="UWC335" i="51"/>
  <c r="UWB335" i="51"/>
  <c r="UWA335" i="51"/>
  <c r="UVV335" i="51"/>
  <c r="UVU335" i="51"/>
  <c r="UVT335" i="51"/>
  <c r="UVS335" i="51"/>
  <c r="UVN335" i="51"/>
  <c r="UVM335" i="51"/>
  <c r="UVL335" i="51"/>
  <c r="UVK335" i="51"/>
  <c r="UVF335" i="51"/>
  <c r="UVE335" i="51"/>
  <c r="UVD335" i="51"/>
  <c r="UVC335" i="51"/>
  <c r="UUX335" i="51"/>
  <c r="UUW335" i="51"/>
  <c r="UUV335" i="51"/>
  <c r="UUU335" i="51"/>
  <c r="UUP335" i="51"/>
  <c r="UUO335" i="51"/>
  <c r="UUN335" i="51"/>
  <c r="UUM335" i="51"/>
  <c r="UUH335" i="51"/>
  <c r="UUG335" i="51"/>
  <c r="UUF335" i="51"/>
  <c r="UUE335" i="51"/>
  <c r="UTZ335" i="51"/>
  <c r="UTY335" i="51"/>
  <c r="UTX335" i="51"/>
  <c r="UTW335" i="51"/>
  <c r="UTR335" i="51"/>
  <c r="UTQ335" i="51"/>
  <c r="UTP335" i="51"/>
  <c r="UTO335" i="51"/>
  <c r="UTJ335" i="51"/>
  <c r="UTI335" i="51"/>
  <c r="UTH335" i="51"/>
  <c r="UTG335" i="51"/>
  <c r="UTB335" i="51"/>
  <c r="UTA335" i="51"/>
  <c r="USZ335" i="51"/>
  <c r="USY335" i="51"/>
  <c r="UST335" i="51"/>
  <c r="USS335" i="51"/>
  <c r="USR335" i="51"/>
  <c r="USQ335" i="51"/>
  <c r="USL335" i="51"/>
  <c r="USK335" i="51"/>
  <c r="USJ335" i="51"/>
  <c r="USI335" i="51"/>
  <c r="USD335" i="51"/>
  <c r="USC335" i="51"/>
  <c r="USB335" i="51"/>
  <c r="USA335" i="51"/>
  <c r="URV335" i="51"/>
  <c r="URU335" i="51"/>
  <c r="URT335" i="51"/>
  <c r="URS335" i="51"/>
  <c r="URN335" i="51"/>
  <c r="URM335" i="51"/>
  <c r="URL335" i="51"/>
  <c r="URK335" i="51"/>
  <c r="URF335" i="51"/>
  <c r="URE335" i="51"/>
  <c r="URD335" i="51"/>
  <c r="URC335" i="51"/>
  <c r="UQX335" i="51"/>
  <c r="UQW335" i="51"/>
  <c r="UQV335" i="51"/>
  <c r="UQU335" i="51"/>
  <c r="UQP335" i="51"/>
  <c r="UQO335" i="51"/>
  <c r="UQN335" i="51"/>
  <c r="UQM335" i="51"/>
  <c r="UQH335" i="51"/>
  <c r="UQG335" i="51"/>
  <c r="UQF335" i="51"/>
  <c r="UQE335" i="51"/>
  <c r="UPZ335" i="51"/>
  <c r="UPY335" i="51"/>
  <c r="UPX335" i="51"/>
  <c r="UPW335" i="51"/>
  <c r="UPR335" i="51"/>
  <c r="UPQ335" i="51"/>
  <c r="UPP335" i="51"/>
  <c r="UPO335" i="51"/>
  <c r="UPJ335" i="51"/>
  <c r="UPI335" i="51"/>
  <c r="UPH335" i="51"/>
  <c r="UPG335" i="51"/>
  <c r="UPB335" i="51"/>
  <c r="UPA335" i="51"/>
  <c r="UOZ335" i="51"/>
  <c r="UOY335" i="51"/>
  <c r="UOT335" i="51"/>
  <c r="UOS335" i="51"/>
  <c r="UOR335" i="51"/>
  <c r="UOQ335" i="51"/>
  <c r="UOL335" i="51"/>
  <c r="UOK335" i="51"/>
  <c r="UOJ335" i="51"/>
  <c r="UOI335" i="51"/>
  <c r="UOD335" i="51"/>
  <c r="UOC335" i="51"/>
  <c r="UOB335" i="51"/>
  <c r="UOA335" i="51"/>
  <c r="UNV335" i="51"/>
  <c r="UNU335" i="51"/>
  <c r="UNT335" i="51"/>
  <c r="UNS335" i="51"/>
  <c r="UNN335" i="51"/>
  <c r="UNM335" i="51"/>
  <c r="UNL335" i="51"/>
  <c r="UNK335" i="51"/>
  <c r="UNF335" i="51"/>
  <c r="UNE335" i="51"/>
  <c r="UND335" i="51"/>
  <c r="UNC335" i="51"/>
  <c r="UMX335" i="51"/>
  <c r="UMW335" i="51"/>
  <c r="UMV335" i="51"/>
  <c r="UMU335" i="51"/>
  <c r="UMP335" i="51"/>
  <c r="UMO335" i="51"/>
  <c r="UMN335" i="51"/>
  <c r="UMM335" i="51"/>
  <c r="UMH335" i="51"/>
  <c r="UMG335" i="51"/>
  <c r="UMF335" i="51"/>
  <c r="UME335" i="51"/>
  <c r="ULZ335" i="51"/>
  <c r="ULY335" i="51"/>
  <c r="ULX335" i="51"/>
  <c r="ULW335" i="51"/>
  <c r="ULR335" i="51"/>
  <c r="ULQ335" i="51"/>
  <c r="ULP335" i="51"/>
  <c r="ULO335" i="51"/>
  <c r="ULJ335" i="51"/>
  <c r="ULI335" i="51"/>
  <c r="ULH335" i="51"/>
  <c r="ULG335" i="51"/>
  <c r="ULB335" i="51"/>
  <c r="ULA335" i="51"/>
  <c r="UKZ335" i="51"/>
  <c r="UKY335" i="51"/>
  <c r="UKT335" i="51"/>
  <c r="UKS335" i="51"/>
  <c r="UKR335" i="51"/>
  <c r="UKQ335" i="51"/>
  <c r="UKL335" i="51"/>
  <c r="UKK335" i="51"/>
  <c r="UKJ335" i="51"/>
  <c r="UKI335" i="51"/>
  <c r="UKD335" i="51"/>
  <c r="UKC335" i="51"/>
  <c r="UKB335" i="51"/>
  <c r="UKA335" i="51"/>
  <c r="UJV335" i="51"/>
  <c r="UJU335" i="51"/>
  <c r="UJT335" i="51"/>
  <c r="UJS335" i="51"/>
  <c r="UJN335" i="51"/>
  <c r="UJM335" i="51"/>
  <c r="UJL335" i="51"/>
  <c r="UJK335" i="51"/>
  <c r="UJF335" i="51"/>
  <c r="UJE335" i="51"/>
  <c r="UJD335" i="51"/>
  <c r="UJC335" i="51"/>
  <c r="UIX335" i="51"/>
  <c r="UIW335" i="51"/>
  <c r="UIV335" i="51"/>
  <c r="UIU335" i="51"/>
  <c r="UIP335" i="51"/>
  <c r="UIO335" i="51"/>
  <c r="UIN335" i="51"/>
  <c r="UIM335" i="51"/>
  <c r="UIH335" i="51"/>
  <c r="UIG335" i="51"/>
  <c r="UIF335" i="51"/>
  <c r="UIE335" i="51"/>
  <c r="UHZ335" i="51"/>
  <c r="UHY335" i="51"/>
  <c r="UHX335" i="51"/>
  <c r="UHW335" i="51"/>
  <c r="UHR335" i="51"/>
  <c r="UHQ335" i="51"/>
  <c r="UHP335" i="51"/>
  <c r="UHO335" i="51"/>
  <c r="UHJ335" i="51"/>
  <c r="UHI335" i="51"/>
  <c r="UHH335" i="51"/>
  <c r="UHG335" i="51"/>
  <c r="UHB335" i="51"/>
  <c r="UHA335" i="51"/>
  <c r="UGZ335" i="51"/>
  <c r="UGY335" i="51"/>
  <c r="UGT335" i="51"/>
  <c r="UGS335" i="51"/>
  <c r="UGR335" i="51"/>
  <c r="UGQ335" i="51"/>
  <c r="UGL335" i="51"/>
  <c r="UGK335" i="51"/>
  <c r="UGJ335" i="51"/>
  <c r="UGI335" i="51"/>
  <c r="UGD335" i="51"/>
  <c r="UGC335" i="51"/>
  <c r="UGB335" i="51"/>
  <c r="UGA335" i="51"/>
  <c r="UFV335" i="51"/>
  <c r="UFU335" i="51"/>
  <c r="UFT335" i="51"/>
  <c r="UFS335" i="51"/>
  <c r="UFN335" i="51"/>
  <c r="UFM335" i="51"/>
  <c r="UFL335" i="51"/>
  <c r="UFK335" i="51"/>
  <c r="UFF335" i="51"/>
  <c r="UFE335" i="51"/>
  <c r="UFD335" i="51"/>
  <c r="UFC335" i="51"/>
  <c r="UEX335" i="51"/>
  <c r="UEW335" i="51"/>
  <c r="UEV335" i="51"/>
  <c r="UEU335" i="51"/>
  <c r="UEP335" i="51"/>
  <c r="UEO335" i="51"/>
  <c r="UEN335" i="51"/>
  <c r="UEM335" i="51"/>
  <c r="UEH335" i="51"/>
  <c r="UEG335" i="51"/>
  <c r="UEF335" i="51"/>
  <c r="UEE335" i="51"/>
  <c r="UDZ335" i="51"/>
  <c r="UDY335" i="51"/>
  <c r="UDX335" i="51"/>
  <c r="UDW335" i="51"/>
  <c r="UDR335" i="51"/>
  <c r="UDQ335" i="51"/>
  <c r="UDP335" i="51"/>
  <c r="UDO335" i="51"/>
  <c r="UDJ335" i="51"/>
  <c r="UDI335" i="51"/>
  <c r="UDH335" i="51"/>
  <c r="UDG335" i="51"/>
  <c r="UDB335" i="51"/>
  <c r="UDA335" i="51"/>
  <c r="UCZ335" i="51"/>
  <c r="UCY335" i="51"/>
  <c r="UCT335" i="51"/>
  <c r="UCS335" i="51"/>
  <c r="UCR335" i="51"/>
  <c r="UCQ335" i="51"/>
  <c r="UCL335" i="51"/>
  <c r="UCK335" i="51"/>
  <c r="UCJ335" i="51"/>
  <c r="UCI335" i="51"/>
  <c r="UCD335" i="51"/>
  <c r="UCC335" i="51"/>
  <c r="UCB335" i="51"/>
  <c r="UCA335" i="51"/>
  <c r="UBV335" i="51"/>
  <c r="UBU335" i="51"/>
  <c r="UBT335" i="51"/>
  <c r="UBS335" i="51"/>
  <c r="UBN335" i="51"/>
  <c r="UBM335" i="51"/>
  <c r="UBL335" i="51"/>
  <c r="UBK335" i="51"/>
  <c r="UBF335" i="51"/>
  <c r="UBE335" i="51"/>
  <c r="UBD335" i="51"/>
  <c r="UBC335" i="51"/>
  <c r="UAX335" i="51"/>
  <c r="UAW335" i="51"/>
  <c r="UAV335" i="51"/>
  <c r="UAU335" i="51"/>
  <c r="UAP335" i="51"/>
  <c r="UAO335" i="51"/>
  <c r="UAN335" i="51"/>
  <c r="UAM335" i="51"/>
  <c r="UAH335" i="51"/>
  <c r="UAG335" i="51"/>
  <c r="UAF335" i="51"/>
  <c r="UAE335" i="51"/>
  <c r="TZZ335" i="51"/>
  <c r="TZY335" i="51"/>
  <c r="TZX335" i="51"/>
  <c r="TZW335" i="51"/>
  <c r="TZR335" i="51"/>
  <c r="TZQ335" i="51"/>
  <c r="TZP335" i="51"/>
  <c r="TZO335" i="51"/>
  <c r="TZJ335" i="51"/>
  <c r="TZI335" i="51"/>
  <c r="TZH335" i="51"/>
  <c r="TZG335" i="51"/>
  <c r="TZB335" i="51"/>
  <c r="TZA335" i="51"/>
  <c r="TYZ335" i="51"/>
  <c r="TYY335" i="51"/>
  <c r="TYT335" i="51"/>
  <c r="TYS335" i="51"/>
  <c r="TYR335" i="51"/>
  <c r="TYQ335" i="51"/>
  <c r="TYL335" i="51"/>
  <c r="TYK335" i="51"/>
  <c r="TYJ335" i="51"/>
  <c r="TYI335" i="51"/>
  <c r="TYD335" i="51"/>
  <c r="TYC335" i="51"/>
  <c r="TYB335" i="51"/>
  <c r="TYA335" i="51"/>
  <c r="TXV335" i="51"/>
  <c r="TXU335" i="51"/>
  <c r="TXT335" i="51"/>
  <c r="TXS335" i="51"/>
  <c r="TXN335" i="51"/>
  <c r="TXM335" i="51"/>
  <c r="TXL335" i="51"/>
  <c r="TXK335" i="51"/>
  <c r="TXF335" i="51"/>
  <c r="TXE335" i="51"/>
  <c r="TXD335" i="51"/>
  <c r="TXC335" i="51"/>
  <c r="TWX335" i="51"/>
  <c r="TWW335" i="51"/>
  <c r="TWV335" i="51"/>
  <c r="TWU335" i="51"/>
  <c r="TWP335" i="51"/>
  <c r="TWO335" i="51"/>
  <c r="TWN335" i="51"/>
  <c r="TWM335" i="51"/>
  <c r="TWH335" i="51"/>
  <c r="TWG335" i="51"/>
  <c r="TWF335" i="51"/>
  <c r="TWE335" i="51"/>
  <c r="TVZ335" i="51"/>
  <c r="TVY335" i="51"/>
  <c r="TVX335" i="51"/>
  <c r="TVW335" i="51"/>
  <c r="TVR335" i="51"/>
  <c r="TVQ335" i="51"/>
  <c r="TVP335" i="51"/>
  <c r="TVO335" i="51"/>
  <c r="TVJ335" i="51"/>
  <c r="TVI335" i="51"/>
  <c r="TVH335" i="51"/>
  <c r="TVG335" i="51"/>
  <c r="TVB335" i="51"/>
  <c r="TVA335" i="51"/>
  <c r="TUZ335" i="51"/>
  <c r="TUY335" i="51"/>
  <c r="TUT335" i="51"/>
  <c r="TUS335" i="51"/>
  <c r="TUR335" i="51"/>
  <c r="TUQ335" i="51"/>
  <c r="TUL335" i="51"/>
  <c r="TUK335" i="51"/>
  <c r="TUJ335" i="51"/>
  <c r="TUI335" i="51"/>
  <c r="TUD335" i="51"/>
  <c r="TUC335" i="51"/>
  <c r="TUB335" i="51"/>
  <c r="TUA335" i="51"/>
  <c r="TTV335" i="51"/>
  <c r="TTU335" i="51"/>
  <c r="TTT335" i="51"/>
  <c r="TTS335" i="51"/>
  <c r="TTN335" i="51"/>
  <c r="TTM335" i="51"/>
  <c r="TTL335" i="51"/>
  <c r="TTK335" i="51"/>
  <c r="TTF335" i="51"/>
  <c r="TTE335" i="51"/>
  <c r="TTD335" i="51"/>
  <c r="TTC335" i="51"/>
  <c r="TSX335" i="51"/>
  <c r="TSW335" i="51"/>
  <c r="TSV335" i="51"/>
  <c r="TSU335" i="51"/>
  <c r="TSP335" i="51"/>
  <c r="TSO335" i="51"/>
  <c r="TSN335" i="51"/>
  <c r="TSM335" i="51"/>
  <c r="TSH335" i="51"/>
  <c r="TSG335" i="51"/>
  <c r="TSF335" i="51"/>
  <c r="TSE335" i="51"/>
  <c r="TRZ335" i="51"/>
  <c r="TRY335" i="51"/>
  <c r="TRX335" i="51"/>
  <c r="TRW335" i="51"/>
  <c r="TRR335" i="51"/>
  <c r="TRQ335" i="51"/>
  <c r="TRP335" i="51"/>
  <c r="TRO335" i="51"/>
  <c r="TRJ335" i="51"/>
  <c r="TRI335" i="51"/>
  <c r="TRH335" i="51"/>
  <c r="TRG335" i="51"/>
  <c r="TRB335" i="51"/>
  <c r="TRA335" i="51"/>
  <c r="TQZ335" i="51"/>
  <c r="TQY335" i="51"/>
  <c r="TQT335" i="51"/>
  <c r="TQS335" i="51"/>
  <c r="TQR335" i="51"/>
  <c r="TQQ335" i="51"/>
  <c r="TQL335" i="51"/>
  <c r="TQK335" i="51"/>
  <c r="TQJ335" i="51"/>
  <c r="TQI335" i="51"/>
  <c r="TQD335" i="51"/>
  <c r="TQC335" i="51"/>
  <c r="TQB335" i="51"/>
  <c r="TQA335" i="51"/>
  <c r="TPV335" i="51"/>
  <c r="TPU335" i="51"/>
  <c r="TPT335" i="51"/>
  <c r="TPS335" i="51"/>
  <c r="TPN335" i="51"/>
  <c r="TPM335" i="51"/>
  <c r="TPL335" i="51"/>
  <c r="TPK335" i="51"/>
  <c r="TPF335" i="51"/>
  <c r="TPE335" i="51"/>
  <c r="TPD335" i="51"/>
  <c r="TPC335" i="51"/>
  <c r="TOX335" i="51"/>
  <c r="TOW335" i="51"/>
  <c r="TOV335" i="51"/>
  <c r="TOU335" i="51"/>
  <c r="TOP335" i="51"/>
  <c r="TOO335" i="51"/>
  <c r="TON335" i="51"/>
  <c r="TOM335" i="51"/>
  <c r="TOH335" i="51"/>
  <c r="TOG335" i="51"/>
  <c r="TOF335" i="51"/>
  <c r="TOE335" i="51"/>
  <c r="TNZ335" i="51"/>
  <c r="TNY335" i="51"/>
  <c r="TNX335" i="51"/>
  <c r="TNW335" i="51"/>
  <c r="TNR335" i="51"/>
  <c r="TNQ335" i="51"/>
  <c r="TNP335" i="51"/>
  <c r="TNO335" i="51"/>
  <c r="TNJ335" i="51"/>
  <c r="TNI335" i="51"/>
  <c r="TNH335" i="51"/>
  <c r="TNG335" i="51"/>
  <c r="TNB335" i="51"/>
  <c r="TNA335" i="51"/>
  <c r="TMZ335" i="51"/>
  <c r="TMY335" i="51"/>
  <c r="TMT335" i="51"/>
  <c r="TMS335" i="51"/>
  <c r="TMR335" i="51"/>
  <c r="TMQ335" i="51"/>
  <c r="TML335" i="51"/>
  <c r="TMK335" i="51"/>
  <c r="TMJ335" i="51"/>
  <c r="TMI335" i="51"/>
  <c r="TMD335" i="51"/>
  <c r="TMC335" i="51"/>
  <c r="TMB335" i="51"/>
  <c r="TMA335" i="51"/>
  <c r="TLV335" i="51"/>
  <c r="TLU335" i="51"/>
  <c r="TLT335" i="51"/>
  <c r="TLS335" i="51"/>
  <c r="TLN335" i="51"/>
  <c r="TLM335" i="51"/>
  <c r="TLL335" i="51"/>
  <c r="TLK335" i="51"/>
  <c r="TLF335" i="51"/>
  <c r="TLE335" i="51"/>
  <c r="TLD335" i="51"/>
  <c r="TLC335" i="51"/>
  <c r="TKX335" i="51"/>
  <c r="TKW335" i="51"/>
  <c r="TKV335" i="51"/>
  <c r="TKU335" i="51"/>
  <c r="TKP335" i="51"/>
  <c r="TKO335" i="51"/>
  <c r="TKN335" i="51"/>
  <c r="TKM335" i="51"/>
  <c r="TKH335" i="51"/>
  <c r="TKG335" i="51"/>
  <c r="TKF335" i="51"/>
  <c r="TKE335" i="51"/>
  <c r="TJZ335" i="51"/>
  <c r="TJY335" i="51"/>
  <c r="TJX335" i="51"/>
  <c r="TJW335" i="51"/>
  <c r="TJR335" i="51"/>
  <c r="TJQ335" i="51"/>
  <c r="TJP335" i="51"/>
  <c r="TJO335" i="51"/>
  <c r="TJJ335" i="51"/>
  <c r="TJI335" i="51"/>
  <c r="TJH335" i="51"/>
  <c r="TJG335" i="51"/>
  <c r="TJB335" i="51"/>
  <c r="TJA335" i="51"/>
  <c r="TIZ335" i="51"/>
  <c r="TIY335" i="51"/>
  <c r="TIT335" i="51"/>
  <c r="TIS335" i="51"/>
  <c r="TIR335" i="51"/>
  <c r="TIQ335" i="51"/>
  <c r="TIL335" i="51"/>
  <c r="TIK335" i="51"/>
  <c r="TIJ335" i="51"/>
  <c r="TII335" i="51"/>
  <c r="TID335" i="51"/>
  <c r="TIC335" i="51"/>
  <c r="TIB335" i="51"/>
  <c r="TIA335" i="51"/>
  <c r="THV335" i="51"/>
  <c r="THU335" i="51"/>
  <c r="THT335" i="51"/>
  <c r="THS335" i="51"/>
  <c r="THN335" i="51"/>
  <c r="THM335" i="51"/>
  <c r="THL335" i="51"/>
  <c r="THK335" i="51"/>
  <c r="THF335" i="51"/>
  <c r="THE335" i="51"/>
  <c r="THD335" i="51"/>
  <c r="THC335" i="51"/>
  <c r="TGX335" i="51"/>
  <c r="TGW335" i="51"/>
  <c r="TGV335" i="51"/>
  <c r="TGU335" i="51"/>
  <c r="TGP335" i="51"/>
  <c r="TGO335" i="51"/>
  <c r="TGN335" i="51"/>
  <c r="TGM335" i="51"/>
  <c r="TGH335" i="51"/>
  <c r="TGG335" i="51"/>
  <c r="TGF335" i="51"/>
  <c r="TGE335" i="51"/>
  <c r="TFZ335" i="51"/>
  <c r="TFY335" i="51"/>
  <c r="TFX335" i="51"/>
  <c r="TFW335" i="51"/>
  <c r="TFR335" i="51"/>
  <c r="TFQ335" i="51"/>
  <c r="TFP335" i="51"/>
  <c r="TFO335" i="51"/>
  <c r="TFJ335" i="51"/>
  <c r="TFI335" i="51"/>
  <c r="TFH335" i="51"/>
  <c r="TFG335" i="51"/>
  <c r="TFB335" i="51"/>
  <c r="TFA335" i="51"/>
  <c r="TEZ335" i="51"/>
  <c r="TEY335" i="51"/>
  <c r="TET335" i="51"/>
  <c r="TES335" i="51"/>
  <c r="TER335" i="51"/>
  <c r="TEQ335" i="51"/>
  <c r="TEL335" i="51"/>
  <c r="TEK335" i="51"/>
  <c r="TEJ335" i="51"/>
  <c r="TEI335" i="51"/>
  <c r="TED335" i="51"/>
  <c r="TEC335" i="51"/>
  <c r="TEB335" i="51"/>
  <c r="TEA335" i="51"/>
  <c r="TDV335" i="51"/>
  <c r="TDU335" i="51"/>
  <c r="TDT335" i="51"/>
  <c r="TDS335" i="51"/>
  <c r="TDN335" i="51"/>
  <c r="TDM335" i="51"/>
  <c r="TDL335" i="51"/>
  <c r="TDK335" i="51"/>
  <c r="TDF335" i="51"/>
  <c r="TDE335" i="51"/>
  <c r="TDD335" i="51"/>
  <c r="TDC335" i="51"/>
  <c r="TCX335" i="51"/>
  <c r="TCW335" i="51"/>
  <c r="TCV335" i="51"/>
  <c r="TCU335" i="51"/>
  <c r="TCP335" i="51"/>
  <c r="TCO335" i="51"/>
  <c r="TCN335" i="51"/>
  <c r="TCM335" i="51"/>
  <c r="TCH335" i="51"/>
  <c r="TCG335" i="51"/>
  <c r="TCF335" i="51"/>
  <c r="TCE335" i="51"/>
  <c r="TBZ335" i="51"/>
  <c r="TBY335" i="51"/>
  <c r="TBX335" i="51"/>
  <c r="TBW335" i="51"/>
  <c r="TBR335" i="51"/>
  <c r="TBQ335" i="51"/>
  <c r="TBP335" i="51"/>
  <c r="TBO335" i="51"/>
  <c r="TBJ335" i="51"/>
  <c r="TBI335" i="51"/>
  <c r="TBH335" i="51"/>
  <c r="TBG335" i="51"/>
  <c r="TBB335" i="51"/>
  <c r="TBA335" i="51"/>
  <c r="TAZ335" i="51"/>
  <c r="TAY335" i="51"/>
  <c r="TAT335" i="51"/>
  <c r="TAS335" i="51"/>
  <c r="TAR335" i="51"/>
  <c r="TAQ335" i="51"/>
  <c r="TAL335" i="51"/>
  <c r="TAK335" i="51"/>
  <c r="TAJ335" i="51"/>
  <c r="TAI335" i="51"/>
  <c r="TAD335" i="51"/>
  <c r="TAC335" i="51"/>
  <c r="TAB335" i="51"/>
  <c r="TAA335" i="51"/>
  <c r="SZV335" i="51"/>
  <c r="SZU335" i="51"/>
  <c r="SZT335" i="51"/>
  <c r="SZS335" i="51"/>
  <c r="SZN335" i="51"/>
  <c r="SZM335" i="51"/>
  <c r="SZL335" i="51"/>
  <c r="SZK335" i="51"/>
  <c r="SZF335" i="51"/>
  <c r="SZE335" i="51"/>
  <c r="SZD335" i="51"/>
  <c r="SZC335" i="51"/>
  <c r="SYX335" i="51"/>
  <c r="SYW335" i="51"/>
  <c r="SYV335" i="51"/>
  <c r="SYU335" i="51"/>
  <c r="SYP335" i="51"/>
  <c r="SYO335" i="51"/>
  <c r="SYN335" i="51"/>
  <c r="SYM335" i="51"/>
  <c r="SYH335" i="51"/>
  <c r="SYG335" i="51"/>
  <c r="SYF335" i="51"/>
  <c r="SYE335" i="51"/>
  <c r="SXZ335" i="51"/>
  <c r="SXY335" i="51"/>
  <c r="SXX335" i="51"/>
  <c r="SXW335" i="51"/>
  <c r="SXR335" i="51"/>
  <c r="SXQ335" i="51"/>
  <c r="SXP335" i="51"/>
  <c r="SXO335" i="51"/>
  <c r="SXJ335" i="51"/>
  <c r="SXI335" i="51"/>
  <c r="SXH335" i="51"/>
  <c r="SXG335" i="51"/>
  <c r="SXB335" i="51"/>
  <c r="SXA335" i="51"/>
  <c r="SWZ335" i="51"/>
  <c r="SWY335" i="51"/>
  <c r="SWT335" i="51"/>
  <c r="SWS335" i="51"/>
  <c r="SWR335" i="51"/>
  <c r="SWQ335" i="51"/>
  <c r="SWL335" i="51"/>
  <c r="SWK335" i="51"/>
  <c r="SWJ335" i="51"/>
  <c r="SWI335" i="51"/>
  <c r="SWD335" i="51"/>
  <c r="SWC335" i="51"/>
  <c r="SWB335" i="51"/>
  <c r="SWA335" i="51"/>
  <c r="SVV335" i="51"/>
  <c r="SVU335" i="51"/>
  <c r="SVT335" i="51"/>
  <c r="SVS335" i="51"/>
  <c r="SVN335" i="51"/>
  <c r="SVM335" i="51"/>
  <c r="SVL335" i="51"/>
  <c r="SVK335" i="51"/>
  <c r="SVF335" i="51"/>
  <c r="SVE335" i="51"/>
  <c r="SVD335" i="51"/>
  <c r="SVC335" i="51"/>
  <c r="SUX335" i="51"/>
  <c r="SUW335" i="51"/>
  <c r="SUV335" i="51"/>
  <c r="SUU335" i="51"/>
  <c r="SUP335" i="51"/>
  <c r="SUO335" i="51"/>
  <c r="SUN335" i="51"/>
  <c r="SUM335" i="51"/>
  <c r="SUH335" i="51"/>
  <c r="SUG335" i="51"/>
  <c r="SUF335" i="51"/>
  <c r="SUE335" i="51"/>
  <c r="STZ335" i="51"/>
  <c r="STY335" i="51"/>
  <c r="STX335" i="51"/>
  <c r="STW335" i="51"/>
  <c r="STR335" i="51"/>
  <c r="STQ335" i="51"/>
  <c r="STP335" i="51"/>
  <c r="STO335" i="51"/>
  <c r="STJ335" i="51"/>
  <c r="STI335" i="51"/>
  <c r="STH335" i="51"/>
  <c r="STG335" i="51"/>
  <c r="STB335" i="51"/>
  <c r="STA335" i="51"/>
  <c r="SSZ335" i="51"/>
  <c r="SSY335" i="51"/>
  <c r="SST335" i="51"/>
  <c r="SSS335" i="51"/>
  <c r="SSR335" i="51"/>
  <c r="SSQ335" i="51"/>
  <c r="SSL335" i="51"/>
  <c r="SSK335" i="51"/>
  <c r="SSJ335" i="51"/>
  <c r="SSI335" i="51"/>
  <c r="SSD335" i="51"/>
  <c r="SSC335" i="51"/>
  <c r="SSB335" i="51"/>
  <c r="SSA335" i="51"/>
  <c r="SRV335" i="51"/>
  <c r="SRU335" i="51"/>
  <c r="SRT335" i="51"/>
  <c r="SRS335" i="51"/>
  <c r="SRN335" i="51"/>
  <c r="SRM335" i="51"/>
  <c r="SRL335" i="51"/>
  <c r="SRK335" i="51"/>
  <c r="SRF335" i="51"/>
  <c r="SRE335" i="51"/>
  <c r="SRD335" i="51"/>
  <c r="SRC335" i="51"/>
  <c r="SQX335" i="51"/>
  <c r="SQW335" i="51"/>
  <c r="SQV335" i="51"/>
  <c r="SQU335" i="51"/>
  <c r="SQP335" i="51"/>
  <c r="SQO335" i="51"/>
  <c r="SQN335" i="51"/>
  <c r="SQM335" i="51"/>
  <c r="SQH335" i="51"/>
  <c r="SQG335" i="51"/>
  <c r="SQF335" i="51"/>
  <c r="SQE335" i="51"/>
  <c r="SPZ335" i="51"/>
  <c r="SPY335" i="51"/>
  <c r="SPX335" i="51"/>
  <c r="SPW335" i="51"/>
  <c r="SPR335" i="51"/>
  <c r="SPQ335" i="51"/>
  <c r="SPP335" i="51"/>
  <c r="SPO335" i="51"/>
  <c r="SPJ335" i="51"/>
  <c r="SPI335" i="51"/>
  <c r="SPH335" i="51"/>
  <c r="SPG335" i="51"/>
  <c r="SPB335" i="51"/>
  <c r="SPA335" i="51"/>
  <c r="SOZ335" i="51"/>
  <c r="SOY335" i="51"/>
  <c r="SOT335" i="51"/>
  <c r="SOS335" i="51"/>
  <c r="SOR335" i="51"/>
  <c r="SOQ335" i="51"/>
  <c r="SOL335" i="51"/>
  <c r="SOK335" i="51"/>
  <c r="SOJ335" i="51"/>
  <c r="SOI335" i="51"/>
  <c r="SOD335" i="51"/>
  <c r="SOC335" i="51"/>
  <c r="SOB335" i="51"/>
  <c r="SOA335" i="51"/>
  <c r="SNV335" i="51"/>
  <c r="SNU335" i="51"/>
  <c r="SNT335" i="51"/>
  <c r="SNS335" i="51"/>
  <c r="SNN335" i="51"/>
  <c r="SNM335" i="51"/>
  <c r="SNL335" i="51"/>
  <c r="SNK335" i="51"/>
  <c r="SNF335" i="51"/>
  <c r="SNE335" i="51"/>
  <c r="SND335" i="51"/>
  <c r="SNC335" i="51"/>
  <c r="SMX335" i="51"/>
  <c r="SMW335" i="51"/>
  <c r="SMV335" i="51"/>
  <c r="SMU335" i="51"/>
  <c r="SMP335" i="51"/>
  <c r="SMO335" i="51"/>
  <c r="SMN335" i="51"/>
  <c r="SMM335" i="51"/>
  <c r="SMH335" i="51"/>
  <c r="SMG335" i="51"/>
  <c r="SMF335" i="51"/>
  <c r="SME335" i="51"/>
  <c r="SLZ335" i="51"/>
  <c r="SLY335" i="51"/>
  <c r="SLX335" i="51"/>
  <c r="SLW335" i="51"/>
  <c r="SLR335" i="51"/>
  <c r="SLQ335" i="51"/>
  <c r="SLP335" i="51"/>
  <c r="SLO335" i="51"/>
  <c r="SLJ335" i="51"/>
  <c r="SLI335" i="51"/>
  <c r="SLH335" i="51"/>
  <c r="SLG335" i="51"/>
  <c r="SLB335" i="51"/>
  <c r="SLA335" i="51"/>
  <c r="SKZ335" i="51"/>
  <c r="SKY335" i="51"/>
  <c r="SKT335" i="51"/>
  <c r="SKS335" i="51"/>
  <c r="SKR335" i="51"/>
  <c r="SKQ335" i="51"/>
  <c r="SKL335" i="51"/>
  <c r="SKK335" i="51"/>
  <c r="SKJ335" i="51"/>
  <c r="SKI335" i="51"/>
  <c r="SKD335" i="51"/>
  <c r="SKC335" i="51"/>
  <c r="SKB335" i="51"/>
  <c r="SKA335" i="51"/>
  <c r="SJV335" i="51"/>
  <c r="SJU335" i="51"/>
  <c r="SJT335" i="51"/>
  <c r="SJS335" i="51"/>
  <c r="SJN335" i="51"/>
  <c r="SJM335" i="51"/>
  <c r="SJL335" i="51"/>
  <c r="SJK335" i="51"/>
  <c r="SJF335" i="51"/>
  <c r="SJE335" i="51"/>
  <c r="SJD335" i="51"/>
  <c r="SJC335" i="51"/>
  <c r="SIX335" i="51"/>
  <c r="SIW335" i="51"/>
  <c r="SIV335" i="51"/>
  <c r="SIU335" i="51"/>
  <c r="SIP335" i="51"/>
  <c r="SIO335" i="51"/>
  <c r="SIN335" i="51"/>
  <c r="SIM335" i="51"/>
  <c r="SIH335" i="51"/>
  <c r="SIG335" i="51"/>
  <c r="SIF335" i="51"/>
  <c r="SIE335" i="51"/>
  <c r="SHZ335" i="51"/>
  <c r="SHY335" i="51"/>
  <c r="SHX335" i="51"/>
  <c r="SHW335" i="51"/>
  <c r="SHR335" i="51"/>
  <c r="SHQ335" i="51"/>
  <c r="SHP335" i="51"/>
  <c r="SHO335" i="51"/>
  <c r="SHJ335" i="51"/>
  <c r="SHI335" i="51"/>
  <c r="SHH335" i="51"/>
  <c r="SHG335" i="51"/>
  <c r="SHB335" i="51"/>
  <c r="SHA335" i="51"/>
  <c r="SGZ335" i="51"/>
  <c r="SGY335" i="51"/>
  <c r="SGT335" i="51"/>
  <c r="SGS335" i="51"/>
  <c r="SGR335" i="51"/>
  <c r="SGQ335" i="51"/>
  <c r="SGL335" i="51"/>
  <c r="SGK335" i="51"/>
  <c r="SGJ335" i="51"/>
  <c r="SGI335" i="51"/>
  <c r="SGD335" i="51"/>
  <c r="SGC335" i="51"/>
  <c r="SGB335" i="51"/>
  <c r="SGA335" i="51"/>
  <c r="SFV335" i="51"/>
  <c r="SFU335" i="51"/>
  <c r="SFT335" i="51"/>
  <c r="SFS335" i="51"/>
  <c r="SFN335" i="51"/>
  <c r="SFM335" i="51"/>
  <c r="SFL335" i="51"/>
  <c r="SFK335" i="51"/>
  <c r="SFF335" i="51"/>
  <c r="SFE335" i="51"/>
  <c r="SFD335" i="51"/>
  <c r="SFC335" i="51"/>
  <c r="SEX335" i="51"/>
  <c r="SEW335" i="51"/>
  <c r="SEV335" i="51"/>
  <c r="SEU335" i="51"/>
  <c r="SEP335" i="51"/>
  <c r="SEO335" i="51"/>
  <c r="SEN335" i="51"/>
  <c r="SEM335" i="51"/>
  <c r="SEH335" i="51"/>
  <c r="SEG335" i="51"/>
  <c r="SEF335" i="51"/>
  <c r="SEE335" i="51"/>
  <c r="SDZ335" i="51"/>
  <c r="SDY335" i="51"/>
  <c r="SDX335" i="51"/>
  <c r="SDW335" i="51"/>
  <c r="SDR335" i="51"/>
  <c r="SDQ335" i="51"/>
  <c r="SDP335" i="51"/>
  <c r="SDO335" i="51"/>
  <c r="SDJ335" i="51"/>
  <c r="SDI335" i="51"/>
  <c r="SDH335" i="51"/>
  <c r="SDG335" i="51"/>
  <c r="SDB335" i="51"/>
  <c r="SDA335" i="51"/>
  <c r="SCZ335" i="51"/>
  <c r="SCY335" i="51"/>
  <c r="SCT335" i="51"/>
  <c r="SCS335" i="51"/>
  <c r="SCR335" i="51"/>
  <c r="SCQ335" i="51"/>
  <c r="SCL335" i="51"/>
  <c r="SCK335" i="51"/>
  <c r="SCJ335" i="51"/>
  <c r="SCI335" i="51"/>
  <c r="SCD335" i="51"/>
  <c r="SCC335" i="51"/>
  <c r="SCB335" i="51"/>
  <c r="SCA335" i="51"/>
  <c r="SBV335" i="51"/>
  <c r="SBU335" i="51"/>
  <c r="SBT335" i="51"/>
  <c r="SBS335" i="51"/>
  <c r="SBN335" i="51"/>
  <c r="SBM335" i="51"/>
  <c r="SBL335" i="51"/>
  <c r="SBK335" i="51"/>
  <c r="SBF335" i="51"/>
  <c r="SBE335" i="51"/>
  <c r="SBD335" i="51"/>
  <c r="SBC335" i="51"/>
  <c r="SAX335" i="51"/>
  <c r="SAW335" i="51"/>
  <c r="SAV335" i="51"/>
  <c r="SAU335" i="51"/>
  <c r="SAP335" i="51"/>
  <c r="SAO335" i="51"/>
  <c r="SAN335" i="51"/>
  <c r="SAM335" i="51"/>
  <c r="SAH335" i="51"/>
  <c r="SAG335" i="51"/>
  <c r="SAF335" i="51"/>
  <c r="SAE335" i="51"/>
  <c r="RZZ335" i="51"/>
  <c r="RZY335" i="51"/>
  <c r="RZX335" i="51"/>
  <c r="RZW335" i="51"/>
  <c r="RZR335" i="51"/>
  <c r="RZQ335" i="51"/>
  <c r="RZP335" i="51"/>
  <c r="RZO335" i="51"/>
  <c r="RZJ335" i="51"/>
  <c r="RZI335" i="51"/>
  <c r="RZH335" i="51"/>
  <c r="RZG335" i="51"/>
  <c r="RZB335" i="51"/>
  <c r="RZA335" i="51"/>
  <c r="RYZ335" i="51"/>
  <c r="RYY335" i="51"/>
  <c r="RYT335" i="51"/>
  <c r="RYS335" i="51"/>
  <c r="RYR335" i="51"/>
  <c r="RYQ335" i="51"/>
  <c r="RYL335" i="51"/>
  <c r="RYK335" i="51"/>
  <c r="RYJ335" i="51"/>
  <c r="RYI335" i="51"/>
  <c r="RYD335" i="51"/>
  <c r="RYC335" i="51"/>
  <c r="RYB335" i="51"/>
  <c r="RYA335" i="51"/>
  <c r="RXV335" i="51"/>
  <c r="RXU335" i="51"/>
  <c r="RXT335" i="51"/>
  <c r="RXS335" i="51"/>
  <c r="RXN335" i="51"/>
  <c r="RXM335" i="51"/>
  <c r="RXL335" i="51"/>
  <c r="RXK335" i="51"/>
  <c r="RXF335" i="51"/>
  <c r="RXE335" i="51"/>
  <c r="RXD335" i="51"/>
  <c r="RXC335" i="51"/>
  <c r="RWX335" i="51"/>
  <c r="RWW335" i="51"/>
  <c r="RWV335" i="51"/>
  <c r="RWU335" i="51"/>
  <c r="RWP335" i="51"/>
  <c r="RWO335" i="51"/>
  <c r="RWN335" i="51"/>
  <c r="RWM335" i="51"/>
  <c r="RWH335" i="51"/>
  <c r="RWG335" i="51"/>
  <c r="RWF335" i="51"/>
  <c r="RWE335" i="51"/>
  <c r="RVZ335" i="51"/>
  <c r="RVY335" i="51"/>
  <c r="RVX335" i="51"/>
  <c r="RVW335" i="51"/>
  <c r="RVR335" i="51"/>
  <c r="RVQ335" i="51"/>
  <c r="RVP335" i="51"/>
  <c r="RVO335" i="51"/>
  <c r="RVJ335" i="51"/>
  <c r="RVI335" i="51"/>
  <c r="RVH335" i="51"/>
  <c r="RVG335" i="51"/>
  <c r="RVB335" i="51"/>
  <c r="RVA335" i="51"/>
  <c r="RUZ335" i="51"/>
  <c r="RUY335" i="51"/>
  <c r="RUT335" i="51"/>
  <c r="RUS335" i="51"/>
  <c r="RUR335" i="51"/>
  <c r="RUQ335" i="51"/>
  <c r="RUL335" i="51"/>
  <c r="RUK335" i="51"/>
  <c r="RUJ335" i="51"/>
  <c r="RUI335" i="51"/>
  <c r="RUD335" i="51"/>
  <c r="RUC335" i="51"/>
  <c r="RUB335" i="51"/>
  <c r="RUA335" i="51"/>
  <c r="RTV335" i="51"/>
  <c r="RTU335" i="51"/>
  <c r="RTT335" i="51"/>
  <c r="RTS335" i="51"/>
  <c r="RTN335" i="51"/>
  <c r="RTM335" i="51"/>
  <c r="RTL335" i="51"/>
  <c r="RTK335" i="51"/>
  <c r="RTF335" i="51"/>
  <c r="RTE335" i="51"/>
  <c r="RTD335" i="51"/>
  <c r="RTC335" i="51"/>
  <c r="RSX335" i="51"/>
  <c r="RSW335" i="51"/>
  <c r="RSV335" i="51"/>
  <c r="RSU335" i="51"/>
  <c r="RSP335" i="51"/>
  <c r="RSO335" i="51"/>
  <c r="RSN335" i="51"/>
  <c r="RSM335" i="51"/>
  <c r="RSH335" i="51"/>
  <c r="RSG335" i="51"/>
  <c r="RSF335" i="51"/>
  <c r="RSE335" i="51"/>
  <c r="RRZ335" i="51"/>
  <c r="RRY335" i="51"/>
  <c r="RRX335" i="51"/>
  <c r="RRW335" i="51"/>
  <c r="RRR335" i="51"/>
  <c r="RRQ335" i="51"/>
  <c r="RRP335" i="51"/>
  <c r="RRO335" i="51"/>
  <c r="RRJ335" i="51"/>
  <c r="RRI335" i="51"/>
  <c r="RRH335" i="51"/>
  <c r="RRG335" i="51"/>
  <c r="RRB335" i="51"/>
  <c r="RRA335" i="51"/>
  <c r="RQZ335" i="51"/>
  <c r="RQY335" i="51"/>
  <c r="RQT335" i="51"/>
  <c r="RQS335" i="51"/>
  <c r="RQR335" i="51"/>
  <c r="RQQ335" i="51"/>
  <c r="RQL335" i="51"/>
  <c r="RQK335" i="51"/>
  <c r="RQJ335" i="51"/>
  <c r="RQI335" i="51"/>
  <c r="RQD335" i="51"/>
  <c r="RQC335" i="51"/>
  <c r="RQB335" i="51"/>
  <c r="RQA335" i="51"/>
  <c r="RPV335" i="51"/>
  <c r="RPU335" i="51"/>
  <c r="RPT335" i="51"/>
  <c r="RPS335" i="51"/>
  <c r="RPN335" i="51"/>
  <c r="RPM335" i="51"/>
  <c r="RPL335" i="51"/>
  <c r="RPK335" i="51"/>
  <c r="RPF335" i="51"/>
  <c r="RPE335" i="51"/>
  <c r="RPD335" i="51"/>
  <c r="RPC335" i="51"/>
  <c r="ROX335" i="51"/>
  <c r="ROW335" i="51"/>
  <c r="ROV335" i="51"/>
  <c r="ROU335" i="51"/>
  <c r="ROP335" i="51"/>
  <c r="ROO335" i="51"/>
  <c r="RON335" i="51"/>
  <c r="ROM335" i="51"/>
  <c r="ROH335" i="51"/>
  <c r="ROG335" i="51"/>
  <c r="ROF335" i="51"/>
  <c r="ROE335" i="51"/>
  <c r="RNZ335" i="51"/>
  <c r="RNY335" i="51"/>
  <c r="RNX335" i="51"/>
  <c r="RNW335" i="51"/>
  <c r="RNR335" i="51"/>
  <c r="RNQ335" i="51"/>
  <c r="RNP335" i="51"/>
  <c r="RNO335" i="51"/>
  <c r="RNJ335" i="51"/>
  <c r="RNI335" i="51"/>
  <c r="RNH335" i="51"/>
  <c r="RNG335" i="51"/>
  <c r="RNB335" i="51"/>
  <c r="RNA335" i="51"/>
  <c r="RMZ335" i="51"/>
  <c r="RMY335" i="51"/>
  <c r="RMT335" i="51"/>
  <c r="RMS335" i="51"/>
  <c r="RMR335" i="51"/>
  <c r="RMQ335" i="51"/>
  <c r="RML335" i="51"/>
  <c r="RMK335" i="51"/>
  <c r="RMJ335" i="51"/>
  <c r="RMI335" i="51"/>
  <c r="RMD335" i="51"/>
  <c r="RMC335" i="51"/>
  <c r="RMB335" i="51"/>
  <c r="RMA335" i="51"/>
  <c r="RLV335" i="51"/>
  <c r="RLU335" i="51"/>
  <c r="RLT335" i="51"/>
  <c r="RLS335" i="51"/>
  <c r="RLN335" i="51"/>
  <c r="RLM335" i="51"/>
  <c r="RLL335" i="51"/>
  <c r="RLK335" i="51"/>
  <c r="RLF335" i="51"/>
  <c r="RLE335" i="51"/>
  <c r="RLD335" i="51"/>
  <c r="RLC335" i="51"/>
  <c r="RKX335" i="51"/>
  <c r="RKW335" i="51"/>
  <c r="RKV335" i="51"/>
  <c r="RKU335" i="51"/>
  <c r="RKP335" i="51"/>
  <c r="RKO335" i="51"/>
  <c r="RKN335" i="51"/>
  <c r="RKM335" i="51"/>
  <c r="RKH335" i="51"/>
  <c r="RKG335" i="51"/>
  <c r="RKF335" i="51"/>
  <c r="RKE335" i="51"/>
  <c r="RJZ335" i="51"/>
  <c r="RJY335" i="51"/>
  <c r="RJX335" i="51"/>
  <c r="RJW335" i="51"/>
  <c r="RJR335" i="51"/>
  <c r="RJQ335" i="51"/>
  <c r="RJP335" i="51"/>
  <c r="RJO335" i="51"/>
  <c r="RJJ335" i="51"/>
  <c r="RJI335" i="51"/>
  <c r="RJH335" i="51"/>
  <c r="RJG335" i="51"/>
  <c r="RJB335" i="51"/>
  <c r="RJA335" i="51"/>
  <c r="RIZ335" i="51"/>
  <c r="RIY335" i="51"/>
  <c r="RIT335" i="51"/>
  <c r="RIS335" i="51"/>
  <c r="RIR335" i="51"/>
  <c r="RIQ335" i="51"/>
  <c r="RIL335" i="51"/>
  <c r="RIK335" i="51"/>
  <c r="RIJ335" i="51"/>
  <c r="RII335" i="51"/>
  <c r="RID335" i="51"/>
  <c r="RIC335" i="51"/>
  <c r="RIB335" i="51"/>
  <c r="RIA335" i="51"/>
  <c r="RHV335" i="51"/>
  <c r="RHU335" i="51"/>
  <c r="RHT335" i="51"/>
  <c r="RHS335" i="51"/>
  <c r="RHN335" i="51"/>
  <c r="RHM335" i="51"/>
  <c r="RHL335" i="51"/>
  <c r="RHK335" i="51"/>
  <c r="RHF335" i="51"/>
  <c r="RHE335" i="51"/>
  <c r="RHD335" i="51"/>
  <c r="RHC335" i="51"/>
  <c r="RGX335" i="51"/>
  <c r="RGW335" i="51"/>
  <c r="RGV335" i="51"/>
  <c r="RGU335" i="51"/>
  <c r="RGP335" i="51"/>
  <c r="RGO335" i="51"/>
  <c r="RGN335" i="51"/>
  <c r="RGM335" i="51"/>
  <c r="RGH335" i="51"/>
  <c r="RGG335" i="51"/>
  <c r="RGF335" i="51"/>
  <c r="RGE335" i="51"/>
  <c r="RFZ335" i="51"/>
  <c r="RFY335" i="51"/>
  <c r="RFX335" i="51"/>
  <c r="RFW335" i="51"/>
  <c r="RFR335" i="51"/>
  <c r="RFQ335" i="51"/>
  <c r="RFP335" i="51"/>
  <c r="RFO335" i="51"/>
  <c r="RFJ335" i="51"/>
  <c r="RFI335" i="51"/>
  <c r="RFH335" i="51"/>
  <c r="RFG335" i="51"/>
  <c r="RFB335" i="51"/>
  <c r="RFA335" i="51"/>
  <c r="REZ335" i="51"/>
  <c r="REY335" i="51"/>
  <c r="RET335" i="51"/>
  <c r="RES335" i="51"/>
  <c r="RER335" i="51"/>
  <c r="REQ335" i="51"/>
  <c r="REL335" i="51"/>
  <c r="REK335" i="51"/>
  <c r="REJ335" i="51"/>
  <c r="REI335" i="51"/>
  <c r="RED335" i="51"/>
  <c r="REC335" i="51"/>
  <c r="REB335" i="51"/>
  <c r="REA335" i="51"/>
  <c r="RDV335" i="51"/>
  <c r="RDU335" i="51"/>
  <c r="RDT335" i="51"/>
  <c r="RDS335" i="51"/>
  <c r="RDN335" i="51"/>
  <c r="RDM335" i="51"/>
  <c r="RDL335" i="51"/>
  <c r="RDK335" i="51"/>
  <c r="RDF335" i="51"/>
  <c r="RDE335" i="51"/>
  <c r="RDD335" i="51"/>
  <c r="RDC335" i="51"/>
  <c r="RCX335" i="51"/>
  <c r="RCW335" i="51"/>
  <c r="RCV335" i="51"/>
  <c r="RCU335" i="51"/>
  <c r="RCP335" i="51"/>
  <c r="RCO335" i="51"/>
  <c r="RCN335" i="51"/>
  <c r="RCM335" i="51"/>
  <c r="RCH335" i="51"/>
  <c r="RCG335" i="51"/>
  <c r="RCF335" i="51"/>
  <c r="RCE335" i="51"/>
  <c r="RBZ335" i="51"/>
  <c r="RBY335" i="51"/>
  <c r="RBX335" i="51"/>
  <c r="RBW335" i="51"/>
  <c r="RBR335" i="51"/>
  <c r="RBQ335" i="51"/>
  <c r="RBP335" i="51"/>
  <c r="RBO335" i="51"/>
  <c r="RBJ335" i="51"/>
  <c r="RBI335" i="51"/>
  <c r="RBH335" i="51"/>
  <c r="RBG335" i="51"/>
  <c r="RBB335" i="51"/>
  <c r="RBA335" i="51"/>
  <c r="RAZ335" i="51"/>
  <c r="RAY335" i="51"/>
  <c r="RAT335" i="51"/>
  <c r="RAS335" i="51"/>
  <c r="RAR335" i="51"/>
  <c r="RAQ335" i="51"/>
  <c r="RAL335" i="51"/>
  <c r="RAK335" i="51"/>
  <c r="RAJ335" i="51"/>
  <c r="RAI335" i="51"/>
  <c r="RAD335" i="51"/>
  <c r="RAC335" i="51"/>
  <c r="RAB335" i="51"/>
  <c r="RAA335" i="51"/>
  <c r="QZV335" i="51"/>
  <c r="QZU335" i="51"/>
  <c r="QZT335" i="51"/>
  <c r="QZS335" i="51"/>
  <c r="QZN335" i="51"/>
  <c r="QZM335" i="51"/>
  <c r="QZL335" i="51"/>
  <c r="QZK335" i="51"/>
  <c r="QZF335" i="51"/>
  <c r="QZE335" i="51"/>
  <c r="QZD335" i="51"/>
  <c r="QZC335" i="51"/>
  <c r="QYX335" i="51"/>
  <c r="QYW335" i="51"/>
  <c r="QYV335" i="51"/>
  <c r="QYU335" i="51"/>
  <c r="QYP335" i="51"/>
  <c r="QYO335" i="51"/>
  <c r="QYN335" i="51"/>
  <c r="QYM335" i="51"/>
  <c r="QYH335" i="51"/>
  <c r="QYG335" i="51"/>
  <c r="QYF335" i="51"/>
  <c r="QYE335" i="51"/>
  <c r="QXZ335" i="51"/>
  <c r="QXY335" i="51"/>
  <c r="QXX335" i="51"/>
  <c r="QXW335" i="51"/>
  <c r="QXR335" i="51"/>
  <c r="QXQ335" i="51"/>
  <c r="QXP335" i="51"/>
  <c r="QXO335" i="51"/>
  <c r="QXJ335" i="51"/>
  <c r="QXI335" i="51"/>
  <c r="QXH335" i="51"/>
  <c r="QXG335" i="51"/>
  <c r="QXB335" i="51"/>
  <c r="QXA335" i="51"/>
  <c r="QWZ335" i="51"/>
  <c r="QWY335" i="51"/>
  <c r="QWT335" i="51"/>
  <c r="QWS335" i="51"/>
  <c r="QWR335" i="51"/>
  <c r="QWQ335" i="51"/>
  <c r="QWL335" i="51"/>
  <c r="QWK335" i="51"/>
  <c r="QWJ335" i="51"/>
  <c r="QWI335" i="51"/>
  <c r="QWD335" i="51"/>
  <c r="QWC335" i="51"/>
  <c r="QWB335" i="51"/>
  <c r="QWA335" i="51"/>
  <c r="QVV335" i="51"/>
  <c r="QVU335" i="51"/>
  <c r="QVT335" i="51"/>
  <c r="QVS335" i="51"/>
  <c r="QVN335" i="51"/>
  <c r="QVM335" i="51"/>
  <c r="QVL335" i="51"/>
  <c r="QVK335" i="51"/>
  <c r="QVF335" i="51"/>
  <c r="QVE335" i="51"/>
  <c r="QVD335" i="51"/>
  <c r="QVC335" i="51"/>
  <c r="QUX335" i="51"/>
  <c r="QUW335" i="51"/>
  <c r="QUV335" i="51"/>
  <c r="QUU335" i="51"/>
  <c r="QUP335" i="51"/>
  <c r="QUO335" i="51"/>
  <c r="QUN335" i="51"/>
  <c r="QUM335" i="51"/>
  <c r="QUH335" i="51"/>
  <c r="QUG335" i="51"/>
  <c r="QUF335" i="51"/>
  <c r="QUE335" i="51"/>
  <c r="QTZ335" i="51"/>
  <c r="QTY335" i="51"/>
  <c r="QTX335" i="51"/>
  <c r="QTW335" i="51"/>
  <c r="QTR335" i="51"/>
  <c r="QTQ335" i="51"/>
  <c r="QTP335" i="51"/>
  <c r="QTO335" i="51"/>
  <c r="QTJ335" i="51"/>
  <c r="QTI335" i="51"/>
  <c r="QTH335" i="51"/>
  <c r="QTG335" i="51"/>
  <c r="QTB335" i="51"/>
  <c r="QTA335" i="51"/>
  <c r="QSZ335" i="51"/>
  <c r="QSY335" i="51"/>
  <c r="QST335" i="51"/>
  <c r="QSS335" i="51"/>
  <c r="QSR335" i="51"/>
  <c r="QSQ335" i="51"/>
  <c r="QSL335" i="51"/>
  <c r="QSK335" i="51"/>
  <c r="QSJ335" i="51"/>
  <c r="QSI335" i="51"/>
  <c r="QSD335" i="51"/>
  <c r="QSC335" i="51"/>
  <c r="QSB335" i="51"/>
  <c r="QSA335" i="51"/>
  <c r="QRV335" i="51"/>
  <c r="QRU335" i="51"/>
  <c r="QRT335" i="51"/>
  <c r="QRS335" i="51"/>
  <c r="QRN335" i="51"/>
  <c r="QRM335" i="51"/>
  <c r="QRL335" i="51"/>
  <c r="QRK335" i="51"/>
  <c r="QRF335" i="51"/>
  <c r="QRE335" i="51"/>
  <c r="QRD335" i="51"/>
  <c r="QRC335" i="51"/>
  <c r="QQX335" i="51"/>
  <c r="QQW335" i="51"/>
  <c r="QQV335" i="51"/>
  <c r="QQU335" i="51"/>
  <c r="QQP335" i="51"/>
  <c r="QQO335" i="51"/>
  <c r="QQN335" i="51"/>
  <c r="QQM335" i="51"/>
  <c r="QQH335" i="51"/>
  <c r="QQG335" i="51"/>
  <c r="QQF335" i="51"/>
  <c r="QQE335" i="51"/>
  <c r="QPZ335" i="51"/>
  <c r="QPY335" i="51"/>
  <c r="QPX335" i="51"/>
  <c r="QPW335" i="51"/>
  <c r="QPR335" i="51"/>
  <c r="QPQ335" i="51"/>
  <c r="QPP335" i="51"/>
  <c r="QPO335" i="51"/>
  <c r="QPJ335" i="51"/>
  <c r="QPI335" i="51"/>
  <c r="QPH335" i="51"/>
  <c r="QPG335" i="51"/>
  <c r="QPB335" i="51"/>
  <c r="QPA335" i="51"/>
  <c r="QOZ335" i="51"/>
  <c r="QOY335" i="51"/>
  <c r="QOT335" i="51"/>
  <c r="QOS335" i="51"/>
  <c r="QOR335" i="51"/>
  <c r="QOQ335" i="51"/>
  <c r="QOL335" i="51"/>
  <c r="QOK335" i="51"/>
  <c r="QOJ335" i="51"/>
  <c r="QOI335" i="51"/>
  <c r="QOD335" i="51"/>
  <c r="QOC335" i="51"/>
  <c r="QOB335" i="51"/>
  <c r="QOA335" i="51"/>
  <c r="QNV335" i="51"/>
  <c r="QNU335" i="51"/>
  <c r="QNT335" i="51"/>
  <c r="QNS335" i="51"/>
  <c r="QNN335" i="51"/>
  <c r="QNM335" i="51"/>
  <c r="QNL335" i="51"/>
  <c r="QNK335" i="51"/>
  <c r="QNF335" i="51"/>
  <c r="QNE335" i="51"/>
  <c r="QND335" i="51"/>
  <c r="QNC335" i="51"/>
  <c r="QMX335" i="51"/>
  <c r="QMW335" i="51"/>
  <c r="QMV335" i="51"/>
  <c r="QMU335" i="51"/>
  <c r="QMP335" i="51"/>
  <c r="QMO335" i="51"/>
  <c r="QMN335" i="51"/>
  <c r="QMM335" i="51"/>
  <c r="QMH335" i="51"/>
  <c r="QMG335" i="51"/>
  <c r="QMF335" i="51"/>
  <c r="QME335" i="51"/>
  <c r="QLZ335" i="51"/>
  <c r="QLY335" i="51"/>
  <c r="QLX335" i="51"/>
  <c r="QLW335" i="51"/>
  <c r="QLR335" i="51"/>
  <c r="QLQ335" i="51"/>
  <c r="QLP335" i="51"/>
  <c r="QLO335" i="51"/>
  <c r="QLJ335" i="51"/>
  <c r="QLI335" i="51"/>
  <c r="QLH335" i="51"/>
  <c r="QLG335" i="51"/>
  <c r="QLB335" i="51"/>
  <c r="QLA335" i="51"/>
  <c r="QKZ335" i="51"/>
  <c r="QKY335" i="51"/>
  <c r="QKT335" i="51"/>
  <c r="QKS335" i="51"/>
  <c r="QKR335" i="51"/>
  <c r="QKQ335" i="51"/>
  <c r="QKL335" i="51"/>
  <c r="QKK335" i="51"/>
  <c r="QKJ335" i="51"/>
  <c r="QKI335" i="51"/>
  <c r="QKD335" i="51"/>
  <c r="QKC335" i="51"/>
  <c r="QKB335" i="51"/>
  <c r="QKA335" i="51"/>
  <c r="QJV335" i="51"/>
  <c r="QJU335" i="51"/>
  <c r="QJT335" i="51"/>
  <c r="QJS335" i="51"/>
  <c r="QJN335" i="51"/>
  <c r="QJM335" i="51"/>
  <c r="QJL335" i="51"/>
  <c r="QJK335" i="51"/>
  <c r="QJF335" i="51"/>
  <c r="QJE335" i="51"/>
  <c r="QJD335" i="51"/>
  <c r="QJC335" i="51"/>
  <c r="QIX335" i="51"/>
  <c r="QIW335" i="51"/>
  <c r="QIV335" i="51"/>
  <c r="QIU335" i="51"/>
  <c r="QIP335" i="51"/>
  <c r="QIO335" i="51"/>
  <c r="QIN335" i="51"/>
  <c r="QIM335" i="51"/>
  <c r="QIH335" i="51"/>
  <c r="QIG335" i="51"/>
  <c r="QIF335" i="51"/>
  <c r="QIE335" i="51"/>
  <c r="QHZ335" i="51"/>
  <c r="QHY335" i="51"/>
  <c r="QHX335" i="51"/>
  <c r="QHW335" i="51"/>
  <c r="QHR335" i="51"/>
  <c r="QHQ335" i="51"/>
  <c r="QHP335" i="51"/>
  <c r="QHO335" i="51"/>
  <c r="QHJ335" i="51"/>
  <c r="QHI335" i="51"/>
  <c r="QHH335" i="51"/>
  <c r="QHG335" i="51"/>
  <c r="QHB335" i="51"/>
  <c r="QHA335" i="51"/>
  <c r="QGZ335" i="51"/>
  <c r="QGY335" i="51"/>
  <c r="QGT335" i="51"/>
  <c r="QGS335" i="51"/>
  <c r="QGR335" i="51"/>
  <c r="QGQ335" i="51"/>
  <c r="QGL335" i="51"/>
  <c r="QGK335" i="51"/>
  <c r="QGJ335" i="51"/>
  <c r="QGI335" i="51"/>
  <c r="QGD335" i="51"/>
  <c r="QGC335" i="51"/>
  <c r="QGB335" i="51"/>
  <c r="QGA335" i="51"/>
  <c r="QFV335" i="51"/>
  <c r="QFU335" i="51"/>
  <c r="QFT335" i="51"/>
  <c r="QFS335" i="51"/>
  <c r="QFN335" i="51"/>
  <c r="QFM335" i="51"/>
  <c r="QFL335" i="51"/>
  <c r="QFK335" i="51"/>
  <c r="QFF335" i="51"/>
  <c r="QFE335" i="51"/>
  <c r="QFD335" i="51"/>
  <c r="QFC335" i="51"/>
  <c r="QEX335" i="51"/>
  <c r="QEW335" i="51"/>
  <c r="QEV335" i="51"/>
  <c r="QEU335" i="51"/>
  <c r="QEP335" i="51"/>
  <c r="QEO335" i="51"/>
  <c r="QEN335" i="51"/>
  <c r="QEM335" i="51"/>
  <c r="QEH335" i="51"/>
  <c r="QEG335" i="51"/>
  <c r="QEF335" i="51"/>
  <c r="QEE335" i="51"/>
  <c r="QDZ335" i="51"/>
  <c r="QDY335" i="51"/>
  <c r="QDX335" i="51"/>
  <c r="QDW335" i="51"/>
  <c r="QDR335" i="51"/>
  <c r="QDQ335" i="51"/>
  <c r="QDP335" i="51"/>
  <c r="QDO335" i="51"/>
  <c r="QDJ335" i="51"/>
  <c r="QDI335" i="51"/>
  <c r="QDH335" i="51"/>
  <c r="QDG335" i="51"/>
  <c r="QDB335" i="51"/>
  <c r="QDA335" i="51"/>
  <c r="QCZ335" i="51"/>
  <c r="QCY335" i="51"/>
  <c r="QCT335" i="51"/>
  <c r="QCS335" i="51"/>
  <c r="QCR335" i="51"/>
  <c r="QCQ335" i="51"/>
  <c r="QCL335" i="51"/>
  <c r="QCK335" i="51"/>
  <c r="QCJ335" i="51"/>
  <c r="QCI335" i="51"/>
  <c r="QCD335" i="51"/>
  <c r="QCC335" i="51"/>
  <c r="QCB335" i="51"/>
  <c r="QCA335" i="51"/>
  <c r="QBV335" i="51"/>
  <c r="QBU335" i="51"/>
  <c r="QBT335" i="51"/>
  <c r="QBS335" i="51"/>
  <c r="QBN335" i="51"/>
  <c r="QBM335" i="51"/>
  <c r="QBL335" i="51"/>
  <c r="QBK335" i="51"/>
  <c r="QBF335" i="51"/>
  <c r="QBE335" i="51"/>
  <c r="QBD335" i="51"/>
  <c r="QBC335" i="51"/>
  <c r="QAX335" i="51"/>
  <c r="QAW335" i="51"/>
  <c r="QAV335" i="51"/>
  <c r="QAU335" i="51"/>
  <c r="QAP335" i="51"/>
  <c r="QAO335" i="51"/>
  <c r="QAN335" i="51"/>
  <c r="QAM335" i="51"/>
  <c r="QAH335" i="51"/>
  <c r="QAG335" i="51"/>
  <c r="QAF335" i="51"/>
  <c r="QAE335" i="51"/>
  <c r="PZZ335" i="51"/>
  <c r="PZY335" i="51"/>
  <c r="PZX335" i="51"/>
  <c r="PZW335" i="51"/>
  <c r="PZR335" i="51"/>
  <c r="PZQ335" i="51"/>
  <c r="PZP335" i="51"/>
  <c r="PZO335" i="51"/>
  <c r="PZJ335" i="51"/>
  <c r="PZI335" i="51"/>
  <c r="PZH335" i="51"/>
  <c r="PZG335" i="51"/>
  <c r="PZB335" i="51"/>
  <c r="PZA335" i="51"/>
  <c r="PYZ335" i="51"/>
  <c r="PYY335" i="51"/>
  <c r="PYT335" i="51"/>
  <c r="PYS335" i="51"/>
  <c r="PYR335" i="51"/>
  <c r="PYQ335" i="51"/>
  <c r="PYL335" i="51"/>
  <c r="PYK335" i="51"/>
  <c r="PYJ335" i="51"/>
  <c r="PYI335" i="51"/>
  <c r="PYD335" i="51"/>
  <c r="PYC335" i="51"/>
  <c r="PYB335" i="51"/>
  <c r="PYA335" i="51"/>
  <c r="PXV335" i="51"/>
  <c r="PXU335" i="51"/>
  <c r="PXT335" i="51"/>
  <c r="PXS335" i="51"/>
  <c r="PXN335" i="51"/>
  <c r="PXM335" i="51"/>
  <c r="PXL335" i="51"/>
  <c r="PXK335" i="51"/>
  <c r="PXF335" i="51"/>
  <c r="PXE335" i="51"/>
  <c r="PXD335" i="51"/>
  <c r="PXC335" i="51"/>
  <c r="PWX335" i="51"/>
  <c r="PWW335" i="51"/>
  <c r="PWV335" i="51"/>
  <c r="PWU335" i="51"/>
  <c r="PWP335" i="51"/>
  <c r="PWO335" i="51"/>
  <c r="PWN335" i="51"/>
  <c r="PWM335" i="51"/>
  <c r="PWH335" i="51"/>
  <c r="PWG335" i="51"/>
  <c r="PWF335" i="51"/>
  <c r="PWE335" i="51"/>
  <c r="PVZ335" i="51"/>
  <c r="PVY335" i="51"/>
  <c r="PVX335" i="51"/>
  <c r="PVW335" i="51"/>
  <c r="PVR335" i="51"/>
  <c r="PVQ335" i="51"/>
  <c r="PVP335" i="51"/>
  <c r="PVO335" i="51"/>
  <c r="PVJ335" i="51"/>
  <c r="PVI335" i="51"/>
  <c r="PVH335" i="51"/>
  <c r="PVG335" i="51"/>
  <c r="PVB335" i="51"/>
  <c r="PVA335" i="51"/>
  <c r="PUZ335" i="51"/>
  <c r="PUY335" i="51"/>
  <c r="PUT335" i="51"/>
  <c r="PUS335" i="51"/>
  <c r="PUR335" i="51"/>
  <c r="PUQ335" i="51"/>
  <c r="PUL335" i="51"/>
  <c r="PUK335" i="51"/>
  <c r="PUJ335" i="51"/>
  <c r="PUI335" i="51"/>
  <c r="PUD335" i="51"/>
  <c r="PUC335" i="51"/>
  <c r="PUB335" i="51"/>
  <c r="PUA335" i="51"/>
  <c r="PTV335" i="51"/>
  <c r="PTU335" i="51"/>
  <c r="PTT335" i="51"/>
  <c r="PTS335" i="51"/>
  <c r="PTN335" i="51"/>
  <c r="PTM335" i="51"/>
  <c r="PTL335" i="51"/>
  <c r="PTK335" i="51"/>
  <c r="PTF335" i="51"/>
  <c r="PTE335" i="51"/>
  <c r="PTD335" i="51"/>
  <c r="PTC335" i="51"/>
  <c r="PSX335" i="51"/>
  <c r="PSW335" i="51"/>
  <c r="PSV335" i="51"/>
  <c r="PSU335" i="51"/>
  <c r="PSP335" i="51"/>
  <c r="PSO335" i="51"/>
  <c r="PSN335" i="51"/>
  <c r="PSM335" i="51"/>
  <c r="PSH335" i="51"/>
  <c r="PSG335" i="51"/>
  <c r="PSF335" i="51"/>
  <c r="PSE335" i="51"/>
  <c r="PRZ335" i="51"/>
  <c r="PRY335" i="51"/>
  <c r="PRX335" i="51"/>
  <c r="PRW335" i="51"/>
  <c r="PRR335" i="51"/>
  <c r="PRQ335" i="51"/>
  <c r="PRP335" i="51"/>
  <c r="PRO335" i="51"/>
  <c r="PRJ335" i="51"/>
  <c r="PRI335" i="51"/>
  <c r="PRH335" i="51"/>
  <c r="PRG335" i="51"/>
  <c r="PRB335" i="51"/>
  <c r="PRA335" i="51"/>
  <c r="PQZ335" i="51"/>
  <c r="PQY335" i="51"/>
  <c r="PQT335" i="51"/>
  <c r="PQS335" i="51"/>
  <c r="PQR335" i="51"/>
  <c r="PQQ335" i="51"/>
  <c r="PQL335" i="51"/>
  <c r="PQK335" i="51"/>
  <c r="PQJ335" i="51"/>
  <c r="PQI335" i="51"/>
  <c r="PQD335" i="51"/>
  <c r="PQC335" i="51"/>
  <c r="PQB335" i="51"/>
  <c r="PQA335" i="51"/>
  <c r="PPV335" i="51"/>
  <c r="PPU335" i="51"/>
  <c r="PPT335" i="51"/>
  <c r="PPS335" i="51"/>
  <c r="PPN335" i="51"/>
  <c r="PPM335" i="51"/>
  <c r="PPL335" i="51"/>
  <c r="PPK335" i="51"/>
  <c r="PPF335" i="51"/>
  <c r="PPE335" i="51"/>
  <c r="PPD335" i="51"/>
  <c r="PPC335" i="51"/>
  <c r="POX335" i="51"/>
  <c r="POW335" i="51"/>
  <c r="POV335" i="51"/>
  <c r="POU335" i="51"/>
  <c r="POP335" i="51"/>
  <c r="POO335" i="51"/>
  <c r="PON335" i="51"/>
  <c r="POM335" i="51"/>
  <c r="POH335" i="51"/>
  <c r="POG335" i="51"/>
  <c r="POF335" i="51"/>
  <c r="POE335" i="51"/>
  <c r="PNZ335" i="51"/>
  <c r="PNY335" i="51"/>
  <c r="PNX335" i="51"/>
  <c r="PNW335" i="51"/>
  <c r="PNR335" i="51"/>
  <c r="PNQ335" i="51"/>
  <c r="PNP335" i="51"/>
  <c r="PNO335" i="51"/>
  <c r="PNJ335" i="51"/>
  <c r="PNI335" i="51"/>
  <c r="PNH335" i="51"/>
  <c r="PNG335" i="51"/>
  <c r="PNB335" i="51"/>
  <c r="PNA335" i="51"/>
  <c r="PMZ335" i="51"/>
  <c r="PMY335" i="51"/>
  <c r="PMT335" i="51"/>
  <c r="PMS335" i="51"/>
  <c r="PMR335" i="51"/>
  <c r="PMQ335" i="51"/>
  <c r="PML335" i="51"/>
  <c r="PMK335" i="51"/>
  <c r="PMJ335" i="51"/>
  <c r="PMI335" i="51"/>
  <c r="PMD335" i="51"/>
  <c r="PMC335" i="51"/>
  <c r="PMB335" i="51"/>
  <c r="PMA335" i="51"/>
  <c r="PLV335" i="51"/>
  <c r="PLU335" i="51"/>
  <c r="PLT335" i="51"/>
  <c r="PLS335" i="51"/>
  <c r="PLN335" i="51"/>
  <c r="PLM335" i="51"/>
  <c r="PLL335" i="51"/>
  <c r="PLK335" i="51"/>
  <c r="PLF335" i="51"/>
  <c r="PLE335" i="51"/>
  <c r="PLD335" i="51"/>
  <c r="PLC335" i="51"/>
  <c r="PKX335" i="51"/>
  <c r="PKW335" i="51"/>
  <c r="PKV335" i="51"/>
  <c r="PKU335" i="51"/>
  <c r="PKP335" i="51"/>
  <c r="PKO335" i="51"/>
  <c r="PKN335" i="51"/>
  <c r="PKM335" i="51"/>
  <c r="PKH335" i="51"/>
  <c r="PKG335" i="51"/>
  <c r="PKF335" i="51"/>
  <c r="PKE335" i="51"/>
  <c r="PJZ335" i="51"/>
  <c r="PJY335" i="51"/>
  <c r="PJX335" i="51"/>
  <c r="PJW335" i="51"/>
  <c r="PJR335" i="51"/>
  <c r="PJQ335" i="51"/>
  <c r="PJP335" i="51"/>
  <c r="PJO335" i="51"/>
  <c r="PJJ335" i="51"/>
  <c r="PJI335" i="51"/>
  <c r="PJH335" i="51"/>
  <c r="PJG335" i="51"/>
  <c r="PJB335" i="51"/>
  <c r="PJA335" i="51"/>
  <c r="PIZ335" i="51"/>
  <c r="PIY335" i="51"/>
  <c r="PIT335" i="51"/>
  <c r="PIS335" i="51"/>
  <c r="PIR335" i="51"/>
  <c r="PIQ335" i="51"/>
  <c r="PIL335" i="51"/>
  <c r="PIK335" i="51"/>
  <c r="PIJ335" i="51"/>
  <c r="PII335" i="51"/>
  <c r="PID335" i="51"/>
  <c r="PIC335" i="51"/>
  <c r="PIB335" i="51"/>
  <c r="PIA335" i="51"/>
  <c r="PHV335" i="51"/>
  <c r="PHU335" i="51"/>
  <c r="PHT335" i="51"/>
  <c r="PHS335" i="51"/>
  <c r="PHN335" i="51"/>
  <c r="PHM335" i="51"/>
  <c r="PHL335" i="51"/>
  <c r="PHK335" i="51"/>
  <c r="PHF335" i="51"/>
  <c r="PHE335" i="51"/>
  <c r="PHD335" i="51"/>
  <c r="PHC335" i="51"/>
  <c r="PGX335" i="51"/>
  <c r="PGW335" i="51"/>
  <c r="PGV335" i="51"/>
  <c r="PGU335" i="51"/>
  <c r="PGP335" i="51"/>
  <c r="PGO335" i="51"/>
  <c r="PGN335" i="51"/>
  <c r="PGM335" i="51"/>
  <c r="PGH335" i="51"/>
  <c r="PGG335" i="51"/>
  <c r="PGF335" i="51"/>
  <c r="PGE335" i="51"/>
  <c r="PFZ335" i="51"/>
  <c r="PFY335" i="51"/>
  <c r="PFX335" i="51"/>
  <c r="PFW335" i="51"/>
  <c r="PFR335" i="51"/>
  <c r="PFQ335" i="51"/>
  <c r="PFP335" i="51"/>
  <c r="PFO335" i="51"/>
  <c r="PFJ335" i="51"/>
  <c r="PFI335" i="51"/>
  <c r="PFH335" i="51"/>
  <c r="PFG335" i="51"/>
  <c r="PFB335" i="51"/>
  <c r="PFA335" i="51"/>
  <c r="PEZ335" i="51"/>
  <c r="PEY335" i="51"/>
  <c r="PET335" i="51"/>
  <c r="PES335" i="51"/>
  <c r="PER335" i="51"/>
  <c r="PEQ335" i="51"/>
  <c r="PEL335" i="51"/>
  <c r="PEK335" i="51"/>
  <c r="PEJ335" i="51"/>
  <c r="PEI335" i="51"/>
  <c r="PED335" i="51"/>
  <c r="PEC335" i="51"/>
  <c r="PEB335" i="51"/>
  <c r="PEA335" i="51"/>
  <c r="PDV335" i="51"/>
  <c r="PDU335" i="51"/>
  <c r="PDT335" i="51"/>
  <c r="PDS335" i="51"/>
  <c r="PDN335" i="51"/>
  <c r="PDM335" i="51"/>
  <c r="PDL335" i="51"/>
  <c r="PDK335" i="51"/>
  <c r="PDF335" i="51"/>
  <c r="PDE335" i="51"/>
  <c r="PDD335" i="51"/>
  <c r="PDC335" i="51"/>
  <c r="PCX335" i="51"/>
  <c r="PCW335" i="51"/>
  <c r="PCV335" i="51"/>
  <c r="PCU335" i="51"/>
  <c r="PCP335" i="51"/>
  <c r="PCO335" i="51"/>
  <c r="PCN335" i="51"/>
  <c r="PCM335" i="51"/>
  <c r="PCH335" i="51"/>
  <c r="PCG335" i="51"/>
  <c r="PCF335" i="51"/>
  <c r="PCE335" i="51"/>
  <c r="PBZ335" i="51"/>
  <c r="PBY335" i="51"/>
  <c r="PBX335" i="51"/>
  <c r="PBW335" i="51"/>
  <c r="PBR335" i="51"/>
  <c r="PBQ335" i="51"/>
  <c r="PBP335" i="51"/>
  <c r="PBO335" i="51"/>
  <c r="PBJ335" i="51"/>
  <c r="PBI335" i="51"/>
  <c r="PBH335" i="51"/>
  <c r="PBG335" i="51"/>
  <c r="PBB335" i="51"/>
  <c r="PBA335" i="51"/>
  <c r="PAZ335" i="51"/>
  <c r="PAY335" i="51"/>
  <c r="PAT335" i="51"/>
  <c r="PAS335" i="51"/>
  <c r="PAR335" i="51"/>
  <c r="PAQ335" i="51"/>
  <c r="PAL335" i="51"/>
  <c r="PAK335" i="51"/>
  <c r="PAJ335" i="51"/>
  <c r="PAI335" i="51"/>
  <c r="PAD335" i="51"/>
  <c r="PAC335" i="51"/>
  <c r="PAB335" i="51"/>
  <c r="PAA335" i="51"/>
  <c r="OZV335" i="51"/>
  <c r="OZU335" i="51"/>
  <c r="OZT335" i="51"/>
  <c r="OZS335" i="51"/>
  <c r="OZN335" i="51"/>
  <c r="OZM335" i="51"/>
  <c r="OZL335" i="51"/>
  <c r="OZK335" i="51"/>
  <c r="OZF335" i="51"/>
  <c r="OZE335" i="51"/>
  <c r="OZD335" i="51"/>
  <c r="OZC335" i="51"/>
  <c r="OYX335" i="51"/>
  <c r="OYW335" i="51"/>
  <c r="OYV335" i="51"/>
  <c r="OYU335" i="51"/>
  <c r="OYP335" i="51"/>
  <c r="OYO335" i="51"/>
  <c r="OYN335" i="51"/>
  <c r="OYM335" i="51"/>
  <c r="OYH335" i="51"/>
  <c r="OYG335" i="51"/>
  <c r="OYF335" i="51"/>
  <c r="OYE335" i="51"/>
  <c r="OXZ335" i="51"/>
  <c r="OXY335" i="51"/>
  <c r="OXX335" i="51"/>
  <c r="OXW335" i="51"/>
  <c r="OXR335" i="51"/>
  <c r="OXQ335" i="51"/>
  <c r="OXP335" i="51"/>
  <c r="OXO335" i="51"/>
  <c r="OXJ335" i="51"/>
  <c r="OXI335" i="51"/>
  <c r="OXH335" i="51"/>
  <c r="OXG335" i="51"/>
  <c r="OXB335" i="51"/>
  <c r="OXA335" i="51"/>
  <c r="OWZ335" i="51"/>
  <c r="OWY335" i="51"/>
  <c r="OWT335" i="51"/>
  <c r="OWS335" i="51"/>
  <c r="OWR335" i="51"/>
  <c r="OWQ335" i="51"/>
  <c r="OWL335" i="51"/>
  <c r="OWK335" i="51"/>
  <c r="OWJ335" i="51"/>
  <c r="OWI335" i="51"/>
  <c r="OWD335" i="51"/>
  <c r="OWC335" i="51"/>
  <c r="OWB335" i="51"/>
  <c r="OWA335" i="51"/>
  <c r="OVV335" i="51"/>
  <c r="OVU335" i="51"/>
  <c r="OVT335" i="51"/>
  <c r="OVS335" i="51"/>
  <c r="OVN335" i="51"/>
  <c r="OVM335" i="51"/>
  <c r="OVL335" i="51"/>
  <c r="OVK335" i="51"/>
  <c r="OVF335" i="51"/>
  <c r="OVE335" i="51"/>
  <c r="OVD335" i="51"/>
  <c r="OVC335" i="51"/>
  <c r="OUX335" i="51"/>
  <c r="OUW335" i="51"/>
  <c r="OUV335" i="51"/>
  <c r="OUU335" i="51"/>
  <c r="OUP335" i="51"/>
  <c r="OUO335" i="51"/>
  <c r="OUN335" i="51"/>
  <c r="OUM335" i="51"/>
  <c r="OUH335" i="51"/>
  <c r="OUG335" i="51"/>
  <c r="OUF335" i="51"/>
  <c r="OUE335" i="51"/>
  <c r="OTZ335" i="51"/>
  <c r="OTY335" i="51"/>
  <c r="OTX335" i="51"/>
  <c r="OTW335" i="51"/>
  <c r="OTR335" i="51"/>
  <c r="OTQ335" i="51"/>
  <c r="OTP335" i="51"/>
  <c r="OTO335" i="51"/>
  <c r="OTJ335" i="51"/>
  <c r="OTI335" i="51"/>
  <c r="OTH335" i="51"/>
  <c r="OTG335" i="51"/>
  <c r="OTB335" i="51"/>
  <c r="OTA335" i="51"/>
  <c r="OSZ335" i="51"/>
  <c r="OSY335" i="51"/>
  <c r="OST335" i="51"/>
  <c r="OSS335" i="51"/>
  <c r="OSR335" i="51"/>
  <c r="OSQ335" i="51"/>
  <c r="OSL335" i="51"/>
  <c r="OSK335" i="51"/>
  <c r="OSJ335" i="51"/>
  <c r="OSI335" i="51"/>
  <c r="OSD335" i="51"/>
  <c r="OSC335" i="51"/>
  <c r="OSB335" i="51"/>
  <c r="OSA335" i="51"/>
  <c r="ORV335" i="51"/>
  <c r="ORU335" i="51"/>
  <c r="ORT335" i="51"/>
  <c r="ORS335" i="51"/>
  <c r="ORN335" i="51"/>
  <c r="ORM335" i="51"/>
  <c r="ORL335" i="51"/>
  <c r="ORK335" i="51"/>
  <c r="ORF335" i="51"/>
  <c r="ORE335" i="51"/>
  <c r="ORD335" i="51"/>
  <c r="ORC335" i="51"/>
  <c r="OQX335" i="51"/>
  <c r="OQW335" i="51"/>
  <c r="OQV335" i="51"/>
  <c r="OQU335" i="51"/>
  <c r="OQP335" i="51"/>
  <c r="OQO335" i="51"/>
  <c r="OQN335" i="51"/>
  <c r="OQM335" i="51"/>
  <c r="OQH335" i="51"/>
  <c r="OQG335" i="51"/>
  <c r="OQF335" i="51"/>
  <c r="OQE335" i="51"/>
  <c r="OPZ335" i="51"/>
  <c r="OPY335" i="51"/>
  <c r="OPX335" i="51"/>
  <c r="OPW335" i="51"/>
  <c r="OPR335" i="51"/>
  <c r="OPQ335" i="51"/>
  <c r="OPP335" i="51"/>
  <c r="OPO335" i="51"/>
  <c r="OPJ335" i="51"/>
  <c r="OPI335" i="51"/>
  <c r="OPH335" i="51"/>
  <c r="OPG335" i="51"/>
  <c r="OPB335" i="51"/>
  <c r="OPA335" i="51"/>
  <c r="OOZ335" i="51"/>
  <c r="OOY335" i="51"/>
  <c r="OOT335" i="51"/>
  <c r="OOS335" i="51"/>
  <c r="OOR335" i="51"/>
  <c r="OOQ335" i="51"/>
  <c r="OOL335" i="51"/>
  <c r="OOK335" i="51"/>
  <c r="OOJ335" i="51"/>
  <c r="OOI335" i="51"/>
  <c r="OOD335" i="51"/>
  <c r="OOC335" i="51"/>
  <c r="OOB335" i="51"/>
  <c r="OOA335" i="51"/>
  <c r="ONV335" i="51"/>
  <c r="ONU335" i="51"/>
  <c r="ONT335" i="51"/>
  <c r="ONS335" i="51"/>
  <c r="ONN335" i="51"/>
  <c r="ONM335" i="51"/>
  <c r="ONL335" i="51"/>
  <c r="ONK335" i="51"/>
  <c r="ONF335" i="51"/>
  <c r="ONE335" i="51"/>
  <c r="OND335" i="51"/>
  <c r="ONC335" i="51"/>
  <c r="OMX335" i="51"/>
  <c r="OMW335" i="51"/>
  <c r="OMV335" i="51"/>
  <c r="OMU335" i="51"/>
  <c r="OMP335" i="51"/>
  <c r="OMO335" i="51"/>
  <c r="OMN335" i="51"/>
  <c r="OMM335" i="51"/>
  <c r="OMH335" i="51"/>
  <c r="OMG335" i="51"/>
  <c r="OMF335" i="51"/>
  <c r="OME335" i="51"/>
  <c r="OLZ335" i="51"/>
  <c r="OLY335" i="51"/>
  <c r="OLX335" i="51"/>
  <c r="OLW335" i="51"/>
  <c r="OLR335" i="51"/>
  <c r="OLQ335" i="51"/>
  <c r="OLP335" i="51"/>
  <c r="OLO335" i="51"/>
  <c r="OLJ335" i="51"/>
  <c r="OLI335" i="51"/>
  <c r="OLH335" i="51"/>
  <c r="OLG335" i="51"/>
  <c r="OLB335" i="51"/>
  <c r="OLA335" i="51"/>
  <c r="OKZ335" i="51"/>
  <c r="OKY335" i="51"/>
  <c r="OKT335" i="51"/>
  <c r="OKS335" i="51"/>
  <c r="OKR335" i="51"/>
  <c r="OKQ335" i="51"/>
  <c r="OKL335" i="51"/>
  <c r="OKK335" i="51"/>
  <c r="OKJ335" i="51"/>
  <c r="OKI335" i="51"/>
  <c r="OKD335" i="51"/>
  <c r="OKC335" i="51"/>
  <c r="OKB335" i="51"/>
  <c r="OKA335" i="51"/>
  <c r="OJV335" i="51"/>
  <c r="OJU335" i="51"/>
  <c r="OJT335" i="51"/>
  <c r="OJS335" i="51"/>
  <c r="OJN335" i="51"/>
  <c r="OJM335" i="51"/>
  <c r="OJL335" i="51"/>
  <c r="OJK335" i="51"/>
  <c r="OJF335" i="51"/>
  <c r="OJE335" i="51"/>
  <c r="OJD335" i="51"/>
  <c r="OJC335" i="51"/>
  <c r="OIX335" i="51"/>
  <c r="OIW335" i="51"/>
  <c r="OIV335" i="51"/>
  <c r="OIU335" i="51"/>
  <c r="OIP335" i="51"/>
  <c r="OIO335" i="51"/>
  <c r="OIN335" i="51"/>
  <c r="OIM335" i="51"/>
  <c r="OIH335" i="51"/>
  <c r="OIG335" i="51"/>
  <c r="OIF335" i="51"/>
  <c r="OIE335" i="51"/>
  <c r="OHZ335" i="51"/>
  <c r="OHY335" i="51"/>
  <c r="OHX335" i="51"/>
  <c r="OHW335" i="51"/>
  <c r="OHR335" i="51"/>
  <c r="OHQ335" i="51"/>
  <c r="OHP335" i="51"/>
  <c r="OHO335" i="51"/>
  <c r="OHJ335" i="51"/>
  <c r="OHI335" i="51"/>
  <c r="OHH335" i="51"/>
  <c r="OHG335" i="51"/>
  <c r="OHB335" i="51"/>
  <c r="OHA335" i="51"/>
  <c r="OGZ335" i="51"/>
  <c r="OGY335" i="51"/>
  <c r="OGT335" i="51"/>
  <c r="OGS335" i="51"/>
  <c r="OGR335" i="51"/>
  <c r="OGQ335" i="51"/>
  <c r="OGL335" i="51"/>
  <c r="OGK335" i="51"/>
  <c r="OGJ335" i="51"/>
  <c r="OGI335" i="51"/>
  <c r="OGD335" i="51"/>
  <c r="OGC335" i="51"/>
  <c r="OGB335" i="51"/>
  <c r="OGA335" i="51"/>
  <c r="OFV335" i="51"/>
  <c r="OFU335" i="51"/>
  <c r="OFT335" i="51"/>
  <c r="OFS335" i="51"/>
  <c r="OFN335" i="51"/>
  <c r="OFM335" i="51"/>
  <c r="OFL335" i="51"/>
  <c r="OFK335" i="51"/>
  <c r="OFF335" i="51"/>
  <c r="OFE335" i="51"/>
  <c r="OFD335" i="51"/>
  <c r="OFC335" i="51"/>
  <c r="OEX335" i="51"/>
  <c r="OEW335" i="51"/>
  <c r="OEV335" i="51"/>
  <c r="OEU335" i="51"/>
  <c r="OEP335" i="51"/>
  <c r="OEO335" i="51"/>
  <c r="OEN335" i="51"/>
  <c r="OEM335" i="51"/>
  <c r="OEH335" i="51"/>
  <c r="OEG335" i="51"/>
  <c r="OEF335" i="51"/>
  <c r="OEE335" i="51"/>
  <c r="ODZ335" i="51"/>
  <c r="ODY335" i="51"/>
  <c r="ODX335" i="51"/>
  <c r="ODW335" i="51"/>
  <c r="ODR335" i="51"/>
  <c r="ODQ335" i="51"/>
  <c r="ODP335" i="51"/>
  <c r="ODO335" i="51"/>
  <c r="ODJ335" i="51"/>
  <c r="ODI335" i="51"/>
  <c r="ODH335" i="51"/>
  <c r="ODG335" i="51"/>
  <c r="ODB335" i="51"/>
  <c r="ODA335" i="51"/>
  <c r="OCZ335" i="51"/>
  <c r="OCY335" i="51"/>
  <c r="OCT335" i="51"/>
  <c r="OCS335" i="51"/>
  <c r="OCR335" i="51"/>
  <c r="OCQ335" i="51"/>
  <c r="OCL335" i="51"/>
  <c r="OCK335" i="51"/>
  <c r="OCJ335" i="51"/>
  <c r="OCI335" i="51"/>
  <c r="OCD335" i="51"/>
  <c r="OCC335" i="51"/>
  <c r="OCB335" i="51"/>
  <c r="OCA335" i="51"/>
  <c r="OBV335" i="51"/>
  <c r="OBU335" i="51"/>
  <c r="OBT335" i="51"/>
  <c r="OBS335" i="51"/>
  <c r="OBN335" i="51"/>
  <c r="OBM335" i="51"/>
  <c r="OBL335" i="51"/>
  <c r="OBK335" i="51"/>
  <c r="OBF335" i="51"/>
  <c r="OBE335" i="51"/>
  <c r="OBD335" i="51"/>
  <c r="OBC335" i="51"/>
  <c r="OAX335" i="51"/>
  <c r="OAW335" i="51"/>
  <c r="OAV335" i="51"/>
  <c r="OAU335" i="51"/>
  <c r="OAP335" i="51"/>
  <c r="OAO335" i="51"/>
  <c r="OAN335" i="51"/>
  <c r="OAM335" i="51"/>
  <c r="OAH335" i="51"/>
  <c r="OAG335" i="51"/>
  <c r="OAF335" i="51"/>
  <c r="OAE335" i="51"/>
  <c r="NZZ335" i="51"/>
  <c r="NZY335" i="51"/>
  <c r="NZX335" i="51"/>
  <c r="NZW335" i="51"/>
  <c r="NZR335" i="51"/>
  <c r="NZQ335" i="51"/>
  <c r="NZP335" i="51"/>
  <c r="NZO335" i="51"/>
  <c r="NZJ335" i="51"/>
  <c r="NZI335" i="51"/>
  <c r="NZH335" i="51"/>
  <c r="NZG335" i="51"/>
  <c r="NZB335" i="51"/>
  <c r="NZA335" i="51"/>
  <c r="NYZ335" i="51"/>
  <c r="NYY335" i="51"/>
  <c r="NYT335" i="51"/>
  <c r="NYS335" i="51"/>
  <c r="NYR335" i="51"/>
  <c r="NYQ335" i="51"/>
  <c r="NYL335" i="51"/>
  <c r="NYK335" i="51"/>
  <c r="NYJ335" i="51"/>
  <c r="NYI335" i="51"/>
  <c r="NYD335" i="51"/>
  <c r="NYC335" i="51"/>
  <c r="NYB335" i="51"/>
  <c r="NYA335" i="51"/>
  <c r="NXV335" i="51"/>
  <c r="NXU335" i="51"/>
  <c r="NXT335" i="51"/>
  <c r="NXS335" i="51"/>
  <c r="NXN335" i="51"/>
  <c r="NXM335" i="51"/>
  <c r="NXL335" i="51"/>
  <c r="NXK335" i="51"/>
  <c r="NXF335" i="51"/>
  <c r="NXE335" i="51"/>
  <c r="NXD335" i="51"/>
  <c r="NXC335" i="51"/>
  <c r="NWX335" i="51"/>
  <c r="NWW335" i="51"/>
  <c r="NWV335" i="51"/>
  <c r="NWU335" i="51"/>
  <c r="NWP335" i="51"/>
  <c r="NWO335" i="51"/>
  <c r="NWN335" i="51"/>
  <c r="NWM335" i="51"/>
  <c r="NWH335" i="51"/>
  <c r="NWG335" i="51"/>
  <c r="NWF335" i="51"/>
  <c r="NWE335" i="51"/>
  <c r="NVZ335" i="51"/>
  <c r="NVY335" i="51"/>
  <c r="NVX335" i="51"/>
  <c r="NVW335" i="51"/>
  <c r="NVR335" i="51"/>
  <c r="NVQ335" i="51"/>
  <c r="NVP335" i="51"/>
  <c r="NVO335" i="51"/>
  <c r="NVJ335" i="51"/>
  <c r="NVI335" i="51"/>
  <c r="NVH335" i="51"/>
  <c r="NVG335" i="51"/>
  <c r="NVB335" i="51"/>
  <c r="NVA335" i="51"/>
  <c r="NUZ335" i="51"/>
  <c r="NUY335" i="51"/>
  <c r="NUT335" i="51"/>
  <c r="NUS335" i="51"/>
  <c r="NUR335" i="51"/>
  <c r="NUQ335" i="51"/>
  <c r="NUL335" i="51"/>
  <c r="NUK335" i="51"/>
  <c r="NUJ335" i="51"/>
  <c r="NUI335" i="51"/>
  <c r="NUD335" i="51"/>
  <c r="NUC335" i="51"/>
  <c r="NUB335" i="51"/>
  <c r="NUA335" i="51"/>
  <c r="NTV335" i="51"/>
  <c r="NTU335" i="51"/>
  <c r="NTT335" i="51"/>
  <c r="NTS335" i="51"/>
  <c r="NTN335" i="51"/>
  <c r="NTM335" i="51"/>
  <c r="NTL335" i="51"/>
  <c r="NTK335" i="51"/>
  <c r="NTF335" i="51"/>
  <c r="NTE335" i="51"/>
  <c r="NTD335" i="51"/>
  <c r="NTC335" i="51"/>
  <c r="NSX335" i="51"/>
  <c r="NSW335" i="51"/>
  <c r="NSV335" i="51"/>
  <c r="NSU335" i="51"/>
  <c r="NSP335" i="51"/>
  <c r="NSO335" i="51"/>
  <c r="NSN335" i="51"/>
  <c r="NSM335" i="51"/>
  <c r="NSH335" i="51"/>
  <c r="NSG335" i="51"/>
  <c r="NSF335" i="51"/>
  <c r="NSE335" i="51"/>
  <c r="NRZ335" i="51"/>
  <c r="NRY335" i="51"/>
  <c r="NRX335" i="51"/>
  <c r="NRW335" i="51"/>
  <c r="NRR335" i="51"/>
  <c r="NRQ335" i="51"/>
  <c r="NRP335" i="51"/>
  <c r="NRO335" i="51"/>
  <c r="NRJ335" i="51"/>
  <c r="NRI335" i="51"/>
  <c r="NRH335" i="51"/>
  <c r="NRG335" i="51"/>
  <c r="NRB335" i="51"/>
  <c r="NRA335" i="51"/>
  <c r="NQZ335" i="51"/>
  <c r="NQY335" i="51"/>
  <c r="NQT335" i="51"/>
  <c r="NQS335" i="51"/>
  <c r="NQR335" i="51"/>
  <c r="NQQ335" i="51"/>
  <c r="NQL335" i="51"/>
  <c r="NQK335" i="51"/>
  <c r="NQJ335" i="51"/>
  <c r="NQI335" i="51"/>
  <c r="NQD335" i="51"/>
  <c r="NQC335" i="51"/>
  <c r="NQB335" i="51"/>
  <c r="NQA335" i="51"/>
  <c r="NPV335" i="51"/>
  <c r="NPU335" i="51"/>
  <c r="NPT335" i="51"/>
  <c r="NPS335" i="51"/>
  <c r="NPN335" i="51"/>
  <c r="NPM335" i="51"/>
  <c r="NPL335" i="51"/>
  <c r="NPK335" i="51"/>
  <c r="NPF335" i="51"/>
  <c r="NPE335" i="51"/>
  <c r="NPD335" i="51"/>
  <c r="NPC335" i="51"/>
  <c r="NOX335" i="51"/>
  <c r="NOW335" i="51"/>
  <c r="NOV335" i="51"/>
  <c r="NOU335" i="51"/>
  <c r="NOP335" i="51"/>
  <c r="NOO335" i="51"/>
  <c r="NON335" i="51"/>
  <c r="NOM335" i="51"/>
  <c r="NOH335" i="51"/>
  <c r="NOG335" i="51"/>
  <c r="NOF335" i="51"/>
  <c r="NOE335" i="51"/>
  <c r="NNZ335" i="51"/>
  <c r="NNY335" i="51"/>
  <c r="NNX335" i="51"/>
  <c r="NNW335" i="51"/>
  <c r="NNR335" i="51"/>
  <c r="NNQ335" i="51"/>
  <c r="NNP335" i="51"/>
  <c r="NNO335" i="51"/>
  <c r="NNJ335" i="51"/>
  <c r="NNI335" i="51"/>
  <c r="NNH335" i="51"/>
  <c r="NNG335" i="51"/>
  <c r="NNB335" i="51"/>
  <c r="NNA335" i="51"/>
  <c r="NMZ335" i="51"/>
  <c r="NMY335" i="51"/>
  <c r="NMT335" i="51"/>
  <c r="NMS335" i="51"/>
  <c r="NMR335" i="51"/>
  <c r="NMQ335" i="51"/>
  <c r="NML335" i="51"/>
  <c r="NMK335" i="51"/>
  <c r="NMJ335" i="51"/>
  <c r="NMI335" i="51"/>
  <c r="NMD335" i="51"/>
  <c r="NMC335" i="51"/>
  <c r="NMB335" i="51"/>
  <c r="NMA335" i="51"/>
  <c r="NLV335" i="51"/>
  <c r="NLU335" i="51"/>
  <c r="NLT335" i="51"/>
  <c r="NLS335" i="51"/>
  <c r="NLN335" i="51"/>
  <c r="NLM335" i="51"/>
  <c r="NLL335" i="51"/>
  <c r="NLK335" i="51"/>
  <c r="NLF335" i="51"/>
  <c r="NLE335" i="51"/>
  <c r="NLD335" i="51"/>
  <c r="NLC335" i="51"/>
  <c r="NKX335" i="51"/>
  <c r="NKW335" i="51"/>
  <c r="NKV335" i="51"/>
  <c r="NKU335" i="51"/>
  <c r="NKP335" i="51"/>
  <c r="NKO335" i="51"/>
  <c r="NKN335" i="51"/>
  <c r="NKM335" i="51"/>
  <c r="NKH335" i="51"/>
  <c r="NKG335" i="51"/>
  <c r="NKF335" i="51"/>
  <c r="NKE335" i="51"/>
  <c r="NJZ335" i="51"/>
  <c r="NJY335" i="51"/>
  <c r="NJX335" i="51"/>
  <c r="NJW335" i="51"/>
  <c r="NJR335" i="51"/>
  <c r="NJQ335" i="51"/>
  <c r="NJP335" i="51"/>
  <c r="NJO335" i="51"/>
  <c r="NJJ335" i="51"/>
  <c r="NJI335" i="51"/>
  <c r="NJH335" i="51"/>
  <c r="NJG335" i="51"/>
  <c r="NJB335" i="51"/>
  <c r="NJA335" i="51"/>
  <c r="NIZ335" i="51"/>
  <c r="NIY335" i="51"/>
  <c r="NIT335" i="51"/>
  <c r="NIS335" i="51"/>
  <c r="NIR335" i="51"/>
  <c r="NIQ335" i="51"/>
  <c r="NIL335" i="51"/>
  <c r="NIK335" i="51"/>
  <c r="NIJ335" i="51"/>
  <c r="NII335" i="51"/>
  <c r="NID335" i="51"/>
  <c r="NIC335" i="51"/>
  <c r="NIB335" i="51"/>
  <c r="NIA335" i="51"/>
  <c r="NHV335" i="51"/>
  <c r="NHU335" i="51"/>
  <c r="NHT335" i="51"/>
  <c r="NHS335" i="51"/>
  <c r="NHN335" i="51"/>
  <c r="NHM335" i="51"/>
  <c r="NHL335" i="51"/>
  <c r="NHK335" i="51"/>
  <c r="NHF335" i="51"/>
  <c r="NHE335" i="51"/>
  <c r="NHD335" i="51"/>
  <c r="NHC335" i="51"/>
  <c r="NGX335" i="51"/>
  <c r="NGW335" i="51"/>
  <c r="NGV335" i="51"/>
  <c r="NGU335" i="51"/>
  <c r="NGP335" i="51"/>
  <c r="NGO335" i="51"/>
  <c r="NGN335" i="51"/>
  <c r="NGM335" i="51"/>
  <c r="NGH335" i="51"/>
  <c r="NGG335" i="51"/>
  <c r="NGF335" i="51"/>
  <c r="NGE335" i="51"/>
  <c r="NFZ335" i="51"/>
  <c r="NFY335" i="51"/>
  <c r="NFX335" i="51"/>
  <c r="NFW335" i="51"/>
  <c r="NFR335" i="51"/>
  <c r="NFQ335" i="51"/>
  <c r="NFP335" i="51"/>
  <c r="NFO335" i="51"/>
  <c r="NFJ335" i="51"/>
  <c r="NFI335" i="51"/>
  <c r="NFH335" i="51"/>
  <c r="NFG335" i="51"/>
  <c r="NFB335" i="51"/>
  <c r="NFA335" i="51"/>
  <c r="NEZ335" i="51"/>
  <c r="NEY335" i="51"/>
  <c r="NET335" i="51"/>
  <c r="NES335" i="51"/>
  <c r="NER335" i="51"/>
  <c r="NEQ335" i="51"/>
  <c r="NEL335" i="51"/>
  <c r="NEK335" i="51"/>
  <c r="NEJ335" i="51"/>
  <c r="NEI335" i="51"/>
  <c r="NED335" i="51"/>
  <c r="NEC335" i="51"/>
  <c r="NEB335" i="51"/>
  <c r="NEA335" i="51"/>
  <c r="NDV335" i="51"/>
  <c r="NDU335" i="51"/>
  <c r="NDT335" i="51"/>
  <c r="NDS335" i="51"/>
  <c r="NDN335" i="51"/>
  <c r="NDM335" i="51"/>
  <c r="NDL335" i="51"/>
  <c r="NDK335" i="51"/>
  <c r="NDF335" i="51"/>
  <c r="NDE335" i="51"/>
  <c r="NDD335" i="51"/>
  <c r="NDC335" i="51"/>
  <c r="NCX335" i="51"/>
  <c r="NCW335" i="51"/>
  <c r="NCV335" i="51"/>
  <c r="NCU335" i="51"/>
  <c r="NCP335" i="51"/>
  <c r="NCO335" i="51"/>
  <c r="NCN335" i="51"/>
  <c r="NCM335" i="51"/>
  <c r="NCH335" i="51"/>
  <c r="NCG335" i="51"/>
  <c r="NCF335" i="51"/>
  <c r="NCE335" i="51"/>
  <c r="NBZ335" i="51"/>
  <c r="NBY335" i="51"/>
  <c r="NBX335" i="51"/>
  <c r="NBW335" i="51"/>
  <c r="NBR335" i="51"/>
  <c r="NBQ335" i="51"/>
  <c r="NBP335" i="51"/>
  <c r="NBO335" i="51"/>
  <c r="NBJ335" i="51"/>
  <c r="NBI335" i="51"/>
  <c r="NBH335" i="51"/>
  <c r="NBG335" i="51"/>
  <c r="NBB335" i="51"/>
  <c r="NBA335" i="51"/>
  <c r="NAZ335" i="51"/>
  <c r="NAY335" i="51"/>
  <c r="NAT335" i="51"/>
  <c r="NAS335" i="51"/>
  <c r="NAR335" i="51"/>
  <c r="NAQ335" i="51"/>
  <c r="NAL335" i="51"/>
  <c r="NAK335" i="51"/>
  <c r="NAJ335" i="51"/>
  <c r="NAI335" i="51"/>
  <c r="NAD335" i="51"/>
  <c r="NAC335" i="51"/>
  <c r="NAB335" i="51"/>
  <c r="NAA335" i="51"/>
  <c r="MZV335" i="51"/>
  <c r="MZU335" i="51"/>
  <c r="MZT335" i="51"/>
  <c r="MZS335" i="51"/>
  <c r="MZN335" i="51"/>
  <c r="MZM335" i="51"/>
  <c r="MZL335" i="51"/>
  <c r="MZK335" i="51"/>
  <c r="MZF335" i="51"/>
  <c r="MZE335" i="51"/>
  <c r="MZD335" i="51"/>
  <c r="MZC335" i="51"/>
  <c r="MYX335" i="51"/>
  <c r="MYW335" i="51"/>
  <c r="MYV335" i="51"/>
  <c r="MYU335" i="51"/>
  <c r="MYP335" i="51"/>
  <c r="MYO335" i="51"/>
  <c r="MYN335" i="51"/>
  <c r="MYM335" i="51"/>
  <c r="MYH335" i="51"/>
  <c r="MYG335" i="51"/>
  <c r="MYF335" i="51"/>
  <c r="MYE335" i="51"/>
  <c r="MXZ335" i="51"/>
  <c r="MXY335" i="51"/>
  <c r="MXX335" i="51"/>
  <c r="MXW335" i="51"/>
  <c r="MXR335" i="51"/>
  <c r="MXQ335" i="51"/>
  <c r="MXP335" i="51"/>
  <c r="MXO335" i="51"/>
  <c r="MXJ335" i="51"/>
  <c r="MXI335" i="51"/>
  <c r="MXH335" i="51"/>
  <c r="MXG335" i="51"/>
  <c r="MXB335" i="51"/>
  <c r="MXA335" i="51"/>
  <c r="MWZ335" i="51"/>
  <c r="MWY335" i="51"/>
  <c r="MWT335" i="51"/>
  <c r="MWS335" i="51"/>
  <c r="MWR335" i="51"/>
  <c r="MWQ335" i="51"/>
  <c r="MWL335" i="51"/>
  <c r="MWK335" i="51"/>
  <c r="MWJ335" i="51"/>
  <c r="MWI335" i="51"/>
  <c r="MWD335" i="51"/>
  <c r="MWC335" i="51"/>
  <c r="MWB335" i="51"/>
  <c r="MWA335" i="51"/>
  <c r="MVV335" i="51"/>
  <c r="MVU335" i="51"/>
  <c r="MVT335" i="51"/>
  <c r="MVS335" i="51"/>
  <c r="MVN335" i="51"/>
  <c r="MVM335" i="51"/>
  <c r="MVL335" i="51"/>
  <c r="MVK335" i="51"/>
  <c r="MVF335" i="51"/>
  <c r="MVE335" i="51"/>
  <c r="MVD335" i="51"/>
  <c r="MVC335" i="51"/>
  <c r="MUX335" i="51"/>
  <c r="MUW335" i="51"/>
  <c r="MUV335" i="51"/>
  <c r="MUU335" i="51"/>
  <c r="MUP335" i="51"/>
  <c r="MUO335" i="51"/>
  <c r="MUN335" i="51"/>
  <c r="MUM335" i="51"/>
  <c r="MUH335" i="51"/>
  <c r="MUG335" i="51"/>
  <c r="MUF335" i="51"/>
  <c r="MUE335" i="51"/>
  <c r="MTZ335" i="51"/>
  <c r="MTY335" i="51"/>
  <c r="MTX335" i="51"/>
  <c r="MTW335" i="51"/>
  <c r="MTR335" i="51"/>
  <c r="MTQ335" i="51"/>
  <c r="MTP335" i="51"/>
  <c r="MTO335" i="51"/>
  <c r="MTJ335" i="51"/>
  <c r="MTI335" i="51"/>
  <c r="MTH335" i="51"/>
  <c r="MTG335" i="51"/>
  <c r="MTB335" i="51"/>
  <c r="MTA335" i="51"/>
  <c r="MSZ335" i="51"/>
  <c r="MSY335" i="51"/>
  <c r="MST335" i="51"/>
  <c r="MSS335" i="51"/>
  <c r="MSR335" i="51"/>
  <c r="MSQ335" i="51"/>
  <c r="MSL335" i="51"/>
  <c r="MSK335" i="51"/>
  <c r="MSJ335" i="51"/>
  <c r="MSI335" i="51"/>
  <c r="MSD335" i="51"/>
  <c r="MSC335" i="51"/>
  <c r="MSB335" i="51"/>
  <c r="MSA335" i="51"/>
  <c r="MRV335" i="51"/>
  <c r="MRU335" i="51"/>
  <c r="MRT335" i="51"/>
  <c r="MRS335" i="51"/>
  <c r="MRN335" i="51"/>
  <c r="MRM335" i="51"/>
  <c r="MRL335" i="51"/>
  <c r="MRK335" i="51"/>
  <c r="MRF335" i="51"/>
  <c r="MRE335" i="51"/>
  <c r="MRD335" i="51"/>
  <c r="MRC335" i="51"/>
  <c r="MQX335" i="51"/>
  <c r="MQW335" i="51"/>
  <c r="MQV335" i="51"/>
  <c r="MQU335" i="51"/>
  <c r="MQP335" i="51"/>
  <c r="MQO335" i="51"/>
  <c r="MQN335" i="51"/>
  <c r="MQM335" i="51"/>
  <c r="MQH335" i="51"/>
  <c r="MQG335" i="51"/>
  <c r="MQF335" i="51"/>
  <c r="MQE335" i="51"/>
  <c r="MPZ335" i="51"/>
  <c r="MPY335" i="51"/>
  <c r="MPX335" i="51"/>
  <c r="MPW335" i="51"/>
  <c r="MPR335" i="51"/>
  <c r="MPQ335" i="51"/>
  <c r="MPP335" i="51"/>
  <c r="MPO335" i="51"/>
  <c r="MPJ335" i="51"/>
  <c r="MPI335" i="51"/>
  <c r="MPH335" i="51"/>
  <c r="MPG335" i="51"/>
  <c r="MPB335" i="51"/>
  <c r="MPA335" i="51"/>
  <c r="MOZ335" i="51"/>
  <c r="MOY335" i="51"/>
  <c r="MOT335" i="51"/>
  <c r="MOS335" i="51"/>
  <c r="MOR335" i="51"/>
  <c r="MOQ335" i="51"/>
  <c r="MOL335" i="51"/>
  <c r="MOK335" i="51"/>
  <c r="MOJ335" i="51"/>
  <c r="MOI335" i="51"/>
  <c r="MOD335" i="51"/>
  <c r="MOC335" i="51"/>
  <c r="MOB335" i="51"/>
  <c r="MOA335" i="51"/>
  <c r="MNV335" i="51"/>
  <c r="MNU335" i="51"/>
  <c r="MNT335" i="51"/>
  <c r="MNS335" i="51"/>
  <c r="MNN335" i="51"/>
  <c r="MNM335" i="51"/>
  <c r="MNL335" i="51"/>
  <c r="MNK335" i="51"/>
  <c r="MNF335" i="51"/>
  <c r="MNE335" i="51"/>
  <c r="MND335" i="51"/>
  <c r="MNC335" i="51"/>
  <c r="MMX335" i="51"/>
  <c r="MMW335" i="51"/>
  <c r="MMV335" i="51"/>
  <c r="MMU335" i="51"/>
  <c r="MMP335" i="51"/>
  <c r="MMO335" i="51"/>
  <c r="MMN335" i="51"/>
  <c r="MMM335" i="51"/>
  <c r="MMH335" i="51"/>
  <c r="MMG335" i="51"/>
  <c r="MMF335" i="51"/>
  <c r="MME335" i="51"/>
  <c r="MLZ335" i="51"/>
  <c r="MLY335" i="51"/>
  <c r="MLX335" i="51"/>
  <c r="MLW335" i="51"/>
  <c r="MLR335" i="51"/>
  <c r="MLQ335" i="51"/>
  <c r="MLP335" i="51"/>
  <c r="MLO335" i="51"/>
  <c r="MLJ335" i="51"/>
  <c r="MLI335" i="51"/>
  <c r="MLH335" i="51"/>
  <c r="MLG335" i="51"/>
  <c r="MLB335" i="51"/>
  <c r="MLA335" i="51"/>
  <c r="MKZ335" i="51"/>
  <c r="MKY335" i="51"/>
  <c r="MKT335" i="51"/>
  <c r="MKS335" i="51"/>
  <c r="MKR335" i="51"/>
  <c r="MKQ335" i="51"/>
  <c r="MKL335" i="51"/>
  <c r="MKK335" i="51"/>
  <c r="MKJ335" i="51"/>
  <c r="MKI335" i="51"/>
  <c r="MKD335" i="51"/>
  <c r="MKC335" i="51"/>
  <c r="MKB335" i="51"/>
  <c r="MKA335" i="51"/>
  <c r="MJV335" i="51"/>
  <c r="MJU335" i="51"/>
  <c r="MJT335" i="51"/>
  <c r="MJS335" i="51"/>
  <c r="MJN335" i="51"/>
  <c r="MJM335" i="51"/>
  <c r="MJL335" i="51"/>
  <c r="MJK335" i="51"/>
  <c r="MJF335" i="51"/>
  <c r="MJE335" i="51"/>
  <c r="MJD335" i="51"/>
  <c r="MJC335" i="51"/>
  <c r="MIX335" i="51"/>
  <c r="MIW335" i="51"/>
  <c r="MIV335" i="51"/>
  <c r="MIU335" i="51"/>
  <c r="MIP335" i="51"/>
  <c r="MIO335" i="51"/>
  <c r="MIN335" i="51"/>
  <c r="MIM335" i="51"/>
  <c r="MIH335" i="51"/>
  <c r="MIG335" i="51"/>
  <c r="MIF335" i="51"/>
  <c r="MIE335" i="51"/>
  <c r="MHZ335" i="51"/>
  <c r="MHY335" i="51"/>
  <c r="MHX335" i="51"/>
  <c r="MHW335" i="51"/>
  <c r="MHR335" i="51"/>
  <c r="MHQ335" i="51"/>
  <c r="MHP335" i="51"/>
  <c r="MHO335" i="51"/>
  <c r="MHJ335" i="51"/>
  <c r="MHI335" i="51"/>
  <c r="MHH335" i="51"/>
  <c r="MHG335" i="51"/>
  <c r="MHB335" i="51"/>
  <c r="MHA335" i="51"/>
  <c r="MGZ335" i="51"/>
  <c r="MGY335" i="51"/>
  <c r="MGT335" i="51"/>
  <c r="MGS335" i="51"/>
  <c r="MGR335" i="51"/>
  <c r="MGQ335" i="51"/>
  <c r="MGL335" i="51"/>
  <c r="MGK335" i="51"/>
  <c r="MGJ335" i="51"/>
  <c r="MGI335" i="51"/>
  <c r="MGD335" i="51"/>
  <c r="MGC335" i="51"/>
  <c r="MGB335" i="51"/>
  <c r="MGA335" i="51"/>
  <c r="MFV335" i="51"/>
  <c r="MFU335" i="51"/>
  <c r="MFT335" i="51"/>
  <c r="MFS335" i="51"/>
  <c r="MFN335" i="51"/>
  <c r="MFM335" i="51"/>
  <c r="MFL335" i="51"/>
  <c r="MFK335" i="51"/>
  <c r="MFF335" i="51"/>
  <c r="MFE335" i="51"/>
  <c r="MFD335" i="51"/>
  <c r="MFC335" i="51"/>
  <c r="MEX335" i="51"/>
  <c r="MEW335" i="51"/>
  <c r="MEV335" i="51"/>
  <c r="MEU335" i="51"/>
  <c r="MEP335" i="51"/>
  <c r="MEO335" i="51"/>
  <c r="MEN335" i="51"/>
  <c r="MEM335" i="51"/>
  <c r="MEH335" i="51"/>
  <c r="MEG335" i="51"/>
  <c r="MEF335" i="51"/>
  <c r="MEE335" i="51"/>
  <c r="MDZ335" i="51"/>
  <c r="MDY335" i="51"/>
  <c r="MDX335" i="51"/>
  <c r="MDW335" i="51"/>
  <c r="MDR335" i="51"/>
  <c r="MDQ335" i="51"/>
  <c r="MDP335" i="51"/>
  <c r="MDO335" i="51"/>
  <c r="MDJ335" i="51"/>
  <c r="MDI335" i="51"/>
  <c r="MDH335" i="51"/>
  <c r="MDG335" i="51"/>
  <c r="MDB335" i="51"/>
  <c r="MDA335" i="51"/>
  <c r="MCZ335" i="51"/>
  <c r="MCY335" i="51"/>
  <c r="MCT335" i="51"/>
  <c r="MCS335" i="51"/>
  <c r="MCR335" i="51"/>
  <c r="MCQ335" i="51"/>
  <c r="MCL335" i="51"/>
  <c r="MCK335" i="51"/>
  <c r="MCJ335" i="51"/>
  <c r="MCI335" i="51"/>
  <c r="MCD335" i="51"/>
  <c r="MCC335" i="51"/>
  <c r="MCB335" i="51"/>
  <c r="MCA335" i="51"/>
  <c r="MBV335" i="51"/>
  <c r="MBU335" i="51"/>
  <c r="MBT335" i="51"/>
  <c r="MBS335" i="51"/>
  <c r="MBN335" i="51"/>
  <c r="MBM335" i="51"/>
  <c r="MBL335" i="51"/>
  <c r="MBK335" i="51"/>
  <c r="MBF335" i="51"/>
  <c r="MBE335" i="51"/>
  <c r="MBD335" i="51"/>
  <c r="MBC335" i="51"/>
  <c r="MAX335" i="51"/>
  <c r="MAW335" i="51"/>
  <c r="MAV335" i="51"/>
  <c r="MAU335" i="51"/>
  <c r="MAP335" i="51"/>
  <c r="MAO335" i="51"/>
  <c r="MAN335" i="51"/>
  <c r="MAM335" i="51"/>
  <c r="MAH335" i="51"/>
  <c r="MAG335" i="51"/>
  <c r="MAF335" i="51"/>
  <c r="MAE335" i="51"/>
  <c r="LZZ335" i="51"/>
  <c r="LZY335" i="51"/>
  <c r="LZX335" i="51"/>
  <c r="LZW335" i="51"/>
  <c r="LZR335" i="51"/>
  <c r="LZQ335" i="51"/>
  <c r="LZP335" i="51"/>
  <c r="LZO335" i="51"/>
  <c r="LZJ335" i="51"/>
  <c r="LZI335" i="51"/>
  <c r="LZH335" i="51"/>
  <c r="LZG335" i="51"/>
  <c r="LZB335" i="51"/>
  <c r="LZA335" i="51"/>
  <c r="LYZ335" i="51"/>
  <c r="LYY335" i="51"/>
  <c r="LYT335" i="51"/>
  <c r="LYS335" i="51"/>
  <c r="LYR335" i="51"/>
  <c r="LYQ335" i="51"/>
  <c r="LYL335" i="51"/>
  <c r="LYK335" i="51"/>
  <c r="LYJ335" i="51"/>
  <c r="LYI335" i="51"/>
  <c r="LYD335" i="51"/>
  <c r="LYC335" i="51"/>
  <c r="LYB335" i="51"/>
  <c r="LYA335" i="51"/>
  <c r="LXV335" i="51"/>
  <c r="LXU335" i="51"/>
  <c r="LXT335" i="51"/>
  <c r="LXS335" i="51"/>
  <c r="LXN335" i="51"/>
  <c r="LXM335" i="51"/>
  <c r="LXL335" i="51"/>
  <c r="LXK335" i="51"/>
  <c r="LXF335" i="51"/>
  <c r="LXE335" i="51"/>
  <c r="LXD335" i="51"/>
  <c r="LXC335" i="51"/>
  <c r="LWX335" i="51"/>
  <c r="LWW335" i="51"/>
  <c r="LWV335" i="51"/>
  <c r="LWU335" i="51"/>
  <c r="LWP335" i="51"/>
  <c r="LWO335" i="51"/>
  <c r="LWN335" i="51"/>
  <c r="LWM335" i="51"/>
  <c r="LWH335" i="51"/>
  <c r="LWG335" i="51"/>
  <c r="LWF335" i="51"/>
  <c r="LWE335" i="51"/>
  <c r="LVZ335" i="51"/>
  <c r="LVY335" i="51"/>
  <c r="LVX335" i="51"/>
  <c r="LVW335" i="51"/>
  <c r="LVR335" i="51"/>
  <c r="LVQ335" i="51"/>
  <c r="LVP335" i="51"/>
  <c r="LVO335" i="51"/>
  <c r="LVJ335" i="51"/>
  <c r="LVI335" i="51"/>
  <c r="LVH335" i="51"/>
  <c r="LVG335" i="51"/>
  <c r="LVB335" i="51"/>
  <c r="LVA335" i="51"/>
  <c r="LUZ335" i="51"/>
  <c r="LUY335" i="51"/>
  <c r="LUT335" i="51"/>
  <c r="LUS335" i="51"/>
  <c r="LUR335" i="51"/>
  <c r="LUQ335" i="51"/>
  <c r="LUL335" i="51"/>
  <c r="LUK335" i="51"/>
  <c r="LUJ335" i="51"/>
  <c r="LUI335" i="51"/>
  <c r="LUD335" i="51"/>
  <c r="LUC335" i="51"/>
  <c r="LUB335" i="51"/>
  <c r="LUA335" i="51"/>
  <c r="LTV335" i="51"/>
  <c r="LTU335" i="51"/>
  <c r="LTT335" i="51"/>
  <c r="LTS335" i="51"/>
  <c r="LTN335" i="51"/>
  <c r="LTM335" i="51"/>
  <c r="LTL335" i="51"/>
  <c r="LTK335" i="51"/>
  <c r="LTF335" i="51"/>
  <c r="LTE335" i="51"/>
  <c r="LTD335" i="51"/>
  <c r="LTC335" i="51"/>
  <c r="LSX335" i="51"/>
  <c r="LSW335" i="51"/>
  <c r="LSV335" i="51"/>
  <c r="LSU335" i="51"/>
  <c r="LSP335" i="51"/>
  <c r="LSO335" i="51"/>
  <c r="LSN335" i="51"/>
  <c r="LSM335" i="51"/>
  <c r="LSH335" i="51"/>
  <c r="LSG335" i="51"/>
  <c r="LSF335" i="51"/>
  <c r="LSE335" i="51"/>
  <c r="LRZ335" i="51"/>
  <c r="LRY335" i="51"/>
  <c r="LRX335" i="51"/>
  <c r="LRW335" i="51"/>
  <c r="LRR335" i="51"/>
  <c r="LRQ335" i="51"/>
  <c r="LRP335" i="51"/>
  <c r="LRO335" i="51"/>
  <c r="LRJ335" i="51"/>
  <c r="LRI335" i="51"/>
  <c r="LRH335" i="51"/>
  <c r="LRG335" i="51"/>
  <c r="LRB335" i="51"/>
  <c r="LRA335" i="51"/>
  <c r="LQZ335" i="51"/>
  <c r="LQY335" i="51"/>
  <c r="LQT335" i="51"/>
  <c r="LQS335" i="51"/>
  <c r="LQR335" i="51"/>
  <c r="LQQ335" i="51"/>
  <c r="LQL335" i="51"/>
  <c r="LQK335" i="51"/>
  <c r="LQJ335" i="51"/>
  <c r="LQI335" i="51"/>
  <c r="LQD335" i="51"/>
  <c r="LQC335" i="51"/>
  <c r="LQB335" i="51"/>
  <c r="LQA335" i="51"/>
  <c r="LPV335" i="51"/>
  <c r="LPU335" i="51"/>
  <c r="LPT335" i="51"/>
  <c r="LPS335" i="51"/>
  <c r="LPN335" i="51"/>
  <c r="LPM335" i="51"/>
  <c r="LPL335" i="51"/>
  <c r="LPK335" i="51"/>
  <c r="LPF335" i="51"/>
  <c r="LPE335" i="51"/>
  <c r="LPD335" i="51"/>
  <c r="LPC335" i="51"/>
  <c r="LOX335" i="51"/>
  <c r="LOW335" i="51"/>
  <c r="LOV335" i="51"/>
  <c r="LOU335" i="51"/>
  <c r="LOP335" i="51"/>
  <c r="LOO335" i="51"/>
  <c r="LON335" i="51"/>
  <c r="LOM335" i="51"/>
  <c r="LOH335" i="51"/>
  <c r="LOG335" i="51"/>
  <c r="LOF335" i="51"/>
  <c r="LOE335" i="51"/>
  <c r="LNZ335" i="51"/>
  <c r="LNY335" i="51"/>
  <c r="LNX335" i="51"/>
  <c r="LNW335" i="51"/>
  <c r="LNR335" i="51"/>
  <c r="LNQ335" i="51"/>
  <c r="LNP335" i="51"/>
  <c r="LNO335" i="51"/>
  <c r="LNJ335" i="51"/>
  <c r="LNI335" i="51"/>
  <c r="LNH335" i="51"/>
  <c r="LNG335" i="51"/>
  <c r="LNB335" i="51"/>
  <c r="LNA335" i="51"/>
  <c r="LMZ335" i="51"/>
  <c r="LMY335" i="51"/>
  <c r="LMT335" i="51"/>
  <c r="LMS335" i="51"/>
  <c r="LMR335" i="51"/>
  <c r="LMQ335" i="51"/>
  <c r="LML335" i="51"/>
  <c r="LMK335" i="51"/>
  <c r="LMJ335" i="51"/>
  <c r="LMI335" i="51"/>
  <c r="LMD335" i="51"/>
  <c r="LMC335" i="51"/>
  <c r="LMB335" i="51"/>
  <c r="LMA335" i="51"/>
  <c r="LLV335" i="51"/>
  <c r="LLU335" i="51"/>
  <c r="LLT335" i="51"/>
  <c r="LLS335" i="51"/>
  <c r="LLN335" i="51"/>
  <c r="LLM335" i="51"/>
  <c r="LLL335" i="51"/>
  <c r="LLK335" i="51"/>
  <c r="LLF335" i="51"/>
  <c r="LLE335" i="51"/>
  <c r="LLD335" i="51"/>
  <c r="LLC335" i="51"/>
  <c r="LKX335" i="51"/>
  <c r="LKW335" i="51"/>
  <c r="LKV335" i="51"/>
  <c r="LKU335" i="51"/>
  <c r="LKP335" i="51"/>
  <c r="LKO335" i="51"/>
  <c r="LKN335" i="51"/>
  <c r="LKM335" i="51"/>
  <c r="LKH335" i="51"/>
  <c r="LKG335" i="51"/>
  <c r="LKF335" i="51"/>
  <c r="LKE335" i="51"/>
  <c r="LJZ335" i="51"/>
  <c r="LJY335" i="51"/>
  <c r="LJX335" i="51"/>
  <c r="LJW335" i="51"/>
  <c r="LJR335" i="51"/>
  <c r="LJQ335" i="51"/>
  <c r="LJP335" i="51"/>
  <c r="LJO335" i="51"/>
  <c r="LJJ335" i="51"/>
  <c r="LJI335" i="51"/>
  <c r="LJH335" i="51"/>
  <c r="LJG335" i="51"/>
  <c r="LJB335" i="51"/>
  <c r="LJA335" i="51"/>
  <c r="LIZ335" i="51"/>
  <c r="LIY335" i="51"/>
  <c r="LIT335" i="51"/>
  <c r="LIS335" i="51"/>
  <c r="LIR335" i="51"/>
  <c r="LIQ335" i="51"/>
  <c r="LIL335" i="51"/>
  <c r="LIK335" i="51"/>
  <c r="LIJ335" i="51"/>
  <c r="LII335" i="51"/>
  <c r="LID335" i="51"/>
  <c r="LIC335" i="51"/>
  <c r="LIB335" i="51"/>
  <c r="LIA335" i="51"/>
  <c r="LHV335" i="51"/>
  <c r="LHU335" i="51"/>
  <c r="LHT335" i="51"/>
  <c r="LHS335" i="51"/>
  <c r="LHN335" i="51"/>
  <c r="LHM335" i="51"/>
  <c r="LHL335" i="51"/>
  <c r="LHK335" i="51"/>
  <c r="LHF335" i="51"/>
  <c r="LHE335" i="51"/>
  <c r="LHD335" i="51"/>
  <c r="LHC335" i="51"/>
  <c r="LGX335" i="51"/>
  <c r="LGW335" i="51"/>
  <c r="LGV335" i="51"/>
  <c r="LGU335" i="51"/>
  <c r="LGP335" i="51"/>
  <c r="LGO335" i="51"/>
  <c r="LGN335" i="51"/>
  <c r="LGM335" i="51"/>
  <c r="LGH335" i="51"/>
  <c r="LGG335" i="51"/>
  <c r="LGF335" i="51"/>
  <c r="LGE335" i="51"/>
  <c r="LFZ335" i="51"/>
  <c r="LFY335" i="51"/>
  <c r="LFX335" i="51"/>
  <c r="LFW335" i="51"/>
  <c r="LFR335" i="51"/>
  <c r="LFQ335" i="51"/>
  <c r="LFP335" i="51"/>
  <c r="LFO335" i="51"/>
  <c r="LFJ335" i="51"/>
  <c r="LFI335" i="51"/>
  <c r="LFH335" i="51"/>
  <c r="LFG335" i="51"/>
  <c r="LFB335" i="51"/>
  <c r="LFA335" i="51"/>
  <c r="LEZ335" i="51"/>
  <c r="LEY335" i="51"/>
  <c r="LET335" i="51"/>
  <c r="LES335" i="51"/>
  <c r="LER335" i="51"/>
  <c r="LEQ335" i="51"/>
  <c r="LEL335" i="51"/>
  <c r="LEK335" i="51"/>
  <c r="LEJ335" i="51"/>
  <c r="LEI335" i="51"/>
  <c r="LED335" i="51"/>
  <c r="LEC335" i="51"/>
  <c r="LEB335" i="51"/>
  <c r="LEA335" i="51"/>
  <c r="LDV335" i="51"/>
  <c r="LDU335" i="51"/>
  <c r="LDT335" i="51"/>
  <c r="LDS335" i="51"/>
  <c r="LDN335" i="51"/>
  <c r="LDM335" i="51"/>
  <c r="LDL335" i="51"/>
  <c r="LDK335" i="51"/>
  <c r="LDF335" i="51"/>
  <c r="LDE335" i="51"/>
  <c r="LDD335" i="51"/>
  <c r="LDC335" i="51"/>
  <c r="LCX335" i="51"/>
  <c r="LCW335" i="51"/>
  <c r="LCV335" i="51"/>
  <c r="LCU335" i="51"/>
  <c r="LCP335" i="51"/>
  <c r="LCO335" i="51"/>
  <c r="LCN335" i="51"/>
  <c r="LCM335" i="51"/>
  <c r="LCH335" i="51"/>
  <c r="LCG335" i="51"/>
  <c r="LCF335" i="51"/>
  <c r="LCE335" i="51"/>
  <c r="LBZ335" i="51"/>
  <c r="LBY335" i="51"/>
  <c r="LBX335" i="51"/>
  <c r="LBW335" i="51"/>
  <c r="LBR335" i="51"/>
  <c r="LBQ335" i="51"/>
  <c r="LBP335" i="51"/>
  <c r="LBO335" i="51"/>
  <c r="LBJ335" i="51"/>
  <c r="LBI335" i="51"/>
  <c r="LBH335" i="51"/>
  <c r="LBG335" i="51"/>
  <c r="LBB335" i="51"/>
  <c r="LBA335" i="51"/>
  <c r="LAZ335" i="51"/>
  <c r="LAY335" i="51"/>
  <c r="LAT335" i="51"/>
  <c r="LAS335" i="51"/>
  <c r="LAR335" i="51"/>
  <c r="LAQ335" i="51"/>
  <c r="LAL335" i="51"/>
  <c r="LAK335" i="51"/>
  <c r="LAJ335" i="51"/>
  <c r="LAI335" i="51"/>
  <c r="LAD335" i="51"/>
  <c r="LAC335" i="51"/>
  <c r="LAB335" i="51"/>
  <c r="LAA335" i="51"/>
  <c r="KZV335" i="51"/>
  <c r="KZU335" i="51"/>
  <c r="KZT335" i="51"/>
  <c r="KZS335" i="51"/>
  <c r="KZN335" i="51"/>
  <c r="KZM335" i="51"/>
  <c r="KZL335" i="51"/>
  <c r="KZK335" i="51"/>
  <c r="KZF335" i="51"/>
  <c r="KZE335" i="51"/>
  <c r="KZD335" i="51"/>
  <c r="KZC335" i="51"/>
  <c r="KYX335" i="51"/>
  <c r="KYW335" i="51"/>
  <c r="KYV335" i="51"/>
  <c r="KYU335" i="51"/>
  <c r="KYP335" i="51"/>
  <c r="KYO335" i="51"/>
  <c r="KYN335" i="51"/>
  <c r="KYM335" i="51"/>
  <c r="KYH335" i="51"/>
  <c r="KYG335" i="51"/>
  <c r="KYF335" i="51"/>
  <c r="KYE335" i="51"/>
  <c r="KXZ335" i="51"/>
  <c r="KXY335" i="51"/>
  <c r="KXX335" i="51"/>
  <c r="KXW335" i="51"/>
  <c r="KXR335" i="51"/>
  <c r="KXQ335" i="51"/>
  <c r="KXP335" i="51"/>
  <c r="KXO335" i="51"/>
  <c r="KXJ335" i="51"/>
  <c r="KXI335" i="51"/>
  <c r="KXH335" i="51"/>
  <c r="KXG335" i="51"/>
  <c r="KXB335" i="51"/>
  <c r="KXA335" i="51"/>
  <c r="KWZ335" i="51"/>
  <c r="KWY335" i="51"/>
  <c r="KWT335" i="51"/>
  <c r="KWS335" i="51"/>
  <c r="KWR335" i="51"/>
  <c r="KWQ335" i="51"/>
  <c r="KWL335" i="51"/>
  <c r="KWK335" i="51"/>
  <c r="KWJ335" i="51"/>
  <c r="KWI335" i="51"/>
  <c r="KWD335" i="51"/>
  <c r="KWC335" i="51"/>
  <c r="KWB335" i="51"/>
  <c r="KWA335" i="51"/>
  <c r="KVV335" i="51"/>
  <c r="KVU335" i="51"/>
  <c r="KVT335" i="51"/>
  <c r="KVS335" i="51"/>
  <c r="KVN335" i="51"/>
  <c r="KVM335" i="51"/>
  <c r="KVL335" i="51"/>
  <c r="KVK335" i="51"/>
  <c r="KVF335" i="51"/>
  <c r="KVE335" i="51"/>
  <c r="KVD335" i="51"/>
  <c r="KVC335" i="51"/>
  <c r="KUX335" i="51"/>
  <c r="KUW335" i="51"/>
  <c r="KUV335" i="51"/>
  <c r="KUU335" i="51"/>
  <c r="KUP335" i="51"/>
  <c r="KUO335" i="51"/>
  <c r="KUN335" i="51"/>
  <c r="KUM335" i="51"/>
  <c r="KUH335" i="51"/>
  <c r="KUG335" i="51"/>
  <c r="KUF335" i="51"/>
  <c r="KUE335" i="51"/>
  <c r="KTZ335" i="51"/>
  <c r="KTY335" i="51"/>
  <c r="KTX335" i="51"/>
  <c r="KTW335" i="51"/>
  <c r="KTR335" i="51"/>
  <c r="KTQ335" i="51"/>
  <c r="KTP335" i="51"/>
  <c r="KTO335" i="51"/>
  <c r="KTJ335" i="51"/>
  <c r="KTI335" i="51"/>
  <c r="KTH335" i="51"/>
  <c r="KTG335" i="51"/>
  <c r="KTB335" i="51"/>
  <c r="KTA335" i="51"/>
  <c r="KSZ335" i="51"/>
  <c r="KSY335" i="51"/>
  <c r="KST335" i="51"/>
  <c r="KSS335" i="51"/>
  <c r="KSR335" i="51"/>
  <c r="KSQ335" i="51"/>
  <c r="KSL335" i="51"/>
  <c r="KSK335" i="51"/>
  <c r="KSJ335" i="51"/>
  <c r="KSI335" i="51"/>
  <c r="KSD335" i="51"/>
  <c r="KSC335" i="51"/>
  <c r="KSB335" i="51"/>
  <c r="KSA335" i="51"/>
  <c r="KRV335" i="51"/>
  <c r="KRU335" i="51"/>
  <c r="KRT335" i="51"/>
  <c r="KRS335" i="51"/>
  <c r="KRN335" i="51"/>
  <c r="KRM335" i="51"/>
  <c r="KRL335" i="51"/>
  <c r="KRK335" i="51"/>
  <c r="KRF335" i="51"/>
  <c r="KRE335" i="51"/>
  <c r="KRD335" i="51"/>
  <c r="KRC335" i="51"/>
  <c r="KQX335" i="51"/>
  <c r="KQW335" i="51"/>
  <c r="KQV335" i="51"/>
  <c r="KQU335" i="51"/>
  <c r="KQP335" i="51"/>
  <c r="KQO335" i="51"/>
  <c r="KQN335" i="51"/>
  <c r="KQM335" i="51"/>
  <c r="KQH335" i="51"/>
  <c r="KQG335" i="51"/>
  <c r="KQF335" i="51"/>
  <c r="KQE335" i="51"/>
  <c r="KPZ335" i="51"/>
  <c r="KPY335" i="51"/>
  <c r="KPX335" i="51"/>
  <c r="KPW335" i="51"/>
  <c r="KPR335" i="51"/>
  <c r="KPQ335" i="51"/>
  <c r="KPP335" i="51"/>
  <c r="KPO335" i="51"/>
  <c r="KPJ335" i="51"/>
  <c r="KPI335" i="51"/>
  <c r="KPH335" i="51"/>
  <c r="KPG335" i="51"/>
  <c r="KPB335" i="51"/>
  <c r="KPA335" i="51"/>
  <c r="KOZ335" i="51"/>
  <c r="KOY335" i="51"/>
  <c r="KOT335" i="51"/>
  <c r="KOS335" i="51"/>
  <c r="KOR335" i="51"/>
  <c r="KOQ335" i="51"/>
  <c r="KOL335" i="51"/>
  <c r="KOK335" i="51"/>
  <c r="KOJ335" i="51"/>
  <c r="KOI335" i="51"/>
  <c r="KOD335" i="51"/>
  <c r="KOC335" i="51"/>
  <c r="KOB335" i="51"/>
  <c r="KOA335" i="51"/>
  <c r="KNV335" i="51"/>
  <c r="KNU335" i="51"/>
  <c r="KNT335" i="51"/>
  <c r="KNS335" i="51"/>
  <c r="KNN335" i="51"/>
  <c r="KNM335" i="51"/>
  <c r="KNL335" i="51"/>
  <c r="KNK335" i="51"/>
  <c r="KNF335" i="51"/>
  <c r="KNE335" i="51"/>
  <c r="KND335" i="51"/>
  <c r="KNC335" i="51"/>
  <c r="KMX335" i="51"/>
  <c r="KMW335" i="51"/>
  <c r="KMV335" i="51"/>
  <c r="KMU335" i="51"/>
  <c r="KMP335" i="51"/>
  <c r="KMO335" i="51"/>
  <c r="KMN335" i="51"/>
  <c r="KMM335" i="51"/>
  <c r="KMH335" i="51"/>
  <c r="KMG335" i="51"/>
  <c r="KMF335" i="51"/>
  <c r="KME335" i="51"/>
  <c r="KLZ335" i="51"/>
  <c r="KLY335" i="51"/>
  <c r="KLX335" i="51"/>
  <c r="KLW335" i="51"/>
  <c r="KLR335" i="51"/>
  <c r="KLQ335" i="51"/>
  <c r="KLP335" i="51"/>
  <c r="KLO335" i="51"/>
  <c r="KLJ335" i="51"/>
  <c r="KLI335" i="51"/>
  <c r="KLH335" i="51"/>
  <c r="KLG335" i="51"/>
  <c r="KLB335" i="51"/>
  <c r="KLA335" i="51"/>
  <c r="KKZ335" i="51"/>
  <c r="KKY335" i="51"/>
  <c r="KKT335" i="51"/>
  <c r="KKS335" i="51"/>
  <c r="KKR335" i="51"/>
  <c r="KKQ335" i="51"/>
  <c r="KKL335" i="51"/>
  <c r="KKK335" i="51"/>
  <c r="KKJ335" i="51"/>
  <c r="KKI335" i="51"/>
  <c r="KKD335" i="51"/>
  <c r="KKC335" i="51"/>
  <c r="KKB335" i="51"/>
  <c r="KKA335" i="51"/>
  <c r="KJV335" i="51"/>
  <c r="KJU335" i="51"/>
  <c r="KJT335" i="51"/>
  <c r="KJS335" i="51"/>
  <c r="KJN335" i="51"/>
  <c r="KJM335" i="51"/>
  <c r="KJL335" i="51"/>
  <c r="KJK335" i="51"/>
  <c r="KJF335" i="51"/>
  <c r="KJE335" i="51"/>
  <c r="KJD335" i="51"/>
  <c r="KJC335" i="51"/>
  <c r="KIX335" i="51"/>
  <c r="KIW335" i="51"/>
  <c r="KIV335" i="51"/>
  <c r="KIU335" i="51"/>
  <c r="KIP335" i="51"/>
  <c r="KIO335" i="51"/>
  <c r="KIN335" i="51"/>
  <c r="KIM335" i="51"/>
  <c r="KIH335" i="51"/>
  <c r="KIG335" i="51"/>
  <c r="KIF335" i="51"/>
  <c r="KIE335" i="51"/>
  <c r="KHZ335" i="51"/>
  <c r="KHY335" i="51"/>
  <c r="KHX335" i="51"/>
  <c r="KHW335" i="51"/>
  <c r="KHR335" i="51"/>
  <c r="KHQ335" i="51"/>
  <c r="KHP335" i="51"/>
  <c r="KHO335" i="51"/>
  <c r="KHJ335" i="51"/>
  <c r="KHI335" i="51"/>
  <c r="KHH335" i="51"/>
  <c r="KHG335" i="51"/>
  <c r="KHB335" i="51"/>
  <c r="KHA335" i="51"/>
  <c r="KGZ335" i="51"/>
  <c r="KGY335" i="51"/>
  <c r="KGT335" i="51"/>
  <c r="KGS335" i="51"/>
  <c r="KGR335" i="51"/>
  <c r="KGQ335" i="51"/>
  <c r="KGL335" i="51"/>
  <c r="KGK335" i="51"/>
  <c r="KGJ335" i="51"/>
  <c r="KGI335" i="51"/>
  <c r="KGD335" i="51"/>
  <c r="KGC335" i="51"/>
  <c r="KGB335" i="51"/>
  <c r="KGA335" i="51"/>
  <c r="KFV335" i="51"/>
  <c r="KFU335" i="51"/>
  <c r="KFT335" i="51"/>
  <c r="KFS335" i="51"/>
  <c r="KFN335" i="51"/>
  <c r="KFM335" i="51"/>
  <c r="KFL335" i="51"/>
  <c r="KFK335" i="51"/>
  <c r="KFF335" i="51"/>
  <c r="KFE335" i="51"/>
  <c r="KFD335" i="51"/>
  <c r="KFC335" i="51"/>
  <c r="KEX335" i="51"/>
  <c r="KEW335" i="51"/>
  <c r="KEV335" i="51"/>
  <c r="KEU335" i="51"/>
  <c r="KEP335" i="51"/>
  <c r="KEO335" i="51"/>
  <c r="KEN335" i="51"/>
  <c r="KEM335" i="51"/>
  <c r="KEH335" i="51"/>
  <c r="KEG335" i="51"/>
  <c r="KEF335" i="51"/>
  <c r="KEE335" i="51"/>
  <c r="KDZ335" i="51"/>
  <c r="KDY335" i="51"/>
  <c r="KDX335" i="51"/>
  <c r="KDW335" i="51"/>
  <c r="KDR335" i="51"/>
  <c r="KDQ335" i="51"/>
  <c r="KDP335" i="51"/>
  <c r="KDO335" i="51"/>
  <c r="KDJ335" i="51"/>
  <c r="KDI335" i="51"/>
  <c r="KDH335" i="51"/>
  <c r="KDG335" i="51"/>
  <c r="KDB335" i="51"/>
  <c r="KDA335" i="51"/>
  <c r="KCZ335" i="51"/>
  <c r="KCY335" i="51"/>
  <c r="KCT335" i="51"/>
  <c r="KCS335" i="51"/>
  <c r="KCR335" i="51"/>
  <c r="KCQ335" i="51"/>
  <c r="KCL335" i="51"/>
  <c r="KCK335" i="51"/>
  <c r="KCJ335" i="51"/>
  <c r="KCI335" i="51"/>
  <c r="KCD335" i="51"/>
  <c r="KCC335" i="51"/>
  <c r="KCB335" i="51"/>
  <c r="KCA335" i="51"/>
  <c r="KBV335" i="51"/>
  <c r="KBU335" i="51"/>
  <c r="KBT335" i="51"/>
  <c r="KBS335" i="51"/>
  <c r="KBN335" i="51"/>
  <c r="KBM335" i="51"/>
  <c r="KBL335" i="51"/>
  <c r="KBK335" i="51"/>
  <c r="KBF335" i="51"/>
  <c r="KBE335" i="51"/>
  <c r="KBD335" i="51"/>
  <c r="KBC335" i="51"/>
  <c r="KAX335" i="51"/>
  <c r="KAW335" i="51"/>
  <c r="KAV335" i="51"/>
  <c r="KAU335" i="51"/>
  <c r="KAP335" i="51"/>
  <c r="KAO335" i="51"/>
  <c r="KAN335" i="51"/>
  <c r="KAM335" i="51"/>
  <c r="KAH335" i="51"/>
  <c r="KAG335" i="51"/>
  <c r="KAF335" i="51"/>
  <c r="KAE335" i="51"/>
  <c r="JZZ335" i="51"/>
  <c r="JZY335" i="51"/>
  <c r="JZX335" i="51"/>
  <c r="JZW335" i="51"/>
  <c r="JZR335" i="51"/>
  <c r="JZQ335" i="51"/>
  <c r="JZP335" i="51"/>
  <c r="JZO335" i="51"/>
  <c r="JZJ335" i="51"/>
  <c r="JZI335" i="51"/>
  <c r="JZH335" i="51"/>
  <c r="JZG335" i="51"/>
  <c r="JZB335" i="51"/>
  <c r="JZA335" i="51"/>
  <c r="JYZ335" i="51"/>
  <c r="JYY335" i="51"/>
  <c r="JYT335" i="51"/>
  <c r="JYS335" i="51"/>
  <c r="JYR335" i="51"/>
  <c r="JYQ335" i="51"/>
  <c r="JYL335" i="51"/>
  <c r="JYK335" i="51"/>
  <c r="JYJ335" i="51"/>
  <c r="JYI335" i="51"/>
  <c r="JYD335" i="51"/>
  <c r="JYC335" i="51"/>
  <c r="JYB335" i="51"/>
  <c r="JYA335" i="51"/>
  <c r="JXV335" i="51"/>
  <c r="JXU335" i="51"/>
  <c r="JXT335" i="51"/>
  <c r="JXS335" i="51"/>
  <c r="JXN335" i="51"/>
  <c r="JXM335" i="51"/>
  <c r="JXL335" i="51"/>
  <c r="JXK335" i="51"/>
  <c r="JXF335" i="51"/>
  <c r="JXE335" i="51"/>
  <c r="JXD335" i="51"/>
  <c r="JXC335" i="51"/>
  <c r="JWX335" i="51"/>
  <c r="JWW335" i="51"/>
  <c r="JWV335" i="51"/>
  <c r="JWU335" i="51"/>
  <c r="JWP335" i="51"/>
  <c r="JWO335" i="51"/>
  <c r="JWN335" i="51"/>
  <c r="JWM335" i="51"/>
  <c r="JWH335" i="51"/>
  <c r="JWG335" i="51"/>
  <c r="JWF335" i="51"/>
  <c r="JWE335" i="51"/>
  <c r="JVZ335" i="51"/>
  <c r="JVY335" i="51"/>
  <c r="JVX335" i="51"/>
  <c r="JVW335" i="51"/>
  <c r="JVR335" i="51"/>
  <c r="JVQ335" i="51"/>
  <c r="JVP335" i="51"/>
  <c r="JVO335" i="51"/>
  <c r="JVJ335" i="51"/>
  <c r="JVI335" i="51"/>
  <c r="JVH335" i="51"/>
  <c r="JVG335" i="51"/>
  <c r="JVB335" i="51"/>
  <c r="JVA335" i="51"/>
  <c r="JUZ335" i="51"/>
  <c r="JUY335" i="51"/>
  <c r="JUT335" i="51"/>
  <c r="JUS335" i="51"/>
  <c r="JUR335" i="51"/>
  <c r="JUQ335" i="51"/>
  <c r="JUL335" i="51"/>
  <c r="JUK335" i="51"/>
  <c r="JUJ335" i="51"/>
  <c r="JUI335" i="51"/>
  <c r="JUD335" i="51"/>
  <c r="JUC335" i="51"/>
  <c r="JUB335" i="51"/>
  <c r="JUA335" i="51"/>
  <c r="JTV335" i="51"/>
  <c r="JTU335" i="51"/>
  <c r="JTT335" i="51"/>
  <c r="JTS335" i="51"/>
  <c r="JTN335" i="51"/>
  <c r="JTM335" i="51"/>
  <c r="JTL335" i="51"/>
  <c r="JTK335" i="51"/>
  <c r="JTF335" i="51"/>
  <c r="JTE335" i="51"/>
  <c r="JTD335" i="51"/>
  <c r="JTC335" i="51"/>
  <c r="JSX335" i="51"/>
  <c r="JSW335" i="51"/>
  <c r="JSV335" i="51"/>
  <c r="JSU335" i="51"/>
  <c r="JSP335" i="51"/>
  <c r="JSO335" i="51"/>
  <c r="JSN335" i="51"/>
  <c r="JSM335" i="51"/>
  <c r="JSH335" i="51"/>
  <c r="JSG335" i="51"/>
  <c r="JSF335" i="51"/>
  <c r="JSE335" i="51"/>
  <c r="JRZ335" i="51"/>
  <c r="JRY335" i="51"/>
  <c r="JRX335" i="51"/>
  <c r="JRW335" i="51"/>
  <c r="JRR335" i="51"/>
  <c r="JRQ335" i="51"/>
  <c r="JRP335" i="51"/>
  <c r="JRO335" i="51"/>
  <c r="JRJ335" i="51"/>
  <c r="JRI335" i="51"/>
  <c r="JRH335" i="51"/>
  <c r="JRG335" i="51"/>
  <c r="JRB335" i="51"/>
  <c r="JRA335" i="51"/>
  <c r="JQZ335" i="51"/>
  <c r="JQY335" i="51"/>
  <c r="JQT335" i="51"/>
  <c r="JQS335" i="51"/>
  <c r="JQR335" i="51"/>
  <c r="JQQ335" i="51"/>
  <c r="JQL335" i="51"/>
  <c r="JQK335" i="51"/>
  <c r="JQJ335" i="51"/>
  <c r="JQI335" i="51"/>
  <c r="JQD335" i="51"/>
  <c r="JQC335" i="51"/>
  <c r="JQB335" i="51"/>
  <c r="JQA335" i="51"/>
  <c r="JPV335" i="51"/>
  <c r="JPU335" i="51"/>
  <c r="JPT335" i="51"/>
  <c r="JPS335" i="51"/>
  <c r="JPN335" i="51"/>
  <c r="JPM335" i="51"/>
  <c r="JPL335" i="51"/>
  <c r="JPK335" i="51"/>
  <c r="JPF335" i="51"/>
  <c r="JPE335" i="51"/>
  <c r="JPD335" i="51"/>
  <c r="JPC335" i="51"/>
  <c r="JOX335" i="51"/>
  <c r="JOW335" i="51"/>
  <c r="JOV335" i="51"/>
  <c r="JOU335" i="51"/>
  <c r="JOP335" i="51"/>
  <c r="JOO335" i="51"/>
  <c r="JON335" i="51"/>
  <c r="JOM335" i="51"/>
  <c r="JOH335" i="51"/>
  <c r="JOG335" i="51"/>
  <c r="JOF335" i="51"/>
  <c r="JOE335" i="51"/>
  <c r="JNZ335" i="51"/>
  <c r="JNY335" i="51"/>
  <c r="JNX335" i="51"/>
  <c r="JNW335" i="51"/>
  <c r="JNR335" i="51"/>
  <c r="JNQ335" i="51"/>
  <c r="JNP335" i="51"/>
  <c r="JNO335" i="51"/>
  <c r="JNJ335" i="51"/>
  <c r="JNI335" i="51"/>
  <c r="JNH335" i="51"/>
  <c r="JNG335" i="51"/>
  <c r="JNB335" i="51"/>
  <c r="JNA335" i="51"/>
  <c r="JMZ335" i="51"/>
  <c r="JMY335" i="51"/>
  <c r="JMT335" i="51"/>
  <c r="JMS335" i="51"/>
  <c r="JMR335" i="51"/>
  <c r="JMQ335" i="51"/>
  <c r="JML335" i="51"/>
  <c r="JMK335" i="51"/>
  <c r="JMJ335" i="51"/>
  <c r="JMI335" i="51"/>
  <c r="JMD335" i="51"/>
  <c r="JMC335" i="51"/>
  <c r="JMB335" i="51"/>
  <c r="JMA335" i="51"/>
  <c r="JLV335" i="51"/>
  <c r="JLU335" i="51"/>
  <c r="JLT335" i="51"/>
  <c r="JLS335" i="51"/>
  <c r="JLN335" i="51"/>
  <c r="JLM335" i="51"/>
  <c r="JLL335" i="51"/>
  <c r="JLK335" i="51"/>
  <c r="JLF335" i="51"/>
  <c r="JLE335" i="51"/>
  <c r="JLD335" i="51"/>
  <c r="JLC335" i="51"/>
  <c r="JKX335" i="51"/>
  <c r="JKW335" i="51"/>
  <c r="JKV335" i="51"/>
  <c r="JKU335" i="51"/>
  <c r="JKP335" i="51"/>
  <c r="JKO335" i="51"/>
  <c r="JKN335" i="51"/>
  <c r="JKM335" i="51"/>
  <c r="JKH335" i="51"/>
  <c r="JKG335" i="51"/>
  <c r="JKF335" i="51"/>
  <c r="JKE335" i="51"/>
  <c r="JJZ335" i="51"/>
  <c r="JJY335" i="51"/>
  <c r="JJX335" i="51"/>
  <c r="JJW335" i="51"/>
  <c r="JJR335" i="51"/>
  <c r="JJQ335" i="51"/>
  <c r="JJP335" i="51"/>
  <c r="JJO335" i="51"/>
  <c r="JJJ335" i="51"/>
  <c r="JJI335" i="51"/>
  <c r="JJH335" i="51"/>
  <c r="JJG335" i="51"/>
  <c r="JJB335" i="51"/>
  <c r="JJA335" i="51"/>
  <c r="JIZ335" i="51"/>
  <c r="JIY335" i="51"/>
  <c r="JIT335" i="51"/>
  <c r="JIS335" i="51"/>
  <c r="JIR335" i="51"/>
  <c r="JIQ335" i="51"/>
  <c r="JIL335" i="51"/>
  <c r="JIK335" i="51"/>
  <c r="JIJ335" i="51"/>
  <c r="JII335" i="51"/>
  <c r="JID335" i="51"/>
  <c r="JIC335" i="51"/>
  <c r="JIB335" i="51"/>
  <c r="JIA335" i="51"/>
  <c r="JHV335" i="51"/>
  <c r="JHU335" i="51"/>
  <c r="JHT335" i="51"/>
  <c r="JHS335" i="51"/>
  <c r="JHN335" i="51"/>
  <c r="JHM335" i="51"/>
  <c r="JHL335" i="51"/>
  <c r="JHK335" i="51"/>
  <c r="JHF335" i="51"/>
  <c r="JHE335" i="51"/>
  <c r="JHD335" i="51"/>
  <c r="JHC335" i="51"/>
  <c r="JGX335" i="51"/>
  <c r="JGW335" i="51"/>
  <c r="JGV335" i="51"/>
  <c r="JGU335" i="51"/>
  <c r="JGP335" i="51"/>
  <c r="JGO335" i="51"/>
  <c r="JGN335" i="51"/>
  <c r="JGM335" i="51"/>
  <c r="JGH335" i="51"/>
  <c r="JGG335" i="51"/>
  <c r="JGF335" i="51"/>
  <c r="JGE335" i="51"/>
  <c r="JFZ335" i="51"/>
  <c r="JFY335" i="51"/>
  <c r="JFX335" i="51"/>
  <c r="JFW335" i="51"/>
  <c r="JFR335" i="51"/>
  <c r="JFQ335" i="51"/>
  <c r="JFP335" i="51"/>
  <c r="JFO335" i="51"/>
  <c r="JFJ335" i="51"/>
  <c r="JFI335" i="51"/>
  <c r="JFH335" i="51"/>
  <c r="JFG335" i="51"/>
  <c r="JFB335" i="51"/>
  <c r="JFA335" i="51"/>
  <c r="JEZ335" i="51"/>
  <c r="JEY335" i="51"/>
  <c r="JET335" i="51"/>
  <c r="JES335" i="51"/>
  <c r="JER335" i="51"/>
  <c r="JEQ335" i="51"/>
  <c r="JEL335" i="51"/>
  <c r="JEK335" i="51"/>
  <c r="JEJ335" i="51"/>
  <c r="JEI335" i="51"/>
  <c r="JED335" i="51"/>
  <c r="JEC335" i="51"/>
  <c r="JEB335" i="51"/>
  <c r="JEA335" i="51"/>
  <c r="JDV335" i="51"/>
  <c r="JDU335" i="51"/>
  <c r="JDT335" i="51"/>
  <c r="JDS335" i="51"/>
  <c r="JDN335" i="51"/>
  <c r="JDM335" i="51"/>
  <c r="JDL335" i="51"/>
  <c r="JDK335" i="51"/>
  <c r="JDF335" i="51"/>
  <c r="JDE335" i="51"/>
  <c r="JDD335" i="51"/>
  <c r="JDC335" i="51"/>
  <c r="JCX335" i="51"/>
  <c r="JCW335" i="51"/>
  <c r="JCV335" i="51"/>
  <c r="JCU335" i="51"/>
  <c r="JCP335" i="51"/>
  <c r="JCO335" i="51"/>
  <c r="JCN335" i="51"/>
  <c r="JCM335" i="51"/>
  <c r="JCH335" i="51"/>
  <c r="JCG335" i="51"/>
  <c r="JCF335" i="51"/>
  <c r="JCE335" i="51"/>
  <c r="JBZ335" i="51"/>
  <c r="JBY335" i="51"/>
  <c r="JBX335" i="51"/>
  <c r="JBW335" i="51"/>
  <c r="JBR335" i="51"/>
  <c r="JBQ335" i="51"/>
  <c r="JBP335" i="51"/>
  <c r="JBO335" i="51"/>
  <c r="JBJ335" i="51"/>
  <c r="JBI335" i="51"/>
  <c r="JBH335" i="51"/>
  <c r="JBG335" i="51"/>
  <c r="JBB335" i="51"/>
  <c r="JBA335" i="51"/>
  <c r="JAZ335" i="51"/>
  <c r="JAY335" i="51"/>
  <c r="JAT335" i="51"/>
  <c r="JAS335" i="51"/>
  <c r="JAR335" i="51"/>
  <c r="JAQ335" i="51"/>
  <c r="JAL335" i="51"/>
  <c r="JAK335" i="51"/>
  <c r="JAJ335" i="51"/>
  <c r="JAI335" i="51"/>
  <c r="JAD335" i="51"/>
  <c r="JAC335" i="51"/>
  <c r="JAB335" i="51"/>
  <c r="JAA335" i="51"/>
  <c r="IZV335" i="51"/>
  <c r="IZU335" i="51"/>
  <c r="IZT335" i="51"/>
  <c r="IZS335" i="51"/>
  <c r="IZN335" i="51"/>
  <c r="IZM335" i="51"/>
  <c r="IZL335" i="51"/>
  <c r="IZK335" i="51"/>
  <c r="IZF335" i="51"/>
  <c r="IZE335" i="51"/>
  <c r="IZD335" i="51"/>
  <c r="IZC335" i="51"/>
  <c r="IYX335" i="51"/>
  <c r="IYW335" i="51"/>
  <c r="IYV335" i="51"/>
  <c r="IYU335" i="51"/>
  <c r="IYP335" i="51"/>
  <c r="IYO335" i="51"/>
  <c r="IYN335" i="51"/>
  <c r="IYM335" i="51"/>
  <c r="IYH335" i="51"/>
  <c r="IYG335" i="51"/>
  <c r="IYF335" i="51"/>
  <c r="IYE335" i="51"/>
  <c r="IXZ335" i="51"/>
  <c r="IXY335" i="51"/>
  <c r="IXX335" i="51"/>
  <c r="IXW335" i="51"/>
  <c r="IXR335" i="51"/>
  <c r="IXQ335" i="51"/>
  <c r="IXP335" i="51"/>
  <c r="IXO335" i="51"/>
  <c r="IXJ335" i="51"/>
  <c r="IXI335" i="51"/>
  <c r="IXH335" i="51"/>
  <c r="IXG335" i="51"/>
  <c r="IXB335" i="51"/>
  <c r="IXA335" i="51"/>
  <c r="IWZ335" i="51"/>
  <c r="IWY335" i="51"/>
  <c r="IWT335" i="51"/>
  <c r="IWS335" i="51"/>
  <c r="IWR335" i="51"/>
  <c r="IWQ335" i="51"/>
  <c r="IWL335" i="51"/>
  <c r="IWK335" i="51"/>
  <c r="IWJ335" i="51"/>
  <c r="IWI335" i="51"/>
  <c r="IWD335" i="51"/>
  <c r="IWC335" i="51"/>
  <c r="IWB335" i="51"/>
  <c r="IWA335" i="51"/>
  <c r="IVV335" i="51"/>
  <c r="IVU335" i="51"/>
  <c r="IVT335" i="51"/>
  <c r="IVS335" i="51"/>
  <c r="IVN335" i="51"/>
  <c r="IVM335" i="51"/>
  <c r="IVL335" i="51"/>
  <c r="IVK335" i="51"/>
  <c r="IVF335" i="51"/>
  <c r="IVE335" i="51"/>
  <c r="IVD335" i="51"/>
  <c r="IVC335" i="51"/>
  <c r="IUX335" i="51"/>
  <c r="IUW335" i="51"/>
  <c r="IUV335" i="51"/>
  <c r="IUU335" i="51"/>
  <c r="IUP335" i="51"/>
  <c r="IUO335" i="51"/>
  <c r="IUN335" i="51"/>
  <c r="IUM335" i="51"/>
  <c r="IUH335" i="51"/>
  <c r="IUG335" i="51"/>
  <c r="IUF335" i="51"/>
  <c r="IUE335" i="51"/>
  <c r="ITZ335" i="51"/>
  <c r="ITY335" i="51"/>
  <c r="ITX335" i="51"/>
  <c r="ITW335" i="51"/>
  <c r="ITR335" i="51"/>
  <c r="ITQ335" i="51"/>
  <c r="ITP335" i="51"/>
  <c r="ITO335" i="51"/>
  <c r="ITJ335" i="51"/>
  <c r="ITI335" i="51"/>
  <c r="ITH335" i="51"/>
  <c r="ITG335" i="51"/>
  <c r="ITB335" i="51"/>
  <c r="ITA335" i="51"/>
  <c r="ISZ335" i="51"/>
  <c r="ISY335" i="51"/>
  <c r="IST335" i="51"/>
  <c r="ISS335" i="51"/>
  <c r="ISR335" i="51"/>
  <c r="ISQ335" i="51"/>
  <c r="ISL335" i="51"/>
  <c r="ISK335" i="51"/>
  <c r="ISJ335" i="51"/>
  <c r="ISI335" i="51"/>
  <c r="ISD335" i="51"/>
  <c r="ISC335" i="51"/>
  <c r="ISB335" i="51"/>
  <c r="ISA335" i="51"/>
  <c r="IRV335" i="51"/>
  <c r="IRU335" i="51"/>
  <c r="IRT335" i="51"/>
  <c r="IRS335" i="51"/>
  <c r="IRN335" i="51"/>
  <c r="IRM335" i="51"/>
  <c r="IRL335" i="51"/>
  <c r="IRK335" i="51"/>
  <c r="IRF335" i="51"/>
  <c r="IRE335" i="51"/>
  <c r="IRD335" i="51"/>
  <c r="IRC335" i="51"/>
  <c r="IQX335" i="51"/>
  <c r="IQW335" i="51"/>
  <c r="IQV335" i="51"/>
  <c r="IQU335" i="51"/>
  <c r="IQP335" i="51"/>
  <c r="IQO335" i="51"/>
  <c r="IQN335" i="51"/>
  <c r="IQM335" i="51"/>
  <c r="IQH335" i="51"/>
  <c r="IQG335" i="51"/>
  <c r="IQF335" i="51"/>
  <c r="IQE335" i="51"/>
  <c r="IPZ335" i="51"/>
  <c r="IPY335" i="51"/>
  <c r="IPX335" i="51"/>
  <c r="IPW335" i="51"/>
  <c r="IPR335" i="51"/>
  <c r="IPQ335" i="51"/>
  <c r="IPP335" i="51"/>
  <c r="IPO335" i="51"/>
  <c r="IPJ335" i="51"/>
  <c r="IPI335" i="51"/>
  <c r="IPH335" i="51"/>
  <c r="IPG335" i="51"/>
  <c r="IPB335" i="51"/>
  <c r="IPA335" i="51"/>
  <c r="IOZ335" i="51"/>
  <c r="IOY335" i="51"/>
  <c r="IOT335" i="51"/>
  <c r="IOS335" i="51"/>
  <c r="IOR335" i="51"/>
  <c r="IOQ335" i="51"/>
  <c r="IOL335" i="51"/>
  <c r="IOK335" i="51"/>
  <c r="IOJ335" i="51"/>
  <c r="IOI335" i="51"/>
  <c r="IOD335" i="51"/>
  <c r="IOC335" i="51"/>
  <c r="IOB335" i="51"/>
  <c r="IOA335" i="51"/>
  <c r="INV335" i="51"/>
  <c r="INU335" i="51"/>
  <c r="INT335" i="51"/>
  <c r="INS335" i="51"/>
  <c r="INN335" i="51"/>
  <c r="INM335" i="51"/>
  <c r="INL335" i="51"/>
  <c r="INK335" i="51"/>
  <c r="INF335" i="51"/>
  <c r="INE335" i="51"/>
  <c r="IND335" i="51"/>
  <c r="INC335" i="51"/>
  <c r="IMX335" i="51"/>
  <c r="IMW335" i="51"/>
  <c r="IMV335" i="51"/>
  <c r="IMU335" i="51"/>
  <c r="IMP335" i="51"/>
  <c r="IMO335" i="51"/>
  <c r="IMN335" i="51"/>
  <c r="IMM335" i="51"/>
  <c r="IMH335" i="51"/>
  <c r="IMG335" i="51"/>
  <c r="IMF335" i="51"/>
  <c r="IME335" i="51"/>
  <c r="ILZ335" i="51"/>
  <c r="ILY335" i="51"/>
  <c r="ILX335" i="51"/>
  <c r="ILW335" i="51"/>
  <c r="ILR335" i="51"/>
  <c r="ILQ335" i="51"/>
  <c r="ILP335" i="51"/>
  <c r="ILO335" i="51"/>
  <c r="ILJ335" i="51"/>
  <c r="ILI335" i="51"/>
  <c r="ILH335" i="51"/>
  <c r="ILG335" i="51"/>
  <c r="ILB335" i="51"/>
  <c r="ILA335" i="51"/>
  <c r="IKZ335" i="51"/>
  <c r="IKY335" i="51"/>
  <c r="IKT335" i="51"/>
  <c r="IKS335" i="51"/>
  <c r="IKR335" i="51"/>
  <c r="IKQ335" i="51"/>
  <c r="IKL335" i="51"/>
  <c r="IKK335" i="51"/>
  <c r="IKJ335" i="51"/>
  <c r="IKI335" i="51"/>
  <c r="IKD335" i="51"/>
  <c r="IKC335" i="51"/>
  <c r="IKB335" i="51"/>
  <c r="IKA335" i="51"/>
  <c r="IJV335" i="51"/>
  <c r="IJU335" i="51"/>
  <c r="IJT335" i="51"/>
  <c r="IJS335" i="51"/>
  <c r="IJN335" i="51"/>
  <c r="IJM335" i="51"/>
  <c r="IJL335" i="51"/>
  <c r="IJK335" i="51"/>
  <c r="IJF335" i="51"/>
  <c r="IJE335" i="51"/>
  <c r="IJD335" i="51"/>
  <c r="IJC335" i="51"/>
  <c r="IIX335" i="51"/>
  <c r="IIW335" i="51"/>
  <c r="IIV335" i="51"/>
  <c r="IIU335" i="51"/>
  <c r="IIP335" i="51"/>
  <c r="IIO335" i="51"/>
  <c r="IIN335" i="51"/>
  <c r="IIM335" i="51"/>
  <c r="IIH335" i="51"/>
  <c r="IIG335" i="51"/>
  <c r="IIF335" i="51"/>
  <c r="IIE335" i="51"/>
  <c r="IHZ335" i="51"/>
  <c r="IHY335" i="51"/>
  <c r="IHX335" i="51"/>
  <c r="IHW335" i="51"/>
  <c r="IHR335" i="51"/>
  <c r="IHQ335" i="51"/>
  <c r="IHP335" i="51"/>
  <c r="IHO335" i="51"/>
  <c r="IHJ335" i="51"/>
  <c r="IHI335" i="51"/>
  <c r="IHH335" i="51"/>
  <c r="IHG335" i="51"/>
  <c r="IHB335" i="51"/>
  <c r="IHA335" i="51"/>
  <c r="IGZ335" i="51"/>
  <c r="IGY335" i="51"/>
  <c r="IGT335" i="51"/>
  <c r="IGS335" i="51"/>
  <c r="IGR335" i="51"/>
  <c r="IGQ335" i="51"/>
  <c r="IGL335" i="51"/>
  <c r="IGK335" i="51"/>
  <c r="IGJ335" i="51"/>
  <c r="IGI335" i="51"/>
  <c r="IGD335" i="51"/>
  <c r="IGC335" i="51"/>
  <c r="IGB335" i="51"/>
  <c r="IGA335" i="51"/>
  <c r="IFV335" i="51"/>
  <c r="IFU335" i="51"/>
  <c r="IFT335" i="51"/>
  <c r="IFS335" i="51"/>
  <c r="IFN335" i="51"/>
  <c r="IFM335" i="51"/>
  <c r="IFL335" i="51"/>
  <c r="IFK335" i="51"/>
  <c r="IFF335" i="51"/>
  <c r="IFE335" i="51"/>
  <c r="IFD335" i="51"/>
  <c r="IFC335" i="51"/>
  <c r="IEX335" i="51"/>
  <c r="IEW335" i="51"/>
  <c r="IEV335" i="51"/>
  <c r="IEU335" i="51"/>
  <c r="IEP335" i="51"/>
  <c r="IEO335" i="51"/>
  <c r="IEN335" i="51"/>
  <c r="IEM335" i="51"/>
  <c r="IEH335" i="51"/>
  <c r="IEG335" i="51"/>
  <c r="IEF335" i="51"/>
  <c r="IEE335" i="51"/>
  <c r="IDZ335" i="51"/>
  <c r="IDY335" i="51"/>
  <c r="IDX335" i="51"/>
  <c r="IDW335" i="51"/>
  <c r="IDR335" i="51"/>
  <c r="IDQ335" i="51"/>
  <c r="IDP335" i="51"/>
  <c r="IDO335" i="51"/>
  <c r="IDJ335" i="51"/>
  <c r="IDI335" i="51"/>
  <c r="IDH335" i="51"/>
  <c r="IDG335" i="51"/>
  <c r="IDB335" i="51"/>
  <c r="IDA335" i="51"/>
  <c r="ICZ335" i="51"/>
  <c r="ICY335" i="51"/>
  <c r="ICT335" i="51"/>
  <c r="ICS335" i="51"/>
  <c r="ICR335" i="51"/>
  <c r="ICQ335" i="51"/>
  <c r="ICL335" i="51"/>
  <c r="ICK335" i="51"/>
  <c r="ICJ335" i="51"/>
  <c r="ICI335" i="51"/>
  <c r="ICD335" i="51"/>
  <c r="ICC335" i="51"/>
  <c r="ICB335" i="51"/>
  <c r="ICA335" i="51"/>
  <c r="IBV335" i="51"/>
  <c r="IBU335" i="51"/>
  <c r="IBT335" i="51"/>
  <c r="IBS335" i="51"/>
  <c r="IBN335" i="51"/>
  <c r="IBM335" i="51"/>
  <c r="IBL335" i="51"/>
  <c r="IBK335" i="51"/>
  <c r="IBF335" i="51"/>
  <c r="IBE335" i="51"/>
  <c r="IBD335" i="51"/>
  <c r="IBC335" i="51"/>
  <c r="IAX335" i="51"/>
  <c r="IAW335" i="51"/>
  <c r="IAV335" i="51"/>
  <c r="IAU335" i="51"/>
  <c r="IAP335" i="51"/>
  <c r="IAO335" i="51"/>
  <c r="IAN335" i="51"/>
  <c r="IAM335" i="51"/>
  <c r="IAH335" i="51"/>
  <c r="IAG335" i="51"/>
  <c r="IAF335" i="51"/>
  <c r="IAE335" i="51"/>
  <c r="HZZ335" i="51"/>
  <c r="HZY335" i="51"/>
  <c r="HZX335" i="51"/>
  <c r="HZW335" i="51"/>
  <c r="HZR335" i="51"/>
  <c r="HZQ335" i="51"/>
  <c r="HZP335" i="51"/>
  <c r="HZO335" i="51"/>
  <c r="HZJ335" i="51"/>
  <c r="HZI335" i="51"/>
  <c r="HZH335" i="51"/>
  <c r="HZG335" i="51"/>
  <c r="HZB335" i="51"/>
  <c r="HZA335" i="51"/>
  <c r="HYZ335" i="51"/>
  <c r="HYY335" i="51"/>
  <c r="HYT335" i="51"/>
  <c r="HYS335" i="51"/>
  <c r="HYR335" i="51"/>
  <c r="HYQ335" i="51"/>
  <c r="HYL335" i="51"/>
  <c r="HYK335" i="51"/>
  <c r="HYJ335" i="51"/>
  <c r="HYI335" i="51"/>
  <c r="HYD335" i="51"/>
  <c r="HYC335" i="51"/>
  <c r="HYB335" i="51"/>
  <c r="HYA335" i="51"/>
  <c r="HXV335" i="51"/>
  <c r="HXU335" i="51"/>
  <c r="HXT335" i="51"/>
  <c r="HXS335" i="51"/>
  <c r="HXN335" i="51"/>
  <c r="HXM335" i="51"/>
  <c r="HXL335" i="51"/>
  <c r="HXK335" i="51"/>
  <c r="HXF335" i="51"/>
  <c r="HXE335" i="51"/>
  <c r="HXD335" i="51"/>
  <c r="HXC335" i="51"/>
  <c r="HWX335" i="51"/>
  <c r="HWW335" i="51"/>
  <c r="HWV335" i="51"/>
  <c r="HWU335" i="51"/>
  <c r="HWP335" i="51"/>
  <c r="HWO335" i="51"/>
  <c r="HWN335" i="51"/>
  <c r="HWM335" i="51"/>
  <c r="HWH335" i="51"/>
  <c r="HWG335" i="51"/>
  <c r="HWF335" i="51"/>
  <c r="HWE335" i="51"/>
  <c r="HVZ335" i="51"/>
  <c r="HVY335" i="51"/>
  <c r="HVX335" i="51"/>
  <c r="HVW335" i="51"/>
  <c r="HVR335" i="51"/>
  <c r="HVQ335" i="51"/>
  <c r="HVP335" i="51"/>
  <c r="HVO335" i="51"/>
  <c r="HVJ335" i="51"/>
  <c r="HVI335" i="51"/>
  <c r="HVH335" i="51"/>
  <c r="HVG335" i="51"/>
  <c r="HVB335" i="51"/>
  <c r="HVA335" i="51"/>
  <c r="HUZ335" i="51"/>
  <c r="HUY335" i="51"/>
  <c r="HUT335" i="51"/>
  <c r="HUS335" i="51"/>
  <c r="HUR335" i="51"/>
  <c r="HUQ335" i="51"/>
  <c r="HUL335" i="51"/>
  <c r="HUK335" i="51"/>
  <c r="HUJ335" i="51"/>
  <c r="HUI335" i="51"/>
  <c r="HUD335" i="51"/>
  <c r="HUC335" i="51"/>
  <c r="HUB335" i="51"/>
  <c r="HUA335" i="51"/>
  <c r="HTV335" i="51"/>
  <c r="HTU335" i="51"/>
  <c r="HTT335" i="51"/>
  <c r="HTS335" i="51"/>
  <c r="HTN335" i="51"/>
  <c r="HTM335" i="51"/>
  <c r="HTL335" i="51"/>
  <c r="HTK335" i="51"/>
  <c r="HTF335" i="51"/>
  <c r="HTE335" i="51"/>
  <c r="HTD335" i="51"/>
  <c r="HTC335" i="51"/>
  <c r="HSX335" i="51"/>
  <c r="HSW335" i="51"/>
  <c r="HSV335" i="51"/>
  <c r="HSU335" i="51"/>
  <c r="HSP335" i="51"/>
  <c r="HSO335" i="51"/>
  <c r="HSN335" i="51"/>
  <c r="HSM335" i="51"/>
  <c r="HSH335" i="51"/>
  <c r="HSG335" i="51"/>
  <c r="HSF335" i="51"/>
  <c r="HSE335" i="51"/>
  <c r="HRZ335" i="51"/>
  <c r="HRY335" i="51"/>
  <c r="HRX335" i="51"/>
  <c r="HRW335" i="51"/>
  <c r="HRR335" i="51"/>
  <c r="HRQ335" i="51"/>
  <c r="HRP335" i="51"/>
  <c r="HRO335" i="51"/>
  <c r="HRJ335" i="51"/>
  <c r="HRI335" i="51"/>
  <c r="HRH335" i="51"/>
  <c r="HRG335" i="51"/>
  <c r="HRB335" i="51"/>
  <c r="HRA335" i="51"/>
  <c r="HQZ335" i="51"/>
  <c r="HQY335" i="51"/>
  <c r="HQT335" i="51"/>
  <c r="HQS335" i="51"/>
  <c r="HQR335" i="51"/>
  <c r="HQQ335" i="51"/>
  <c r="HQL335" i="51"/>
  <c r="HQK335" i="51"/>
  <c r="HQJ335" i="51"/>
  <c r="HQI335" i="51"/>
  <c r="HQD335" i="51"/>
  <c r="HQC335" i="51"/>
  <c r="HQB335" i="51"/>
  <c r="HQA335" i="51"/>
  <c r="HPV335" i="51"/>
  <c r="HPU335" i="51"/>
  <c r="HPT335" i="51"/>
  <c r="HPS335" i="51"/>
  <c r="HPN335" i="51"/>
  <c r="HPM335" i="51"/>
  <c r="HPL335" i="51"/>
  <c r="HPK335" i="51"/>
  <c r="HPF335" i="51"/>
  <c r="HPE335" i="51"/>
  <c r="HPD335" i="51"/>
  <c r="HPC335" i="51"/>
  <c r="HOX335" i="51"/>
  <c r="HOW335" i="51"/>
  <c r="HOV335" i="51"/>
  <c r="HOU335" i="51"/>
  <c r="HOP335" i="51"/>
  <c r="HOO335" i="51"/>
  <c r="HON335" i="51"/>
  <c r="HOM335" i="51"/>
  <c r="HOH335" i="51"/>
  <c r="HOG335" i="51"/>
  <c r="HOF335" i="51"/>
  <c r="HOE335" i="51"/>
  <c r="HNZ335" i="51"/>
  <c r="HNY335" i="51"/>
  <c r="HNX335" i="51"/>
  <c r="HNW335" i="51"/>
  <c r="HNR335" i="51"/>
  <c r="HNQ335" i="51"/>
  <c r="HNP335" i="51"/>
  <c r="HNO335" i="51"/>
  <c r="HNJ335" i="51"/>
  <c r="HNI335" i="51"/>
  <c r="HNH335" i="51"/>
  <c r="HNG335" i="51"/>
  <c r="HNB335" i="51"/>
  <c r="HNA335" i="51"/>
  <c r="HMZ335" i="51"/>
  <c r="HMY335" i="51"/>
  <c r="HMT335" i="51"/>
  <c r="HMS335" i="51"/>
  <c r="HMR335" i="51"/>
  <c r="HMQ335" i="51"/>
  <c r="HML335" i="51"/>
  <c r="HMK335" i="51"/>
  <c r="HMJ335" i="51"/>
  <c r="HMI335" i="51"/>
  <c r="HMD335" i="51"/>
  <c r="HMC335" i="51"/>
  <c r="HMB335" i="51"/>
  <c r="HMA335" i="51"/>
  <c r="HLV335" i="51"/>
  <c r="HLU335" i="51"/>
  <c r="HLT335" i="51"/>
  <c r="HLS335" i="51"/>
  <c r="HLN335" i="51"/>
  <c r="HLM335" i="51"/>
  <c r="HLL335" i="51"/>
  <c r="HLK335" i="51"/>
  <c r="HLF335" i="51"/>
  <c r="HLE335" i="51"/>
  <c r="HLD335" i="51"/>
  <c r="HLC335" i="51"/>
  <c r="HKX335" i="51"/>
  <c r="HKW335" i="51"/>
  <c r="HKV335" i="51"/>
  <c r="HKU335" i="51"/>
  <c r="HKP335" i="51"/>
  <c r="HKO335" i="51"/>
  <c r="HKN335" i="51"/>
  <c r="HKM335" i="51"/>
  <c r="HKH335" i="51"/>
  <c r="HKG335" i="51"/>
  <c r="HKF335" i="51"/>
  <c r="HKE335" i="51"/>
  <c r="HJZ335" i="51"/>
  <c r="HJY335" i="51"/>
  <c r="HJX335" i="51"/>
  <c r="HJW335" i="51"/>
  <c r="HJR335" i="51"/>
  <c r="HJQ335" i="51"/>
  <c r="HJP335" i="51"/>
  <c r="HJO335" i="51"/>
  <c r="HJJ335" i="51"/>
  <c r="HJI335" i="51"/>
  <c r="HJH335" i="51"/>
  <c r="HJG335" i="51"/>
  <c r="HJB335" i="51"/>
  <c r="HJA335" i="51"/>
  <c r="HIZ335" i="51"/>
  <c r="HIY335" i="51"/>
  <c r="HIT335" i="51"/>
  <c r="HIS335" i="51"/>
  <c r="HIR335" i="51"/>
  <c r="HIQ335" i="51"/>
  <c r="HIL335" i="51"/>
  <c r="HIK335" i="51"/>
  <c r="HIJ335" i="51"/>
  <c r="HII335" i="51"/>
  <c r="HID335" i="51"/>
  <c r="HIC335" i="51"/>
  <c r="HIB335" i="51"/>
  <c r="HIA335" i="51"/>
  <c r="HHV335" i="51"/>
  <c r="HHU335" i="51"/>
  <c r="HHT335" i="51"/>
  <c r="HHS335" i="51"/>
  <c r="HHN335" i="51"/>
  <c r="HHM335" i="51"/>
  <c r="HHL335" i="51"/>
  <c r="HHK335" i="51"/>
  <c r="HHF335" i="51"/>
  <c r="HHE335" i="51"/>
  <c r="HHD335" i="51"/>
  <c r="HHC335" i="51"/>
  <c r="HGX335" i="51"/>
  <c r="HGW335" i="51"/>
  <c r="HGV335" i="51"/>
  <c r="HGU335" i="51"/>
  <c r="HGP335" i="51"/>
  <c r="HGO335" i="51"/>
  <c r="HGN335" i="51"/>
  <c r="HGM335" i="51"/>
  <c r="HGH335" i="51"/>
  <c r="HGG335" i="51"/>
  <c r="HGF335" i="51"/>
  <c r="HGE335" i="51"/>
  <c r="HFZ335" i="51"/>
  <c r="HFY335" i="51"/>
  <c r="HFX335" i="51"/>
  <c r="HFW335" i="51"/>
  <c r="HFR335" i="51"/>
  <c r="HFQ335" i="51"/>
  <c r="HFP335" i="51"/>
  <c r="HFO335" i="51"/>
  <c r="HFJ335" i="51"/>
  <c r="HFI335" i="51"/>
  <c r="HFH335" i="51"/>
  <c r="HFG335" i="51"/>
  <c r="HFB335" i="51"/>
  <c r="HFA335" i="51"/>
  <c r="HEZ335" i="51"/>
  <c r="HEY335" i="51"/>
  <c r="HET335" i="51"/>
  <c r="HES335" i="51"/>
  <c r="HER335" i="51"/>
  <c r="HEQ335" i="51"/>
  <c r="HEL335" i="51"/>
  <c r="HEK335" i="51"/>
  <c r="HEJ335" i="51"/>
  <c r="HEI335" i="51"/>
  <c r="HED335" i="51"/>
  <c r="HEC335" i="51"/>
  <c r="HEB335" i="51"/>
  <c r="HEA335" i="51"/>
  <c r="HDV335" i="51"/>
  <c r="HDU335" i="51"/>
  <c r="HDT335" i="51"/>
  <c r="HDS335" i="51"/>
  <c r="HDN335" i="51"/>
  <c r="HDM335" i="51"/>
  <c r="HDL335" i="51"/>
  <c r="HDK335" i="51"/>
  <c r="HDF335" i="51"/>
  <c r="HDE335" i="51"/>
  <c r="HDD335" i="51"/>
  <c r="HDC335" i="51"/>
  <c r="HCX335" i="51"/>
  <c r="HCW335" i="51"/>
  <c r="HCV335" i="51"/>
  <c r="HCU335" i="51"/>
  <c r="HCP335" i="51"/>
  <c r="HCO335" i="51"/>
  <c r="HCN335" i="51"/>
  <c r="HCM335" i="51"/>
  <c r="HCH335" i="51"/>
  <c r="HCG335" i="51"/>
  <c r="HCF335" i="51"/>
  <c r="HCE335" i="51"/>
  <c r="HBZ335" i="51"/>
  <c r="HBY335" i="51"/>
  <c r="HBX335" i="51"/>
  <c r="HBW335" i="51"/>
  <c r="HBR335" i="51"/>
  <c r="HBQ335" i="51"/>
  <c r="HBP335" i="51"/>
  <c r="HBO335" i="51"/>
  <c r="HBJ335" i="51"/>
  <c r="HBI335" i="51"/>
  <c r="HBH335" i="51"/>
  <c r="HBG335" i="51"/>
  <c r="HBB335" i="51"/>
  <c r="HBA335" i="51"/>
  <c r="HAZ335" i="51"/>
  <c r="HAY335" i="51"/>
  <c r="HAT335" i="51"/>
  <c r="HAS335" i="51"/>
  <c r="HAR335" i="51"/>
  <c r="HAQ335" i="51"/>
  <c r="HAL335" i="51"/>
  <c r="HAK335" i="51"/>
  <c r="HAJ335" i="51"/>
  <c r="HAI335" i="51"/>
  <c r="HAD335" i="51"/>
  <c r="HAC335" i="51"/>
  <c r="HAB335" i="51"/>
  <c r="HAA335" i="51"/>
  <c r="GZV335" i="51"/>
  <c r="GZU335" i="51"/>
  <c r="GZT335" i="51"/>
  <c r="GZS335" i="51"/>
  <c r="GZN335" i="51"/>
  <c r="GZM335" i="51"/>
  <c r="GZL335" i="51"/>
  <c r="GZK335" i="51"/>
  <c r="GZF335" i="51"/>
  <c r="GZE335" i="51"/>
  <c r="GZD335" i="51"/>
  <c r="GZC335" i="51"/>
  <c r="GYX335" i="51"/>
  <c r="GYW335" i="51"/>
  <c r="GYV335" i="51"/>
  <c r="GYU335" i="51"/>
  <c r="GYP335" i="51"/>
  <c r="GYO335" i="51"/>
  <c r="GYN335" i="51"/>
  <c r="GYM335" i="51"/>
  <c r="GYH335" i="51"/>
  <c r="GYG335" i="51"/>
  <c r="GYF335" i="51"/>
  <c r="GYE335" i="51"/>
  <c r="GXZ335" i="51"/>
  <c r="GXY335" i="51"/>
  <c r="GXX335" i="51"/>
  <c r="GXW335" i="51"/>
  <c r="GXR335" i="51"/>
  <c r="GXQ335" i="51"/>
  <c r="GXP335" i="51"/>
  <c r="GXO335" i="51"/>
  <c r="GXJ335" i="51"/>
  <c r="GXI335" i="51"/>
  <c r="GXH335" i="51"/>
  <c r="GXG335" i="51"/>
  <c r="GXB335" i="51"/>
  <c r="GXA335" i="51"/>
  <c r="GWZ335" i="51"/>
  <c r="GWY335" i="51"/>
  <c r="GWT335" i="51"/>
  <c r="GWS335" i="51"/>
  <c r="GWR335" i="51"/>
  <c r="GWQ335" i="51"/>
  <c r="GWL335" i="51"/>
  <c r="GWK335" i="51"/>
  <c r="GWJ335" i="51"/>
  <c r="GWI335" i="51"/>
  <c r="GWD335" i="51"/>
  <c r="GWC335" i="51"/>
  <c r="GWB335" i="51"/>
  <c r="GWA335" i="51"/>
  <c r="GVV335" i="51"/>
  <c r="GVU335" i="51"/>
  <c r="GVT335" i="51"/>
  <c r="GVS335" i="51"/>
  <c r="GVN335" i="51"/>
  <c r="GVM335" i="51"/>
  <c r="GVL335" i="51"/>
  <c r="GVK335" i="51"/>
  <c r="GVF335" i="51"/>
  <c r="GVE335" i="51"/>
  <c r="GVD335" i="51"/>
  <c r="GVC335" i="51"/>
  <c r="GUX335" i="51"/>
  <c r="GUW335" i="51"/>
  <c r="GUV335" i="51"/>
  <c r="GUU335" i="51"/>
  <c r="GUP335" i="51"/>
  <c r="GUO335" i="51"/>
  <c r="GUN335" i="51"/>
  <c r="GUM335" i="51"/>
  <c r="GUH335" i="51"/>
  <c r="GUG335" i="51"/>
  <c r="GUF335" i="51"/>
  <c r="GUE335" i="51"/>
  <c r="GTZ335" i="51"/>
  <c r="GTY335" i="51"/>
  <c r="GTX335" i="51"/>
  <c r="GTW335" i="51"/>
  <c r="GTR335" i="51"/>
  <c r="GTQ335" i="51"/>
  <c r="GTP335" i="51"/>
  <c r="GTO335" i="51"/>
  <c r="GTJ335" i="51"/>
  <c r="GTI335" i="51"/>
  <c r="GTH335" i="51"/>
  <c r="GTG335" i="51"/>
  <c r="GTB335" i="51"/>
  <c r="GTA335" i="51"/>
  <c r="GSZ335" i="51"/>
  <c r="GSY335" i="51"/>
  <c r="GST335" i="51"/>
  <c r="GSS335" i="51"/>
  <c r="GSR335" i="51"/>
  <c r="GSQ335" i="51"/>
  <c r="GSL335" i="51"/>
  <c r="GSK335" i="51"/>
  <c r="GSJ335" i="51"/>
  <c r="GSI335" i="51"/>
  <c r="GSD335" i="51"/>
  <c r="GSC335" i="51"/>
  <c r="GSB335" i="51"/>
  <c r="GSA335" i="51"/>
  <c r="GRV335" i="51"/>
  <c r="GRU335" i="51"/>
  <c r="GRT335" i="51"/>
  <c r="GRS335" i="51"/>
  <c r="GRN335" i="51"/>
  <c r="GRM335" i="51"/>
  <c r="GRL335" i="51"/>
  <c r="GRK335" i="51"/>
  <c r="GRF335" i="51"/>
  <c r="GRE335" i="51"/>
  <c r="GRD335" i="51"/>
  <c r="GRC335" i="51"/>
  <c r="GQX335" i="51"/>
  <c r="GQW335" i="51"/>
  <c r="GQV335" i="51"/>
  <c r="GQU335" i="51"/>
  <c r="GQP335" i="51"/>
  <c r="GQO335" i="51"/>
  <c r="GQN335" i="51"/>
  <c r="GQM335" i="51"/>
  <c r="GQH335" i="51"/>
  <c r="GQG335" i="51"/>
  <c r="GQF335" i="51"/>
  <c r="GQE335" i="51"/>
  <c r="GPZ335" i="51"/>
  <c r="GPY335" i="51"/>
  <c r="GPX335" i="51"/>
  <c r="GPW335" i="51"/>
  <c r="GPR335" i="51"/>
  <c r="GPQ335" i="51"/>
  <c r="GPP335" i="51"/>
  <c r="GPO335" i="51"/>
  <c r="GPJ335" i="51"/>
  <c r="GPI335" i="51"/>
  <c r="GPH335" i="51"/>
  <c r="GPG335" i="51"/>
  <c r="GPB335" i="51"/>
  <c r="GPA335" i="51"/>
  <c r="GOZ335" i="51"/>
  <c r="GOY335" i="51"/>
  <c r="GOT335" i="51"/>
  <c r="GOS335" i="51"/>
  <c r="GOR335" i="51"/>
  <c r="GOQ335" i="51"/>
  <c r="GOL335" i="51"/>
  <c r="GOK335" i="51"/>
  <c r="GOJ335" i="51"/>
  <c r="GOI335" i="51"/>
  <c r="GOD335" i="51"/>
  <c r="GOC335" i="51"/>
  <c r="GOB335" i="51"/>
  <c r="GOA335" i="51"/>
  <c r="GNV335" i="51"/>
  <c r="GNU335" i="51"/>
  <c r="GNT335" i="51"/>
  <c r="GNS335" i="51"/>
  <c r="GNN335" i="51"/>
  <c r="GNM335" i="51"/>
  <c r="GNL335" i="51"/>
  <c r="GNK335" i="51"/>
  <c r="GNF335" i="51"/>
  <c r="GNE335" i="51"/>
  <c r="GND335" i="51"/>
  <c r="GNC335" i="51"/>
  <c r="GMX335" i="51"/>
  <c r="GMW335" i="51"/>
  <c r="GMV335" i="51"/>
  <c r="GMU335" i="51"/>
  <c r="GMP335" i="51"/>
  <c r="GMO335" i="51"/>
  <c r="GMN335" i="51"/>
  <c r="GMM335" i="51"/>
  <c r="GMH335" i="51"/>
  <c r="GMG335" i="51"/>
  <c r="GMF335" i="51"/>
  <c r="GME335" i="51"/>
  <c r="GLZ335" i="51"/>
  <c r="GLY335" i="51"/>
  <c r="GLX335" i="51"/>
  <c r="GLW335" i="51"/>
  <c r="GLR335" i="51"/>
  <c r="GLQ335" i="51"/>
  <c r="GLP335" i="51"/>
  <c r="GLO335" i="51"/>
  <c r="GLJ335" i="51"/>
  <c r="GLI335" i="51"/>
  <c r="GLH335" i="51"/>
  <c r="GLG335" i="51"/>
  <c r="GLB335" i="51"/>
  <c r="GLA335" i="51"/>
  <c r="GKZ335" i="51"/>
  <c r="GKY335" i="51"/>
  <c r="GKT335" i="51"/>
  <c r="GKS335" i="51"/>
  <c r="GKR335" i="51"/>
  <c r="GKQ335" i="51"/>
  <c r="GKL335" i="51"/>
  <c r="GKK335" i="51"/>
  <c r="GKJ335" i="51"/>
  <c r="GKI335" i="51"/>
  <c r="GKD335" i="51"/>
  <c r="GKC335" i="51"/>
  <c r="GKB335" i="51"/>
  <c r="GKA335" i="51"/>
  <c r="GJV335" i="51"/>
  <c r="GJU335" i="51"/>
  <c r="GJT335" i="51"/>
  <c r="GJS335" i="51"/>
  <c r="GJN335" i="51"/>
  <c r="GJM335" i="51"/>
  <c r="GJL335" i="51"/>
  <c r="GJK335" i="51"/>
  <c r="GJF335" i="51"/>
  <c r="GJE335" i="51"/>
  <c r="GJD335" i="51"/>
  <c r="GJC335" i="51"/>
  <c r="GIX335" i="51"/>
  <c r="GIW335" i="51"/>
  <c r="GIV335" i="51"/>
  <c r="GIU335" i="51"/>
  <c r="GIP335" i="51"/>
  <c r="GIO335" i="51"/>
  <c r="GIN335" i="51"/>
  <c r="GIM335" i="51"/>
  <c r="GIH335" i="51"/>
  <c r="GIG335" i="51"/>
  <c r="GIF335" i="51"/>
  <c r="GIE335" i="51"/>
  <c r="GHZ335" i="51"/>
  <c r="GHY335" i="51"/>
  <c r="GHX335" i="51"/>
  <c r="GHW335" i="51"/>
  <c r="GHR335" i="51"/>
  <c r="GHQ335" i="51"/>
  <c r="GHP335" i="51"/>
  <c r="GHO335" i="51"/>
  <c r="GHJ335" i="51"/>
  <c r="GHI335" i="51"/>
  <c r="GHH335" i="51"/>
  <c r="GHG335" i="51"/>
  <c r="GHB335" i="51"/>
  <c r="GHA335" i="51"/>
  <c r="GGZ335" i="51"/>
  <c r="GGY335" i="51"/>
  <c r="GGT335" i="51"/>
  <c r="GGS335" i="51"/>
  <c r="GGR335" i="51"/>
  <c r="GGQ335" i="51"/>
  <c r="GGL335" i="51"/>
  <c r="GGK335" i="51"/>
  <c r="GGJ335" i="51"/>
  <c r="GGI335" i="51"/>
  <c r="GGD335" i="51"/>
  <c r="GGC335" i="51"/>
  <c r="GGB335" i="51"/>
  <c r="GGA335" i="51"/>
  <c r="GFV335" i="51"/>
  <c r="GFU335" i="51"/>
  <c r="GFT335" i="51"/>
  <c r="GFS335" i="51"/>
  <c r="GFN335" i="51"/>
  <c r="GFM335" i="51"/>
  <c r="GFL335" i="51"/>
  <c r="GFK335" i="51"/>
  <c r="GFF335" i="51"/>
  <c r="GFE335" i="51"/>
  <c r="GFD335" i="51"/>
  <c r="GFC335" i="51"/>
  <c r="GEX335" i="51"/>
  <c r="GEW335" i="51"/>
  <c r="GEV335" i="51"/>
  <c r="GEU335" i="51"/>
  <c r="GEP335" i="51"/>
  <c r="GEO335" i="51"/>
  <c r="GEN335" i="51"/>
  <c r="GEM335" i="51"/>
  <c r="GEH335" i="51"/>
  <c r="GEG335" i="51"/>
  <c r="GEF335" i="51"/>
  <c r="GEE335" i="51"/>
  <c r="GDZ335" i="51"/>
  <c r="GDY335" i="51"/>
  <c r="GDX335" i="51"/>
  <c r="GDW335" i="51"/>
  <c r="GDR335" i="51"/>
  <c r="GDQ335" i="51"/>
  <c r="GDP335" i="51"/>
  <c r="GDO335" i="51"/>
  <c r="GDJ335" i="51"/>
  <c r="GDI335" i="51"/>
  <c r="GDH335" i="51"/>
  <c r="GDG335" i="51"/>
  <c r="GDB335" i="51"/>
  <c r="GDA335" i="51"/>
  <c r="GCZ335" i="51"/>
  <c r="GCY335" i="51"/>
  <c r="GCT335" i="51"/>
  <c r="GCS335" i="51"/>
  <c r="GCR335" i="51"/>
  <c r="GCQ335" i="51"/>
  <c r="GCL335" i="51"/>
  <c r="GCK335" i="51"/>
  <c r="GCJ335" i="51"/>
  <c r="GCI335" i="51"/>
  <c r="GCD335" i="51"/>
  <c r="GCC335" i="51"/>
  <c r="GCB335" i="51"/>
  <c r="GCA335" i="51"/>
  <c r="GBV335" i="51"/>
  <c r="GBU335" i="51"/>
  <c r="GBT335" i="51"/>
  <c r="GBS335" i="51"/>
  <c r="GBN335" i="51"/>
  <c r="GBM335" i="51"/>
  <c r="GBL335" i="51"/>
  <c r="GBK335" i="51"/>
  <c r="GBF335" i="51"/>
  <c r="GBE335" i="51"/>
  <c r="GBD335" i="51"/>
  <c r="GBC335" i="51"/>
  <c r="GAX335" i="51"/>
  <c r="GAW335" i="51"/>
  <c r="GAV335" i="51"/>
  <c r="GAU335" i="51"/>
  <c r="GAP335" i="51"/>
  <c r="GAO335" i="51"/>
  <c r="GAN335" i="51"/>
  <c r="GAM335" i="51"/>
  <c r="GAH335" i="51"/>
  <c r="GAG335" i="51"/>
  <c r="GAF335" i="51"/>
  <c r="GAE335" i="51"/>
  <c r="FZZ335" i="51"/>
  <c r="FZY335" i="51"/>
  <c r="FZX335" i="51"/>
  <c r="FZW335" i="51"/>
  <c r="FZR335" i="51"/>
  <c r="FZQ335" i="51"/>
  <c r="FZP335" i="51"/>
  <c r="FZO335" i="51"/>
  <c r="FZJ335" i="51"/>
  <c r="FZI335" i="51"/>
  <c r="FZH335" i="51"/>
  <c r="FZG335" i="51"/>
  <c r="FZB335" i="51"/>
  <c r="FZA335" i="51"/>
  <c r="FYZ335" i="51"/>
  <c r="FYY335" i="51"/>
  <c r="FYT335" i="51"/>
  <c r="FYS335" i="51"/>
  <c r="FYR335" i="51"/>
  <c r="FYQ335" i="51"/>
  <c r="FYL335" i="51"/>
  <c r="FYK335" i="51"/>
  <c r="FYJ335" i="51"/>
  <c r="FYI335" i="51"/>
  <c r="FYD335" i="51"/>
  <c r="FYC335" i="51"/>
  <c r="FYB335" i="51"/>
  <c r="FYA335" i="51"/>
  <c r="FXV335" i="51"/>
  <c r="FXU335" i="51"/>
  <c r="FXT335" i="51"/>
  <c r="FXS335" i="51"/>
  <c r="FXN335" i="51"/>
  <c r="FXM335" i="51"/>
  <c r="FXL335" i="51"/>
  <c r="FXK335" i="51"/>
  <c r="FXF335" i="51"/>
  <c r="FXE335" i="51"/>
  <c r="FXD335" i="51"/>
  <c r="FXC335" i="51"/>
  <c r="FWX335" i="51"/>
  <c r="FWW335" i="51"/>
  <c r="FWV335" i="51"/>
  <c r="FWU335" i="51"/>
  <c r="FWP335" i="51"/>
  <c r="FWO335" i="51"/>
  <c r="FWN335" i="51"/>
  <c r="FWM335" i="51"/>
  <c r="FWH335" i="51"/>
  <c r="FWG335" i="51"/>
  <c r="FWF335" i="51"/>
  <c r="FWE335" i="51"/>
  <c r="FVZ335" i="51"/>
  <c r="FVY335" i="51"/>
  <c r="FVX335" i="51"/>
  <c r="FVW335" i="51"/>
  <c r="FVR335" i="51"/>
  <c r="FVQ335" i="51"/>
  <c r="FVP335" i="51"/>
  <c r="FVO335" i="51"/>
  <c r="FVJ335" i="51"/>
  <c r="FVI335" i="51"/>
  <c r="FVH335" i="51"/>
  <c r="FVG335" i="51"/>
  <c r="FVB335" i="51"/>
  <c r="FVA335" i="51"/>
  <c r="FUZ335" i="51"/>
  <c r="FUY335" i="51"/>
  <c r="FUT335" i="51"/>
  <c r="FUS335" i="51"/>
  <c r="FUR335" i="51"/>
  <c r="FUQ335" i="51"/>
  <c r="FUL335" i="51"/>
  <c r="FUK335" i="51"/>
  <c r="FUJ335" i="51"/>
  <c r="FUI335" i="51"/>
  <c r="FUD335" i="51"/>
  <c r="FUC335" i="51"/>
  <c r="FUB335" i="51"/>
  <c r="FUA335" i="51"/>
  <c r="FTV335" i="51"/>
  <c r="FTU335" i="51"/>
  <c r="FTT335" i="51"/>
  <c r="FTS335" i="51"/>
  <c r="FTN335" i="51"/>
  <c r="FTM335" i="51"/>
  <c r="FTL335" i="51"/>
  <c r="FTK335" i="51"/>
  <c r="FTF335" i="51"/>
  <c r="FTE335" i="51"/>
  <c r="FTD335" i="51"/>
  <c r="FTC335" i="51"/>
  <c r="FSX335" i="51"/>
  <c r="FSW335" i="51"/>
  <c r="FSV335" i="51"/>
  <c r="FSU335" i="51"/>
  <c r="FSP335" i="51"/>
  <c r="FSO335" i="51"/>
  <c r="FSN335" i="51"/>
  <c r="FSM335" i="51"/>
  <c r="FSH335" i="51"/>
  <c r="FSG335" i="51"/>
  <c r="FSF335" i="51"/>
  <c r="FSE335" i="51"/>
  <c r="FRZ335" i="51"/>
  <c r="FRY335" i="51"/>
  <c r="FRX335" i="51"/>
  <c r="FRW335" i="51"/>
  <c r="FRR335" i="51"/>
  <c r="FRQ335" i="51"/>
  <c r="FRP335" i="51"/>
  <c r="FRO335" i="51"/>
  <c r="FRJ335" i="51"/>
  <c r="FRI335" i="51"/>
  <c r="FRH335" i="51"/>
  <c r="FRG335" i="51"/>
  <c r="FRB335" i="51"/>
  <c r="FRA335" i="51"/>
  <c r="FQZ335" i="51"/>
  <c r="FQY335" i="51"/>
  <c r="FQT335" i="51"/>
  <c r="FQS335" i="51"/>
  <c r="FQR335" i="51"/>
  <c r="FQQ335" i="51"/>
  <c r="FQL335" i="51"/>
  <c r="FQK335" i="51"/>
  <c r="FQJ335" i="51"/>
  <c r="FQI335" i="51"/>
  <c r="FQD335" i="51"/>
  <c r="FQC335" i="51"/>
  <c r="FQB335" i="51"/>
  <c r="FQA335" i="51"/>
  <c r="FPV335" i="51"/>
  <c r="FPU335" i="51"/>
  <c r="FPT335" i="51"/>
  <c r="FPS335" i="51"/>
  <c r="FPN335" i="51"/>
  <c r="FPM335" i="51"/>
  <c r="FPL335" i="51"/>
  <c r="FPK335" i="51"/>
  <c r="FPF335" i="51"/>
  <c r="FPE335" i="51"/>
  <c r="FPD335" i="51"/>
  <c r="FPC335" i="51"/>
  <c r="FOX335" i="51"/>
  <c r="FOW335" i="51"/>
  <c r="FOV335" i="51"/>
  <c r="FOU335" i="51"/>
  <c r="FOP335" i="51"/>
  <c r="FOO335" i="51"/>
  <c r="FON335" i="51"/>
  <c r="FOM335" i="51"/>
  <c r="FOH335" i="51"/>
  <c r="FOG335" i="51"/>
  <c r="FOF335" i="51"/>
  <c r="FOE335" i="51"/>
  <c r="FNZ335" i="51"/>
  <c r="FNY335" i="51"/>
  <c r="FNX335" i="51"/>
  <c r="FNW335" i="51"/>
  <c r="FNR335" i="51"/>
  <c r="FNQ335" i="51"/>
  <c r="FNP335" i="51"/>
  <c r="FNO335" i="51"/>
  <c r="FNJ335" i="51"/>
  <c r="FNI335" i="51"/>
  <c r="FNH335" i="51"/>
  <c r="FNG335" i="51"/>
  <c r="FNB335" i="51"/>
  <c r="FNA335" i="51"/>
  <c r="FMZ335" i="51"/>
  <c r="FMY335" i="51"/>
  <c r="FMT335" i="51"/>
  <c r="FMS335" i="51"/>
  <c r="FMR335" i="51"/>
  <c r="FMQ335" i="51"/>
  <c r="FML335" i="51"/>
  <c r="FMK335" i="51"/>
  <c r="FMJ335" i="51"/>
  <c r="FMI335" i="51"/>
  <c r="FMD335" i="51"/>
  <c r="FMC335" i="51"/>
  <c r="FMB335" i="51"/>
  <c r="FMA335" i="51"/>
  <c r="FLV335" i="51"/>
  <c r="FLU335" i="51"/>
  <c r="FLT335" i="51"/>
  <c r="FLS335" i="51"/>
  <c r="FLN335" i="51"/>
  <c r="FLM335" i="51"/>
  <c r="FLL335" i="51"/>
  <c r="FLK335" i="51"/>
  <c r="FLF335" i="51"/>
  <c r="FLE335" i="51"/>
  <c r="FLD335" i="51"/>
  <c r="FLC335" i="51"/>
  <c r="FKX335" i="51"/>
  <c r="FKW335" i="51"/>
  <c r="FKV335" i="51"/>
  <c r="FKU335" i="51"/>
  <c r="FKP335" i="51"/>
  <c r="FKO335" i="51"/>
  <c r="FKN335" i="51"/>
  <c r="FKM335" i="51"/>
  <c r="FKH335" i="51"/>
  <c r="FKG335" i="51"/>
  <c r="FKF335" i="51"/>
  <c r="FKE335" i="51"/>
  <c r="FJZ335" i="51"/>
  <c r="FJY335" i="51"/>
  <c r="FJX335" i="51"/>
  <c r="FJW335" i="51"/>
  <c r="FJR335" i="51"/>
  <c r="FJQ335" i="51"/>
  <c r="FJP335" i="51"/>
  <c r="FJO335" i="51"/>
  <c r="FJJ335" i="51"/>
  <c r="FJI335" i="51"/>
  <c r="FJH335" i="51"/>
  <c r="FJG335" i="51"/>
  <c r="FJB335" i="51"/>
  <c r="FJA335" i="51"/>
  <c r="FIZ335" i="51"/>
  <c r="FIY335" i="51"/>
  <c r="FIT335" i="51"/>
  <c r="FIS335" i="51"/>
  <c r="FIR335" i="51"/>
  <c r="FIQ335" i="51"/>
  <c r="FIL335" i="51"/>
  <c r="FIK335" i="51"/>
  <c r="FIJ335" i="51"/>
  <c r="FII335" i="51"/>
  <c r="FID335" i="51"/>
  <c r="FIC335" i="51"/>
  <c r="FIB335" i="51"/>
  <c r="FIA335" i="51"/>
  <c r="FHV335" i="51"/>
  <c r="FHU335" i="51"/>
  <c r="FHT335" i="51"/>
  <c r="FHS335" i="51"/>
  <c r="FHN335" i="51"/>
  <c r="FHM335" i="51"/>
  <c r="FHL335" i="51"/>
  <c r="FHK335" i="51"/>
  <c r="FHF335" i="51"/>
  <c r="FHE335" i="51"/>
  <c r="FHD335" i="51"/>
  <c r="FHC335" i="51"/>
  <c r="FGX335" i="51"/>
  <c r="FGW335" i="51"/>
  <c r="FGV335" i="51"/>
  <c r="FGU335" i="51"/>
  <c r="FGP335" i="51"/>
  <c r="FGO335" i="51"/>
  <c r="FGN335" i="51"/>
  <c r="FGM335" i="51"/>
  <c r="FGH335" i="51"/>
  <c r="FGG335" i="51"/>
  <c r="FGF335" i="51"/>
  <c r="FGE335" i="51"/>
  <c r="FFZ335" i="51"/>
  <c r="FFY335" i="51"/>
  <c r="FFX335" i="51"/>
  <c r="FFW335" i="51"/>
  <c r="FFR335" i="51"/>
  <c r="FFQ335" i="51"/>
  <c r="FFP335" i="51"/>
  <c r="FFO335" i="51"/>
  <c r="FFJ335" i="51"/>
  <c r="FFI335" i="51"/>
  <c r="FFH335" i="51"/>
  <c r="FFG335" i="51"/>
  <c r="FFB335" i="51"/>
  <c r="FFA335" i="51"/>
  <c r="FEZ335" i="51"/>
  <c r="FEY335" i="51"/>
  <c r="FET335" i="51"/>
  <c r="FES335" i="51"/>
  <c r="FER335" i="51"/>
  <c r="FEQ335" i="51"/>
  <c r="FEL335" i="51"/>
  <c r="FEK335" i="51"/>
  <c r="FEJ335" i="51"/>
  <c r="FEI335" i="51"/>
  <c r="FED335" i="51"/>
  <c r="FEC335" i="51"/>
  <c r="FEB335" i="51"/>
  <c r="FEA335" i="51"/>
  <c r="FDV335" i="51"/>
  <c r="FDU335" i="51"/>
  <c r="FDT335" i="51"/>
  <c r="FDS335" i="51"/>
  <c r="FDN335" i="51"/>
  <c r="FDM335" i="51"/>
  <c r="FDL335" i="51"/>
  <c r="FDK335" i="51"/>
  <c r="FDF335" i="51"/>
  <c r="FDE335" i="51"/>
  <c r="FDD335" i="51"/>
  <c r="FDC335" i="51"/>
  <c r="FCX335" i="51"/>
  <c r="FCW335" i="51"/>
  <c r="FCV335" i="51"/>
  <c r="FCU335" i="51"/>
  <c r="FCP335" i="51"/>
  <c r="FCO335" i="51"/>
  <c r="FCN335" i="51"/>
  <c r="FCM335" i="51"/>
  <c r="FCH335" i="51"/>
  <c r="FCG335" i="51"/>
  <c r="FCF335" i="51"/>
  <c r="FCE335" i="51"/>
  <c r="FBZ335" i="51"/>
  <c r="FBY335" i="51"/>
  <c r="FBX335" i="51"/>
  <c r="FBW335" i="51"/>
  <c r="FBR335" i="51"/>
  <c r="FBQ335" i="51"/>
  <c r="FBP335" i="51"/>
  <c r="FBO335" i="51"/>
  <c r="FBJ335" i="51"/>
  <c r="FBI335" i="51"/>
  <c r="FBH335" i="51"/>
  <c r="FBG335" i="51"/>
  <c r="FBB335" i="51"/>
  <c r="FBA335" i="51"/>
  <c r="FAZ335" i="51"/>
  <c r="FAY335" i="51"/>
  <c r="FAT335" i="51"/>
  <c r="FAS335" i="51"/>
  <c r="FAR335" i="51"/>
  <c r="FAQ335" i="51"/>
  <c r="FAL335" i="51"/>
  <c r="FAK335" i="51"/>
  <c r="FAJ335" i="51"/>
  <c r="FAI335" i="51"/>
  <c r="FAD335" i="51"/>
  <c r="FAC335" i="51"/>
  <c r="FAB335" i="51"/>
  <c r="FAA335" i="51"/>
  <c r="EZV335" i="51"/>
  <c r="EZU335" i="51"/>
  <c r="EZT335" i="51"/>
  <c r="EZS335" i="51"/>
  <c r="EZN335" i="51"/>
  <c r="EZM335" i="51"/>
  <c r="EZL335" i="51"/>
  <c r="EZK335" i="51"/>
  <c r="EZF335" i="51"/>
  <c r="EZE335" i="51"/>
  <c r="EZD335" i="51"/>
  <c r="EZC335" i="51"/>
  <c r="EYX335" i="51"/>
  <c r="EYW335" i="51"/>
  <c r="EYV335" i="51"/>
  <c r="EYU335" i="51"/>
  <c r="EYP335" i="51"/>
  <c r="EYO335" i="51"/>
  <c r="EYN335" i="51"/>
  <c r="EYM335" i="51"/>
  <c r="EYH335" i="51"/>
  <c r="EYG335" i="51"/>
  <c r="EYF335" i="51"/>
  <c r="EYE335" i="51"/>
  <c r="EXZ335" i="51"/>
  <c r="EXY335" i="51"/>
  <c r="EXX335" i="51"/>
  <c r="EXW335" i="51"/>
  <c r="EXR335" i="51"/>
  <c r="EXQ335" i="51"/>
  <c r="EXP335" i="51"/>
  <c r="EXO335" i="51"/>
  <c r="EXJ335" i="51"/>
  <c r="EXI335" i="51"/>
  <c r="EXH335" i="51"/>
  <c r="EXG335" i="51"/>
  <c r="EXB335" i="51"/>
  <c r="EXA335" i="51"/>
  <c r="EWZ335" i="51"/>
  <c r="EWY335" i="51"/>
  <c r="EWT335" i="51"/>
  <c r="EWS335" i="51"/>
  <c r="EWR335" i="51"/>
  <c r="EWQ335" i="51"/>
  <c r="EWL335" i="51"/>
  <c r="EWK335" i="51"/>
  <c r="EWJ335" i="51"/>
  <c r="EWI335" i="51"/>
  <c r="EWD335" i="51"/>
  <c r="EWC335" i="51"/>
  <c r="EWB335" i="51"/>
  <c r="EWA335" i="51"/>
  <c r="EVV335" i="51"/>
  <c r="EVU335" i="51"/>
  <c r="EVT335" i="51"/>
  <c r="EVS335" i="51"/>
  <c r="EVN335" i="51"/>
  <c r="EVM335" i="51"/>
  <c r="EVL335" i="51"/>
  <c r="EVK335" i="51"/>
  <c r="EVF335" i="51"/>
  <c r="EVE335" i="51"/>
  <c r="EVD335" i="51"/>
  <c r="EVC335" i="51"/>
  <c r="EUX335" i="51"/>
  <c r="EUW335" i="51"/>
  <c r="EUV335" i="51"/>
  <c r="EUU335" i="51"/>
  <c r="EUP335" i="51"/>
  <c r="EUO335" i="51"/>
  <c r="EUN335" i="51"/>
  <c r="EUM335" i="51"/>
  <c r="EUH335" i="51"/>
  <c r="EUG335" i="51"/>
  <c r="EUF335" i="51"/>
  <c r="EUE335" i="51"/>
  <c r="ETZ335" i="51"/>
  <c r="ETY335" i="51"/>
  <c r="ETX335" i="51"/>
  <c r="ETW335" i="51"/>
  <c r="ETR335" i="51"/>
  <c r="ETQ335" i="51"/>
  <c r="ETP335" i="51"/>
  <c r="ETO335" i="51"/>
  <c r="ETJ335" i="51"/>
  <c r="ETI335" i="51"/>
  <c r="ETH335" i="51"/>
  <c r="ETG335" i="51"/>
  <c r="ETB335" i="51"/>
  <c r="ETA335" i="51"/>
  <c r="ESZ335" i="51"/>
  <c r="ESY335" i="51"/>
  <c r="EST335" i="51"/>
  <c r="ESS335" i="51"/>
  <c r="ESR335" i="51"/>
  <c r="ESQ335" i="51"/>
  <c r="ESL335" i="51"/>
  <c r="ESK335" i="51"/>
  <c r="ESJ335" i="51"/>
  <c r="ESI335" i="51"/>
  <c r="ESD335" i="51"/>
  <c r="ESC335" i="51"/>
  <c r="ESB335" i="51"/>
  <c r="ESA335" i="51"/>
  <c r="ERV335" i="51"/>
  <c r="ERU335" i="51"/>
  <c r="ERT335" i="51"/>
  <c r="ERS335" i="51"/>
  <c r="ERN335" i="51"/>
  <c r="ERM335" i="51"/>
  <c r="ERL335" i="51"/>
  <c r="ERK335" i="51"/>
  <c r="ERF335" i="51"/>
  <c r="ERE335" i="51"/>
  <c r="ERD335" i="51"/>
  <c r="ERC335" i="51"/>
  <c r="EQX335" i="51"/>
  <c r="EQW335" i="51"/>
  <c r="EQV335" i="51"/>
  <c r="EQU335" i="51"/>
  <c r="EQP335" i="51"/>
  <c r="EQO335" i="51"/>
  <c r="EQN335" i="51"/>
  <c r="EQM335" i="51"/>
  <c r="EQH335" i="51"/>
  <c r="EQG335" i="51"/>
  <c r="EQF335" i="51"/>
  <c r="EQE335" i="51"/>
  <c r="EPZ335" i="51"/>
  <c r="EPY335" i="51"/>
  <c r="EPX335" i="51"/>
  <c r="EPW335" i="51"/>
  <c r="EPR335" i="51"/>
  <c r="EPQ335" i="51"/>
  <c r="EPP335" i="51"/>
  <c r="EPO335" i="51"/>
  <c r="EPJ335" i="51"/>
  <c r="EPI335" i="51"/>
  <c r="EPH335" i="51"/>
  <c r="EPG335" i="51"/>
  <c r="EPB335" i="51"/>
  <c r="EPA335" i="51"/>
  <c r="EOZ335" i="51"/>
  <c r="EOY335" i="51"/>
  <c r="EOT335" i="51"/>
  <c r="EOS335" i="51"/>
  <c r="EOR335" i="51"/>
  <c r="EOQ335" i="51"/>
  <c r="EOL335" i="51"/>
  <c r="EOK335" i="51"/>
  <c r="EOJ335" i="51"/>
  <c r="EOI335" i="51"/>
  <c r="EOD335" i="51"/>
  <c r="EOC335" i="51"/>
  <c r="EOB335" i="51"/>
  <c r="EOA335" i="51"/>
  <c r="ENV335" i="51"/>
  <c r="ENU335" i="51"/>
  <c r="ENT335" i="51"/>
  <c r="ENS335" i="51"/>
  <c r="ENN335" i="51"/>
  <c r="ENM335" i="51"/>
  <c r="ENL335" i="51"/>
  <c r="ENK335" i="51"/>
  <c r="ENF335" i="51"/>
  <c r="ENE335" i="51"/>
  <c r="END335" i="51"/>
  <c r="ENC335" i="51"/>
  <c r="EMX335" i="51"/>
  <c r="EMW335" i="51"/>
  <c r="EMV335" i="51"/>
  <c r="EMU335" i="51"/>
  <c r="EMP335" i="51"/>
  <c r="EMO335" i="51"/>
  <c r="EMN335" i="51"/>
  <c r="EMM335" i="51"/>
  <c r="EMH335" i="51"/>
  <c r="EMG335" i="51"/>
  <c r="EMF335" i="51"/>
  <c r="EME335" i="51"/>
  <c r="ELZ335" i="51"/>
  <c r="ELY335" i="51"/>
  <c r="ELX335" i="51"/>
  <c r="ELW335" i="51"/>
  <c r="ELR335" i="51"/>
  <c r="ELQ335" i="51"/>
  <c r="ELP335" i="51"/>
  <c r="ELO335" i="51"/>
  <c r="ELJ335" i="51"/>
  <c r="ELI335" i="51"/>
  <c r="ELH335" i="51"/>
  <c r="ELG335" i="51"/>
  <c r="ELB335" i="51"/>
  <c r="ELA335" i="51"/>
  <c r="EKZ335" i="51"/>
  <c r="EKY335" i="51"/>
  <c r="EKT335" i="51"/>
  <c r="EKS335" i="51"/>
  <c r="EKR335" i="51"/>
  <c r="EKQ335" i="51"/>
  <c r="EKL335" i="51"/>
  <c r="EKK335" i="51"/>
  <c r="EKJ335" i="51"/>
  <c r="EKI335" i="51"/>
  <c r="EKD335" i="51"/>
  <c r="EKC335" i="51"/>
  <c r="EKB335" i="51"/>
  <c r="EKA335" i="51"/>
  <c r="EJV335" i="51"/>
  <c r="EJU335" i="51"/>
  <c r="EJT335" i="51"/>
  <c r="EJS335" i="51"/>
  <c r="EJN335" i="51"/>
  <c r="EJM335" i="51"/>
  <c r="EJL335" i="51"/>
  <c r="EJK335" i="51"/>
  <c r="EJF335" i="51"/>
  <c r="EJE335" i="51"/>
  <c r="EJD335" i="51"/>
  <c r="EJC335" i="51"/>
  <c r="EIX335" i="51"/>
  <c r="EIW335" i="51"/>
  <c r="EIV335" i="51"/>
  <c r="EIU335" i="51"/>
  <c r="EIP335" i="51"/>
  <c r="EIO335" i="51"/>
  <c r="EIN335" i="51"/>
  <c r="EIM335" i="51"/>
  <c r="EIH335" i="51"/>
  <c r="EIG335" i="51"/>
  <c r="EIF335" i="51"/>
  <c r="EIE335" i="51"/>
  <c r="EHZ335" i="51"/>
  <c r="EHY335" i="51"/>
  <c r="EHX335" i="51"/>
  <c r="EHW335" i="51"/>
  <c r="EHR335" i="51"/>
  <c r="EHQ335" i="51"/>
  <c r="EHP335" i="51"/>
  <c r="EHO335" i="51"/>
  <c r="EHJ335" i="51"/>
  <c r="EHI335" i="51"/>
  <c r="EHH335" i="51"/>
  <c r="EHG335" i="51"/>
  <c r="EHB335" i="51"/>
  <c r="EHA335" i="51"/>
  <c r="EGZ335" i="51"/>
  <c r="EGY335" i="51"/>
  <c r="EGT335" i="51"/>
  <c r="EGS335" i="51"/>
  <c r="EGR335" i="51"/>
  <c r="EGQ335" i="51"/>
  <c r="EGL335" i="51"/>
  <c r="EGK335" i="51"/>
  <c r="EGJ335" i="51"/>
  <c r="EGI335" i="51"/>
  <c r="EGD335" i="51"/>
  <c r="EGC335" i="51"/>
  <c r="EGB335" i="51"/>
  <c r="EGA335" i="51"/>
  <c r="EFV335" i="51"/>
  <c r="EFU335" i="51"/>
  <c r="EFT335" i="51"/>
  <c r="EFS335" i="51"/>
  <c r="EFN335" i="51"/>
  <c r="EFM335" i="51"/>
  <c r="EFL335" i="51"/>
  <c r="EFK335" i="51"/>
  <c r="EFF335" i="51"/>
  <c r="EFE335" i="51"/>
  <c r="EFD335" i="51"/>
  <c r="EFC335" i="51"/>
  <c r="EEX335" i="51"/>
  <c r="EEW335" i="51"/>
  <c r="EEV335" i="51"/>
  <c r="EEU335" i="51"/>
  <c r="EEP335" i="51"/>
  <c r="EEO335" i="51"/>
  <c r="EEN335" i="51"/>
  <c r="EEM335" i="51"/>
  <c r="EEH335" i="51"/>
  <c r="EEG335" i="51"/>
  <c r="EEF335" i="51"/>
  <c r="EEE335" i="51"/>
  <c r="EDZ335" i="51"/>
  <c r="EDY335" i="51"/>
  <c r="EDX335" i="51"/>
  <c r="EDW335" i="51"/>
  <c r="EDR335" i="51"/>
  <c r="EDQ335" i="51"/>
  <c r="EDP335" i="51"/>
  <c r="EDO335" i="51"/>
  <c r="EDJ335" i="51"/>
  <c r="EDI335" i="51"/>
  <c r="EDH335" i="51"/>
  <c r="EDG335" i="51"/>
  <c r="EDB335" i="51"/>
  <c r="EDA335" i="51"/>
  <c r="ECZ335" i="51"/>
  <c r="ECY335" i="51"/>
  <c r="ECT335" i="51"/>
  <c r="ECS335" i="51"/>
  <c r="ECR335" i="51"/>
  <c r="ECQ335" i="51"/>
  <c r="ECL335" i="51"/>
  <c r="ECK335" i="51"/>
  <c r="ECJ335" i="51"/>
  <c r="ECI335" i="51"/>
  <c r="ECD335" i="51"/>
  <c r="ECC335" i="51"/>
  <c r="ECB335" i="51"/>
  <c r="ECA335" i="51"/>
  <c r="EBV335" i="51"/>
  <c r="EBU335" i="51"/>
  <c r="EBT335" i="51"/>
  <c r="EBS335" i="51"/>
  <c r="EBN335" i="51"/>
  <c r="EBM335" i="51"/>
  <c r="EBL335" i="51"/>
  <c r="EBK335" i="51"/>
  <c r="EBF335" i="51"/>
  <c r="EBE335" i="51"/>
  <c r="EBD335" i="51"/>
  <c r="EBC335" i="51"/>
  <c r="EAX335" i="51"/>
  <c r="EAW335" i="51"/>
  <c r="EAV335" i="51"/>
  <c r="EAU335" i="51"/>
  <c r="EAP335" i="51"/>
  <c r="EAO335" i="51"/>
  <c r="EAN335" i="51"/>
  <c r="EAM335" i="51"/>
  <c r="EAH335" i="51"/>
  <c r="EAG335" i="51"/>
  <c r="EAF335" i="51"/>
  <c r="EAE335" i="51"/>
  <c r="DZZ335" i="51"/>
  <c r="DZY335" i="51"/>
  <c r="DZX335" i="51"/>
  <c r="DZW335" i="51"/>
  <c r="DZR335" i="51"/>
  <c r="DZQ335" i="51"/>
  <c r="DZP335" i="51"/>
  <c r="DZO335" i="51"/>
  <c r="DZJ335" i="51"/>
  <c r="DZI335" i="51"/>
  <c r="DZH335" i="51"/>
  <c r="DZG335" i="51"/>
  <c r="DZB335" i="51"/>
  <c r="DZA335" i="51"/>
  <c r="DYZ335" i="51"/>
  <c r="DYY335" i="51"/>
  <c r="DYT335" i="51"/>
  <c r="DYS335" i="51"/>
  <c r="DYR335" i="51"/>
  <c r="DYQ335" i="51"/>
  <c r="DYL335" i="51"/>
  <c r="DYK335" i="51"/>
  <c r="DYJ335" i="51"/>
  <c r="DYI335" i="51"/>
  <c r="DYD335" i="51"/>
  <c r="DYC335" i="51"/>
  <c r="DYB335" i="51"/>
  <c r="DYA335" i="51"/>
  <c r="DXV335" i="51"/>
  <c r="DXU335" i="51"/>
  <c r="DXT335" i="51"/>
  <c r="DXS335" i="51"/>
  <c r="DXN335" i="51"/>
  <c r="DXM335" i="51"/>
  <c r="DXL335" i="51"/>
  <c r="DXK335" i="51"/>
  <c r="DXF335" i="51"/>
  <c r="DXE335" i="51"/>
  <c r="DXD335" i="51"/>
  <c r="DXC335" i="51"/>
  <c r="DWX335" i="51"/>
  <c r="DWW335" i="51"/>
  <c r="DWV335" i="51"/>
  <c r="DWU335" i="51"/>
  <c r="DWP335" i="51"/>
  <c r="DWO335" i="51"/>
  <c r="DWN335" i="51"/>
  <c r="DWM335" i="51"/>
  <c r="DWH335" i="51"/>
  <c r="DWG335" i="51"/>
  <c r="DWF335" i="51"/>
  <c r="DWE335" i="51"/>
  <c r="DVZ335" i="51"/>
  <c r="DVY335" i="51"/>
  <c r="DVX335" i="51"/>
  <c r="DVW335" i="51"/>
  <c r="DVR335" i="51"/>
  <c r="DVQ335" i="51"/>
  <c r="DVP335" i="51"/>
  <c r="DVO335" i="51"/>
  <c r="DVJ335" i="51"/>
  <c r="DVI335" i="51"/>
  <c r="DVH335" i="51"/>
  <c r="DVG335" i="51"/>
  <c r="DVB335" i="51"/>
  <c r="DVA335" i="51"/>
  <c r="DUZ335" i="51"/>
  <c r="DUY335" i="51"/>
  <c r="DUT335" i="51"/>
  <c r="DUS335" i="51"/>
  <c r="DUR335" i="51"/>
  <c r="DUQ335" i="51"/>
  <c r="DUL335" i="51"/>
  <c r="DUK335" i="51"/>
  <c r="DUJ335" i="51"/>
  <c r="DUI335" i="51"/>
  <c r="DUD335" i="51"/>
  <c r="DUC335" i="51"/>
  <c r="DUB335" i="51"/>
  <c r="DUA335" i="51"/>
  <c r="DTV335" i="51"/>
  <c r="DTU335" i="51"/>
  <c r="DTT335" i="51"/>
  <c r="DTS335" i="51"/>
  <c r="DTN335" i="51"/>
  <c r="DTM335" i="51"/>
  <c r="DTL335" i="51"/>
  <c r="DTK335" i="51"/>
  <c r="DTF335" i="51"/>
  <c r="DTE335" i="51"/>
  <c r="DTD335" i="51"/>
  <c r="DTC335" i="51"/>
  <c r="DSX335" i="51"/>
  <c r="DSW335" i="51"/>
  <c r="DSV335" i="51"/>
  <c r="DSU335" i="51"/>
  <c r="DSP335" i="51"/>
  <c r="DSO335" i="51"/>
  <c r="DSN335" i="51"/>
  <c r="DSM335" i="51"/>
  <c r="DSH335" i="51"/>
  <c r="DSG335" i="51"/>
  <c r="DSF335" i="51"/>
  <c r="DSE335" i="51"/>
  <c r="DRZ335" i="51"/>
  <c r="DRY335" i="51"/>
  <c r="DRX335" i="51"/>
  <c r="DRW335" i="51"/>
  <c r="DRR335" i="51"/>
  <c r="DRQ335" i="51"/>
  <c r="DRP335" i="51"/>
  <c r="DRO335" i="51"/>
  <c r="DRJ335" i="51"/>
  <c r="DRI335" i="51"/>
  <c r="DRH335" i="51"/>
  <c r="DRG335" i="51"/>
  <c r="DRB335" i="51"/>
  <c r="DRA335" i="51"/>
  <c r="DQZ335" i="51"/>
  <c r="DQY335" i="51"/>
  <c r="DQT335" i="51"/>
  <c r="DQS335" i="51"/>
  <c r="DQR335" i="51"/>
  <c r="DQQ335" i="51"/>
  <c r="DQL335" i="51"/>
  <c r="DQK335" i="51"/>
  <c r="DQJ335" i="51"/>
  <c r="DQI335" i="51"/>
  <c r="DQD335" i="51"/>
  <c r="DQC335" i="51"/>
  <c r="DQB335" i="51"/>
  <c r="DQA335" i="51"/>
  <c r="DPV335" i="51"/>
  <c r="DPU335" i="51"/>
  <c r="DPT335" i="51"/>
  <c r="DPS335" i="51"/>
  <c r="DPN335" i="51"/>
  <c r="DPM335" i="51"/>
  <c r="DPL335" i="51"/>
  <c r="DPK335" i="51"/>
  <c r="DPF335" i="51"/>
  <c r="DPE335" i="51"/>
  <c r="DPD335" i="51"/>
  <c r="DPC335" i="51"/>
  <c r="DOX335" i="51"/>
  <c r="DOW335" i="51"/>
  <c r="DOV335" i="51"/>
  <c r="DOU335" i="51"/>
  <c r="DOP335" i="51"/>
  <c r="DOO335" i="51"/>
  <c r="DON335" i="51"/>
  <c r="DOM335" i="51"/>
  <c r="DOH335" i="51"/>
  <c r="DOG335" i="51"/>
  <c r="DOF335" i="51"/>
  <c r="DOE335" i="51"/>
  <c r="DNZ335" i="51"/>
  <c r="DNY335" i="51"/>
  <c r="DNX335" i="51"/>
  <c r="DNW335" i="51"/>
  <c r="DNR335" i="51"/>
  <c r="DNQ335" i="51"/>
  <c r="DNP335" i="51"/>
  <c r="DNO335" i="51"/>
  <c r="DNJ335" i="51"/>
  <c r="DNI335" i="51"/>
  <c r="DNH335" i="51"/>
  <c r="DNG335" i="51"/>
  <c r="DNB335" i="51"/>
  <c r="DNA335" i="51"/>
  <c r="DMZ335" i="51"/>
  <c r="DMY335" i="51"/>
  <c r="DMT335" i="51"/>
  <c r="DMS335" i="51"/>
  <c r="DMR335" i="51"/>
  <c r="DMQ335" i="51"/>
  <c r="DML335" i="51"/>
  <c r="DMK335" i="51"/>
  <c r="DMJ335" i="51"/>
  <c r="DMI335" i="51"/>
  <c r="DMD335" i="51"/>
  <c r="DMC335" i="51"/>
  <c r="DMB335" i="51"/>
  <c r="DMA335" i="51"/>
  <c r="DLV335" i="51"/>
  <c r="DLU335" i="51"/>
  <c r="DLT335" i="51"/>
  <c r="DLS335" i="51"/>
  <c r="DLN335" i="51"/>
  <c r="DLM335" i="51"/>
  <c r="DLL335" i="51"/>
  <c r="DLK335" i="51"/>
  <c r="DLF335" i="51"/>
  <c r="DLE335" i="51"/>
  <c r="DLD335" i="51"/>
  <c r="DLC335" i="51"/>
  <c r="DKX335" i="51"/>
  <c r="DKW335" i="51"/>
  <c r="DKV335" i="51"/>
  <c r="DKU335" i="51"/>
  <c r="DKP335" i="51"/>
  <c r="DKO335" i="51"/>
  <c r="DKN335" i="51"/>
  <c r="DKM335" i="51"/>
  <c r="DKH335" i="51"/>
  <c r="DKG335" i="51"/>
  <c r="DKF335" i="51"/>
  <c r="DKE335" i="51"/>
  <c r="DJZ335" i="51"/>
  <c r="DJY335" i="51"/>
  <c r="DJX335" i="51"/>
  <c r="DJW335" i="51"/>
  <c r="DJR335" i="51"/>
  <c r="DJQ335" i="51"/>
  <c r="DJP335" i="51"/>
  <c r="DJO335" i="51"/>
  <c r="DJJ335" i="51"/>
  <c r="DJI335" i="51"/>
  <c r="DJH335" i="51"/>
  <c r="DJG335" i="51"/>
  <c r="DJB335" i="51"/>
  <c r="DJA335" i="51"/>
  <c r="DIZ335" i="51"/>
  <c r="DIY335" i="51"/>
  <c r="DIT335" i="51"/>
  <c r="DIS335" i="51"/>
  <c r="DIR335" i="51"/>
  <c r="DIQ335" i="51"/>
  <c r="DIL335" i="51"/>
  <c r="DIK335" i="51"/>
  <c r="DIJ335" i="51"/>
  <c r="DII335" i="51"/>
  <c r="DID335" i="51"/>
  <c r="DIC335" i="51"/>
  <c r="DIB335" i="51"/>
  <c r="DIA335" i="51"/>
  <c r="DHV335" i="51"/>
  <c r="DHU335" i="51"/>
  <c r="DHT335" i="51"/>
  <c r="DHS335" i="51"/>
  <c r="DHN335" i="51"/>
  <c r="DHM335" i="51"/>
  <c r="DHL335" i="51"/>
  <c r="DHK335" i="51"/>
  <c r="DHF335" i="51"/>
  <c r="DHE335" i="51"/>
  <c r="DHD335" i="51"/>
  <c r="DHC335" i="51"/>
  <c r="DGX335" i="51"/>
  <c r="DGW335" i="51"/>
  <c r="DGV335" i="51"/>
  <c r="DGU335" i="51"/>
  <c r="DGP335" i="51"/>
  <c r="DGO335" i="51"/>
  <c r="DGN335" i="51"/>
  <c r="DGM335" i="51"/>
  <c r="DGH335" i="51"/>
  <c r="DGG335" i="51"/>
  <c r="DGF335" i="51"/>
  <c r="DGE335" i="51"/>
  <c r="DFZ335" i="51"/>
  <c r="DFY335" i="51"/>
  <c r="DFX335" i="51"/>
  <c r="DFW335" i="51"/>
  <c r="DFR335" i="51"/>
  <c r="DFQ335" i="51"/>
  <c r="DFP335" i="51"/>
  <c r="DFO335" i="51"/>
  <c r="DFJ335" i="51"/>
  <c r="DFI335" i="51"/>
  <c r="DFH335" i="51"/>
  <c r="DFG335" i="51"/>
  <c r="DFB335" i="51"/>
  <c r="DFA335" i="51"/>
  <c r="DEZ335" i="51"/>
  <c r="DEY335" i="51"/>
  <c r="DET335" i="51"/>
  <c r="DES335" i="51"/>
  <c r="DER335" i="51"/>
  <c r="DEQ335" i="51"/>
  <c r="DEL335" i="51"/>
  <c r="DEK335" i="51"/>
  <c r="DEJ335" i="51"/>
  <c r="DEI335" i="51"/>
  <c r="DED335" i="51"/>
  <c r="DEC335" i="51"/>
  <c r="DEB335" i="51"/>
  <c r="DEA335" i="51"/>
  <c r="DDV335" i="51"/>
  <c r="DDU335" i="51"/>
  <c r="DDT335" i="51"/>
  <c r="DDS335" i="51"/>
  <c r="DDN335" i="51"/>
  <c r="DDM335" i="51"/>
  <c r="DDL335" i="51"/>
  <c r="DDK335" i="51"/>
  <c r="DDF335" i="51"/>
  <c r="DDE335" i="51"/>
  <c r="DDD335" i="51"/>
  <c r="DDC335" i="51"/>
  <c r="DCX335" i="51"/>
  <c r="DCW335" i="51"/>
  <c r="DCV335" i="51"/>
  <c r="DCU335" i="51"/>
  <c r="DCP335" i="51"/>
  <c r="DCO335" i="51"/>
  <c r="DCN335" i="51"/>
  <c r="DCM335" i="51"/>
  <c r="DCH335" i="51"/>
  <c r="DCG335" i="51"/>
  <c r="DCF335" i="51"/>
  <c r="DCE335" i="51"/>
  <c r="DBZ335" i="51"/>
  <c r="DBY335" i="51"/>
  <c r="DBX335" i="51"/>
  <c r="DBW335" i="51"/>
  <c r="DBR335" i="51"/>
  <c r="DBQ335" i="51"/>
  <c r="DBP335" i="51"/>
  <c r="DBO335" i="51"/>
  <c r="DBJ335" i="51"/>
  <c r="DBI335" i="51"/>
  <c r="DBH335" i="51"/>
  <c r="DBG335" i="51"/>
  <c r="DBB335" i="51"/>
  <c r="DBA335" i="51"/>
  <c r="DAZ335" i="51"/>
  <c r="DAY335" i="51"/>
  <c r="DAT335" i="51"/>
  <c r="DAS335" i="51"/>
  <c r="DAR335" i="51"/>
  <c r="DAQ335" i="51"/>
  <c r="DAL335" i="51"/>
  <c r="DAK335" i="51"/>
  <c r="DAJ335" i="51"/>
  <c r="DAI335" i="51"/>
  <c r="DAD335" i="51"/>
  <c r="DAC335" i="51"/>
  <c r="DAB335" i="51"/>
  <c r="DAA335" i="51"/>
  <c r="CZV335" i="51"/>
  <c r="CZU335" i="51"/>
  <c r="CZT335" i="51"/>
  <c r="CZS335" i="51"/>
  <c r="CZN335" i="51"/>
  <c r="CZM335" i="51"/>
  <c r="CZL335" i="51"/>
  <c r="CZK335" i="51"/>
  <c r="CZF335" i="51"/>
  <c r="CZE335" i="51"/>
  <c r="CZD335" i="51"/>
  <c r="CZC335" i="51"/>
  <c r="CYX335" i="51"/>
  <c r="CYW335" i="51"/>
  <c r="CYV335" i="51"/>
  <c r="CYU335" i="51"/>
  <c r="CYP335" i="51"/>
  <c r="CYO335" i="51"/>
  <c r="CYN335" i="51"/>
  <c r="CYM335" i="51"/>
  <c r="CYH335" i="51"/>
  <c r="CYG335" i="51"/>
  <c r="CYF335" i="51"/>
  <c r="CYE335" i="51"/>
  <c r="CXZ335" i="51"/>
  <c r="CXY335" i="51"/>
  <c r="CXX335" i="51"/>
  <c r="CXW335" i="51"/>
  <c r="CXR335" i="51"/>
  <c r="CXQ335" i="51"/>
  <c r="CXP335" i="51"/>
  <c r="CXO335" i="51"/>
  <c r="CXJ335" i="51"/>
  <c r="CXI335" i="51"/>
  <c r="CXH335" i="51"/>
  <c r="CXG335" i="51"/>
  <c r="CXB335" i="51"/>
  <c r="CXA335" i="51"/>
  <c r="CWZ335" i="51"/>
  <c r="CWY335" i="51"/>
  <c r="CWT335" i="51"/>
  <c r="CWS335" i="51"/>
  <c r="CWR335" i="51"/>
  <c r="CWQ335" i="51"/>
  <c r="CWL335" i="51"/>
  <c r="CWK335" i="51"/>
  <c r="CWJ335" i="51"/>
  <c r="CWI335" i="51"/>
  <c r="CWD335" i="51"/>
  <c r="CWC335" i="51"/>
  <c r="CWB335" i="51"/>
  <c r="CWA335" i="51"/>
  <c r="CVV335" i="51"/>
  <c r="CVU335" i="51"/>
  <c r="CVT335" i="51"/>
  <c r="CVS335" i="51"/>
  <c r="CVN335" i="51"/>
  <c r="CVM335" i="51"/>
  <c r="CVL335" i="51"/>
  <c r="CVK335" i="51"/>
  <c r="CVF335" i="51"/>
  <c r="CVE335" i="51"/>
  <c r="CVD335" i="51"/>
  <c r="CVC335" i="51"/>
  <c r="CUX335" i="51"/>
  <c r="CUW335" i="51"/>
  <c r="CUV335" i="51"/>
  <c r="CUU335" i="51"/>
  <c r="CUP335" i="51"/>
  <c r="CUO335" i="51"/>
  <c r="CUN335" i="51"/>
  <c r="CUM335" i="51"/>
  <c r="CUH335" i="51"/>
  <c r="CUG335" i="51"/>
  <c r="CUF335" i="51"/>
  <c r="CUE335" i="51"/>
  <c r="CTZ335" i="51"/>
  <c r="CTY335" i="51"/>
  <c r="CTX335" i="51"/>
  <c r="CTW335" i="51"/>
  <c r="CTR335" i="51"/>
  <c r="CTQ335" i="51"/>
  <c r="CTP335" i="51"/>
  <c r="CTO335" i="51"/>
  <c r="CTJ335" i="51"/>
  <c r="CTI335" i="51"/>
  <c r="CTH335" i="51"/>
  <c r="CTG335" i="51"/>
  <c r="CTB335" i="51"/>
  <c r="CTA335" i="51"/>
  <c r="CSZ335" i="51"/>
  <c r="CSY335" i="51"/>
  <c r="CST335" i="51"/>
  <c r="CSS335" i="51"/>
  <c r="CSR335" i="51"/>
  <c r="CSQ335" i="51"/>
  <c r="CSL335" i="51"/>
  <c r="CSK335" i="51"/>
  <c r="CSJ335" i="51"/>
  <c r="CSI335" i="51"/>
  <c r="CSD335" i="51"/>
  <c r="CSC335" i="51"/>
  <c r="CSB335" i="51"/>
  <c r="CSA335" i="51"/>
  <c r="CRV335" i="51"/>
  <c r="CRU335" i="51"/>
  <c r="CRT335" i="51"/>
  <c r="CRS335" i="51"/>
  <c r="CRN335" i="51"/>
  <c r="CRM335" i="51"/>
  <c r="CRL335" i="51"/>
  <c r="CRK335" i="51"/>
  <c r="CRF335" i="51"/>
  <c r="CRE335" i="51"/>
  <c r="CRD335" i="51"/>
  <c r="CRC335" i="51"/>
  <c r="CQX335" i="51"/>
  <c r="CQW335" i="51"/>
  <c r="CQV335" i="51"/>
  <c r="CQU335" i="51"/>
  <c r="CQP335" i="51"/>
  <c r="CQO335" i="51"/>
  <c r="CQN335" i="51"/>
  <c r="CQM335" i="51"/>
  <c r="CQH335" i="51"/>
  <c r="CQG335" i="51"/>
  <c r="CQF335" i="51"/>
  <c r="CQE335" i="51"/>
  <c r="CPZ335" i="51"/>
  <c r="CPY335" i="51"/>
  <c r="CPX335" i="51"/>
  <c r="CPW335" i="51"/>
  <c r="CPR335" i="51"/>
  <c r="CPQ335" i="51"/>
  <c r="CPP335" i="51"/>
  <c r="CPO335" i="51"/>
  <c r="CPJ335" i="51"/>
  <c r="CPI335" i="51"/>
  <c r="CPH335" i="51"/>
  <c r="CPG335" i="51"/>
  <c r="CPB335" i="51"/>
  <c r="CPA335" i="51"/>
  <c r="COZ335" i="51"/>
  <c r="COY335" i="51"/>
  <c r="COT335" i="51"/>
  <c r="COS335" i="51"/>
  <c r="COR335" i="51"/>
  <c r="COQ335" i="51"/>
  <c r="COL335" i="51"/>
  <c r="COK335" i="51"/>
  <c r="COJ335" i="51"/>
  <c r="COI335" i="51"/>
  <c r="COD335" i="51"/>
  <c r="COC335" i="51"/>
  <c r="COB335" i="51"/>
  <c r="COA335" i="51"/>
  <c r="CNV335" i="51"/>
  <c r="CNU335" i="51"/>
  <c r="CNT335" i="51"/>
  <c r="CNS335" i="51"/>
  <c r="CNN335" i="51"/>
  <c r="CNM335" i="51"/>
  <c r="CNL335" i="51"/>
  <c r="CNK335" i="51"/>
  <c r="CNF335" i="51"/>
  <c r="CNE335" i="51"/>
  <c r="CND335" i="51"/>
  <c r="CNC335" i="51"/>
  <c r="CMX335" i="51"/>
  <c r="CMW335" i="51"/>
  <c r="CMV335" i="51"/>
  <c r="CMU335" i="51"/>
  <c r="CMP335" i="51"/>
  <c r="CMO335" i="51"/>
  <c r="CMN335" i="51"/>
  <c r="CMM335" i="51"/>
  <c r="CMH335" i="51"/>
  <c r="CMG335" i="51"/>
  <c r="CMF335" i="51"/>
  <c r="CME335" i="51"/>
  <c r="CLZ335" i="51"/>
  <c r="CLY335" i="51"/>
  <c r="CLX335" i="51"/>
  <c r="CLW335" i="51"/>
  <c r="CLR335" i="51"/>
  <c r="CLQ335" i="51"/>
  <c r="CLP335" i="51"/>
  <c r="CLO335" i="51"/>
  <c r="CLJ335" i="51"/>
  <c r="CLI335" i="51"/>
  <c r="CLH335" i="51"/>
  <c r="CLG335" i="51"/>
  <c r="CLB335" i="51"/>
  <c r="CLA335" i="51"/>
  <c r="CKZ335" i="51"/>
  <c r="CKY335" i="51"/>
  <c r="CKT335" i="51"/>
  <c r="CKS335" i="51"/>
  <c r="CKR335" i="51"/>
  <c r="CKQ335" i="51"/>
  <c r="CKL335" i="51"/>
  <c r="CKK335" i="51"/>
  <c r="CKJ335" i="51"/>
  <c r="CKI335" i="51"/>
  <c r="CKD335" i="51"/>
  <c r="CKC335" i="51"/>
  <c r="CKB335" i="51"/>
  <c r="CKA335" i="51"/>
  <c r="CJV335" i="51"/>
  <c r="CJU335" i="51"/>
  <c r="CJT335" i="51"/>
  <c r="CJS335" i="51"/>
  <c r="CJN335" i="51"/>
  <c r="CJM335" i="51"/>
  <c r="CJL335" i="51"/>
  <c r="CJK335" i="51"/>
  <c r="CJF335" i="51"/>
  <c r="CJE335" i="51"/>
  <c r="CJD335" i="51"/>
  <c r="CJC335" i="51"/>
  <c r="CIX335" i="51"/>
  <c r="CIW335" i="51"/>
  <c r="CIV335" i="51"/>
  <c r="CIU335" i="51"/>
  <c r="CIP335" i="51"/>
  <c r="CIO335" i="51"/>
  <c r="CIN335" i="51"/>
  <c r="CIM335" i="51"/>
  <c r="CIH335" i="51"/>
  <c r="CIG335" i="51"/>
  <c r="CIF335" i="51"/>
  <c r="CIE335" i="51"/>
  <c r="CHZ335" i="51"/>
  <c r="CHY335" i="51"/>
  <c r="CHX335" i="51"/>
  <c r="CHW335" i="51"/>
  <c r="CHR335" i="51"/>
  <c r="CHQ335" i="51"/>
  <c r="CHP335" i="51"/>
  <c r="CHO335" i="51"/>
  <c r="CHJ335" i="51"/>
  <c r="CHI335" i="51"/>
  <c r="CHH335" i="51"/>
  <c r="CHG335" i="51"/>
  <c r="CHB335" i="51"/>
  <c r="CHA335" i="51"/>
  <c r="CGZ335" i="51"/>
  <c r="CGY335" i="51"/>
  <c r="CGT335" i="51"/>
  <c r="CGS335" i="51"/>
  <c r="CGR335" i="51"/>
  <c r="CGQ335" i="51"/>
  <c r="CGL335" i="51"/>
  <c r="CGK335" i="51"/>
  <c r="CGJ335" i="51"/>
  <c r="CGI335" i="51"/>
  <c r="CGD335" i="51"/>
  <c r="CGC335" i="51"/>
  <c r="CGB335" i="51"/>
  <c r="CGA335" i="51"/>
  <c r="CFV335" i="51"/>
  <c r="CFU335" i="51"/>
  <c r="CFT335" i="51"/>
  <c r="CFS335" i="51"/>
  <c r="CFN335" i="51"/>
  <c r="CFM335" i="51"/>
  <c r="CFL335" i="51"/>
  <c r="CFK335" i="51"/>
  <c r="CFF335" i="51"/>
  <c r="CFE335" i="51"/>
  <c r="CFD335" i="51"/>
  <c r="CFC335" i="51"/>
  <c r="CEX335" i="51"/>
  <c r="CEW335" i="51"/>
  <c r="CEV335" i="51"/>
  <c r="CEU335" i="51"/>
  <c r="CEP335" i="51"/>
  <c r="CEO335" i="51"/>
  <c r="CEN335" i="51"/>
  <c r="CEM335" i="51"/>
  <c r="CEH335" i="51"/>
  <c r="CEG335" i="51"/>
  <c r="CEF335" i="51"/>
  <c r="CEE335" i="51"/>
  <c r="CDZ335" i="51"/>
  <c r="CDY335" i="51"/>
  <c r="CDX335" i="51"/>
  <c r="CDW335" i="51"/>
  <c r="CDR335" i="51"/>
  <c r="CDQ335" i="51"/>
  <c r="CDP335" i="51"/>
  <c r="CDO335" i="51"/>
  <c r="CDJ335" i="51"/>
  <c r="CDI335" i="51"/>
  <c r="CDH335" i="51"/>
  <c r="CDG335" i="51"/>
  <c r="CDB335" i="51"/>
  <c r="CDA335" i="51"/>
  <c r="CCZ335" i="51"/>
  <c r="CCY335" i="51"/>
  <c r="CCT335" i="51"/>
  <c r="CCS335" i="51"/>
  <c r="CCR335" i="51"/>
  <c r="CCQ335" i="51"/>
  <c r="CCL335" i="51"/>
  <c r="CCK335" i="51"/>
  <c r="CCJ335" i="51"/>
  <c r="CCI335" i="51"/>
  <c r="CCD335" i="51"/>
  <c r="CCC335" i="51"/>
  <c r="CCB335" i="51"/>
  <c r="CCA335" i="51"/>
  <c r="CBV335" i="51"/>
  <c r="CBU335" i="51"/>
  <c r="CBT335" i="51"/>
  <c r="CBS335" i="51"/>
  <c r="CBN335" i="51"/>
  <c r="CBM335" i="51"/>
  <c r="CBL335" i="51"/>
  <c r="CBK335" i="51"/>
  <c r="CBF335" i="51"/>
  <c r="CBE335" i="51"/>
  <c r="CBD335" i="51"/>
  <c r="CBC335" i="51"/>
  <c r="CAX335" i="51"/>
  <c r="CAW335" i="51"/>
  <c r="CAV335" i="51"/>
  <c r="CAU335" i="51"/>
  <c r="CAP335" i="51"/>
  <c r="CAO335" i="51"/>
  <c r="CAN335" i="51"/>
  <c r="CAM335" i="51"/>
  <c r="CAH335" i="51"/>
  <c r="CAG335" i="51"/>
  <c r="CAF335" i="51"/>
  <c r="CAE335" i="51"/>
  <c r="BZZ335" i="51"/>
  <c r="BZY335" i="51"/>
  <c r="BZX335" i="51"/>
  <c r="BZW335" i="51"/>
  <c r="BZR335" i="51"/>
  <c r="BZQ335" i="51"/>
  <c r="BZP335" i="51"/>
  <c r="BZO335" i="51"/>
  <c r="BZJ335" i="51"/>
  <c r="BZI335" i="51"/>
  <c r="BZH335" i="51"/>
  <c r="BZG335" i="51"/>
  <c r="BZB335" i="51"/>
  <c r="BZA335" i="51"/>
  <c r="BYZ335" i="51"/>
  <c r="BYY335" i="51"/>
  <c r="BYT335" i="51"/>
  <c r="BYS335" i="51"/>
  <c r="BYR335" i="51"/>
  <c r="BYQ335" i="51"/>
  <c r="BYL335" i="51"/>
  <c r="BYK335" i="51"/>
  <c r="BYJ335" i="51"/>
  <c r="BYI335" i="51"/>
  <c r="BYD335" i="51"/>
  <c r="BYC335" i="51"/>
  <c r="BYB335" i="51"/>
  <c r="BYA335" i="51"/>
  <c r="BXV335" i="51"/>
  <c r="BXU335" i="51"/>
  <c r="BXT335" i="51"/>
  <c r="BXS335" i="51"/>
  <c r="BXN335" i="51"/>
  <c r="BXM335" i="51"/>
  <c r="BXL335" i="51"/>
  <c r="BXK335" i="51"/>
  <c r="BXF335" i="51"/>
  <c r="BXE335" i="51"/>
  <c r="BXD335" i="51"/>
  <c r="BXC335" i="51"/>
  <c r="BWX335" i="51"/>
  <c r="BWW335" i="51"/>
  <c r="BWV335" i="51"/>
  <c r="BWU335" i="51"/>
  <c r="BWP335" i="51"/>
  <c r="BWO335" i="51"/>
  <c r="BWN335" i="51"/>
  <c r="BWM335" i="51"/>
  <c r="BWH335" i="51"/>
  <c r="BWG335" i="51"/>
  <c r="BWF335" i="51"/>
  <c r="BWE335" i="51"/>
  <c r="BVZ335" i="51"/>
  <c r="BVY335" i="51"/>
  <c r="BVX335" i="51"/>
  <c r="BVW335" i="51"/>
  <c r="BVR335" i="51"/>
  <c r="BVQ335" i="51"/>
  <c r="BVP335" i="51"/>
  <c r="BVO335" i="51"/>
  <c r="BVJ335" i="51"/>
  <c r="BVI335" i="51"/>
  <c r="BVH335" i="51"/>
  <c r="BVG335" i="51"/>
  <c r="BVB335" i="51"/>
  <c r="BVA335" i="51"/>
  <c r="BUZ335" i="51"/>
  <c r="BUY335" i="51"/>
  <c r="BUT335" i="51"/>
  <c r="BUS335" i="51"/>
  <c r="BUR335" i="51"/>
  <c r="BUQ335" i="51"/>
  <c r="BUL335" i="51"/>
  <c r="BUK335" i="51"/>
  <c r="BUJ335" i="51"/>
  <c r="BUI335" i="51"/>
  <c r="BUD335" i="51"/>
  <c r="BUC335" i="51"/>
  <c r="BUB335" i="51"/>
  <c r="BUA335" i="51"/>
  <c r="BTV335" i="51"/>
  <c r="BTU335" i="51"/>
  <c r="BTT335" i="51"/>
  <c r="BTS335" i="51"/>
  <c r="BTN335" i="51"/>
  <c r="BTM335" i="51"/>
  <c r="BTL335" i="51"/>
  <c r="BTK335" i="51"/>
  <c r="BTF335" i="51"/>
  <c r="BTE335" i="51"/>
  <c r="BTD335" i="51"/>
  <c r="BTC335" i="51"/>
  <c r="BSX335" i="51"/>
  <c r="BSW335" i="51"/>
  <c r="BSV335" i="51"/>
  <c r="BSU335" i="51"/>
  <c r="BSP335" i="51"/>
  <c r="BSO335" i="51"/>
  <c r="BSN335" i="51"/>
  <c r="BSM335" i="51"/>
  <c r="BSH335" i="51"/>
  <c r="BSG335" i="51"/>
  <c r="BSF335" i="51"/>
  <c r="BSE335" i="51"/>
  <c r="BRZ335" i="51"/>
  <c r="BRY335" i="51"/>
  <c r="BRX335" i="51"/>
  <c r="BRW335" i="51"/>
  <c r="BRR335" i="51"/>
  <c r="BRQ335" i="51"/>
  <c r="BRP335" i="51"/>
  <c r="BRO335" i="51"/>
  <c r="BRJ335" i="51"/>
  <c r="BRI335" i="51"/>
  <c r="BRH335" i="51"/>
  <c r="BRG335" i="51"/>
  <c r="BRB335" i="51"/>
  <c r="BRA335" i="51"/>
  <c r="BQZ335" i="51"/>
  <c r="BQY335" i="51"/>
  <c r="BQT335" i="51"/>
  <c r="BQS335" i="51"/>
  <c r="BQR335" i="51"/>
  <c r="BQQ335" i="51"/>
  <c r="BQL335" i="51"/>
  <c r="BQK335" i="51"/>
  <c r="BQJ335" i="51"/>
  <c r="BQI335" i="51"/>
  <c r="BQD335" i="51"/>
  <c r="BQC335" i="51"/>
  <c r="BQB335" i="51"/>
  <c r="BQA335" i="51"/>
  <c r="BPV335" i="51"/>
  <c r="BPU335" i="51"/>
  <c r="BPT335" i="51"/>
  <c r="BPS335" i="51"/>
  <c r="BPN335" i="51"/>
  <c r="BPM335" i="51"/>
  <c r="BPL335" i="51"/>
  <c r="BPK335" i="51"/>
  <c r="BPF335" i="51"/>
  <c r="BPE335" i="51"/>
  <c r="BPD335" i="51"/>
  <c r="BPC335" i="51"/>
  <c r="BOX335" i="51"/>
  <c r="BOW335" i="51"/>
  <c r="BOV335" i="51"/>
  <c r="BOU335" i="51"/>
  <c r="BOP335" i="51"/>
  <c r="BOO335" i="51"/>
  <c r="BON335" i="51"/>
  <c r="BOM335" i="51"/>
  <c r="BOH335" i="51"/>
  <c r="BOG335" i="51"/>
  <c r="BOF335" i="51"/>
  <c r="BOE335" i="51"/>
  <c r="BNZ335" i="51"/>
  <c r="BNY335" i="51"/>
  <c r="BNX335" i="51"/>
  <c r="BNW335" i="51"/>
  <c r="BNR335" i="51"/>
  <c r="BNQ335" i="51"/>
  <c r="BNP335" i="51"/>
  <c r="BNO335" i="51"/>
  <c r="BNJ335" i="51"/>
  <c r="BNI335" i="51"/>
  <c r="BNH335" i="51"/>
  <c r="BNG335" i="51"/>
  <c r="BNB335" i="51"/>
  <c r="BNA335" i="51"/>
  <c r="BMZ335" i="51"/>
  <c r="BMY335" i="51"/>
  <c r="BMT335" i="51"/>
  <c r="BMS335" i="51"/>
  <c r="BMR335" i="51"/>
  <c r="BMQ335" i="51"/>
  <c r="BML335" i="51"/>
  <c r="BMK335" i="51"/>
  <c r="BMJ335" i="51"/>
  <c r="BMI335" i="51"/>
  <c r="BMD335" i="51"/>
  <c r="BMC335" i="51"/>
  <c r="BMB335" i="51"/>
  <c r="BMA335" i="51"/>
  <c r="BLV335" i="51"/>
  <c r="BLU335" i="51"/>
  <c r="BLT335" i="51"/>
  <c r="BLS335" i="51"/>
  <c r="BLN335" i="51"/>
  <c r="BLM335" i="51"/>
  <c r="BLL335" i="51"/>
  <c r="BLK335" i="51"/>
  <c r="BLF335" i="51"/>
  <c r="BLE335" i="51"/>
  <c r="BLD335" i="51"/>
  <c r="BLC335" i="51"/>
  <c r="BKX335" i="51"/>
  <c r="BKW335" i="51"/>
  <c r="BKV335" i="51"/>
  <c r="BKU335" i="51"/>
  <c r="BKP335" i="51"/>
  <c r="BKO335" i="51"/>
  <c r="BKN335" i="51"/>
  <c r="BKM335" i="51"/>
  <c r="BKH335" i="51"/>
  <c r="BKG335" i="51"/>
  <c r="BKF335" i="51"/>
  <c r="BKE335" i="51"/>
  <c r="BJZ335" i="51"/>
  <c r="BJY335" i="51"/>
  <c r="BJX335" i="51"/>
  <c r="BJW335" i="51"/>
  <c r="BJR335" i="51"/>
  <c r="BJQ335" i="51"/>
  <c r="BJP335" i="51"/>
  <c r="BJO335" i="51"/>
  <c r="BJJ335" i="51"/>
  <c r="BJI335" i="51"/>
  <c r="BJH335" i="51"/>
  <c r="BJG335" i="51"/>
  <c r="BJB335" i="51"/>
  <c r="BJA335" i="51"/>
  <c r="BIZ335" i="51"/>
  <c r="BIY335" i="51"/>
  <c r="BIT335" i="51"/>
  <c r="BIS335" i="51"/>
  <c r="BIR335" i="51"/>
  <c r="BIQ335" i="51"/>
  <c r="BIL335" i="51"/>
  <c r="BIK335" i="51"/>
  <c r="BIJ335" i="51"/>
  <c r="BII335" i="51"/>
  <c r="BID335" i="51"/>
  <c r="BIC335" i="51"/>
  <c r="BIB335" i="51"/>
  <c r="BIA335" i="51"/>
  <c r="BHV335" i="51"/>
  <c r="BHU335" i="51"/>
  <c r="BHT335" i="51"/>
  <c r="BHS335" i="51"/>
  <c r="BHN335" i="51"/>
  <c r="BHM335" i="51"/>
  <c r="BHL335" i="51"/>
  <c r="BHK335" i="51"/>
  <c r="BHF335" i="51"/>
  <c r="BHE335" i="51"/>
  <c r="BHD335" i="51"/>
  <c r="BHC335" i="51"/>
  <c r="BGX335" i="51"/>
  <c r="BGW335" i="51"/>
  <c r="BGV335" i="51"/>
  <c r="BGU335" i="51"/>
  <c r="BGP335" i="51"/>
  <c r="BGO335" i="51"/>
  <c r="BGN335" i="51"/>
  <c r="BGM335" i="51"/>
  <c r="BGH335" i="51"/>
  <c r="BGG335" i="51"/>
  <c r="BGF335" i="51"/>
  <c r="BGE335" i="51"/>
  <c r="BFZ335" i="51"/>
  <c r="BFY335" i="51"/>
  <c r="BFX335" i="51"/>
  <c r="BFW335" i="51"/>
  <c r="BFR335" i="51"/>
  <c r="BFQ335" i="51"/>
  <c r="BFP335" i="51"/>
  <c r="BFO335" i="51"/>
  <c r="BFJ335" i="51"/>
  <c r="BFI335" i="51"/>
  <c r="BFH335" i="51"/>
  <c r="BFG335" i="51"/>
  <c r="BFB335" i="51"/>
  <c r="BFA335" i="51"/>
  <c r="BEZ335" i="51"/>
  <c r="BEY335" i="51"/>
  <c r="BET335" i="51"/>
  <c r="BES335" i="51"/>
  <c r="BER335" i="51"/>
  <c r="BEQ335" i="51"/>
  <c r="BEL335" i="51"/>
  <c r="BEK335" i="51"/>
  <c r="BEJ335" i="51"/>
  <c r="BEI335" i="51"/>
  <c r="BED335" i="51"/>
  <c r="BEC335" i="51"/>
  <c r="BEB335" i="51"/>
  <c r="BEA335" i="51"/>
  <c r="BDV335" i="51"/>
  <c r="BDU335" i="51"/>
  <c r="BDT335" i="51"/>
  <c r="BDS335" i="51"/>
  <c r="BDN335" i="51"/>
  <c r="BDM335" i="51"/>
  <c r="BDL335" i="51"/>
  <c r="BDK335" i="51"/>
  <c r="BDF335" i="51"/>
  <c r="BDE335" i="51"/>
  <c r="BDD335" i="51"/>
  <c r="BDC335" i="51"/>
  <c r="BCX335" i="51"/>
  <c r="BCW335" i="51"/>
  <c r="BCV335" i="51"/>
  <c r="BCU335" i="51"/>
  <c r="BCP335" i="51"/>
  <c r="BCO335" i="51"/>
  <c r="BCN335" i="51"/>
  <c r="BCM335" i="51"/>
  <c r="BCH335" i="51"/>
  <c r="BCG335" i="51"/>
  <c r="BCF335" i="51"/>
  <c r="BCE335" i="51"/>
  <c r="BBZ335" i="51"/>
  <c r="BBY335" i="51"/>
  <c r="BBX335" i="51"/>
  <c r="BBW335" i="51"/>
  <c r="BBR335" i="51"/>
  <c r="BBQ335" i="51"/>
  <c r="BBP335" i="51"/>
  <c r="BBO335" i="51"/>
  <c r="BBJ335" i="51"/>
  <c r="BBI335" i="51"/>
  <c r="BBH335" i="51"/>
  <c r="BBG335" i="51"/>
  <c r="BBB335" i="51"/>
  <c r="BBA335" i="51"/>
  <c r="BAZ335" i="51"/>
  <c r="BAY335" i="51"/>
  <c r="BAT335" i="51"/>
  <c r="BAS335" i="51"/>
  <c r="BAR335" i="51"/>
  <c r="BAQ335" i="51"/>
  <c r="BAL335" i="51"/>
  <c r="BAK335" i="51"/>
  <c r="BAJ335" i="51"/>
  <c r="BAI335" i="51"/>
  <c r="BAD335" i="51"/>
  <c r="BAC335" i="51"/>
  <c r="BAB335" i="51"/>
  <c r="BAA335" i="51"/>
  <c r="AZV335" i="51"/>
  <c r="AZU335" i="51"/>
  <c r="AZT335" i="51"/>
  <c r="AZS335" i="51"/>
  <c r="AZN335" i="51"/>
  <c r="AZM335" i="51"/>
  <c r="AZL335" i="51"/>
  <c r="AZK335" i="51"/>
  <c r="AZF335" i="51"/>
  <c r="AZE335" i="51"/>
  <c r="AZD335" i="51"/>
  <c r="AZC335" i="51"/>
  <c r="AYX335" i="51"/>
  <c r="AYW335" i="51"/>
  <c r="AYV335" i="51"/>
  <c r="AYU335" i="51"/>
  <c r="AYP335" i="51"/>
  <c r="AYO335" i="51"/>
  <c r="AYN335" i="51"/>
  <c r="AYM335" i="51"/>
  <c r="AYH335" i="51"/>
  <c r="AYG335" i="51"/>
  <c r="AYF335" i="51"/>
  <c r="AYE335" i="51"/>
  <c r="AXZ335" i="51"/>
  <c r="AXY335" i="51"/>
  <c r="AXX335" i="51"/>
  <c r="AXW335" i="51"/>
  <c r="AXR335" i="51"/>
  <c r="AXQ335" i="51"/>
  <c r="AXP335" i="51"/>
  <c r="AXO335" i="51"/>
  <c r="AXJ335" i="51"/>
  <c r="AXI335" i="51"/>
  <c r="AXH335" i="51"/>
  <c r="AXG335" i="51"/>
  <c r="AXB335" i="51"/>
  <c r="AXA335" i="51"/>
  <c r="AWZ335" i="51"/>
  <c r="AWY335" i="51"/>
  <c r="AWT335" i="51"/>
  <c r="AWS335" i="51"/>
  <c r="AWR335" i="51"/>
  <c r="AWQ335" i="51"/>
  <c r="AWL335" i="51"/>
  <c r="AWK335" i="51"/>
  <c r="AWJ335" i="51"/>
  <c r="AWI335" i="51"/>
  <c r="AWD335" i="51"/>
  <c r="AWC335" i="51"/>
  <c r="AWB335" i="51"/>
  <c r="AWA335" i="51"/>
  <c r="AVV335" i="51"/>
  <c r="AVU335" i="51"/>
  <c r="AVT335" i="51"/>
  <c r="AVS335" i="51"/>
  <c r="AVN335" i="51"/>
  <c r="AVM335" i="51"/>
  <c r="AVL335" i="51"/>
  <c r="AVK335" i="51"/>
  <c r="AVF335" i="51"/>
  <c r="AVE335" i="51"/>
  <c r="AVD335" i="51"/>
  <c r="AVC335" i="51"/>
  <c r="AUX335" i="51"/>
  <c r="AUW335" i="51"/>
  <c r="AUV335" i="51"/>
  <c r="AUU335" i="51"/>
  <c r="AUP335" i="51"/>
  <c r="AUO335" i="51"/>
  <c r="AUN335" i="51"/>
  <c r="AUM335" i="51"/>
  <c r="AUH335" i="51"/>
  <c r="AUG335" i="51"/>
  <c r="AUF335" i="51"/>
  <c r="AUE335" i="51"/>
  <c r="ATZ335" i="51"/>
  <c r="ATY335" i="51"/>
  <c r="ATX335" i="51"/>
  <c r="ATW335" i="51"/>
  <c r="ATR335" i="51"/>
  <c r="ATQ335" i="51"/>
  <c r="ATP335" i="51"/>
  <c r="ATO335" i="51"/>
  <c r="ATJ335" i="51"/>
  <c r="ATI335" i="51"/>
  <c r="ATH335" i="51"/>
  <c r="ATG335" i="51"/>
  <c r="ATB335" i="51"/>
  <c r="ATA335" i="51"/>
  <c r="ASZ335" i="51"/>
  <c r="ASY335" i="51"/>
  <c r="AST335" i="51"/>
  <c r="ASS335" i="51"/>
  <c r="ASR335" i="51"/>
  <c r="ASQ335" i="51"/>
  <c r="ASL335" i="51"/>
  <c r="ASK335" i="51"/>
  <c r="ASJ335" i="51"/>
  <c r="ASI335" i="51"/>
  <c r="ASD335" i="51"/>
  <c r="ASC335" i="51"/>
  <c r="ASB335" i="51"/>
  <c r="ASA335" i="51"/>
  <c r="ARV335" i="51"/>
  <c r="ARU335" i="51"/>
  <c r="ART335" i="51"/>
  <c r="ARS335" i="51"/>
  <c r="ARN335" i="51"/>
  <c r="ARM335" i="51"/>
  <c r="ARL335" i="51"/>
  <c r="ARK335" i="51"/>
  <c r="ARF335" i="51"/>
  <c r="ARE335" i="51"/>
  <c r="ARD335" i="51"/>
  <c r="ARC335" i="51"/>
  <c r="AQX335" i="51"/>
  <c r="AQW335" i="51"/>
  <c r="AQV335" i="51"/>
  <c r="AQU335" i="51"/>
  <c r="AQP335" i="51"/>
  <c r="AQO335" i="51"/>
  <c r="AQN335" i="51"/>
  <c r="AQM335" i="51"/>
  <c r="AQH335" i="51"/>
  <c r="AQG335" i="51"/>
  <c r="AQF335" i="51"/>
  <c r="AQE335" i="51"/>
  <c r="APZ335" i="51"/>
  <c r="APY335" i="51"/>
  <c r="APX335" i="51"/>
  <c r="APW335" i="51"/>
  <c r="APR335" i="51"/>
  <c r="APQ335" i="51"/>
  <c r="APP335" i="51"/>
  <c r="APO335" i="51"/>
  <c r="APJ335" i="51"/>
  <c r="API335" i="51"/>
  <c r="APH335" i="51"/>
  <c r="APG335" i="51"/>
  <c r="APB335" i="51"/>
  <c r="APA335" i="51"/>
  <c r="AOZ335" i="51"/>
  <c r="AOY335" i="51"/>
  <c r="AOT335" i="51"/>
  <c r="AOS335" i="51"/>
  <c r="AOR335" i="51"/>
  <c r="AOQ335" i="51"/>
  <c r="AOL335" i="51"/>
  <c r="AOK335" i="51"/>
  <c r="AOJ335" i="51"/>
  <c r="AOI335" i="51"/>
  <c r="AOD335" i="51"/>
  <c r="AOC335" i="51"/>
  <c r="AOB335" i="51"/>
  <c r="AOA335" i="51"/>
  <c r="ANV335" i="51"/>
  <c r="ANU335" i="51"/>
  <c r="ANT335" i="51"/>
  <c r="ANS335" i="51"/>
  <c r="ANN335" i="51"/>
  <c r="ANM335" i="51"/>
  <c r="ANL335" i="51"/>
  <c r="ANK335" i="51"/>
  <c r="ANF335" i="51"/>
  <c r="ANE335" i="51"/>
  <c r="AND335" i="51"/>
  <c r="ANC335" i="51"/>
  <c r="AMX335" i="51"/>
  <c r="AMW335" i="51"/>
  <c r="AMV335" i="51"/>
  <c r="AMU335" i="51"/>
  <c r="AMP335" i="51"/>
  <c r="AMO335" i="51"/>
  <c r="AMN335" i="51"/>
  <c r="AMM335" i="51"/>
  <c r="AMH335" i="51"/>
  <c r="AMG335" i="51"/>
  <c r="AMF335" i="51"/>
  <c r="AME335" i="51"/>
  <c r="ALZ335" i="51"/>
  <c r="ALY335" i="51"/>
  <c r="ALX335" i="51"/>
  <c r="ALW335" i="51"/>
  <c r="ALR335" i="51"/>
  <c r="ALQ335" i="51"/>
  <c r="ALP335" i="51"/>
  <c r="ALO335" i="51"/>
  <c r="ALJ335" i="51"/>
  <c r="ALI335" i="51"/>
  <c r="ALH335" i="51"/>
  <c r="ALG335" i="51"/>
  <c r="ALB335" i="51"/>
  <c r="ALA335" i="51"/>
  <c r="AKZ335" i="51"/>
  <c r="AKY335" i="51"/>
  <c r="AKT335" i="51"/>
  <c r="AKS335" i="51"/>
  <c r="AKR335" i="51"/>
  <c r="AKQ335" i="51"/>
  <c r="AKL335" i="51"/>
  <c r="AKK335" i="51"/>
  <c r="AKJ335" i="51"/>
  <c r="AKI335" i="51"/>
  <c r="AKD335" i="51"/>
  <c r="AKC335" i="51"/>
  <c r="AKB335" i="51"/>
  <c r="AKA335" i="51"/>
  <c r="AJV335" i="51"/>
  <c r="AJU335" i="51"/>
  <c r="AJT335" i="51"/>
  <c r="AJS335" i="51"/>
  <c r="AJN335" i="51"/>
  <c r="AJM335" i="51"/>
  <c r="AJL335" i="51"/>
  <c r="AJK335" i="51"/>
  <c r="AJF335" i="51"/>
  <c r="AJE335" i="51"/>
  <c r="AJD335" i="51"/>
  <c r="AJC335" i="51"/>
  <c r="AIX335" i="51"/>
  <c r="AIW335" i="51"/>
  <c r="AIV335" i="51"/>
  <c r="AIU335" i="51"/>
  <c r="AIP335" i="51"/>
  <c r="AIO335" i="51"/>
  <c r="AIN335" i="51"/>
  <c r="AIM335" i="51"/>
  <c r="AIH335" i="51"/>
  <c r="AIG335" i="51"/>
  <c r="AIF335" i="51"/>
  <c r="AIE335" i="51"/>
  <c r="AHZ335" i="51"/>
  <c r="AHY335" i="51"/>
  <c r="AHX335" i="51"/>
  <c r="AHW335" i="51"/>
  <c r="AHR335" i="51"/>
  <c r="AHQ335" i="51"/>
  <c r="AHP335" i="51"/>
  <c r="AHO335" i="51"/>
  <c r="AHJ335" i="51"/>
  <c r="AHI335" i="51"/>
  <c r="AHH335" i="51"/>
  <c r="AHG335" i="51"/>
  <c r="AHB335" i="51"/>
  <c r="AHA335" i="51"/>
  <c r="AGZ335" i="51"/>
  <c r="AGY335" i="51"/>
  <c r="AGT335" i="51"/>
  <c r="AGS335" i="51"/>
  <c r="AGR335" i="51"/>
  <c r="AGQ335" i="51"/>
  <c r="AGL335" i="51"/>
  <c r="AGK335" i="51"/>
  <c r="AGJ335" i="51"/>
  <c r="AGI335" i="51"/>
  <c r="AGD335" i="51"/>
  <c r="AGC335" i="51"/>
  <c r="AGB335" i="51"/>
  <c r="AGA335" i="51"/>
  <c r="AFV335" i="51"/>
  <c r="AFU335" i="51"/>
  <c r="AFT335" i="51"/>
  <c r="AFS335" i="51"/>
  <c r="AFN335" i="51"/>
  <c r="AFM335" i="51"/>
  <c r="AFL335" i="51"/>
  <c r="AFK335" i="51"/>
  <c r="AFF335" i="51"/>
  <c r="AFE335" i="51"/>
  <c r="AFD335" i="51"/>
  <c r="AFC335" i="51"/>
  <c r="AEX335" i="51"/>
  <c r="AEW335" i="51"/>
  <c r="AEV335" i="51"/>
  <c r="AEU335" i="51"/>
  <c r="AEP335" i="51"/>
  <c r="AEO335" i="51"/>
  <c r="AEN335" i="51"/>
  <c r="AEM335" i="51"/>
  <c r="AEH335" i="51"/>
  <c r="AEG335" i="51"/>
  <c r="AEF335" i="51"/>
  <c r="AEE335" i="51"/>
  <c r="ADZ335" i="51"/>
  <c r="ADY335" i="51"/>
  <c r="ADX335" i="51"/>
  <c r="ADW335" i="51"/>
  <c r="ADR335" i="51"/>
  <c r="ADQ335" i="51"/>
  <c r="ADP335" i="51"/>
  <c r="ADO335" i="51"/>
  <c r="ADJ335" i="51"/>
  <c r="ADI335" i="51"/>
  <c r="ADH335" i="51"/>
  <c r="ADG335" i="51"/>
  <c r="ADB335" i="51"/>
  <c r="ADA335" i="51"/>
  <c r="ACZ335" i="51"/>
  <c r="ACY335" i="51"/>
  <c r="ACT335" i="51"/>
  <c r="ACS335" i="51"/>
  <c r="ACR335" i="51"/>
  <c r="ACQ335" i="51"/>
  <c r="ACL335" i="51"/>
  <c r="ACK335" i="51"/>
  <c r="ACJ335" i="51"/>
  <c r="ACI335" i="51"/>
  <c r="ACD335" i="51"/>
  <c r="ACC335" i="51"/>
  <c r="ACB335" i="51"/>
  <c r="ACA335" i="51"/>
  <c r="ABV335" i="51"/>
  <c r="ABU335" i="51"/>
  <c r="ABT335" i="51"/>
  <c r="ABS335" i="51"/>
  <c r="ABN335" i="51"/>
  <c r="ABM335" i="51"/>
  <c r="ABL335" i="51"/>
  <c r="ABK335" i="51"/>
  <c r="ABF335" i="51"/>
  <c r="ABE335" i="51"/>
  <c r="ABD335" i="51"/>
  <c r="ABC335" i="51"/>
  <c r="AAX335" i="51"/>
  <c r="AAW335" i="51"/>
  <c r="AAV335" i="51"/>
  <c r="AAU335" i="51"/>
  <c r="AAP335" i="51"/>
  <c r="AAO335" i="51"/>
  <c r="AAN335" i="51"/>
  <c r="AAM335" i="51"/>
  <c r="AAH335" i="51"/>
  <c r="AAG335" i="51"/>
  <c r="AAF335" i="51"/>
  <c r="AAE335" i="51"/>
  <c r="ZZ335" i="51"/>
  <c r="ZY335" i="51"/>
  <c r="ZX335" i="51"/>
  <c r="ZW335" i="51"/>
  <c r="ZR335" i="51"/>
  <c r="ZQ335" i="51"/>
  <c r="ZP335" i="51"/>
  <c r="ZO335" i="51"/>
  <c r="ZJ335" i="51"/>
  <c r="ZI335" i="51"/>
  <c r="ZH335" i="51"/>
  <c r="ZG335" i="51"/>
  <c r="ZB335" i="51"/>
  <c r="ZA335" i="51"/>
  <c r="YZ335" i="51"/>
  <c r="YY335" i="51"/>
  <c r="YT335" i="51"/>
  <c r="YS335" i="51"/>
  <c r="YR335" i="51"/>
  <c r="YQ335" i="51"/>
  <c r="YL335" i="51"/>
  <c r="YK335" i="51"/>
  <c r="YJ335" i="51"/>
  <c r="YI335" i="51"/>
  <c r="YD335" i="51"/>
  <c r="YC335" i="51"/>
  <c r="YB335" i="51"/>
  <c r="YA335" i="51"/>
  <c r="XV335" i="51"/>
  <c r="XU335" i="51"/>
  <c r="XT335" i="51"/>
  <c r="XS335" i="51"/>
  <c r="XN335" i="51"/>
  <c r="XM335" i="51"/>
  <c r="XL335" i="51"/>
  <c r="XK335" i="51"/>
  <c r="XF335" i="51"/>
  <c r="XE335" i="51"/>
  <c r="XD335" i="51"/>
  <c r="XC335" i="51"/>
  <c r="WX335" i="51"/>
  <c r="WW335" i="51"/>
  <c r="WV335" i="51"/>
  <c r="WU335" i="51"/>
  <c r="WP335" i="51"/>
  <c r="WO335" i="51"/>
  <c r="WN335" i="51"/>
  <c r="WM335" i="51"/>
  <c r="WH335" i="51"/>
  <c r="WG335" i="51"/>
  <c r="WF335" i="51"/>
  <c r="WE335" i="51"/>
  <c r="VZ335" i="51"/>
  <c r="VY335" i="51"/>
  <c r="VX335" i="51"/>
  <c r="VW335" i="51"/>
  <c r="VR335" i="51"/>
  <c r="VQ335" i="51"/>
  <c r="VP335" i="51"/>
  <c r="VO335" i="51"/>
  <c r="VJ335" i="51"/>
  <c r="VI335" i="51"/>
  <c r="VH335" i="51"/>
  <c r="VG335" i="51"/>
  <c r="VB335" i="51"/>
  <c r="VA335" i="51"/>
  <c r="UZ335" i="51"/>
  <c r="UY335" i="51"/>
  <c r="UT335" i="51"/>
  <c r="US335" i="51"/>
  <c r="UR335" i="51"/>
  <c r="UQ335" i="51"/>
  <c r="UL335" i="51"/>
  <c r="UK335" i="51"/>
  <c r="UJ335" i="51"/>
  <c r="UI335" i="51"/>
  <c r="UD335" i="51"/>
  <c r="UC335" i="51"/>
  <c r="UB335" i="51"/>
  <c r="UA335" i="51"/>
  <c r="TV335" i="51"/>
  <c r="TU335" i="51"/>
  <c r="TT335" i="51"/>
  <c r="TS335" i="51"/>
  <c r="TN335" i="51"/>
  <c r="TM335" i="51"/>
  <c r="TL335" i="51"/>
  <c r="TK335" i="51"/>
  <c r="TF335" i="51"/>
  <c r="TE335" i="51"/>
  <c r="TD335" i="51"/>
  <c r="TC335" i="51"/>
  <c r="SX335" i="51"/>
  <c r="SW335" i="51"/>
  <c r="SV335" i="51"/>
  <c r="SU335" i="51"/>
  <c r="SP335" i="51"/>
  <c r="SO335" i="51"/>
  <c r="SN335" i="51"/>
  <c r="SM335" i="51"/>
  <c r="SH335" i="51"/>
  <c r="SG335" i="51"/>
  <c r="SF335" i="51"/>
  <c r="SE335" i="51"/>
  <c r="RZ335" i="51"/>
  <c r="RY335" i="51"/>
  <c r="RX335" i="51"/>
  <c r="RW335" i="51"/>
  <c r="RR335" i="51"/>
  <c r="RQ335" i="51"/>
  <c r="RP335" i="51"/>
  <c r="RO335" i="51"/>
  <c r="RJ335" i="51"/>
  <c r="RI335" i="51"/>
  <c r="RH335" i="51"/>
  <c r="RG335" i="51"/>
  <c r="RB335" i="51"/>
  <c r="RA335" i="51"/>
  <c r="QZ335" i="51"/>
  <c r="QY335" i="51"/>
  <c r="QT335" i="51"/>
  <c r="QS335" i="51"/>
  <c r="QR335" i="51"/>
  <c r="QQ335" i="51"/>
  <c r="QL335" i="51"/>
  <c r="QK335" i="51"/>
  <c r="QJ335" i="51"/>
  <c r="QI335" i="51"/>
  <c r="QD335" i="51"/>
  <c r="QC335" i="51"/>
  <c r="QB335" i="51"/>
  <c r="QA335" i="51"/>
  <c r="PV335" i="51"/>
  <c r="PU335" i="51"/>
  <c r="PT335" i="51"/>
  <c r="PS335" i="51"/>
  <c r="PN335" i="51"/>
  <c r="PM335" i="51"/>
  <c r="PL335" i="51"/>
  <c r="PK335" i="51"/>
  <c r="PF335" i="51"/>
  <c r="PE335" i="51"/>
  <c r="PD335" i="51"/>
  <c r="PC335" i="51"/>
  <c r="OX335" i="51"/>
  <c r="OW335" i="51"/>
  <c r="OV335" i="51"/>
  <c r="OU335" i="51"/>
  <c r="OP335" i="51"/>
  <c r="OO335" i="51"/>
  <c r="ON335" i="51"/>
  <c r="OM335" i="51"/>
  <c r="OH335" i="51"/>
  <c r="OG335" i="51"/>
  <c r="OF335" i="51"/>
  <c r="OE335" i="51"/>
  <c r="NZ335" i="51"/>
  <c r="NY335" i="51"/>
  <c r="NX335" i="51"/>
  <c r="NW335" i="51"/>
  <c r="NR335" i="51"/>
  <c r="NQ335" i="51"/>
  <c r="NP335" i="51"/>
  <c r="NO335" i="51"/>
  <c r="NJ335" i="51"/>
  <c r="NI335" i="51"/>
  <c r="NH335" i="51"/>
  <c r="NG335" i="51"/>
  <c r="NB335" i="51"/>
  <c r="NA335" i="51"/>
  <c r="MZ335" i="51"/>
  <c r="MY335" i="51"/>
  <c r="MT335" i="51"/>
  <c r="MS335" i="51"/>
  <c r="MR335" i="51"/>
  <c r="MQ335" i="51"/>
  <c r="ML335" i="51"/>
  <c r="MK335" i="51"/>
  <c r="MJ335" i="51"/>
  <c r="MI335" i="51"/>
  <c r="MD335" i="51"/>
  <c r="MC335" i="51"/>
  <c r="MB335" i="51"/>
  <c r="MA335" i="51"/>
  <c r="LV335" i="51"/>
  <c r="LU335" i="51"/>
  <c r="LT335" i="51"/>
  <c r="LS335" i="51"/>
  <c r="LN335" i="51"/>
  <c r="LM335" i="51"/>
  <c r="LL335" i="51"/>
  <c r="LK335" i="51"/>
  <c r="LF335" i="51"/>
  <c r="LE335" i="51"/>
  <c r="LD335" i="51"/>
  <c r="LC335" i="51"/>
  <c r="KX335" i="51"/>
  <c r="KW335" i="51"/>
  <c r="KV335" i="51"/>
  <c r="KU335" i="51"/>
  <c r="KP335" i="51"/>
  <c r="KO335" i="51"/>
  <c r="KN335" i="51"/>
  <c r="KM335" i="51"/>
  <c r="KH335" i="51"/>
  <c r="KG335" i="51"/>
  <c r="KF335" i="51"/>
  <c r="KE335" i="51"/>
  <c r="JZ335" i="51"/>
  <c r="JY335" i="51"/>
  <c r="JX335" i="51"/>
  <c r="JW335" i="51"/>
  <c r="JR335" i="51"/>
  <c r="JQ335" i="51"/>
  <c r="JP335" i="51"/>
  <c r="JO335" i="51"/>
  <c r="JJ335" i="51"/>
  <c r="JI335" i="51"/>
  <c r="JH335" i="51"/>
  <c r="JG335" i="51"/>
  <c r="JB335" i="51"/>
  <c r="JA335" i="51"/>
  <c r="IZ335" i="51"/>
  <c r="IY335" i="51"/>
  <c r="IT335" i="51"/>
  <c r="IS335" i="51"/>
  <c r="IR335" i="51"/>
  <c r="IQ335" i="51"/>
  <c r="IL335" i="51"/>
  <c r="IK335" i="51"/>
  <c r="IJ335" i="51"/>
  <c r="II335" i="51"/>
  <c r="ID335" i="51"/>
  <c r="IC335" i="51"/>
  <c r="IB335" i="51"/>
  <c r="IA335" i="51"/>
  <c r="HV335" i="51"/>
  <c r="HU335" i="51"/>
  <c r="HT335" i="51"/>
  <c r="HS335" i="51"/>
  <c r="HN335" i="51"/>
  <c r="HM335" i="51"/>
  <c r="HL335" i="51"/>
  <c r="HK335" i="51"/>
  <c r="HF335" i="51"/>
  <c r="HE335" i="51"/>
  <c r="HD335" i="51"/>
  <c r="HC335" i="51"/>
  <c r="GX335" i="51"/>
  <c r="GW335" i="51"/>
  <c r="GV335" i="51"/>
  <c r="GU335" i="51"/>
  <c r="GP335" i="51"/>
  <c r="GO335" i="51"/>
  <c r="GN335" i="51"/>
  <c r="GM335" i="51"/>
  <c r="GH335" i="51"/>
  <c r="GG335" i="51"/>
  <c r="GF335" i="51"/>
  <c r="GE335" i="51"/>
  <c r="FZ335" i="51"/>
  <c r="FY335" i="51"/>
  <c r="FX335" i="51"/>
  <c r="FW335" i="51"/>
  <c r="FR335" i="51"/>
  <c r="FQ335" i="51"/>
  <c r="FP335" i="51"/>
  <c r="FO335" i="51"/>
  <c r="FJ335" i="51"/>
  <c r="FI335" i="51"/>
  <c r="FH335" i="51"/>
  <c r="FG335" i="51"/>
  <c r="FB335" i="51"/>
  <c r="FA335" i="51"/>
  <c r="EZ335" i="51"/>
  <c r="EY335" i="51"/>
  <c r="ET335" i="51"/>
  <c r="ES335" i="51"/>
  <c r="ER335" i="51"/>
  <c r="EQ335" i="51"/>
  <c r="EL335" i="51"/>
  <c r="EK335" i="51"/>
  <c r="EJ335" i="51"/>
  <c r="EI335" i="51"/>
  <c r="ED335" i="51"/>
  <c r="EC335" i="51"/>
  <c r="EB335" i="51"/>
  <c r="EA335" i="51"/>
  <c r="DV335" i="51"/>
  <c r="DU335" i="51"/>
  <c r="DT335" i="51"/>
  <c r="DS335" i="51"/>
  <c r="DN335" i="51"/>
  <c r="DM335" i="51"/>
  <c r="DL335" i="51"/>
  <c r="DK335" i="51"/>
  <c r="DF335" i="51"/>
  <c r="DE335" i="51"/>
  <c r="DD335" i="51"/>
  <c r="DC335" i="51"/>
  <c r="CX335" i="51"/>
  <c r="CW335" i="51"/>
  <c r="CV335" i="51"/>
  <c r="CU335" i="51"/>
  <c r="CP335" i="51"/>
  <c r="CO335" i="51"/>
  <c r="CN335" i="51"/>
  <c r="CM335" i="51"/>
  <c r="CH335" i="51"/>
  <c r="CG335" i="51"/>
  <c r="CF335" i="51"/>
  <c r="CE335" i="51"/>
  <c r="BZ335" i="51"/>
  <c r="BY335" i="51"/>
  <c r="BX335" i="51"/>
  <c r="BW335" i="51"/>
  <c r="BR335" i="51"/>
  <c r="BQ335" i="51"/>
  <c r="BP335" i="51"/>
  <c r="BO335" i="51"/>
  <c r="BJ335" i="51"/>
  <c r="BI335" i="51"/>
  <c r="BH335" i="51"/>
  <c r="BG335" i="51"/>
  <c r="BB335" i="51"/>
  <c r="BA335" i="51"/>
  <c r="AZ335" i="51"/>
  <c r="AY335" i="51"/>
  <c r="AT335" i="51"/>
  <c r="AS335" i="51"/>
  <c r="AR335" i="51"/>
  <c r="AQ335" i="51"/>
  <c r="AL335" i="51"/>
  <c r="AK335" i="51"/>
  <c r="AJ335" i="51"/>
  <c r="AI335" i="51"/>
  <c r="AD335" i="51"/>
  <c r="AC335" i="51"/>
  <c r="AB335" i="51"/>
  <c r="AA335" i="51"/>
  <c r="V335" i="51"/>
  <c r="U335" i="51"/>
  <c r="T335" i="51"/>
  <c r="S335" i="51"/>
  <c r="N335" i="51"/>
  <c r="M335" i="51"/>
  <c r="L335" i="51"/>
  <c r="K335" i="51"/>
  <c r="XFB334" i="51"/>
  <c r="XFA334" i="51"/>
  <c r="XEZ334" i="51"/>
  <c r="XEZ336" i="51" s="1"/>
  <c r="XEY334" i="51"/>
  <c r="XET334" i="51"/>
  <c r="XES334" i="51"/>
  <c r="XES336" i="51" s="1"/>
  <c r="XER334" i="51"/>
  <c r="XEQ334" i="51"/>
  <c r="XEL334" i="51"/>
  <c r="XEK334" i="51"/>
  <c r="XEJ334" i="51"/>
  <c r="XEI334" i="51"/>
  <c r="XED334" i="51"/>
  <c r="XEC334" i="51"/>
  <c r="XEB334" i="51"/>
  <c r="XEA334" i="51"/>
  <c r="XDV334" i="51"/>
  <c r="XDU334" i="51"/>
  <c r="XDT334" i="51"/>
  <c r="XDT336" i="51" s="1"/>
  <c r="XDS334" i="51"/>
  <c r="XDN334" i="51"/>
  <c r="XDM334" i="51"/>
  <c r="XDM336" i="51" s="1"/>
  <c r="XDL334" i="51"/>
  <c r="XDK334" i="51"/>
  <c r="XDF334" i="51"/>
  <c r="XDE334" i="51"/>
  <c r="XDD334" i="51"/>
  <c r="XDC334" i="51"/>
  <c r="XCX334" i="51"/>
  <c r="XCW334" i="51"/>
  <c r="XCV334" i="51"/>
  <c r="XCU334" i="51"/>
  <c r="XCP334" i="51"/>
  <c r="XCO334" i="51"/>
  <c r="XCN334" i="51"/>
  <c r="XCN336" i="51" s="1"/>
  <c r="XCM334" i="51"/>
  <c r="XCH334" i="51"/>
  <c r="XCG334" i="51"/>
  <c r="XCG336" i="51" s="1"/>
  <c r="XCF334" i="51"/>
  <c r="XCE334" i="51"/>
  <c r="XBZ334" i="51"/>
  <c r="XBY334" i="51"/>
  <c r="XBX334" i="51"/>
  <c r="XBW334" i="51"/>
  <c r="XBR334" i="51"/>
  <c r="XBQ334" i="51"/>
  <c r="XBP334" i="51"/>
  <c r="XBO334" i="51"/>
  <c r="XBJ334" i="51"/>
  <c r="XBI334" i="51"/>
  <c r="XBH334" i="51"/>
  <c r="XBH336" i="51" s="1"/>
  <c r="XBG334" i="51"/>
  <c r="XBB334" i="51"/>
  <c r="XBA334" i="51"/>
  <c r="XBA336" i="51" s="1"/>
  <c r="XAZ334" i="51"/>
  <c r="XAY334" i="51"/>
  <c r="XAT334" i="51"/>
  <c r="XAS334" i="51"/>
  <c r="XAR334" i="51"/>
  <c r="XAQ334" i="51"/>
  <c r="XAL334" i="51"/>
  <c r="XAK334" i="51"/>
  <c r="XAJ334" i="51"/>
  <c r="XAI334" i="51"/>
  <c r="XAD334" i="51"/>
  <c r="XAC334" i="51"/>
  <c r="XAB334" i="51"/>
  <c r="XAB336" i="51" s="1"/>
  <c r="XAA334" i="51"/>
  <c r="WZV334" i="51"/>
  <c r="WZU334" i="51"/>
  <c r="WZU336" i="51" s="1"/>
  <c r="WZT334" i="51"/>
  <c r="WZS334" i="51"/>
  <c r="WZN334" i="51"/>
  <c r="WZM334" i="51"/>
  <c r="WZL334" i="51"/>
  <c r="WZK334" i="51"/>
  <c r="WZF334" i="51"/>
  <c r="WZE334" i="51"/>
  <c r="WZD334" i="51"/>
  <c r="WZC334" i="51"/>
  <c r="WYX334" i="51"/>
  <c r="WYW334" i="51"/>
  <c r="WYV334" i="51"/>
  <c r="WYV336" i="51" s="1"/>
  <c r="WYU334" i="51"/>
  <c r="WYP334" i="51"/>
  <c r="WYO334" i="51"/>
  <c r="WYO336" i="51" s="1"/>
  <c r="WYN334" i="51"/>
  <c r="WYM334" i="51"/>
  <c r="WYH334" i="51"/>
  <c r="WYG334" i="51"/>
  <c r="WYF334" i="51"/>
  <c r="WYE334" i="51"/>
  <c r="WXZ334" i="51"/>
  <c r="WXY334" i="51"/>
  <c r="WXX334" i="51"/>
  <c r="WXW334" i="51"/>
  <c r="WXR334" i="51"/>
  <c r="WXQ334" i="51"/>
  <c r="WXP334" i="51"/>
  <c r="WXP336" i="51" s="1"/>
  <c r="WXO334" i="51"/>
  <c r="WXJ334" i="51"/>
  <c r="WXI334" i="51"/>
  <c r="WXI336" i="51" s="1"/>
  <c r="WXH334" i="51"/>
  <c r="WXG334" i="51"/>
  <c r="WXB334" i="51"/>
  <c r="WXA334" i="51"/>
  <c r="WWZ334" i="51"/>
  <c r="WWY334" i="51"/>
  <c r="WWT334" i="51"/>
  <c r="WWS334" i="51"/>
  <c r="WWR334" i="51"/>
  <c r="WWQ334" i="51"/>
  <c r="WWL334" i="51"/>
  <c r="WWK334" i="51"/>
  <c r="WWJ334" i="51"/>
  <c r="WWJ336" i="51" s="1"/>
  <c r="WWI334" i="51"/>
  <c r="WWD334" i="51"/>
  <c r="WWC334" i="51"/>
  <c r="WWC336" i="51" s="1"/>
  <c r="WWB334" i="51"/>
  <c r="WWA334" i="51"/>
  <c r="WVV334" i="51"/>
  <c r="WVU334" i="51"/>
  <c r="WVT334" i="51"/>
  <c r="WVS334" i="51"/>
  <c r="WVN334" i="51"/>
  <c r="WVM334" i="51"/>
  <c r="WVL334" i="51"/>
  <c r="WVK334" i="51"/>
  <c r="WVF334" i="51"/>
  <c r="WVE334" i="51"/>
  <c r="WVD334" i="51"/>
  <c r="WVD336" i="51" s="1"/>
  <c r="WVC334" i="51"/>
  <c r="WUX334" i="51"/>
  <c r="WUW334" i="51"/>
  <c r="WUW336" i="51" s="1"/>
  <c r="WUV334" i="51"/>
  <c r="WUU334" i="51"/>
  <c r="WUP334" i="51"/>
  <c r="WUO334" i="51"/>
  <c r="WUN334" i="51"/>
  <c r="WUM334" i="51"/>
  <c r="WUH334" i="51"/>
  <c r="WUG334" i="51"/>
  <c r="WUF334" i="51"/>
  <c r="WUE334" i="51"/>
  <c r="WTZ334" i="51"/>
  <c r="WTY334" i="51"/>
  <c r="WTX334" i="51"/>
  <c r="WTX336" i="51" s="1"/>
  <c r="WTW334" i="51"/>
  <c r="WTR334" i="51"/>
  <c r="WTQ334" i="51"/>
  <c r="WTQ336" i="51" s="1"/>
  <c r="WTP334" i="51"/>
  <c r="WTO334" i="51"/>
  <c r="WTJ334" i="51"/>
  <c r="WTI334" i="51"/>
  <c r="WTH334" i="51"/>
  <c r="WTG334" i="51"/>
  <c r="WTB334" i="51"/>
  <c r="WTA334" i="51"/>
  <c r="WSZ334" i="51"/>
  <c r="WSY334" i="51"/>
  <c r="WST334" i="51"/>
  <c r="WSS334" i="51"/>
  <c r="WSR334" i="51"/>
  <c r="WSR336" i="51" s="1"/>
  <c r="WSQ334" i="51"/>
  <c r="WSL334" i="51"/>
  <c r="WSK334" i="51"/>
  <c r="WSK336" i="51" s="1"/>
  <c r="WSJ334" i="51"/>
  <c r="WSI334" i="51"/>
  <c r="WSD334" i="51"/>
  <c r="WSC334" i="51"/>
  <c r="WSB334" i="51"/>
  <c r="WSA334" i="51"/>
  <c r="WRV334" i="51"/>
  <c r="WRU334" i="51"/>
  <c r="WRT334" i="51"/>
  <c r="WRS334" i="51"/>
  <c r="WRN334" i="51"/>
  <c r="WRM334" i="51"/>
  <c r="WRL334" i="51"/>
  <c r="WRL336" i="51" s="1"/>
  <c r="WRK334" i="51"/>
  <c r="WRF334" i="51"/>
  <c r="WRE334" i="51"/>
  <c r="WRE336" i="51" s="1"/>
  <c r="WRD334" i="51"/>
  <c r="WRC334" i="51"/>
  <c r="WQX334" i="51"/>
  <c r="WQW334" i="51"/>
  <c r="WQV334" i="51"/>
  <c r="WQU334" i="51"/>
  <c r="WQP334" i="51"/>
  <c r="WQO334" i="51"/>
  <c r="WQN334" i="51"/>
  <c r="WQM334" i="51"/>
  <c r="WQH334" i="51"/>
  <c r="WQG334" i="51"/>
  <c r="WQF334" i="51"/>
  <c r="WQF336" i="51" s="1"/>
  <c r="WQE334" i="51"/>
  <c r="WPZ334" i="51"/>
  <c r="WPY334" i="51"/>
  <c r="WPY336" i="51" s="1"/>
  <c r="WPX334" i="51"/>
  <c r="WPW334" i="51"/>
  <c r="WPR334" i="51"/>
  <c r="WPQ334" i="51"/>
  <c r="WPP334" i="51"/>
  <c r="WPO334" i="51"/>
  <c r="WPJ334" i="51"/>
  <c r="WPI334" i="51"/>
  <c r="WPH334" i="51"/>
  <c r="WPG334" i="51"/>
  <c r="WPB334" i="51"/>
  <c r="WPA334" i="51"/>
  <c r="WOZ334" i="51"/>
  <c r="WOZ336" i="51" s="1"/>
  <c r="WOY334" i="51"/>
  <c r="WOT334" i="51"/>
  <c r="WOS334" i="51"/>
  <c r="WOS336" i="51" s="1"/>
  <c r="WOR334" i="51"/>
  <c r="WOQ334" i="51"/>
  <c r="WOL334" i="51"/>
  <c r="WOK334" i="51"/>
  <c r="WOJ334" i="51"/>
  <c r="WOI334" i="51"/>
  <c r="WOD334" i="51"/>
  <c r="WOC334" i="51"/>
  <c r="WOB334" i="51"/>
  <c r="WOA334" i="51"/>
  <c r="WNV334" i="51"/>
  <c r="WNU334" i="51"/>
  <c r="WNT334" i="51"/>
  <c r="WNT336" i="51" s="1"/>
  <c r="WNS334" i="51"/>
  <c r="WNN334" i="51"/>
  <c r="WNM334" i="51"/>
  <c r="WNM336" i="51" s="1"/>
  <c r="WNL334" i="51"/>
  <c r="WNK334" i="51"/>
  <c r="WNF334" i="51"/>
  <c r="WNE334" i="51"/>
  <c r="WND334" i="51"/>
  <c r="WNC334" i="51"/>
  <c r="WMX334" i="51"/>
  <c r="WMW334" i="51"/>
  <c r="WMV334" i="51"/>
  <c r="WMU334" i="51"/>
  <c r="WMP334" i="51"/>
  <c r="WMO334" i="51"/>
  <c r="WMN334" i="51"/>
  <c r="WMN336" i="51" s="1"/>
  <c r="WMM334" i="51"/>
  <c r="WMH334" i="51"/>
  <c r="WMG334" i="51"/>
  <c r="WMG336" i="51" s="1"/>
  <c r="WMF334" i="51"/>
  <c r="WME334" i="51"/>
  <c r="WLZ334" i="51"/>
  <c r="WLY334" i="51"/>
  <c r="WLX334" i="51"/>
  <c r="WLW334" i="51"/>
  <c r="WLR334" i="51"/>
  <c r="WLQ334" i="51"/>
  <c r="WLP334" i="51"/>
  <c r="WLO334" i="51"/>
  <c r="WLJ334" i="51"/>
  <c r="WLI334" i="51"/>
  <c r="WLH334" i="51"/>
  <c r="WLH336" i="51" s="1"/>
  <c r="WLG334" i="51"/>
  <c r="WLB334" i="51"/>
  <c r="WLA334" i="51"/>
  <c r="WLA336" i="51" s="1"/>
  <c r="WKZ334" i="51"/>
  <c r="WKY334" i="51"/>
  <c r="WKT334" i="51"/>
  <c r="WKS334" i="51"/>
  <c r="WKR334" i="51"/>
  <c r="WKQ334" i="51"/>
  <c r="WKL334" i="51"/>
  <c r="WKK334" i="51"/>
  <c r="WKJ334" i="51"/>
  <c r="WKI334" i="51"/>
  <c r="WKD334" i="51"/>
  <c r="WKC334" i="51"/>
  <c r="WKB334" i="51"/>
  <c r="WKB336" i="51" s="1"/>
  <c r="WKA334" i="51"/>
  <c r="WJV334" i="51"/>
  <c r="WJU334" i="51"/>
  <c r="WJU336" i="51" s="1"/>
  <c r="WJT334" i="51"/>
  <c r="WJS334" i="51"/>
  <c r="WJN334" i="51"/>
  <c r="WJM334" i="51"/>
  <c r="WJL334" i="51"/>
  <c r="WJK334" i="51"/>
  <c r="WJF334" i="51"/>
  <c r="WJE334" i="51"/>
  <c r="WJD334" i="51"/>
  <c r="WJC334" i="51"/>
  <c r="WIX334" i="51"/>
  <c r="WIW334" i="51"/>
  <c r="WIV334" i="51"/>
  <c r="WIV336" i="51" s="1"/>
  <c r="WIU334" i="51"/>
  <c r="WIP334" i="51"/>
  <c r="WIO334" i="51"/>
  <c r="WIO336" i="51" s="1"/>
  <c r="WIN334" i="51"/>
  <c r="WIM334" i="51"/>
  <c r="WIH334" i="51"/>
  <c r="WIG334" i="51"/>
  <c r="WIF334" i="51"/>
  <c r="WIE334" i="51"/>
  <c r="WHZ334" i="51"/>
  <c r="WHY334" i="51"/>
  <c r="WHX334" i="51"/>
  <c r="WHW334" i="51"/>
  <c r="WHR334" i="51"/>
  <c r="WHQ334" i="51"/>
  <c r="WHP334" i="51"/>
  <c r="WHP336" i="51" s="1"/>
  <c r="WHO334" i="51"/>
  <c r="WHJ334" i="51"/>
  <c r="WHI334" i="51"/>
  <c r="WHI336" i="51" s="1"/>
  <c r="WHH334" i="51"/>
  <c r="WHG334" i="51"/>
  <c r="WHB334" i="51"/>
  <c r="WHA334" i="51"/>
  <c r="WGZ334" i="51"/>
  <c r="WGY334" i="51"/>
  <c r="WGT334" i="51"/>
  <c r="WGS334" i="51"/>
  <c r="WGR334" i="51"/>
  <c r="WGQ334" i="51"/>
  <c r="WGL334" i="51"/>
  <c r="WGK334" i="51"/>
  <c r="WGJ334" i="51"/>
  <c r="WGJ336" i="51" s="1"/>
  <c r="WGI334" i="51"/>
  <c r="WGD334" i="51"/>
  <c r="WGC334" i="51"/>
  <c r="WGC336" i="51" s="1"/>
  <c r="WGB334" i="51"/>
  <c r="WGA334" i="51"/>
  <c r="WFV334" i="51"/>
  <c r="WFU334" i="51"/>
  <c r="WFT334" i="51"/>
  <c r="WFS334" i="51"/>
  <c r="WFN334" i="51"/>
  <c r="WFM334" i="51"/>
  <c r="WFL334" i="51"/>
  <c r="WFK334" i="51"/>
  <c r="WFF334" i="51"/>
  <c r="WFE334" i="51"/>
  <c r="WFD334" i="51"/>
  <c r="WFD336" i="51" s="1"/>
  <c r="WFC334" i="51"/>
  <c r="WEX334" i="51"/>
  <c r="WEW334" i="51"/>
  <c r="WEW336" i="51" s="1"/>
  <c r="WEV334" i="51"/>
  <c r="WEU334" i="51"/>
  <c r="WEP334" i="51"/>
  <c r="WEO334" i="51"/>
  <c r="WEN334" i="51"/>
  <c r="WEM334" i="51"/>
  <c r="WEH334" i="51"/>
  <c r="WEG334" i="51"/>
  <c r="WEF334" i="51"/>
  <c r="WEE334" i="51"/>
  <c r="WDZ334" i="51"/>
  <c r="WDY334" i="51"/>
  <c r="WDX334" i="51"/>
  <c r="WDX336" i="51" s="1"/>
  <c r="WDW334" i="51"/>
  <c r="WDR334" i="51"/>
  <c r="WDQ334" i="51"/>
  <c r="WDQ336" i="51" s="1"/>
  <c r="WDP334" i="51"/>
  <c r="WDO334" i="51"/>
  <c r="WDJ334" i="51"/>
  <c r="WDI334" i="51"/>
  <c r="WDH334" i="51"/>
  <c r="WDG334" i="51"/>
  <c r="WDB334" i="51"/>
  <c r="WDA334" i="51"/>
  <c r="WCZ334" i="51"/>
  <c r="WCY334" i="51"/>
  <c r="WCT334" i="51"/>
  <c r="WCS334" i="51"/>
  <c r="WCR334" i="51"/>
  <c r="WCR336" i="51" s="1"/>
  <c r="WCQ334" i="51"/>
  <c r="WCL334" i="51"/>
  <c r="WCK334" i="51"/>
  <c r="WCK336" i="51" s="1"/>
  <c r="WCJ334" i="51"/>
  <c r="WCI334" i="51"/>
  <c r="WCD334" i="51"/>
  <c r="WCC334" i="51"/>
  <c r="WCB334" i="51"/>
  <c r="WCA334" i="51"/>
  <c r="WBV334" i="51"/>
  <c r="WBU334" i="51"/>
  <c r="WBT334" i="51"/>
  <c r="WBS334" i="51"/>
  <c r="WBN334" i="51"/>
  <c r="WBM334" i="51"/>
  <c r="WBL334" i="51"/>
  <c r="WBL336" i="51" s="1"/>
  <c r="WBK334" i="51"/>
  <c r="WBF334" i="51"/>
  <c r="WBE334" i="51"/>
  <c r="WBE336" i="51" s="1"/>
  <c r="WBD334" i="51"/>
  <c r="WBC334" i="51"/>
  <c r="WAX334" i="51"/>
  <c r="WAW334" i="51"/>
  <c r="WAV334" i="51"/>
  <c r="WAU334" i="51"/>
  <c r="WAP334" i="51"/>
  <c r="WAO334" i="51"/>
  <c r="WAN334" i="51"/>
  <c r="WAM334" i="51"/>
  <c r="WAH334" i="51"/>
  <c r="WAG334" i="51"/>
  <c r="WAF334" i="51"/>
  <c r="WAF336" i="51" s="1"/>
  <c r="WAE334" i="51"/>
  <c r="VZZ334" i="51"/>
  <c r="VZY334" i="51"/>
  <c r="VZY336" i="51" s="1"/>
  <c r="VZX334" i="51"/>
  <c r="VZW334" i="51"/>
  <c r="VZR334" i="51"/>
  <c r="VZQ334" i="51"/>
  <c r="VZP334" i="51"/>
  <c r="VZO334" i="51"/>
  <c r="VZJ334" i="51"/>
  <c r="VZI334" i="51"/>
  <c r="VZH334" i="51"/>
  <c r="VZG334" i="51"/>
  <c r="VZB334" i="51"/>
  <c r="VZA334" i="51"/>
  <c r="VYZ334" i="51"/>
  <c r="VYZ336" i="51" s="1"/>
  <c r="VYY334" i="51"/>
  <c r="VYT334" i="51"/>
  <c r="VYS334" i="51"/>
  <c r="VYS336" i="51" s="1"/>
  <c r="VYR334" i="51"/>
  <c r="VYQ334" i="51"/>
  <c r="VYL334" i="51"/>
  <c r="VYK334" i="51"/>
  <c r="VYJ334" i="51"/>
  <c r="VYI334" i="51"/>
  <c r="VYD334" i="51"/>
  <c r="VYC334" i="51"/>
  <c r="VYB334" i="51"/>
  <c r="VYA334" i="51"/>
  <c r="VXV334" i="51"/>
  <c r="VXU334" i="51"/>
  <c r="VXT334" i="51"/>
  <c r="VXT336" i="51" s="1"/>
  <c r="VXS334" i="51"/>
  <c r="VXN334" i="51"/>
  <c r="VXM334" i="51"/>
  <c r="VXM336" i="51" s="1"/>
  <c r="VXL334" i="51"/>
  <c r="VXK334" i="51"/>
  <c r="VXF334" i="51"/>
  <c r="VXE334" i="51"/>
  <c r="VXD334" i="51"/>
  <c r="VXC334" i="51"/>
  <c r="VWX334" i="51"/>
  <c r="VWW334" i="51"/>
  <c r="VWV334" i="51"/>
  <c r="VWU334" i="51"/>
  <c r="VWP334" i="51"/>
  <c r="VWO334" i="51"/>
  <c r="VWN334" i="51"/>
  <c r="VWN336" i="51" s="1"/>
  <c r="VWM334" i="51"/>
  <c r="VWH334" i="51"/>
  <c r="VWG334" i="51"/>
  <c r="VWG336" i="51" s="1"/>
  <c r="VWF334" i="51"/>
  <c r="VWE334" i="51"/>
  <c r="VVZ334" i="51"/>
  <c r="VVY334" i="51"/>
  <c r="VVX334" i="51"/>
  <c r="VVW334" i="51"/>
  <c r="VVR334" i="51"/>
  <c r="VVQ334" i="51"/>
  <c r="VVP334" i="51"/>
  <c r="VVO334" i="51"/>
  <c r="VVJ334" i="51"/>
  <c r="VVI334" i="51"/>
  <c r="VVH334" i="51"/>
  <c r="VVH336" i="51" s="1"/>
  <c r="VVG334" i="51"/>
  <c r="VVB334" i="51"/>
  <c r="VVA334" i="51"/>
  <c r="VVA336" i="51" s="1"/>
  <c r="VUZ334" i="51"/>
  <c r="VUY334" i="51"/>
  <c r="VUT334" i="51"/>
  <c r="VUS334" i="51"/>
  <c r="VUR334" i="51"/>
  <c r="VUQ334" i="51"/>
  <c r="VUL334" i="51"/>
  <c r="VUK334" i="51"/>
  <c r="VUJ334" i="51"/>
  <c r="VUI334" i="51"/>
  <c r="VUD334" i="51"/>
  <c r="VUC334" i="51"/>
  <c r="VUB334" i="51"/>
  <c r="VUB336" i="51" s="1"/>
  <c r="VUA334" i="51"/>
  <c r="VTV334" i="51"/>
  <c r="VTU334" i="51"/>
  <c r="VTU336" i="51" s="1"/>
  <c r="VTT334" i="51"/>
  <c r="VTS334" i="51"/>
  <c r="VTN334" i="51"/>
  <c r="VTM334" i="51"/>
  <c r="VTL334" i="51"/>
  <c r="VTK334" i="51"/>
  <c r="VTF334" i="51"/>
  <c r="VTE334" i="51"/>
  <c r="VTD334" i="51"/>
  <c r="VTC334" i="51"/>
  <c r="VSX334" i="51"/>
  <c r="VSW334" i="51"/>
  <c r="VSV334" i="51"/>
  <c r="VSV336" i="51" s="1"/>
  <c r="VSU334" i="51"/>
  <c r="VSP334" i="51"/>
  <c r="VSO334" i="51"/>
  <c r="VSO336" i="51" s="1"/>
  <c r="VSN334" i="51"/>
  <c r="VSM334" i="51"/>
  <c r="VSH334" i="51"/>
  <c r="VSG334" i="51"/>
  <c r="VSF334" i="51"/>
  <c r="VSE334" i="51"/>
  <c r="VRZ334" i="51"/>
  <c r="VRY334" i="51"/>
  <c r="VRX334" i="51"/>
  <c r="VRW334" i="51"/>
  <c r="VRR334" i="51"/>
  <c r="VRQ334" i="51"/>
  <c r="VRP334" i="51"/>
  <c r="VRP336" i="51" s="1"/>
  <c r="VRO334" i="51"/>
  <c r="VRJ334" i="51"/>
  <c r="VRI334" i="51"/>
  <c r="VRI336" i="51" s="1"/>
  <c r="VRH334" i="51"/>
  <c r="VRG334" i="51"/>
  <c r="VRB334" i="51"/>
  <c r="VRA334" i="51"/>
  <c r="VQZ334" i="51"/>
  <c r="VQY334" i="51"/>
  <c r="VQT334" i="51"/>
  <c r="VQS334" i="51"/>
  <c r="VQR334" i="51"/>
  <c r="VQQ334" i="51"/>
  <c r="VQL334" i="51"/>
  <c r="VQK334" i="51"/>
  <c r="VQJ334" i="51"/>
  <c r="VQJ336" i="51" s="1"/>
  <c r="VQI334" i="51"/>
  <c r="VQD334" i="51"/>
  <c r="VQC334" i="51"/>
  <c r="VQC336" i="51" s="1"/>
  <c r="VQB334" i="51"/>
  <c r="VQA334" i="51"/>
  <c r="VPV334" i="51"/>
  <c r="VPU334" i="51"/>
  <c r="VPT334" i="51"/>
  <c r="VPS334" i="51"/>
  <c r="VPN334" i="51"/>
  <c r="VPM334" i="51"/>
  <c r="VPL334" i="51"/>
  <c r="VPK334" i="51"/>
  <c r="VPF334" i="51"/>
  <c r="VPE334" i="51"/>
  <c r="VPD334" i="51"/>
  <c r="VPD336" i="51" s="1"/>
  <c r="VPC334" i="51"/>
  <c r="VOX334" i="51"/>
  <c r="VOW334" i="51"/>
  <c r="VOW336" i="51" s="1"/>
  <c r="VOV334" i="51"/>
  <c r="VOU334" i="51"/>
  <c r="VOP334" i="51"/>
  <c r="VOO334" i="51"/>
  <c r="VON334" i="51"/>
  <c r="VOM334" i="51"/>
  <c r="VOH334" i="51"/>
  <c r="VOG334" i="51"/>
  <c r="VOF334" i="51"/>
  <c r="VOE334" i="51"/>
  <c r="VNZ334" i="51"/>
  <c r="VNY334" i="51"/>
  <c r="VNX334" i="51"/>
  <c r="VNX336" i="51" s="1"/>
  <c r="VNW334" i="51"/>
  <c r="VNR334" i="51"/>
  <c r="VNQ334" i="51"/>
  <c r="VNQ336" i="51" s="1"/>
  <c r="VNP334" i="51"/>
  <c r="VNO334" i="51"/>
  <c r="VNJ334" i="51"/>
  <c r="VNI334" i="51"/>
  <c r="VNH334" i="51"/>
  <c r="VNG334" i="51"/>
  <c r="VNB334" i="51"/>
  <c r="VNA334" i="51"/>
  <c r="VMZ334" i="51"/>
  <c r="VMY334" i="51"/>
  <c r="VMT334" i="51"/>
  <c r="VMS334" i="51"/>
  <c r="VMR334" i="51"/>
  <c r="VMR336" i="51" s="1"/>
  <c r="VMQ334" i="51"/>
  <c r="VML334" i="51"/>
  <c r="VMK334" i="51"/>
  <c r="VMK336" i="51" s="1"/>
  <c r="VMJ334" i="51"/>
  <c r="VMI334" i="51"/>
  <c r="VMD334" i="51"/>
  <c r="VMC334" i="51"/>
  <c r="VMB334" i="51"/>
  <c r="VMA334" i="51"/>
  <c r="VLV334" i="51"/>
  <c r="VLU334" i="51"/>
  <c r="VLT334" i="51"/>
  <c r="VLS334" i="51"/>
  <c r="VLN334" i="51"/>
  <c r="VLM334" i="51"/>
  <c r="VLL334" i="51"/>
  <c r="VLL336" i="51" s="1"/>
  <c r="VLK334" i="51"/>
  <c r="VLF334" i="51"/>
  <c r="VLE334" i="51"/>
  <c r="VLE336" i="51" s="1"/>
  <c r="VLD334" i="51"/>
  <c r="VLC334" i="51"/>
  <c r="VKX334" i="51"/>
  <c r="VKW334" i="51"/>
  <c r="VKV334" i="51"/>
  <c r="VKU334" i="51"/>
  <c r="VKP334" i="51"/>
  <c r="VKO334" i="51"/>
  <c r="VKN334" i="51"/>
  <c r="VKM334" i="51"/>
  <c r="VKH334" i="51"/>
  <c r="VKG334" i="51"/>
  <c r="VKF334" i="51"/>
  <c r="VKF336" i="51" s="1"/>
  <c r="VKE334" i="51"/>
  <c r="VJZ334" i="51"/>
  <c r="VJY334" i="51"/>
  <c r="VJY336" i="51" s="1"/>
  <c r="VJX334" i="51"/>
  <c r="VJW334" i="51"/>
  <c r="VJR334" i="51"/>
  <c r="VJQ334" i="51"/>
  <c r="VJP334" i="51"/>
  <c r="VJO334" i="51"/>
  <c r="VJJ334" i="51"/>
  <c r="VJI334" i="51"/>
  <c r="VJH334" i="51"/>
  <c r="VJG334" i="51"/>
  <c r="VJB334" i="51"/>
  <c r="VJA334" i="51"/>
  <c r="VIZ334" i="51"/>
  <c r="VIZ336" i="51" s="1"/>
  <c r="VIY334" i="51"/>
  <c r="VIT334" i="51"/>
  <c r="VIS334" i="51"/>
  <c r="VIS336" i="51" s="1"/>
  <c r="VIR334" i="51"/>
  <c r="VIQ334" i="51"/>
  <c r="VIL334" i="51"/>
  <c r="VIK334" i="51"/>
  <c r="VIJ334" i="51"/>
  <c r="VII334" i="51"/>
  <c r="VID334" i="51"/>
  <c r="VIC334" i="51"/>
  <c r="VIB334" i="51"/>
  <c r="VIA334" i="51"/>
  <c r="VHV334" i="51"/>
  <c r="VHU334" i="51"/>
  <c r="VHT334" i="51"/>
  <c r="VHT336" i="51" s="1"/>
  <c r="VHS334" i="51"/>
  <c r="VHN334" i="51"/>
  <c r="VHM334" i="51"/>
  <c r="VHM336" i="51" s="1"/>
  <c r="VHL334" i="51"/>
  <c r="VHK334" i="51"/>
  <c r="VHF334" i="51"/>
  <c r="VHE334" i="51"/>
  <c r="VHD334" i="51"/>
  <c r="VHC334" i="51"/>
  <c r="VGX334" i="51"/>
  <c r="VGW334" i="51"/>
  <c r="VGV334" i="51"/>
  <c r="VGU334" i="51"/>
  <c r="VGP334" i="51"/>
  <c r="VGO334" i="51"/>
  <c r="VGN334" i="51"/>
  <c r="VGN336" i="51" s="1"/>
  <c r="VGM334" i="51"/>
  <c r="VGH334" i="51"/>
  <c r="VGG334" i="51"/>
  <c r="VGG336" i="51" s="1"/>
  <c r="VGF334" i="51"/>
  <c r="VGE334" i="51"/>
  <c r="VFZ334" i="51"/>
  <c r="VFY334" i="51"/>
  <c r="VFX334" i="51"/>
  <c r="VFW334" i="51"/>
  <c r="VFR334" i="51"/>
  <c r="VFQ334" i="51"/>
  <c r="VFP334" i="51"/>
  <c r="VFO334" i="51"/>
  <c r="VFJ334" i="51"/>
  <c r="VFI334" i="51"/>
  <c r="VFH334" i="51"/>
  <c r="VFH336" i="51" s="1"/>
  <c r="VFG334" i="51"/>
  <c r="VFB334" i="51"/>
  <c r="VFA334" i="51"/>
  <c r="VFA336" i="51" s="1"/>
  <c r="VEZ334" i="51"/>
  <c r="VEY334" i="51"/>
  <c r="VET334" i="51"/>
  <c r="VES334" i="51"/>
  <c r="VER334" i="51"/>
  <c r="VEQ334" i="51"/>
  <c r="VEL334" i="51"/>
  <c r="VEK334" i="51"/>
  <c r="VEJ334" i="51"/>
  <c r="VEI334" i="51"/>
  <c r="VED334" i="51"/>
  <c r="VEC334" i="51"/>
  <c r="VEB334" i="51"/>
  <c r="VEB336" i="51" s="1"/>
  <c r="VEA334" i="51"/>
  <c r="VDV334" i="51"/>
  <c r="VDU334" i="51"/>
  <c r="VDU336" i="51" s="1"/>
  <c r="VDT334" i="51"/>
  <c r="VDS334" i="51"/>
  <c r="VDN334" i="51"/>
  <c r="VDM334" i="51"/>
  <c r="VDL334" i="51"/>
  <c r="VDK334" i="51"/>
  <c r="VDF334" i="51"/>
  <c r="VDE334" i="51"/>
  <c r="VDD334" i="51"/>
  <c r="VDC334" i="51"/>
  <c r="VCX334" i="51"/>
  <c r="VCW334" i="51"/>
  <c r="VCV334" i="51"/>
  <c r="VCV336" i="51" s="1"/>
  <c r="VCU334" i="51"/>
  <c r="VCP334" i="51"/>
  <c r="VCO334" i="51"/>
  <c r="VCO336" i="51" s="1"/>
  <c r="VCN334" i="51"/>
  <c r="VCM334" i="51"/>
  <c r="VCH334" i="51"/>
  <c r="VCG334" i="51"/>
  <c r="VCF334" i="51"/>
  <c r="VCE334" i="51"/>
  <c r="VBZ334" i="51"/>
  <c r="VBY334" i="51"/>
  <c r="VBX334" i="51"/>
  <c r="VBW334" i="51"/>
  <c r="VBR334" i="51"/>
  <c r="VBQ334" i="51"/>
  <c r="VBP334" i="51"/>
  <c r="VBP336" i="51" s="1"/>
  <c r="VBO334" i="51"/>
  <c r="VBJ334" i="51"/>
  <c r="VBI334" i="51"/>
  <c r="VBI336" i="51" s="1"/>
  <c r="VBH334" i="51"/>
  <c r="VBG334" i="51"/>
  <c r="VBB334" i="51"/>
  <c r="VBA334" i="51"/>
  <c r="VAZ334" i="51"/>
  <c r="VAY334" i="51"/>
  <c r="VAT334" i="51"/>
  <c r="VAS334" i="51"/>
  <c r="VAR334" i="51"/>
  <c r="VAQ334" i="51"/>
  <c r="VAL334" i="51"/>
  <c r="VAK334" i="51"/>
  <c r="VAJ334" i="51"/>
  <c r="VAJ336" i="51" s="1"/>
  <c r="VAI334" i="51"/>
  <c r="VAD334" i="51"/>
  <c r="VAC334" i="51"/>
  <c r="VAC336" i="51" s="1"/>
  <c r="VAB334" i="51"/>
  <c r="VAA334" i="51"/>
  <c r="UZV334" i="51"/>
  <c r="UZU334" i="51"/>
  <c r="UZT334" i="51"/>
  <c r="UZS334" i="51"/>
  <c r="UZN334" i="51"/>
  <c r="UZM334" i="51"/>
  <c r="UZL334" i="51"/>
  <c r="UZK334" i="51"/>
  <c r="UZF334" i="51"/>
  <c r="UZE334" i="51"/>
  <c r="UZD334" i="51"/>
  <c r="UZD336" i="51" s="1"/>
  <c r="UZC334" i="51"/>
  <c r="UYX334" i="51"/>
  <c r="UYW334" i="51"/>
  <c r="UYW336" i="51" s="1"/>
  <c r="UYV334" i="51"/>
  <c r="UYU334" i="51"/>
  <c r="UYP334" i="51"/>
  <c r="UYO334" i="51"/>
  <c r="UYN334" i="51"/>
  <c r="UYM334" i="51"/>
  <c r="UYH334" i="51"/>
  <c r="UYG334" i="51"/>
  <c r="UYF334" i="51"/>
  <c r="UYE334" i="51"/>
  <c r="UXZ334" i="51"/>
  <c r="UXY334" i="51"/>
  <c r="UXX334" i="51"/>
  <c r="UXX336" i="51" s="1"/>
  <c r="UXW334" i="51"/>
  <c r="UXR334" i="51"/>
  <c r="UXQ334" i="51"/>
  <c r="UXQ336" i="51" s="1"/>
  <c r="UXP334" i="51"/>
  <c r="UXO334" i="51"/>
  <c r="UXJ334" i="51"/>
  <c r="UXI334" i="51"/>
  <c r="UXH334" i="51"/>
  <c r="UXG334" i="51"/>
  <c r="UXB334" i="51"/>
  <c r="UXA334" i="51"/>
  <c r="UWZ334" i="51"/>
  <c r="UWY334" i="51"/>
  <c r="UWT334" i="51"/>
  <c r="UWS334" i="51"/>
  <c r="UWR334" i="51"/>
  <c r="UWR336" i="51" s="1"/>
  <c r="UWQ334" i="51"/>
  <c r="UWL334" i="51"/>
  <c r="UWK334" i="51"/>
  <c r="UWK336" i="51" s="1"/>
  <c r="UWJ334" i="51"/>
  <c r="UWI334" i="51"/>
  <c r="UWD334" i="51"/>
  <c r="UWC334" i="51"/>
  <c r="UWB334" i="51"/>
  <c r="UWA334" i="51"/>
  <c r="UVV334" i="51"/>
  <c r="UVU334" i="51"/>
  <c r="UVT334" i="51"/>
  <c r="UVS334" i="51"/>
  <c r="UVN334" i="51"/>
  <c r="UVM334" i="51"/>
  <c r="UVL334" i="51"/>
  <c r="UVL336" i="51" s="1"/>
  <c r="UVK334" i="51"/>
  <c r="UVF334" i="51"/>
  <c r="UVE334" i="51"/>
  <c r="UVE336" i="51" s="1"/>
  <c r="UVD334" i="51"/>
  <c r="UVC334" i="51"/>
  <c r="UUX334" i="51"/>
  <c r="UUW334" i="51"/>
  <c r="UUV334" i="51"/>
  <c r="UUU334" i="51"/>
  <c r="UUP334" i="51"/>
  <c r="UUO334" i="51"/>
  <c r="UUN334" i="51"/>
  <c r="UUM334" i="51"/>
  <c r="UUH334" i="51"/>
  <c r="UUG334" i="51"/>
  <c r="UUF334" i="51"/>
  <c r="UUF336" i="51" s="1"/>
  <c r="UUE334" i="51"/>
  <c r="UTZ334" i="51"/>
  <c r="UTY334" i="51"/>
  <c r="UTY336" i="51" s="1"/>
  <c r="UTX334" i="51"/>
  <c r="UTW334" i="51"/>
  <c r="UTR334" i="51"/>
  <c r="UTQ334" i="51"/>
  <c r="UTP334" i="51"/>
  <c r="UTO334" i="51"/>
  <c r="UTJ334" i="51"/>
  <c r="UTI334" i="51"/>
  <c r="UTH334" i="51"/>
  <c r="UTG334" i="51"/>
  <c r="UTB334" i="51"/>
  <c r="UTA334" i="51"/>
  <c r="USZ334" i="51"/>
  <c r="USZ336" i="51" s="1"/>
  <c r="USY334" i="51"/>
  <c r="UST334" i="51"/>
  <c r="USS334" i="51"/>
  <c r="USS336" i="51" s="1"/>
  <c r="USR334" i="51"/>
  <c r="USQ334" i="51"/>
  <c r="USL334" i="51"/>
  <c r="USK334" i="51"/>
  <c r="USJ334" i="51"/>
  <c r="USI334" i="51"/>
  <c r="USD334" i="51"/>
  <c r="USC334" i="51"/>
  <c r="USB334" i="51"/>
  <c r="USA334" i="51"/>
  <c r="URV334" i="51"/>
  <c r="URU334" i="51"/>
  <c r="URT334" i="51"/>
  <c r="URT336" i="51" s="1"/>
  <c r="URS334" i="51"/>
  <c r="URN334" i="51"/>
  <c r="URM334" i="51"/>
  <c r="URM336" i="51" s="1"/>
  <c r="URL334" i="51"/>
  <c r="URK334" i="51"/>
  <c r="URF334" i="51"/>
  <c r="URE334" i="51"/>
  <c r="URD334" i="51"/>
  <c r="URC334" i="51"/>
  <c r="UQX334" i="51"/>
  <c r="UQW334" i="51"/>
  <c r="UQV334" i="51"/>
  <c r="UQU334" i="51"/>
  <c r="UQP334" i="51"/>
  <c r="UQO334" i="51"/>
  <c r="UQN334" i="51"/>
  <c r="UQN336" i="51" s="1"/>
  <c r="UQM334" i="51"/>
  <c r="UQH334" i="51"/>
  <c r="UQG334" i="51"/>
  <c r="UQG336" i="51" s="1"/>
  <c r="UQF334" i="51"/>
  <c r="UQE334" i="51"/>
  <c r="UPZ334" i="51"/>
  <c r="UPY334" i="51"/>
  <c r="UPX334" i="51"/>
  <c r="UPW334" i="51"/>
  <c r="UPR334" i="51"/>
  <c r="UPQ334" i="51"/>
  <c r="UPP334" i="51"/>
  <c r="UPO334" i="51"/>
  <c r="UPJ334" i="51"/>
  <c r="UPI334" i="51"/>
  <c r="UPH334" i="51"/>
  <c r="UPH336" i="51" s="1"/>
  <c r="UPG334" i="51"/>
  <c r="UPB334" i="51"/>
  <c r="UPA334" i="51"/>
  <c r="UPA336" i="51" s="1"/>
  <c r="UOZ334" i="51"/>
  <c r="UOY334" i="51"/>
  <c r="UOT334" i="51"/>
  <c r="UOS334" i="51"/>
  <c r="UOR334" i="51"/>
  <c r="UOQ334" i="51"/>
  <c r="UOL334" i="51"/>
  <c r="UOK334" i="51"/>
  <c r="UOJ334" i="51"/>
  <c r="UOI334" i="51"/>
  <c r="UOD334" i="51"/>
  <c r="UOC334" i="51"/>
  <c r="UOB334" i="51"/>
  <c r="UOB336" i="51" s="1"/>
  <c r="UOA334" i="51"/>
  <c r="UNV334" i="51"/>
  <c r="UNU334" i="51"/>
  <c r="UNU336" i="51" s="1"/>
  <c r="UNT334" i="51"/>
  <c r="UNS334" i="51"/>
  <c r="UNN334" i="51"/>
  <c r="UNM334" i="51"/>
  <c r="UNL334" i="51"/>
  <c r="UNK334" i="51"/>
  <c r="UNF334" i="51"/>
  <c r="UNE334" i="51"/>
  <c r="UND334" i="51"/>
  <c r="UNC334" i="51"/>
  <c r="UMX334" i="51"/>
  <c r="UMW334" i="51"/>
  <c r="UMV334" i="51"/>
  <c r="UMV336" i="51" s="1"/>
  <c r="UMU334" i="51"/>
  <c r="UMP334" i="51"/>
  <c r="UMO334" i="51"/>
  <c r="UMO336" i="51" s="1"/>
  <c r="UMN334" i="51"/>
  <c r="UMM334" i="51"/>
  <c r="UMH334" i="51"/>
  <c r="UMG334" i="51"/>
  <c r="UMF334" i="51"/>
  <c r="UME334" i="51"/>
  <c r="ULZ334" i="51"/>
  <c r="ULY334" i="51"/>
  <c r="ULX334" i="51"/>
  <c r="ULW334" i="51"/>
  <c r="ULR334" i="51"/>
  <c r="ULQ334" i="51"/>
  <c r="ULP334" i="51"/>
  <c r="ULP336" i="51" s="1"/>
  <c r="ULO334" i="51"/>
  <c r="ULJ334" i="51"/>
  <c r="ULI334" i="51"/>
  <c r="ULI336" i="51" s="1"/>
  <c r="ULH334" i="51"/>
  <c r="ULG334" i="51"/>
  <c r="ULB334" i="51"/>
  <c r="ULA334" i="51"/>
  <c r="UKZ334" i="51"/>
  <c r="UKY334" i="51"/>
  <c r="UKT334" i="51"/>
  <c r="UKS334" i="51"/>
  <c r="UKR334" i="51"/>
  <c r="UKQ334" i="51"/>
  <c r="UKL334" i="51"/>
  <c r="UKK334" i="51"/>
  <c r="UKJ334" i="51"/>
  <c r="UKJ336" i="51" s="1"/>
  <c r="UKI334" i="51"/>
  <c r="UKD334" i="51"/>
  <c r="UKC334" i="51"/>
  <c r="UKC336" i="51" s="1"/>
  <c r="UKB334" i="51"/>
  <c r="UKA334" i="51"/>
  <c r="UJV334" i="51"/>
  <c r="UJU334" i="51"/>
  <c r="UJT334" i="51"/>
  <c r="UJS334" i="51"/>
  <c r="UJN334" i="51"/>
  <c r="UJM334" i="51"/>
  <c r="UJL334" i="51"/>
  <c r="UJK334" i="51"/>
  <c r="UJF334" i="51"/>
  <c r="UJE334" i="51"/>
  <c r="UJD334" i="51"/>
  <c r="UJD336" i="51" s="1"/>
  <c r="UJC334" i="51"/>
  <c r="UIX334" i="51"/>
  <c r="UIW334" i="51"/>
  <c r="UIW336" i="51" s="1"/>
  <c r="UIV334" i="51"/>
  <c r="UIU334" i="51"/>
  <c r="UIP334" i="51"/>
  <c r="UIO334" i="51"/>
  <c r="UIN334" i="51"/>
  <c r="UIM334" i="51"/>
  <c r="UIH334" i="51"/>
  <c r="UIG334" i="51"/>
  <c r="UIF334" i="51"/>
  <c r="UIE334" i="51"/>
  <c r="UHZ334" i="51"/>
  <c r="UHY334" i="51"/>
  <c r="UHX334" i="51"/>
  <c r="UHX336" i="51" s="1"/>
  <c r="UHW334" i="51"/>
  <c r="UHR334" i="51"/>
  <c r="UHQ334" i="51"/>
  <c r="UHQ336" i="51" s="1"/>
  <c r="UHP334" i="51"/>
  <c r="UHO334" i="51"/>
  <c r="UHJ334" i="51"/>
  <c r="UHI334" i="51"/>
  <c r="UHH334" i="51"/>
  <c r="UHG334" i="51"/>
  <c r="UHB334" i="51"/>
  <c r="UHA334" i="51"/>
  <c r="UGZ334" i="51"/>
  <c r="UGY334" i="51"/>
  <c r="UGT334" i="51"/>
  <c r="UGS334" i="51"/>
  <c r="UGR334" i="51"/>
  <c r="UGR336" i="51" s="1"/>
  <c r="UGQ334" i="51"/>
  <c r="UGL334" i="51"/>
  <c r="UGK334" i="51"/>
  <c r="UGK336" i="51" s="1"/>
  <c r="UGJ334" i="51"/>
  <c r="UGI334" i="51"/>
  <c r="UGD334" i="51"/>
  <c r="UGC334" i="51"/>
  <c r="UGB334" i="51"/>
  <c r="UGA334" i="51"/>
  <c r="UFV334" i="51"/>
  <c r="UFU334" i="51"/>
  <c r="UFT334" i="51"/>
  <c r="UFS334" i="51"/>
  <c r="UFN334" i="51"/>
  <c r="UFM334" i="51"/>
  <c r="UFL334" i="51"/>
  <c r="UFL336" i="51" s="1"/>
  <c r="UFK334" i="51"/>
  <c r="UFF334" i="51"/>
  <c r="UFE334" i="51"/>
  <c r="UFE336" i="51" s="1"/>
  <c r="UFD334" i="51"/>
  <c r="UFC334" i="51"/>
  <c r="UEX334" i="51"/>
  <c r="UEW334" i="51"/>
  <c r="UEV334" i="51"/>
  <c r="UEU334" i="51"/>
  <c r="UEP334" i="51"/>
  <c r="UEO334" i="51"/>
  <c r="UEN334" i="51"/>
  <c r="UEM334" i="51"/>
  <c r="UEH334" i="51"/>
  <c r="UEG334" i="51"/>
  <c r="UEF334" i="51"/>
  <c r="UEF336" i="51" s="1"/>
  <c r="UEE334" i="51"/>
  <c r="UDZ334" i="51"/>
  <c r="UDY334" i="51"/>
  <c r="UDY336" i="51" s="1"/>
  <c r="UDX334" i="51"/>
  <c r="UDW334" i="51"/>
  <c r="UDR334" i="51"/>
  <c r="UDQ334" i="51"/>
  <c r="UDP334" i="51"/>
  <c r="UDO334" i="51"/>
  <c r="UDJ334" i="51"/>
  <c r="UDI334" i="51"/>
  <c r="UDH334" i="51"/>
  <c r="UDG334" i="51"/>
  <c r="UDB334" i="51"/>
  <c r="UDA334" i="51"/>
  <c r="UCZ334" i="51"/>
  <c r="UCZ336" i="51" s="1"/>
  <c r="UCY334" i="51"/>
  <c r="UCY336" i="51" s="1"/>
  <c r="UCT334" i="51"/>
  <c r="UCS334" i="51"/>
  <c r="UCS336" i="51" s="1"/>
  <c r="UCR334" i="51"/>
  <c r="UCQ334" i="51"/>
  <c r="UCL334" i="51"/>
  <c r="UCK334" i="51"/>
  <c r="UCJ334" i="51"/>
  <c r="UCI334" i="51"/>
  <c r="UCD334" i="51"/>
  <c r="UCC334" i="51"/>
  <c r="UCB334" i="51"/>
  <c r="UCA334" i="51"/>
  <c r="UBV334" i="51"/>
  <c r="UBU334" i="51"/>
  <c r="UBT334" i="51"/>
  <c r="UBT336" i="51" s="1"/>
  <c r="UBS334" i="51"/>
  <c r="UBS336" i="51" s="1"/>
  <c r="UBN334" i="51"/>
  <c r="UBM334" i="51"/>
  <c r="UBM336" i="51" s="1"/>
  <c r="UBL334" i="51"/>
  <c r="UBK334" i="51"/>
  <c r="UBF334" i="51"/>
  <c r="UBE334" i="51"/>
  <c r="UBD334" i="51"/>
  <c r="UBC334" i="51"/>
  <c r="UAX334" i="51"/>
  <c r="UAW334" i="51"/>
  <c r="UAV334" i="51"/>
  <c r="UAU334" i="51"/>
  <c r="UAP334" i="51"/>
  <c r="UAO334" i="51"/>
  <c r="UAN334" i="51"/>
  <c r="UAN336" i="51" s="1"/>
  <c r="UAM334" i="51"/>
  <c r="UAM336" i="51" s="1"/>
  <c r="UAH334" i="51"/>
  <c r="UAG334" i="51"/>
  <c r="UAG336" i="51" s="1"/>
  <c r="UAF334" i="51"/>
  <c r="UAE334" i="51"/>
  <c r="TZZ334" i="51"/>
  <c r="TZY334" i="51"/>
  <c r="TZX334" i="51"/>
  <c r="TZW334" i="51"/>
  <c r="TZR334" i="51"/>
  <c r="TZQ334" i="51"/>
  <c r="TZP334" i="51"/>
  <c r="TZO334" i="51"/>
  <c r="TZJ334" i="51"/>
  <c r="TZJ336" i="51" s="1"/>
  <c r="TZI334" i="51"/>
  <c r="TZH334" i="51"/>
  <c r="TZH336" i="51" s="1"/>
  <c r="TZG334" i="51"/>
  <c r="TZG336" i="51" s="1"/>
  <c r="TZB334" i="51"/>
  <c r="TZA334" i="51"/>
  <c r="TZA336" i="51" s="1"/>
  <c r="TYZ334" i="51"/>
  <c r="TYY334" i="51"/>
  <c r="TYT334" i="51"/>
  <c r="TYS334" i="51"/>
  <c r="TYR334" i="51"/>
  <c r="TYQ334" i="51"/>
  <c r="TYL334" i="51"/>
  <c r="TYK334" i="51"/>
  <c r="TYJ334" i="51"/>
  <c r="TYI334" i="51"/>
  <c r="TYD334" i="51"/>
  <c r="TYD336" i="51" s="1"/>
  <c r="TYC334" i="51"/>
  <c r="TYB334" i="51"/>
  <c r="TYB336" i="51" s="1"/>
  <c r="TYA334" i="51"/>
  <c r="TYA336" i="51" s="1"/>
  <c r="TXV334" i="51"/>
  <c r="TXU334" i="51"/>
  <c r="TXU336" i="51" s="1"/>
  <c r="TXT334" i="51"/>
  <c r="TXS334" i="51"/>
  <c r="TXN334" i="51"/>
  <c r="TXM334" i="51"/>
  <c r="TXL334" i="51"/>
  <c r="TXK334" i="51"/>
  <c r="TXF334" i="51"/>
  <c r="TXE334" i="51"/>
  <c r="TXD334" i="51"/>
  <c r="TXC334" i="51"/>
  <c r="TWX334" i="51"/>
  <c r="TWX336" i="51" s="1"/>
  <c r="TWW334" i="51"/>
  <c r="TWV334" i="51"/>
  <c r="TWV336" i="51" s="1"/>
  <c r="TWU334" i="51"/>
  <c r="TWU336" i="51" s="1"/>
  <c r="TWP334" i="51"/>
  <c r="TWO334" i="51"/>
  <c r="TWO336" i="51" s="1"/>
  <c r="TWN334" i="51"/>
  <c r="TWM334" i="51"/>
  <c r="TWH334" i="51"/>
  <c r="TWG334" i="51"/>
  <c r="TWF334" i="51"/>
  <c r="TWE334" i="51"/>
  <c r="TVZ334" i="51"/>
  <c r="TVY334" i="51"/>
  <c r="TVX334" i="51"/>
  <c r="TVW334" i="51"/>
  <c r="TVR334" i="51"/>
  <c r="TVR336" i="51" s="1"/>
  <c r="TVQ334" i="51"/>
  <c r="TVP334" i="51"/>
  <c r="TVP336" i="51" s="1"/>
  <c r="TVO334" i="51"/>
  <c r="TVO336" i="51" s="1"/>
  <c r="TVJ334" i="51"/>
  <c r="TVI334" i="51"/>
  <c r="TVI336" i="51" s="1"/>
  <c r="TVH334" i="51"/>
  <c r="TVG334" i="51"/>
  <c r="TVB334" i="51"/>
  <c r="TVA334" i="51"/>
  <c r="TUZ334" i="51"/>
  <c r="TUY334" i="51"/>
  <c r="TUT334" i="51"/>
  <c r="TUS334" i="51"/>
  <c r="TUR334" i="51"/>
  <c r="TUQ334" i="51"/>
  <c r="TUL334" i="51"/>
  <c r="TUL336" i="51" s="1"/>
  <c r="TUK334" i="51"/>
  <c r="TUJ334" i="51"/>
  <c r="TUJ336" i="51" s="1"/>
  <c r="TUI334" i="51"/>
  <c r="TUI336" i="51" s="1"/>
  <c r="TUD334" i="51"/>
  <c r="TUC334" i="51"/>
  <c r="TUC336" i="51" s="1"/>
  <c r="TUB334" i="51"/>
  <c r="TUA334" i="51"/>
  <c r="TTV334" i="51"/>
  <c r="TTU334" i="51"/>
  <c r="TTT334" i="51"/>
  <c r="TTS334" i="51"/>
  <c r="TTN334" i="51"/>
  <c r="TTM334" i="51"/>
  <c r="TTL334" i="51"/>
  <c r="TTK334" i="51"/>
  <c r="TTF334" i="51"/>
  <c r="TTF336" i="51" s="1"/>
  <c r="TTE334" i="51"/>
  <c r="TTD334" i="51"/>
  <c r="TTD336" i="51" s="1"/>
  <c r="TTC334" i="51"/>
  <c r="TTC336" i="51" s="1"/>
  <c r="TSX334" i="51"/>
  <c r="TSW334" i="51"/>
  <c r="TSW336" i="51" s="1"/>
  <c r="TSV334" i="51"/>
  <c r="TSU334" i="51"/>
  <c r="TSP334" i="51"/>
  <c r="TSO334" i="51"/>
  <c r="TSN334" i="51"/>
  <c r="TSM334" i="51"/>
  <c r="TSH334" i="51"/>
  <c r="TSG334" i="51"/>
  <c r="TSF334" i="51"/>
  <c r="TSE334" i="51"/>
  <c r="TRZ334" i="51"/>
  <c r="TRZ336" i="51" s="1"/>
  <c r="TRY334" i="51"/>
  <c r="TRX334" i="51"/>
  <c r="TRX336" i="51" s="1"/>
  <c r="TRW334" i="51"/>
  <c r="TRW336" i="51" s="1"/>
  <c r="TRR334" i="51"/>
  <c r="TRQ334" i="51"/>
  <c r="TRQ336" i="51" s="1"/>
  <c r="TRP334" i="51"/>
  <c r="TRO334" i="51"/>
  <c r="TRJ334" i="51"/>
  <c r="TRI334" i="51"/>
  <c r="TRH334" i="51"/>
  <c r="TRG334" i="51"/>
  <c r="TRB334" i="51"/>
  <c r="TRA334" i="51"/>
  <c r="TQZ334" i="51"/>
  <c r="TQY334" i="51"/>
  <c r="TQT334" i="51"/>
  <c r="TQT336" i="51" s="1"/>
  <c r="TQS334" i="51"/>
  <c r="TQR334" i="51"/>
  <c r="TQR336" i="51" s="1"/>
  <c r="TQQ334" i="51"/>
  <c r="TQQ336" i="51" s="1"/>
  <c r="TQL334" i="51"/>
  <c r="TQK334" i="51"/>
  <c r="TQK336" i="51" s="1"/>
  <c r="TQJ334" i="51"/>
  <c r="TQI334" i="51"/>
  <c r="TQD334" i="51"/>
  <c r="TQC334" i="51"/>
  <c r="TQB334" i="51"/>
  <c r="TQA334" i="51"/>
  <c r="TPV334" i="51"/>
  <c r="TPU334" i="51"/>
  <c r="TPT334" i="51"/>
  <c r="TPS334" i="51"/>
  <c r="TPN334" i="51"/>
  <c r="TPN336" i="51" s="1"/>
  <c r="TPM334" i="51"/>
  <c r="TPL334" i="51"/>
  <c r="TPL336" i="51" s="1"/>
  <c r="TPK334" i="51"/>
  <c r="TPK336" i="51" s="1"/>
  <c r="TPF334" i="51"/>
  <c r="TPE334" i="51"/>
  <c r="TPE336" i="51" s="1"/>
  <c r="TPD334" i="51"/>
  <c r="TPC334" i="51"/>
  <c r="TOX334" i="51"/>
  <c r="TOW334" i="51"/>
  <c r="TOV334" i="51"/>
  <c r="TOU334" i="51"/>
  <c r="TOP334" i="51"/>
  <c r="TOO334" i="51"/>
  <c r="TON334" i="51"/>
  <c r="TOM334" i="51"/>
  <c r="TOH334" i="51"/>
  <c r="TOH336" i="51" s="1"/>
  <c r="TOG334" i="51"/>
  <c r="TOF334" i="51"/>
  <c r="TOF336" i="51" s="1"/>
  <c r="TOE334" i="51"/>
  <c r="TOE336" i="51" s="1"/>
  <c r="TNZ334" i="51"/>
  <c r="TNY334" i="51"/>
  <c r="TNY336" i="51" s="1"/>
  <c r="TNX334" i="51"/>
  <c r="TNW334" i="51"/>
  <c r="TNR334" i="51"/>
  <c r="TNQ334" i="51"/>
  <c r="TNP334" i="51"/>
  <c r="TNO334" i="51"/>
  <c r="TNJ334" i="51"/>
  <c r="TNI334" i="51"/>
  <c r="TNH334" i="51"/>
  <c r="TNG334" i="51"/>
  <c r="TNB334" i="51"/>
  <c r="TNB336" i="51" s="1"/>
  <c r="TNA334" i="51"/>
  <c r="TMZ334" i="51"/>
  <c r="TMZ336" i="51" s="1"/>
  <c r="TMY334" i="51"/>
  <c r="TMY336" i="51" s="1"/>
  <c r="TMT334" i="51"/>
  <c r="TMS334" i="51"/>
  <c r="TMS336" i="51" s="1"/>
  <c r="TMR334" i="51"/>
  <c r="TMQ334" i="51"/>
  <c r="TML334" i="51"/>
  <c r="TMK334" i="51"/>
  <c r="TMJ334" i="51"/>
  <c r="TMI334" i="51"/>
  <c r="TMD334" i="51"/>
  <c r="TMC334" i="51"/>
  <c r="TMB334" i="51"/>
  <c r="TMA334" i="51"/>
  <c r="TLV334" i="51"/>
  <c r="TLV336" i="51" s="1"/>
  <c r="TLU334" i="51"/>
  <c r="TLT334" i="51"/>
  <c r="TLT336" i="51" s="1"/>
  <c r="TLS334" i="51"/>
  <c r="TLS336" i="51" s="1"/>
  <c r="TLN334" i="51"/>
  <c r="TLM334" i="51"/>
  <c r="TLM336" i="51" s="1"/>
  <c r="TLL334" i="51"/>
  <c r="TLK334" i="51"/>
  <c r="TLF334" i="51"/>
  <c r="TLE334" i="51"/>
  <c r="TLD334" i="51"/>
  <c r="TLC334" i="51"/>
  <c r="TKX334" i="51"/>
  <c r="TKW334" i="51"/>
  <c r="TKV334" i="51"/>
  <c r="TKU334" i="51"/>
  <c r="TKP334" i="51"/>
  <c r="TKP336" i="51" s="1"/>
  <c r="TKO334" i="51"/>
  <c r="TKN334" i="51"/>
  <c r="TKN336" i="51" s="1"/>
  <c r="TKM334" i="51"/>
  <c r="TKM336" i="51" s="1"/>
  <c r="TKH334" i="51"/>
  <c r="TKG334" i="51"/>
  <c r="TKG336" i="51" s="1"/>
  <c r="TKF334" i="51"/>
  <c r="TKE334" i="51"/>
  <c r="TJZ334" i="51"/>
  <c r="TJY334" i="51"/>
  <c r="TJX334" i="51"/>
  <c r="TJW334" i="51"/>
  <c r="TJR334" i="51"/>
  <c r="TJQ334" i="51"/>
  <c r="TJP334" i="51"/>
  <c r="TJO334" i="51"/>
  <c r="TJJ334" i="51"/>
  <c r="TJJ336" i="51" s="1"/>
  <c r="TJI334" i="51"/>
  <c r="TJH334" i="51"/>
  <c r="TJH336" i="51" s="1"/>
  <c r="TJG334" i="51"/>
  <c r="TJG336" i="51" s="1"/>
  <c r="TJB334" i="51"/>
  <c r="TJA334" i="51"/>
  <c r="TJA336" i="51" s="1"/>
  <c r="TIZ334" i="51"/>
  <c r="TIY334" i="51"/>
  <c r="TIT334" i="51"/>
  <c r="TIS334" i="51"/>
  <c r="TIR334" i="51"/>
  <c r="TIQ334" i="51"/>
  <c r="TIL334" i="51"/>
  <c r="TIK334" i="51"/>
  <c r="TIJ334" i="51"/>
  <c r="TII334" i="51"/>
  <c r="TID334" i="51"/>
  <c r="TID336" i="51" s="1"/>
  <c r="TIC334" i="51"/>
  <c r="TIB334" i="51"/>
  <c r="TIB336" i="51" s="1"/>
  <c r="TIA334" i="51"/>
  <c r="TIA336" i="51" s="1"/>
  <c r="THV334" i="51"/>
  <c r="THU334" i="51"/>
  <c r="THU336" i="51" s="1"/>
  <c r="THT334" i="51"/>
  <c r="THS334" i="51"/>
  <c r="THN334" i="51"/>
  <c r="THM334" i="51"/>
  <c r="THL334" i="51"/>
  <c r="THK334" i="51"/>
  <c r="THF334" i="51"/>
  <c r="THE334" i="51"/>
  <c r="THD334" i="51"/>
  <c r="THC334" i="51"/>
  <c r="TGX334" i="51"/>
  <c r="TGX336" i="51" s="1"/>
  <c r="TGW334" i="51"/>
  <c r="TGV334" i="51"/>
  <c r="TGV336" i="51" s="1"/>
  <c r="TGU334" i="51"/>
  <c r="TGU336" i="51" s="1"/>
  <c r="TGP334" i="51"/>
  <c r="TGO334" i="51"/>
  <c r="TGO336" i="51" s="1"/>
  <c r="TGN334" i="51"/>
  <c r="TGM334" i="51"/>
  <c r="TGH334" i="51"/>
  <c r="TGG334" i="51"/>
  <c r="TGF334" i="51"/>
  <c r="TGE334" i="51"/>
  <c r="TFZ334" i="51"/>
  <c r="TFY334" i="51"/>
  <c r="TFX334" i="51"/>
  <c r="TFW334" i="51"/>
  <c r="TFR334" i="51"/>
  <c r="TFR336" i="51" s="1"/>
  <c r="TFQ334" i="51"/>
  <c r="TFP334" i="51"/>
  <c r="TFP336" i="51" s="1"/>
  <c r="TFO334" i="51"/>
  <c r="TFO336" i="51" s="1"/>
  <c r="TFJ334" i="51"/>
  <c r="TFI334" i="51"/>
  <c r="TFI336" i="51" s="1"/>
  <c r="TFH334" i="51"/>
  <c r="TFG334" i="51"/>
  <c r="TFB334" i="51"/>
  <c r="TFA334" i="51"/>
  <c r="TEZ334" i="51"/>
  <c r="TEY334" i="51"/>
  <c r="TET334" i="51"/>
  <c r="TES334" i="51"/>
  <c r="TER334" i="51"/>
  <c r="TEQ334" i="51"/>
  <c r="TEL334" i="51"/>
  <c r="TEL336" i="51" s="1"/>
  <c r="TEK334" i="51"/>
  <c r="TEJ334" i="51"/>
  <c r="TEJ336" i="51" s="1"/>
  <c r="TEI334" i="51"/>
  <c r="TEI336" i="51" s="1"/>
  <c r="TED334" i="51"/>
  <c r="TED336" i="51" s="1"/>
  <c r="TEC334" i="51"/>
  <c r="TEC336" i="51" s="1"/>
  <c r="TEB334" i="51"/>
  <c r="TEA334" i="51"/>
  <c r="TDV334" i="51"/>
  <c r="TDU334" i="51"/>
  <c r="TDT334" i="51"/>
  <c r="TDS334" i="51"/>
  <c r="TDN334" i="51"/>
  <c r="TDM334" i="51"/>
  <c r="TDL334" i="51"/>
  <c r="TDK334" i="51"/>
  <c r="TDF334" i="51"/>
  <c r="TDF336" i="51" s="1"/>
  <c r="TDE334" i="51"/>
  <c r="TDD334" i="51"/>
  <c r="TDD336" i="51" s="1"/>
  <c r="TDC334" i="51"/>
  <c r="TDC336" i="51" s="1"/>
  <c r="TCX334" i="51"/>
  <c r="TCX336" i="51" s="1"/>
  <c r="TCW334" i="51"/>
  <c r="TCW336" i="51" s="1"/>
  <c r="TCV334" i="51"/>
  <c r="TCU334" i="51"/>
  <c r="TCP334" i="51"/>
  <c r="TCO334" i="51"/>
  <c r="TCN334" i="51"/>
  <c r="TCM334" i="51"/>
  <c r="TCH334" i="51"/>
  <c r="TCG334" i="51"/>
  <c r="TCF334" i="51"/>
  <c r="TCE334" i="51"/>
  <c r="TBZ334" i="51"/>
  <c r="TBZ336" i="51" s="1"/>
  <c r="TBY334" i="51"/>
  <c r="TBX334" i="51"/>
  <c r="TBX336" i="51" s="1"/>
  <c r="TBW334" i="51"/>
  <c r="TBW336" i="51" s="1"/>
  <c r="TBR334" i="51"/>
  <c r="TBR336" i="51" s="1"/>
  <c r="TBQ334" i="51"/>
  <c r="TBQ336" i="51" s="1"/>
  <c r="TBP334" i="51"/>
  <c r="TBO334" i="51"/>
  <c r="TBJ334" i="51"/>
  <c r="TBI334" i="51"/>
  <c r="TBH334" i="51"/>
  <c r="TBG334" i="51"/>
  <c r="TBB334" i="51"/>
  <c r="TBA334" i="51"/>
  <c r="TAZ334" i="51"/>
  <c r="TAY334" i="51"/>
  <c r="TAT334" i="51"/>
  <c r="TAT336" i="51" s="1"/>
  <c r="TAS334" i="51"/>
  <c r="TAR334" i="51"/>
  <c r="TAR336" i="51" s="1"/>
  <c r="TAQ334" i="51"/>
  <c r="TAQ336" i="51" s="1"/>
  <c r="TAL334" i="51"/>
  <c r="TAL336" i="51" s="1"/>
  <c r="TAK334" i="51"/>
  <c r="TAK336" i="51" s="1"/>
  <c r="TAJ334" i="51"/>
  <c r="TAI334" i="51"/>
  <c r="TAD334" i="51"/>
  <c r="TAC334" i="51"/>
  <c r="TAB334" i="51"/>
  <c r="TAA334" i="51"/>
  <c r="SZV334" i="51"/>
  <c r="SZU334" i="51"/>
  <c r="SZT334" i="51"/>
  <c r="SZS334" i="51"/>
  <c r="SZN334" i="51"/>
  <c r="SZN336" i="51" s="1"/>
  <c r="SZM334" i="51"/>
  <c r="SZM336" i="51" s="1"/>
  <c r="SZL334" i="51"/>
  <c r="SZL336" i="51" s="1"/>
  <c r="SZK334" i="51"/>
  <c r="SZK336" i="51" s="1"/>
  <c r="SZF334" i="51"/>
  <c r="SZF336" i="51" s="1"/>
  <c r="SZE334" i="51"/>
  <c r="SZE336" i="51" s="1"/>
  <c r="SZD334" i="51"/>
  <c r="SZC334" i="51"/>
  <c r="SYX334" i="51"/>
  <c r="SYW334" i="51"/>
  <c r="SYV334" i="51"/>
  <c r="SYU334" i="51"/>
  <c r="SYP334" i="51"/>
  <c r="SYO334" i="51"/>
  <c r="SYN334" i="51"/>
  <c r="SYM334" i="51"/>
  <c r="SYH334" i="51"/>
  <c r="SYH336" i="51" s="1"/>
  <c r="SYG334" i="51"/>
  <c r="SYG336" i="51" s="1"/>
  <c r="SYF334" i="51"/>
  <c r="SYF336" i="51" s="1"/>
  <c r="SYE334" i="51"/>
  <c r="SYE336" i="51" s="1"/>
  <c r="SXZ334" i="51"/>
  <c r="SXZ336" i="51" s="1"/>
  <c r="SXY334" i="51"/>
  <c r="SXY336" i="51" s="1"/>
  <c r="SXX334" i="51"/>
  <c r="SXW334" i="51"/>
  <c r="SXR334" i="51"/>
  <c r="SXQ334" i="51"/>
  <c r="SXP334" i="51"/>
  <c r="SXO334" i="51"/>
  <c r="SXJ334" i="51"/>
  <c r="SXI334" i="51"/>
  <c r="SXH334" i="51"/>
  <c r="SXG334" i="51"/>
  <c r="SXB334" i="51"/>
  <c r="SXB336" i="51" s="1"/>
  <c r="SXA334" i="51"/>
  <c r="SXA336" i="51" s="1"/>
  <c r="SWZ334" i="51"/>
  <c r="SWZ336" i="51" s="1"/>
  <c r="SWY334" i="51"/>
  <c r="SWY336" i="51" s="1"/>
  <c r="SWT334" i="51"/>
  <c r="SWT336" i="51" s="1"/>
  <c r="SWS334" i="51"/>
  <c r="SWS336" i="51" s="1"/>
  <c r="SWR334" i="51"/>
  <c r="SWQ334" i="51"/>
  <c r="SWL334" i="51"/>
  <c r="SWK334" i="51"/>
  <c r="SWJ334" i="51"/>
  <c r="SWI334" i="51"/>
  <c r="SWD334" i="51"/>
  <c r="SWC334" i="51"/>
  <c r="SWB334" i="51"/>
  <c r="SWA334" i="51"/>
  <c r="SVV334" i="51"/>
  <c r="SVV336" i="51" s="1"/>
  <c r="SVU334" i="51"/>
  <c r="SVU336" i="51" s="1"/>
  <c r="SVT334" i="51"/>
  <c r="SVT336" i="51" s="1"/>
  <c r="SVS334" i="51"/>
  <c r="SVS336" i="51" s="1"/>
  <c r="SVN334" i="51"/>
  <c r="SVN336" i="51" s="1"/>
  <c r="SVM334" i="51"/>
  <c r="SVM336" i="51" s="1"/>
  <c r="SVL334" i="51"/>
  <c r="SVK334" i="51"/>
  <c r="SVF334" i="51"/>
  <c r="SVE334" i="51"/>
  <c r="SVD334" i="51"/>
  <c r="SVC334" i="51"/>
  <c r="SUX334" i="51"/>
  <c r="SUW334" i="51"/>
  <c r="SUV334" i="51"/>
  <c r="SUU334" i="51"/>
  <c r="SUP334" i="51"/>
  <c r="SUP336" i="51" s="1"/>
  <c r="SUO334" i="51"/>
  <c r="SUO336" i="51" s="1"/>
  <c r="SUN334" i="51"/>
  <c r="SUN336" i="51" s="1"/>
  <c r="SUM334" i="51"/>
  <c r="SUM336" i="51" s="1"/>
  <c r="SUH334" i="51"/>
  <c r="SUH336" i="51" s="1"/>
  <c r="SUG334" i="51"/>
  <c r="SUG336" i="51" s="1"/>
  <c r="SUF334" i="51"/>
  <c r="SUE334" i="51"/>
  <c r="STZ334" i="51"/>
  <c r="STY334" i="51"/>
  <c r="STX334" i="51"/>
  <c r="STW334" i="51"/>
  <c r="STR334" i="51"/>
  <c r="STQ334" i="51"/>
  <c r="STP334" i="51"/>
  <c r="STO334" i="51"/>
  <c r="STJ334" i="51"/>
  <c r="STJ336" i="51" s="1"/>
  <c r="STI334" i="51"/>
  <c r="STI336" i="51" s="1"/>
  <c r="STH334" i="51"/>
  <c r="STH336" i="51" s="1"/>
  <c r="STG334" i="51"/>
  <c r="STG336" i="51" s="1"/>
  <c r="STB334" i="51"/>
  <c r="STB336" i="51" s="1"/>
  <c r="STA334" i="51"/>
  <c r="STA336" i="51" s="1"/>
  <c r="SSZ334" i="51"/>
  <c r="SSY334" i="51"/>
  <c r="SST334" i="51"/>
  <c r="SSS334" i="51"/>
  <c r="SSR334" i="51"/>
  <c r="SSQ334" i="51"/>
  <c r="SSL334" i="51"/>
  <c r="SSK334" i="51"/>
  <c r="SSJ334" i="51"/>
  <c r="SSI334" i="51"/>
  <c r="SSD334" i="51"/>
  <c r="SSD336" i="51" s="1"/>
  <c r="SSC334" i="51"/>
  <c r="SSC336" i="51" s="1"/>
  <c r="SSB334" i="51"/>
  <c r="SSB336" i="51" s="1"/>
  <c r="SSA334" i="51"/>
  <c r="SSA336" i="51" s="1"/>
  <c r="SRV334" i="51"/>
  <c r="SRV336" i="51" s="1"/>
  <c r="SRU334" i="51"/>
  <c r="SRU336" i="51" s="1"/>
  <c r="SRT334" i="51"/>
  <c r="SRS334" i="51"/>
  <c r="SRN334" i="51"/>
  <c r="SRM334" i="51"/>
  <c r="SRL334" i="51"/>
  <c r="SRK334" i="51"/>
  <c r="SRF334" i="51"/>
  <c r="SRE334" i="51"/>
  <c r="SRD334" i="51"/>
  <c r="SRC334" i="51"/>
  <c r="SQX334" i="51"/>
  <c r="SQX336" i="51" s="1"/>
  <c r="SQW334" i="51"/>
  <c r="SQW336" i="51" s="1"/>
  <c r="SQV334" i="51"/>
  <c r="SQV336" i="51" s="1"/>
  <c r="SQU334" i="51"/>
  <c r="SQU336" i="51" s="1"/>
  <c r="SQP334" i="51"/>
  <c r="SQP336" i="51" s="1"/>
  <c r="SQO334" i="51"/>
  <c r="SQO336" i="51" s="1"/>
  <c r="SQN334" i="51"/>
  <c r="SQM334" i="51"/>
  <c r="SQH334" i="51"/>
  <c r="SQG334" i="51"/>
  <c r="SQF334" i="51"/>
  <c r="SQE334" i="51"/>
  <c r="SPZ334" i="51"/>
  <c r="SPY334" i="51"/>
  <c r="SPX334" i="51"/>
  <c r="SPW334" i="51"/>
  <c r="SPR334" i="51"/>
  <c r="SPR336" i="51" s="1"/>
  <c r="SPQ334" i="51"/>
  <c r="SPQ336" i="51" s="1"/>
  <c r="SPP334" i="51"/>
  <c r="SPP336" i="51" s="1"/>
  <c r="SPO334" i="51"/>
  <c r="SPO336" i="51" s="1"/>
  <c r="SPJ334" i="51"/>
  <c r="SPJ336" i="51" s="1"/>
  <c r="SPI334" i="51"/>
  <c r="SPI336" i="51" s="1"/>
  <c r="SPH334" i="51"/>
  <c r="SPG334" i="51"/>
  <c r="SPB334" i="51"/>
  <c r="SPA334" i="51"/>
  <c r="SOZ334" i="51"/>
  <c r="SOY334" i="51"/>
  <c r="SOT334" i="51"/>
  <c r="SOS334" i="51"/>
  <c r="SOR334" i="51"/>
  <c r="SOQ334" i="51"/>
  <c r="SOL334" i="51"/>
  <c r="SOL336" i="51" s="1"/>
  <c r="SOK334" i="51"/>
  <c r="SOK336" i="51" s="1"/>
  <c r="SOJ334" i="51"/>
  <c r="SOJ336" i="51" s="1"/>
  <c r="SOI334" i="51"/>
  <c r="SOI336" i="51" s="1"/>
  <c r="SOD334" i="51"/>
  <c r="SOD336" i="51" s="1"/>
  <c r="SOC334" i="51"/>
  <c r="SOC336" i="51" s="1"/>
  <c r="SOB334" i="51"/>
  <c r="SOA334" i="51"/>
  <c r="SNV334" i="51"/>
  <c r="SNU334" i="51"/>
  <c r="SNT334" i="51"/>
  <c r="SNS334" i="51"/>
  <c r="SNN334" i="51"/>
  <c r="SNM334" i="51"/>
  <c r="SNL334" i="51"/>
  <c r="SNK334" i="51"/>
  <c r="SNF334" i="51"/>
  <c r="SNF336" i="51" s="1"/>
  <c r="SNE334" i="51"/>
  <c r="SNE336" i="51" s="1"/>
  <c r="SND334" i="51"/>
  <c r="SND336" i="51" s="1"/>
  <c r="SNC334" i="51"/>
  <c r="SNC336" i="51" s="1"/>
  <c r="SMX334" i="51"/>
  <c r="SMX336" i="51" s="1"/>
  <c r="SMW334" i="51"/>
  <c r="SMW336" i="51" s="1"/>
  <c r="SMV334" i="51"/>
  <c r="SMU334" i="51"/>
  <c r="SMP334" i="51"/>
  <c r="SMO334" i="51"/>
  <c r="SMN334" i="51"/>
  <c r="SMM334" i="51"/>
  <c r="SMH334" i="51"/>
  <c r="SMG334" i="51"/>
  <c r="SMF334" i="51"/>
  <c r="SME334" i="51"/>
  <c r="SLZ334" i="51"/>
  <c r="SLZ336" i="51" s="1"/>
  <c r="SLY334" i="51"/>
  <c r="SLY336" i="51" s="1"/>
  <c r="SLX334" i="51"/>
  <c r="SLX336" i="51" s="1"/>
  <c r="SLW334" i="51"/>
  <c r="SLW336" i="51" s="1"/>
  <c r="SLR334" i="51"/>
  <c r="SLR336" i="51" s="1"/>
  <c r="SLQ334" i="51"/>
  <c r="SLQ336" i="51" s="1"/>
  <c r="SLP334" i="51"/>
  <c r="SLO334" i="51"/>
  <c r="SLJ334" i="51"/>
  <c r="SLI334" i="51"/>
  <c r="SLH334" i="51"/>
  <c r="SLG334" i="51"/>
  <c r="SLB334" i="51"/>
  <c r="SLA334" i="51"/>
  <c r="SKZ334" i="51"/>
  <c r="SKY334" i="51"/>
  <c r="SKT334" i="51"/>
  <c r="SKT336" i="51" s="1"/>
  <c r="SKS334" i="51"/>
  <c r="SKS336" i="51" s="1"/>
  <c r="SKR334" i="51"/>
  <c r="SKR336" i="51" s="1"/>
  <c r="SKQ334" i="51"/>
  <c r="SKQ336" i="51" s="1"/>
  <c r="SKL334" i="51"/>
  <c r="SKL336" i="51" s="1"/>
  <c r="SKK334" i="51"/>
  <c r="SKK336" i="51" s="1"/>
  <c r="SKJ334" i="51"/>
  <c r="SKI334" i="51"/>
  <c r="SKD334" i="51"/>
  <c r="SKC334" i="51"/>
  <c r="SKB334" i="51"/>
  <c r="SKA334" i="51"/>
  <c r="SJV334" i="51"/>
  <c r="SJU334" i="51"/>
  <c r="SJT334" i="51"/>
  <c r="SJS334" i="51"/>
  <c r="SJN334" i="51"/>
  <c r="SJN336" i="51" s="1"/>
  <c r="SJM334" i="51"/>
  <c r="SJM336" i="51" s="1"/>
  <c r="SJL334" i="51"/>
  <c r="SJL336" i="51" s="1"/>
  <c r="SJK334" i="51"/>
  <c r="SJK336" i="51" s="1"/>
  <c r="SJF334" i="51"/>
  <c r="SJF336" i="51" s="1"/>
  <c r="SJE334" i="51"/>
  <c r="SJE336" i="51" s="1"/>
  <c r="SJD334" i="51"/>
  <c r="SJC334" i="51"/>
  <c r="SIX334" i="51"/>
  <c r="SIW334" i="51"/>
  <c r="SIV334" i="51"/>
  <c r="SIU334" i="51"/>
  <c r="SIP334" i="51"/>
  <c r="SIO334" i="51"/>
  <c r="SIN334" i="51"/>
  <c r="SIM334" i="51"/>
  <c r="SIH334" i="51"/>
  <c r="SIH336" i="51" s="1"/>
  <c r="SIG334" i="51"/>
  <c r="SIG336" i="51" s="1"/>
  <c r="SIF334" i="51"/>
  <c r="SIF336" i="51" s="1"/>
  <c r="SIE334" i="51"/>
  <c r="SIE336" i="51" s="1"/>
  <c r="SHZ334" i="51"/>
  <c r="SHZ336" i="51" s="1"/>
  <c r="SHY334" i="51"/>
  <c r="SHY336" i="51" s="1"/>
  <c r="SHX334" i="51"/>
  <c r="SHW334" i="51"/>
  <c r="SHR334" i="51"/>
  <c r="SHQ334" i="51"/>
  <c r="SHP334" i="51"/>
  <c r="SHO334" i="51"/>
  <c r="SHJ334" i="51"/>
  <c r="SHI334" i="51"/>
  <c r="SHH334" i="51"/>
  <c r="SHG334" i="51"/>
  <c r="SHB334" i="51"/>
  <c r="SHB336" i="51" s="1"/>
  <c r="SHA334" i="51"/>
  <c r="SHA336" i="51" s="1"/>
  <c r="SGZ334" i="51"/>
  <c r="SGZ336" i="51" s="1"/>
  <c r="SGY334" i="51"/>
  <c r="SGY336" i="51" s="1"/>
  <c r="SGT334" i="51"/>
  <c r="SGT336" i="51" s="1"/>
  <c r="SGS334" i="51"/>
  <c r="SGS336" i="51" s="1"/>
  <c r="SGR334" i="51"/>
  <c r="SGQ334" i="51"/>
  <c r="SGL334" i="51"/>
  <c r="SGK334" i="51"/>
  <c r="SGJ334" i="51"/>
  <c r="SGI334" i="51"/>
  <c r="SGD334" i="51"/>
  <c r="SGC334" i="51"/>
  <c r="SGB334" i="51"/>
  <c r="SGA334" i="51"/>
  <c r="SFV334" i="51"/>
  <c r="SFV336" i="51" s="1"/>
  <c r="SFU334" i="51"/>
  <c r="SFU336" i="51" s="1"/>
  <c r="SFT334" i="51"/>
  <c r="SFT336" i="51" s="1"/>
  <c r="SFS334" i="51"/>
  <c r="SFS336" i="51" s="1"/>
  <c r="SFN334" i="51"/>
  <c r="SFN336" i="51" s="1"/>
  <c r="SFM334" i="51"/>
  <c r="SFM336" i="51" s="1"/>
  <c r="SFL334" i="51"/>
  <c r="SFK334" i="51"/>
  <c r="SFF334" i="51"/>
  <c r="SFE334" i="51"/>
  <c r="SFD334" i="51"/>
  <c r="SFC334" i="51"/>
  <c r="SEX334" i="51"/>
  <c r="SEW334" i="51"/>
  <c r="SEV334" i="51"/>
  <c r="SEU334" i="51"/>
  <c r="SEP334" i="51"/>
  <c r="SEP336" i="51" s="1"/>
  <c r="SEO334" i="51"/>
  <c r="SEO336" i="51" s="1"/>
  <c r="SEN334" i="51"/>
  <c r="SEN336" i="51" s="1"/>
  <c r="SEM334" i="51"/>
  <c r="SEM336" i="51" s="1"/>
  <c r="SEH334" i="51"/>
  <c r="SEH336" i="51" s="1"/>
  <c r="SEG334" i="51"/>
  <c r="SEG336" i="51" s="1"/>
  <c r="SEF334" i="51"/>
  <c r="SEE334" i="51"/>
  <c r="SDZ334" i="51"/>
  <c r="SDY334" i="51"/>
  <c r="SDX334" i="51"/>
  <c r="SDW334" i="51"/>
  <c r="SDR334" i="51"/>
  <c r="SDQ334" i="51"/>
  <c r="SDP334" i="51"/>
  <c r="SDO334" i="51"/>
  <c r="SDJ334" i="51"/>
  <c r="SDJ336" i="51" s="1"/>
  <c r="SDI334" i="51"/>
  <c r="SDI336" i="51" s="1"/>
  <c r="SDH334" i="51"/>
  <c r="SDH336" i="51" s="1"/>
  <c r="SDG334" i="51"/>
  <c r="SDG336" i="51" s="1"/>
  <c r="SDB334" i="51"/>
  <c r="SDB336" i="51" s="1"/>
  <c r="SDA334" i="51"/>
  <c r="SDA336" i="51" s="1"/>
  <c r="SCZ334" i="51"/>
  <c r="SCY334" i="51"/>
  <c r="SCT334" i="51"/>
  <c r="SCS334" i="51"/>
  <c r="SCR334" i="51"/>
  <c r="SCQ334" i="51"/>
  <c r="SCL334" i="51"/>
  <c r="SCK334" i="51"/>
  <c r="SCJ334" i="51"/>
  <c r="SCI334" i="51"/>
  <c r="SCD334" i="51"/>
  <c r="SCD336" i="51" s="1"/>
  <c r="SCC334" i="51"/>
  <c r="SCC336" i="51" s="1"/>
  <c r="SCB334" i="51"/>
  <c r="SCB336" i="51" s="1"/>
  <c r="SCA334" i="51"/>
  <c r="SCA336" i="51" s="1"/>
  <c r="SBV334" i="51"/>
  <c r="SBV336" i="51" s="1"/>
  <c r="SBU334" i="51"/>
  <c r="SBU336" i="51" s="1"/>
  <c r="SBT334" i="51"/>
  <c r="SBS334" i="51"/>
  <c r="SBN334" i="51"/>
  <c r="SBM334" i="51"/>
  <c r="SBL334" i="51"/>
  <c r="SBK334" i="51"/>
  <c r="SBF334" i="51"/>
  <c r="SBE334" i="51"/>
  <c r="SBD334" i="51"/>
  <c r="SBC334" i="51"/>
  <c r="SAX334" i="51"/>
  <c r="SAX336" i="51" s="1"/>
  <c r="SAW334" i="51"/>
  <c r="SAW336" i="51" s="1"/>
  <c r="SAV334" i="51"/>
  <c r="SAV336" i="51" s="1"/>
  <c r="SAU334" i="51"/>
  <c r="SAU336" i="51" s="1"/>
  <c r="SAP334" i="51"/>
  <c r="SAP336" i="51" s="1"/>
  <c r="SAO334" i="51"/>
  <c r="SAO336" i="51" s="1"/>
  <c r="SAN334" i="51"/>
  <c r="SAM334" i="51"/>
  <c r="SAH334" i="51"/>
  <c r="SAG334" i="51"/>
  <c r="SAF334" i="51"/>
  <c r="SAE334" i="51"/>
  <c r="RZZ334" i="51"/>
  <c r="RZY334" i="51"/>
  <c r="RZX334" i="51"/>
  <c r="RZW334" i="51"/>
  <c r="RZR334" i="51"/>
  <c r="RZR336" i="51" s="1"/>
  <c r="RZQ334" i="51"/>
  <c r="RZQ336" i="51" s="1"/>
  <c r="RZP334" i="51"/>
  <c r="RZP336" i="51" s="1"/>
  <c r="RZO334" i="51"/>
  <c r="RZO336" i="51" s="1"/>
  <c r="RZJ334" i="51"/>
  <c r="RZJ336" i="51" s="1"/>
  <c r="RZI334" i="51"/>
  <c r="RZI336" i="51" s="1"/>
  <c r="RZH334" i="51"/>
  <c r="RZG334" i="51"/>
  <c r="RZB334" i="51"/>
  <c r="RZA334" i="51"/>
  <c r="RYZ334" i="51"/>
  <c r="RYY334" i="51"/>
  <c r="RYT334" i="51"/>
  <c r="RYS334" i="51"/>
  <c r="RYR334" i="51"/>
  <c r="RYQ334" i="51"/>
  <c r="RYL334" i="51"/>
  <c r="RYL336" i="51" s="1"/>
  <c r="RYK334" i="51"/>
  <c r="RYK336" i="51" s="1"/>
  <c r="RYJ334" i="51"/>
  <c r="RYJ336" i="51" s="1"/>
  <c r="RYI334" i="51"/>
  <c r="RYI336" i="51" s="1"/>
  <c r="RYD334" i="51"/>
  <c r="RYD336" i="51" s="1"/>
  <c r="RYC334" i="51"/>
  <c r="RYC336" i="51" s="1"/>
  <c r="RYB334" i="51"/>
  <c r="RYA334" i="51"/>
  <c r="RXV334" i="51"/>
  <c r="RXU334" i="51"/>
  <c r="RXT334" i="51"/>
  <c r="RXS334" i="51"/>
  <c r="RXN334" i="51"/>
  <c r="RXM334" i="51"/>
  <c r="RXL334" i="51"/>
  <c r="RXK334" i="51"/>
  <c r="RXF334" i="51"/>
  <c r="RXF336" i="51" s="1"/>
  <c r="RXE334" i="51"/>
  <c r="RXE336" i="51" s="1"/>
  <c r="RXD334" i="51"/>
  <c r="RXD336" i="51" s="1"/>
  <c r="RXC334" i="51"/>
  <c r="RXC336" i="51" s="1"/>
  <c r="RWX334" i="51"/>
  <c r="RWX336" i="51" s="1"/>
  <c r="RWW334" i="51"/>
  <c r="RWW336" i="51" s="1"/>
  <c r="RWV334" i="51"/>
  <c r="RWU334" i="51"/>
  <c r="RWP334" i="51"/>
  <c r="RWO334" i="51"/>
  <c r="RWN334" i="51"/>
  <c r="RWM334" i="51"/>
  <c r="RWH334" i="51"/>
  <c r="RWG334" i="51"/>
  <c r="RWF334" i="51"/>
  <c r="RWE334" i="51"/>
  <c r="RVZ334" i="51"/>
  <c r="RVZ336" i="51" s="1"/>
  <c r="RVY334" i="51"/>
  <c r="RVY336" i="51" s="1"/>
  <c r="RVX334" i="51"/>
  <c r="RVX336" i="51" s="1"/>
  <c r="RVW334" i="51"/>
  <c r="RVW336" i="51" s="1"/>
  <c r="RVR334" i="51"/>
  <c r="RVR336" i="51" s="1"/>
  <c r="RVQ334" i="51"/>
  <c r="RVQ336" i="51" s="1"/>
  <c r="RVP334" i="51"/>
  <c r="RVO334" i="51"/>
  <c r="RVJ334" i="51"/>
  <c r="RVI334" i="51"/>
  <c r="RVH334" i="51"/>
  <c r="RVG334" i="51"/>
  <c r="RVB334" i="51"/>
  <c r="RVA334" i="51"/>
  <c r="RUZ334" i="51"/>
  <c r="RUY334" i="51"/>
  <c r="RUT334" i="51"/>
  <c r="RUT336" i="51" s="1"/>
  <c r="RUS334" i="51"/>
  <c r="RUS336" i="51" s="1"/>
  <c r="RUR334" i="51"/>
  <c r="RUR336" i="51" s="1"/>
  <c r="RUQ334" i="51"/>
  <c r="RUQ336" i="51" s="1"/>
  <c r="RUL334" i="51"/>
  <c r="RUL336" i="51" s="1"/>
  <c r="RUK334" i="51"/>
  <c r="RUK336" i="51" s="1"/>
  <c r="RUJ334" i="51"/>
  <c r="RUI334" i="51"/>
  <c r="RUD334" i="51"/>
  <c r="RUC334" i="51"/>
  <c r="RUB334" i="51"/>
  <c r="RUA334" i="51"/>
  <c r="RTV334" i="51"/>
  <c r="RTU334" i="51"/>
  <c r="RTT334" i="51"/>
  <c r="RTS334" i="51"/>
  <c r="RTN334" i="51"/>
  <c r="RTN336" i="51" s="1"/>
  <c r="RTM334" i="51"/>
  <c r="RTM336" i="51" s="1"/>
  <c r="RTL334" i="51"/>
  <c r="RTL336" i="51" s="1"/>
  <c r="RTK334" i="51"/>
  <c r="RTK336" i="51" s="1"/>
  <c r="RTF334" i="51"/>
  <c r="RTF336" i="51" s="1"/>
  <c r="RTE334" i="51"/>
  <c r="RTE336" i="51" s="1"/>
  <c r="RTD334" i="51"/>
  <c r="RTC334" i="51"/>
  <c r="RSX334" i="51"/>
  <c r="RSW334" i="51"/>
  <c r="RSV334" i="51"/>
  <c r="RSU334" i="51"/>
  <c r="RSP334" i="51"/>
  <c r="RSO334" i="51"/>
  <c r="RSN334" i="51"/>
  <c r="RSM334" i="51"/>
  <c r="RSH334" i="51"/>
  <c r="RSH336" i="51" s="1"/>
  <c r="RSG334" i="51"/>
  <c r="RSG336" i="51" s="1"/>
  <c r="RSF334" i="51"/>
  <c r="RSF336" i="51" s="1"/>
  <c r="RSE334" i="51"/>
  <c r="RSE336" i="51" s="1"/>
  <c r="RRZ334" i="51"/>
  <c r="RRZ336" i="51" s="1"/>
  <c r="RRY334" i="51"/>
  <c r="RRY336" i="51" s="1"/>
  <c r="RRX334" i="51"/>
  <c r="RRW334" i="51"/>
  <c r="RRR334" i="51"/>
  <c r="RRQ334" i="51"/>
  <c r="RRP334" i="51"/>
  <c r="RRO334" i="51"/>
  <c r="RRJ334" i="51"/>
  <c r="RRI334" i="51"/>
  <c r="RRH334" i="51"/>
  <c r="RRG334" i="51"/>
  <c r="RRB334" i="51"/>
  <c r="RRB336" i="51" s="1"/>
  <c r="RRA334" i="51"/>
  <c r="RRA336" i="51" s="1"/>
  <c r="RQZ334" i="51"/>
  <c r="RQZ336" i="51" s="1"/>
  <c r="RQY334" i="51"/>
  <c r="RQY336" i="51" s="1"/>
  <c r="RQT334" i="51"/>
  <c r="RQT336" i="51" s="1"/>
  <c r="RQS334" i="51"/>
  <c r="RQS336" i="51" s="1"/>
  <c r="RQR334" i="51"/>
  <c r="RQQ334" i="51"/>
  <c r="RQL334" i="51"/>
  <c r="RQK334" i="51"/>
  <c r="RQJ334" i="51"/>
  <c r="RQI334" i="51"/>
  <c r="RQD334" i="51"/>
  <c r="RQC334" i="51"/>
  <c r="RQB334" i="51"/>
  <c r="RQA334" i="51"/>
  <c r="RPV334" i="51"/>
  <c r="RPV336" i="51" s="1"/>
  <c r="RPU334" i="51"/>
  <c r="RPU336" i="51" s="1"/>
  <c r="RPT334" i="51"/>
  <c r="RPT336" i="51" s="1"/>
  <c r="RPS334" i="51"/>
  <c r="RPS336" i="51" s="1"/>
  <c r="RPN334" i="51"/>
  <c r="RPN336" i="51" s="1"/>
  <c r="RPM334" i="51"/>
  <c r="RPM336" i="51" s="1"/>
  <c r="RPL334" i="51"/>
  <c r="RPK334" i="51"/>
  <c r="RPF334" i="51"/>
  <c r="RPE334" i="51"/>
  <c r="RPD334" i="51"/>
  <c r="RPC334" i="51"/>
  <c r="ROX334" i="51"/>
  <c r="ROW334" i="51"/>
  <c r="ROV334" i="51"/>
  <c r="ROU334" i="51"/>
  <c r="ROP334" i="51"/>
  <c r="ROP336" i="51" s="1"/>
  <c r="ROO334" i="51"/>
  <c r="ROO336" i="51" s="1"/>
  <c r="RON334" i="51"/>
  <c r="RON336" i="51" s="1"/>
  <c r="ROM334" i="51"/>
  <c r="ROM336" i="51" s="1"/>
  <c r="ROH334" i="51"/>
  <c r="ROH336" i="51" s="1"/>
  <c r="ROG334" i="51"/>
  <c r="ROG336" i="51" s="1"/>
  <c r="ROF334" i="51"/>
  <c r="ROE334" i="51"/>
  <c r="RNZ334" i="51"/>
  <c r="RNY334" i="51"/>
  <c r="RNX334" i="51"/>
  <c r="RNW334" i="51"/>
  <c r="RNR334" i="51"/>
  <c r="RNQ334" i="51"/>
  <c r="RNP334" i="51"/>
  <c r="RNO334" i="51"/>
  <c r="RNJ334" i="51"/>
  <c r="RNJ336" i="51" s="1"/>
  <c r="RNI334" i="51"/>
  <c r="RNI336" i="51" s="1"/>
  <c r="RNH334" i="51"/>
  <c r="RNH336" i="51" s="1"/>
  <c r="RNG334" i="51"/>
  <c r="RNG336" i="51" s="1"/>
  <c r="RNB334" i="51"/>
  <c r="RNB336" i="51" s="1"/>
  <c r="RNA334" i="51"/>
  <c r="RNA336" i="51" s="1"/>
  <c r="RMZ334" i="51"/>
  <c r="RMY334" i="51"/>
  <c r="RMT334" i="51"/>
  <c r="RMS334" i="51"/>
  <c r="RMR334" i="51"/>
  <c r="RMQ334" i="51"/>
  <c r="RML334" i="51"/>
  <c r="RMK334" i="51"/>
  <c r="RMJ334" i="51"/>
  <c r="RMI334" i="51"/>
  <c r="RMD334" i="51"/>
  <c r="RMD336" i="51" s="1"/>
  <c r="RMC334" i="51"/>
  <c r="RMC336" i="51" s="1"/>
  <c r="RMB334" i="51"/>
  <c r="RMB336" i="51" s="1"/>
  <c r="RMA334" i="51"/>
  <c r="RMA336" i="51" s="1"/>
  <c r="RLV334" i="51"/>
  <c r="RLV336" i="51" s="1"/>
  <c r="RLU334" i="51"/>
  <c r="RLU336" i="51" s="1"/>
  <c r="RLT334" i="51"/>
  <c r="RLS334" i="51"/>
  <c r="RLN334" i="51"/>
  <c r="RLM334" i="51"/>
  <c r="RLL334" i="51"/>
  <c r="RLK334" i="51"/>
  <c r="RLF334" i="51"/>
  <c r="RLE334" i="51"/>
  <c r="RLD334" i="51"/>
  <c r="RLC334" i="51"/>
  <c r="RKX334" i="51"/>
  <c r="RKX336" i="51" s="1"/>
  <c r="RKW334" i="51"/>
  <c r="RKW336" i="51" s="1"/>
  <c r="RKV334" i="51"/>
  <c r="RKV336" i="51" s="1"/>
  <c r="RKU334" i="51"/>
  <c r="RKU336" i="51" s="1"/>
  <c r="RKP334" i="51"/>
  <c r="RKP336" i="51" s="1"/>
  <c r="RKO334" i="51"/>
  <c r="RKO336" i="51" s="1"/>
  <c r="RKN334" i="51"/>
  <c r="RKM334" i="51"/>
  <c r="RKH334" i="51"/>
  <c r="RKG334" i="51"/>
  <c r="RKF334" i="51"/>
  <c r="RKE334" i="51"/>
  <c r="RJZ334" i="51"/>
  <c r="RJY334" i="51"/>
  <c r="RJX334" i="51"/>
  <c r="RJW334" i="51"/>
  <c r="RJR334" i="51"/>
  <c r="RJR336" i="51" s="1"/>
  <c r="RJQ334" i="51"/>
  <c r="RJQ336" i="51" s="1"/>
  <c r="RJP334" i="51"/>
  <c r="RJP336" i="51" s="1"/>
  <c r="RJO334" i="51"/>
  <c r="RJO336" i="51" s="1"/>
  <c r="RJJ334" i="51"/>
  <c r="RJJ336" i="51" s="1"/>
  <c r="RJI334" i="51"/>
  <c r="RJI336" i="51" s="1"/>
  <c r="RJH334" i="51"/>
  <c r="RJG334" i="51"/>
  <c r="RJB334" i="51"/>
  <c r="RJA334" i="51"/>
  <c r="RIZ334" i="51"/>
  <c r="RIY334" i="51"/>
  <c r="RIT334" i="51"/>
  <c r="RIS334" i="51"/>
  <c r="RIR334" i="51"/>
  <c r="RIQ334" i="51"/>
  <c r="RIL334" i="51"/>
  <c r="RIL336" i="51" s="1"/>
  <c r="RIK334" i="51"/>
  <c r="RIK336" i="51" s="1"/>
  <c r="RIJ334" i="51"/>
  <c r="RIJ336" i="51" s="1"/>
  <c r="RII334" i="51"/>
  <c r="RII336" i="51" s="1"/>
  <c r="RID334" i="51"/>
  <c r="RID336" i="51" s="1"/>
  <c r="RIC334" i="51"/>
  <c r="RIC336" i="51" s="1"/>
  <c r="RIB334" i="51"/>
  <c r="RIA334" i="51"/>
  <c r="RHV334" i="51"/>
  <c r="RHU334" i="51"/>
  <c r="RHT334" i="51"/>
  <c r="RHS334" i="51"/>
  <c r="RHN334" i="51"/>
  <c r="RHM334" i="51"/>
  <c r="RHL334" i="51"/>
  <c r="RHK334" i="51"/>
  <c r="RHF334" i="51"/>
  <c r="RHF336" i="51" s="1"/>
  <c r="RHE334" i="51"/>
  <c r="RHE336" i="51" s="1"/>
  <c r="RHD334" i="51"/>
  <c r="RHD336" i="51" s="1"/>
  <c r="RHC334" i="51"/>
  <c r="RHC336" i="51" s="1"/>
  <c r="RGX334" i="51"/>
  <c r="RGX336" i="51" s="1"/>
  <c r="RGW334" i="51"/>
  <c r="RGW336" i="51" s="1"/>
  <c r="RGV334" i="51"/>
  <c r="RGU334" i="51"/>
  <c r="RGP334" i="51"/>
  <c r="RGO334" i="51"/>
  <c r="RGN334" i="51"/>
  <c r="RGM334" i="51"/>
  <c r="RGH334" i="51"/>
  <c r="RGG334" i="51"/>
  <c r="RGF334" i="51"/>
  <c r="RGE334" i="51"/>
  <c r="RFZ334" i="51"/>
  <c r="RFZ336" i="51" s="1"/>
  <c r="RFY334" i="51"/>
  <c r="RFY336" i="51" s="1"/>
  <c r="RFX334" i="51"/>
  <c r="RFX336" i="51" s="1"/>
  <c r="RFW334" i="51"/>
  <c r="RFW336" i="51" s="1"/>
  <c r="RFR334" i="51"/>
  <c r="RFR336" i="51" s="1"/>
  <c r="RFQ334" i="51"/>
  <c r="RFQ336" i="51" s="1"/>
  <c r="RFP334" i="51"/>
  <c r="RFO334" i="51"/>
  <c r="RFJ334" i="51"/>
  <c r="RFI334" i="51"/>
  <c r="RFH334" i="51"/>
  <c r="RFG334" i="51"/>
  <c r="RFB334" i="51"/>
  <c r="RFA334" i="51"/>
  <c r="REZ334" i="51"/>
  <c r="REY334" i="51"/>
  <c r="RET334" i="51"/>
  <c r="RET336" i="51" s="1"/>
  <c r="RES334" i="51"/>
  <c r="RES336" i="51" s="1"/>
  <c r="RER334" i="51"/>
  <c r="RER336" i="51" s="1"/>
  <c r="REQ334" i="51"/>
  <c r="REQ336" i="51" s="1"/>
  <c r="REL334" i="51"/>
  <c r="REL336" i="51" s="1"/>
  <c r="REK334" i="51"/>
  <c r="REK336" i="51" s="1"/>
  <c r="REJ334" i="51"/>
  <c r="REI334" i="51"/>
  <c r="RED334" i="51"/>
  <c r="REC334" i="51"/>
  <c r="REB334" i="51"/>
  <c r="REA334" i="51"/>
  <c r="RDV334" i="51"/>
  <c r="RDU334" i="51"/>
  <c r="RDT334" i="51"/>
  <c r="RDS334" i="51"/>
  <c r="RDN334" i="51"/>
  <c r="RDN336" i="51" s="1"/>
  <c r="RDM334" i="51"/>
  <c r="RDM336" i="51" s="1"/>
  <c r="RDL334" i="51"/>
  <c r="RDL336" i="51" s="1"/>
  <c r="RDK334" i="51"/>
  <c r="RDK336" i="51" s="1"/>
  <c r="RDF334" i="51"/>
  <c r="RDF336" i="51" s="1"/>
  <c r="RDE334" i="51"/>
  <c r="RDE336" i="51" s="1"/>
  <c r="RDD334" i="51"/>
  <c r="RDC334" i="51"/>
  <c r="RCX334" i="51"/>
  <c r="RCW334" i="51"/>
  <c r="RCV334" i="51"/>
  <c r="RCU334" i="51"/>
  <c r="RCP334" i="51"/>
  <c r="RCO334" i="51"/>
  <c r="RCN334" i="51"/>
  <c r="RCM334" i="51"/>
  <c r="RCH334" i="51"/>
  <c r="RCH336" i="51" s="1"/>
  <c r="RCG334" i="51"/>
  <c r="RCG336" i="51" s="1"/>
  <c r="RCF334" i="51"/>
  <c r="RCF336" i="51" s="1"/>
  <c r="RCE334" i="51"/>
  <c r="RCE336" i="51" s="1"/>
  <c r="RBZ334" i="51"/>
  <c r="RBZ336" i="51" s="1"/>
  <c r="RBY334" i="51"/>
  <c r="RBY336" i="51" s="1"/>
  <c r="RBX334" i="51"/>
  <c r="RBW334" i="51"/>
  <c r="RBR334" i="51"/>
  <c r="RBQ334" i="51"/>
  <c r="RBP334" i="51"/>
  <c r="RBO334" i="51"/>
  <c r="RBJ334" i="51"/>
  <c r="RBI334" i="51"/>
  <c r="RBH334" i="51"/>
  <c r="RBG334" i="51"/>
  <c r="RBB334" i="51"/>
  <c r="RBB336" i="51" s="1"/>
  <c r="RBA334" i="51"/>
  <c r="RBA336" i="51" s="1"/>
  <c r="RAZ334" i="51"/>
  <c r="RAZ336" i="51" s="1"/>
  <c r="RAY334" i="51"/>
  <c r="RAY336" i="51" s="1"/>
  <c r="RAT334" i="51"/>
  <c r="RAT336" i="51" s="1"/>
  <c r="RAS334" i="51"/>
  <c r="RAS336" i="51" s="1"/>
  <c r="RAR334" i="51"/>
  <c r="RAQ334" i="51"/>
  <c r="RAL334" i="51"/>
  <c r="RAK334" i="51"/>
  <c r="RAJ334" i="51"/>
  <c r="RAI334" i="51"/>
  <c r="RAD334" i="51"/>
  <c r="RAC334" i="51"/>
  <c r="RAB334" i="51"/>
  <c r="RAA334" i="51"/>
  <c r="QZV334" i="51"/>
  <c r="QZV336" i="51" s="1"/>
  <c r="QZU334" i="51"/>
  <c r="QZU336" i="51" s="1"/>
  <c r="QZT334" i="51"/>
  <c r="QZT336" i="51" s="1"/>
  <c r="QZS334" i="51"/>
  <c r="QZS336" i="51" s="1"/>
  <c r="QZN334" i="51"/>
  <c r="QZN336" i="51" s="1"/>
  <c r="QZM334" i="51"/>
  <c r="QZM336" i="51" s="1"/>
  <c r="QZL334" i="51"/>
  <c r="QZK334" i="51"/>
  <c r="QZF334" i="51"/>
  <c r="QZE334" i="51"/>
  <c r="QZD334" i="51"/>
  <c r="QZC334" i="51"/>
  <c r="QYX334" i="51"/>
  <c r="QYW334" i="51"/>
  <c r="QYV334" i="51"/>
  <c r="QYU334" i="51"/>
  <c r="QYP334" i="51"/>
  <c r="QYP336" i="51" s="1"/>
  <c r="QYO334" i="51"/>
  <c r="QYO336" i="51" s="1"/>
  <c r="QYN334" i="51"/>
  <c r="QYN336" i="51" s="1"/>
  <c r="QYM334" i="51"/>
  <c r="QYM336" i="51" s="1"/>
  <c r="QYH334" i="51"/>
  <c r="QYH336" i="51" s="1"/>
  <c r="QYG334" i="51"/>
  <c r="QYG336" i="51" s="1"/>
  <c r="QYF334" i="51"/>
  <c r="QYE334" i="51"/>
  <c r="QXZ334" i="51"/>
  <c r="QXY334" i="51"/>
  <c r="QXX334" i="51"/>
  <c r="QXW334" i="51"/>
  <c r="QXR334" i="51"/>
  <c r="QXQ334" i="51"/>
  <c r="QXP334" i="51"/>
  <c r="QXO334" i="51"/>
  <c r="QXJ334" i="51"/>
  <c r="QXJ336" i="51" s="1"/>
  <c r="QXI334" i="51"/>
  <c r="QXI336" i="51" s="1"/>
  <c r="QXH334" i="51"/>
  <c r="QXH336" i="51" s="1"/>
  <c r="QXG334" i="51"/>
  <c r="QXG336" i="51" s="1"/>
  <c r="QXB334" i="51"/>
  <c r="QXB336" i="51" s="1"/>
  <c r="QXA334" i="51"/>
  <c r="QXA336" i="51" s="1"/>
  <c r="QWZ334" i="51"/>
  <c r="QWY334" i="51"/>
  <c r="QWT334" i="51"/>
  <c r="QWS334" i="51"/>
  <c r="QWR334" i="51"/>
  <c r="QWQ334" i="51"/>
  <c r="QWL334" i="51"/>
  <c r="QWK334" i="51"/>
  <c r="QWJ334" i="51"/>
  <c r="QWI334" i="51"/>
  <c r="QWD334" i="51"/>
  <c r="QWD336" i="51" s="1"/>
  <c r="QWC334" i="51"/>
  <c r="QWC336" i="51" s="1"/>
  <c r="QWB334" i="51"/>
  <c r="QWB336" i="51" s="1"/>
  <c r="QWA334" i="51"/>
  <c r="QWA336" i="51" s="1"/>
  <c r="QVV334" i="51"/>
  <c r="QVV336" i="51" s="1"/>
  <c r="QVU334" i="51"/>
  <c r="QVU336" i="51" s="1"/>
  <c r="QVT334" i="51"/>
  <c r="QVS334" i="51"/>
  <c r="QVN334" i="51"/>
  <c r="QVM334" i="51"/>
  <c r="QVL334" i="51"/>
  <c r="QVK334" i="51"/>
  <c r="QVF334" i="51"/>
  <c r="QVE334" i="51"/>
  <c r="QVD334" i="51"/>
  <c r="QVC334" i="51"/>
  <c r="QUX334" i="51"/>
  <c r="QUX336" i="51" s="1"/>
  <c r="QUW334" i="51"/>
  <c r="QUW336" i="51" s="1"/>
  <c r="QUV334" i="51"/>
  <c r="QUV336" i="51" s="1"/>
  <c r="QUU334" i="51"/>
  <c r="QUU336" i="51" s="1"/>
  <c r="QUP334" i="51"/>
  <c r="QUP336" i="51" s="1"/>
  <c r="QUO334" i="51"/>
  <c r="QUO336" i="51" s="1"/>
  <c r="QUN334" i="51"/>
  <c r="QUM334" i="51"/>
  <c r="QUH334" i="51"/>
  <c r="QUG334" i="51"/>
  <c r="QUF334" i="51"/>
  <c r="QUE334" i="51"/>
  <c r="QTZ334" i="51"/>
  <c r="QTY334" i="51"/>
  <c r="QTX334" i="51"/>
  <c r="QTW334" i="51"/>
  <c r="QTR334" i="51"/>
  <c r="QTR336" i="51" s="1"/>
  <c r="QTQ334" i="51"/>
  <c r="QTQ336" i="51" s="1"/>
  <c r="QTP334" i="51"/>
  <c r="QTP336" i="51" s="1"/>
  <c r="QTO334" i="51"/>
  <c r="QTO336" i="51" s="1"/>
  <c r="QTJ334" i="51"/>
  <c r="QTJ336" i="51" s="1"/>
  <c r="QTI334" i="51"/>
  <c r="QTI336" i="51" s="1"/>
  <c r="QTH334" i="51"/>
  <c r="QTG334" i="51"/>
  <c r="QTB334" i="51"/>
  <c r="QTA334" i="51"/>
  <c r="QSZ334" i="51"/>
  <c r="QSY334" i="51"/>
  <c r="QST334" i="51"/>
  <c r="QSS334" i="51"/>
  <c r="QSR334" i="51"/>
  <c r="QSQ334" i="51"/>
  <c r="QSL334" i="51"/>
  <c r="QSL336" i="51" s="1"/>
  <c r="QSK334" i="51"/>
  <c r="QSK336" i="51" s="1"/>
  <c r="QSJ334" i="51"/>
  <c r="QSJ336" i="51" s="1"/>
  <c r="QSI334" i="51"/>
  <c r="QSI336" i="51" s="1"/>
  <c r="QSD334" i="51"/>
  <c r="QSD336" i="51" s="1"/>
  <c r="QSC334" i="51"/>
  <c r="QSC336" i="51" s="1"/>
  <c r="QSB334" i="51"/>
  <c r="QSA334" i="51"/>
  <c r="QRV334" i="51"/>
  <c r="QRU334" i="51"/>
  <c r="QRT334" i="51"/>
  <c r="QRS334" i="51"/>
  <c r="QRN334" i="51"/>
  <c r="QRM334" i="51"/>
  <c r="QRL334" i="51"/>
  <c r="QRK334" i="51"/>
  <c r="QRF334" i="51"/>
  <c r="QRF336" i="51" s="1"/>
  <c r="QRE334" i="51"/>
  <c r="QRE336" i="51" s="1"/>
  <c r="QRD334" i="51"/>
  <c r="QRD336" i="51" s="1"/>
  <c r="QRC334" i="51"/>
  <c r="QRC336" i="51" s="1"/>
  <c r="QQX334" i="51"/>
  <c r="QQX336" i="51" s="1"/>
  <c r="QQW334" i="51"/>
  <c r="QQW336" i="51" s="1"/>
  <c r="QQV334" i="51"/>
  <c r="QQU334" i="51"/>
  <c r="QQP334" i="51"/>
  <c r="QQO334" i="51"/>
  <c r="QQN334" i="51"/>
  <c r="QQM334" i="51"/>
  <c r="QQH334" i="51"/>
  <c r="QQG334" i="51"/>
  <c r="QQF334" i="51"/>
  <c r="QQE334" i="51"/>
  <c r="QPZ334" i="51"/>
  <c r="QPZ336" i="51" s="1"/>
  <c r="QPY334" i="51"/>
  <c r="QPY336" i="51" s="1"/>
  <c r="QPX334" i="51"/>
  <c r="QPX336" i="51" s="1"/>
  <c r="QPW334" i="51"/>
  <c r="QPW336" i="51" s="1"/>
  <c r="QPR334" i="51"/>
  <c r="QPR336" i="51" s="1"/>
  <c r="QPQ334" i="51"/>
  <c r="QPQ336" i="51" s="1"/>
  <c r="QPP334" i="51"/>
  <c r="QPO334" i="51"/>
  <c r="QPJ334" i="51"/>
  <c r="QPI334" i="51"/>
  <c r="QPH334" i="51"/>
  <c r="QPG334" i="51"/>
  <c r="QPB334" i="51"/>
  <c r="QPA334" i="51"/>
  <c r="QOZ334" i="51"/>
  <c r="QOY334" i="51"/>
  <c r="QOT334" i="51"/>
  <c r="QOT336" i="51" s="1"/>
  <c r="QOS334" i="51"/>
  <c r="QOS336" i="51" s="1"/>
  <c r="QOR334" i="51"/>
  <c r="QOR336" i="51" s="1"/>
  <c r="QOQ334" i="51"/>
  <c r="QOQ336" i="51" s="1"/>
  <c r="QOL334" i="51"/>
  <c r="QOL336" i="51" s="1"/>
  <c r="QOK334" i="51"/>
  <c r="QOK336" i="51" s="1"/>
  <c r="QOJ334" i="51"/>
  <c r="QOI334" i="51"/>
  <c r="QOD334" i="51"/>
  <c r="QOC334" i="51"/>
  <c r="QOB334" i="51"/>
  <c r="QOA334" i="51"/>
  <c r="QNV334" i="51"/>
  <c r="QNU334" i="51"/>
  <c r="QNT334" i="51"/>
  <c r="QNS334" i="51"/>
  <c r="QNN334" i="51"/>
  <c r="QNN336" i="51" s="1"/>
  <c r="QNM334" i="51"/>
  <c r="QNM336" i="51" s="1"/>
  <c r="QNL334" i="51"/>
  <c r="QNL336" i="51" s="1"/>
  <c r="QNK334" i="51"/>
  <c r="QNK336" i="51" s="1"/>
  <c r="QNF334" i="51"/>
  <c r="QNF336" i="51" s="1"/>
  <c r="QNE334" i="51"/>
  <c r="QNE336" i="51" s="1"/>
  <c r="QND334" i="51"/>
  <c r="QNC334" i="51"/>
  <c r="QMX334" i="51"/>
  <c r="QMW334" i="51"/>
  <c r="QMV334" i="51"/>
  <c r="QMU334" i="51"/>
  <c r="QMP334" i="51"/>
  <c r="QMO334" i="51"/>
  <c r="QMN334" i="51"/>
  <c r="QMM334" i="51"/>
  <c r="QMH334" i="51"/>
  <c r="QMH336" i="51" s="1"/>
  <c r="QMG334" i="51"/>
  <c r="QMG336" i="51" s="1"/>
  <c r="QMF334" i="51"/>
  <c r="QMF336" i="51" s="1"/>
  <c r="QME334" i="51"/>
  <c r="QME336" i="51" s="1"/>
  <c r="QLZ334" i="51"/>
  <c r="QLZ336" i="51" s="1"/>
  <c r="QLY334" i="51"/>
  <c r="QLY336" i="51" s="1"/>
  <c r="QLX334" i="51"/>
  <c r="QLW334" i="51"/>
  <c r="QLR334" i="51"/>
  <c r="QLQ334" i="51"/>
  <c r="QLP334" i="51"/>
  <c r="QLO334" i="51"/>
  <c r="QLJ334" i="51"/>
  <c r="QLI334" i="51"/>
  <c r="QLH334" i="51"/>
  <c r="QLG334" i="51"/>
  <c r="QLB334" i="51"/>
  <c r="QLB336" i="51" s="1"/>
  <c r="QLA334" i="51"/>
  <c r="QLA336" i="51" s="1"/>
  <c r="QKZ334" i="51"/>
  <c r="QKZ336" i="51" s="1"/>
  <c r="QKY334" i="51"/>
  <c r="QKY336" i="51" s="1"/>
  <c r="QKT334" i="51"/>
  <c r="QKT336" i="51" s="1"/>
  <c r="QKS334" i="51"/>
  <c r="QKS336" i="51" s="1"/>
  <c r="QKR334" i="51"/>
  <c r="QKQ334" i="51"/>
  <c r="QKL334" i="51"/>
  <c r="QKK334" i="51"/>
  <c r="QKJ334" i="51"/>
  <c r="QKI334" i="51"/>
  <c r="QKD334" i="51"/>
  <c r="QKC334" i="51"/>
  <c r="QKB334" i="51"/>
  <c r="QKA334" i="51"/>
  <c r="QJV334" i="51"/>
  <c r="QJV336" i="51" s="1"/>
  <c r="QJU334" i="51"/>
  <c r="QJU336" i="51" s="1"/>
  <c r="QJT334" i="51"/>
  <c r="QJT336" i="51" s="1"/>
  <c r="QJS334" i="51"/>
  <c r="QJS336" i="51" s="1"/>
  <c r="QJN334" i="51"/>
  <c r="QJN336" i="51" s="1"/>
  <c r="QJM334" i="51"/>
  <c r="QJM336" i="51" s="1"/>
  <c r="QJL334" i="51"/>
  <c r="QJK334" i="51"/>
  <c r="QJF334" i="51"/>
  <c r="QJE334" i="51"/>
  <c r="QJD334" i="51"/>
  <c r="QJC334" i="51"/>
  <c r="QIX334" i="51"/>
  <c r="QIW334" i="51"/>
  <c r="QIV334" i="51"/>
  <c r="QIU334" i="51"/>
  <c r="QIP334" i="51"/>
  <c r="QIP336" i="51" s="1"/>
  <c r="QIO334" i="51"/>
  <c r="QIO336" i="51" s="1"/>
  <c r="QIN334" i="51"/>
  <c r="QIN336" i="51" s="1"/>
  <c r="QIM334" i="51"/>
  <c r="QIM336" i="51" s="1"/>
  <c r="QIH334" i="51"/>
  <c r="QIH336" i="51" s="1"/>
  <c r="QIG334" i="51"/>
  <c r="QIG336" i="51" s="1"/>
  <c r="QIF334" i="51"/>
  <c r="QIE334" i="51"/>
  <c r="QHZ334" i="51"/>
  <c r="QHY334" i="51"/>
  <c r="QHX334" i="51"/>
  <c r="QHW334" i="51"/>
  <c r="QHR334" i="51"/>
  <c r="QHQ334" i="51"/>
  <c r="QHP334" i="51"/>
  <c r="QHO334" i="51"/>
  <c r="QHJ334" i="51"/>
  <c r="QHJ336" i="51" s="1"/>
  <c r="QHI334" i="51"/>
  <c r="QHI336" i="51" s="1"/>
  <c r="QHH334" i="51"/>
  <c r="QHH336" i="51" s="1"/>
  <c r="QHG334" i="51"/>
  <c r="QHG336" i="51" s="1"/>
  <c r="QHB334" i="51"/>
  <c r="QHB336" i="51" s="1"/>
  <c r="QHA334" i="51"/>
  <c r="QHA336" i="51" s="1"/>
  <c r="QGZ334" i="51"/>
  <c r="QGY334" i="51"/>
  <c r="QGT334" i="51"/>
  <c r="QGS334" i="51"/>
  <c r="QGR334" i="51"/>
  <c r="QGQ334" i="51"/>
  <c r="QGL334" i="51"/>
  <c r="QGK334" i="51"/>
  <c r="QGJ334" i="51"/>
  <c r="QGI334" i="51"/>
  <c r="QGD334" i="51"/>
  <c r="QGD336" i="51" s="1"/>
  <c r="QGC334" i="51"/>
  <c r="QGC336" i="51" s="1"/>
  <c r="QGB334" i="51"/>
  <c r="QGB336" i="51" s="1"/>
  <c r="QGA334" i="51"/>
  <c r="QGA336" i="51" s="1"/>
  <c r="QFV334" i="51"/>
  <c r="QFV336" i="51" s="1"/>
  <c r="QFU334" i="51"/>
  <c r="QFU336" i="51" s="1"/>
  <c r="QFT334" i="51"/>
  <c r="QFS334" i="51"/>
  <c r="QFN334" i="51"/>
  <c r="QFM334" i="51"/>
  <c r="QFL334" i="51"/>
  <c r="QFK334" i="51"/>
  <c r="QFF334" i="51"/>
  <c r="QFE334" i="51"/>
  <c r="QFD334" i="51"/>
  <c r="QFC334" i="51"/>
  <c r="QEX334" i="51"/>
  <c r="QEX336" i="51" s="1"/>
  <c r="QEW334" i="51"/>
  <c r="QEW336" i="51" s="1"/>
  <c r="QEV334" i="51"/>
  <c r="QEV336" i="51" s="1"/>
  <c r="QEU334" i="51"/>
  <c r="QEU336" i="51" s="1"/>
  <c r="QEP334" i="51"/>
  <c r="QEP336" i="51" s="1"/>
  <c r="QEO334" i="51"/>
  <c r="QEO336" i="51" s="1"/>
  <c r="QEN334" i="51"/>
  <c r="QEM334" i="51"/>
  <c r="QEH334" i="51"/>
  <c r="QEG334" i="51"/>
  <c r="QEF334" i="51"/>
  <c r="QEE334" i="51"/>
  <c r="QDZ334" i="51"/>
  <c r="QDY334" i="51"/>
  <c r="QDX334" i="51"/>
  <c r="QDW334" i="51"/>
  <c r="QDR334" i="51"/>
  <c r="QDR336" i="51" s="1"/>
  <c r="QDQ334" i="51"/>
  <c r="QDQ336" i="51" s="1"/>
  <c r="QDP334" i="51"/>
  <c r="QDP336" i="51" s="1"/>
  <c r="QDO334" i="51"/>
  <c r="QDO336" i="51" s="1"/>
  <c r="QDJ334" i="51"/>
  <c r="QDJ336" i="51" s="1"/>
  <c r="QDI334" i="51"/>
  <c r="QDI336" i="51" s="1"/>
  <c r="QDH334" i="51"/>
  <c r="QDG334" i="51"/>
  <c r="QDB334" i="51"/>
  <c r="QDA334" i="51"/>
  <c r="QCZ334" i="51"/>
  <c r="QCY334" i="51"/>
  <c r="QCT334" i="51"/>
  <c r="QCS334" i="51"/>
  <c r="QCR334" i="51"/>
  <c r="QCQ334" i="51"/>
  <c r="QCL334" i="51"/>
  <c r="QCL336" i="51" s="1"/>
  <c r="QCK334" i="51"/>
  <c r="QCK336" i="51" s="1"/>
  <c r="QCJ334" i="51"/>
  <c r="QCJ336" i="51" s="1"/>
  <c r="QCI334" i="51"/>
  <c r="QCI336" i="51" s="1"/>
  <c r="QCD334" i="51"/>
  <c r="QCD336" i="51" s="1"/>
  <c r="QCC334" i="51"/>
  <c r="QCC336" i="51" s="1"/>
  <c r="QCB334" i="51"/>
  <c r="QCA334" i="51"/>
  <c r="QBV334" i="51"/>
  <c r="QBU334" i="51"/>
  <c r="QBT334" i="51"/>
  <c r="QBS334" i="51"/>
  <c r="QBN334" i="51"/>
  <c r="QBM334" i="51"/>
  <c r="QBL334" i="51"/>
  <c r="QBK334" i="51"/>
  <c r="QBF334" i="51"/>
  <c r="QBF336" i="51" s="1"/>
  <c r="QBE334" i="51"/>
  <c r="QBE336" i="51" s="1"/>
  <c r="QBD334" i="51"/>
  <c r="QBD336" i="51" s="1"/>
  <c r="QBC334" i="51"/>
  <c r="QBC336" i="51" s="1"/>
  <c r="QAX334" i="51"/>
  <c r="QAX336" i="51" s="1"/>
  <c r="QAW334" i="51"/>
  <c r="QAW336" i="51" s="1"/>
  <c r="QAV334" i="51"/>
  <c r="QAU334" i="51"/>
  <c r="QAP334" i="51"/>
  <c r="QAO334" i="51"/>
  <c r="QAN334" i="51"/>
  <c r="QAM334" i="51"/>
  <c r="QAH334" i="51"/>
  <c r="QAG334" i="51"/>
  <c r="QAF334" i="51"/>
  <c r="QAE334" i="51"/>
  <c r="PZZ334" i="51"/>
  <c r="PZZ336" i="51" s="1"/>
  <c r="PZY334" i="51"/>
  <c r="PZY336" i="51" s="1"/>
  <c r="PZX334" i="51"/>
  <c r="PZX336" i="51" s="1"/>
  <c r="PZW334" i="51"/>
  <c r="PZW336" i="51" s="1"/>
  <c r="PZR334" i="51"/>
  <c r="PZR336" i="51" s="1"/>
  <c r="PZQ334" i="51"/>
  <c r="PZQ336" i="51" s="1"/>
  <c r="PZP334" i="51"/>
  <c r="PZO334" i="51"/>
  <c r="PZJ334" i="51"/>
  <c r="PZI334" i="51"/>
  <c r="PZH334" i="51"/>
  <c r="PZG334" i="51"/>
  <c r="PZB334" i="51"/>
  <c r="PZA334" i="51"/>
  <c r="PYZ334" i="51"/>
  <c r="PYY334" i="51"/>
  <c r="PYT334" i="51"/>
  <c r="PYT336" i="51" s="1"/>
  <c r="PYS334" i="51"/>
  <c r="PYS336" i="51" s="1"/>
  <c r="PYR334" i="51"/>
  <c r="PYR336" i="51" s="1"/>
  <c r="PYQ334" i="51"/>
  <c r="PYQ336" i="51" s="1"/>
  <c r="PYL334" i="51"/>
  <c r="PYL336" i="51" s="1"/>
  <c r="PYK334" i="51"/>
  <c r="PYK336" i="51" s="1"/>
  <c r="PYJ334" i="51"/>
  <c r="PYI334" i="51"/>
  <c r="PYD334" i="51"/>
  <c r="PYC334" i="51"/>
  <c r="PYB334" i="51"/>
  <c r="PYA334" i="51"/>
  <c r="PXV334" i="51"/>
  <c r="PXU334" i="51"/>
  <c r="PXT334" i="51"/>
  <c r="PXS334" i="51"/>
  <c r="PXN334" i="51"/>
  <c r="PXN336" i="51" s="1"/>
  <c r="PXM334" i="51"/>
  <c r="PXM336" i="51" s="1"/>
  <c r="PXL334" i="51"/>
  <c r="PXL336" i="51" s="1"/>
  <c r="PXK334" i="51"/>
  <c r="PXK336" i="51" s="1"/>
  <c r="PXF334" i="51"/>
  <c r="PXF336" i="51" s="1"/>
  <c r="PXE334" i="51"/>
  <c r="PXE336" i="51" s="1"/>
  <c r="PXD334" i="51"/>
  <c r="PXC334" i="51"/>
  <c r="PWX334" i="51"/>
  <c r="PWW334" i="51"/>
  <c r="PWV334" i="51"/>
  <c r="PWU334" i="51"/>
  <c r="PWP334" i="51"/>
  <c r="PWO334" i="51"/>
  <c r="PWN334" i="51"/>
  <c r="PWM334" i="51"/>
  <c r="PWH334" i="51"/>
  <c r="PWH336" i="51" s="1"/>
  <c r="PWG334" i="51"/>
  <c r="PWG336" i="51" s="1"/>
  <c r="PWF334" i="51"/>
  <c r="PWF336" i="51" s="1"/>
  <c r="PWE334" i="51"/>
  <c r="PWE336" i="51" s="1"/>
  <c r="PVZ334" i="51"/>
  <c r="PVZ336" i="51" s="1"/>
  <c r="PVY334" i="51"/>
  <c r="PVY336" i="51" s="1"/>
  <c r="PVX334" i="51"/>
  <c r="PVW334" i="51"/>
  <c r="PVR334" i="51"/>
  <c r="PVQ334" i="51"/>
  <c r="PVP334" i="51"/>
  <c r="PVO334" i="51"/>
  <c r="PVJ334" i="51"/>
  <c r="PVI334" i="51"/>
  <c r="PVH334" i="51"/>
  <c r="PVG334" i="51"/>
  <c r="PVB334" i="51"/>
  <c r="PVB336" i="51" s="1"/>
  <c r="PVA334" i="51"/>
  <c r="PVA336" i="51" s="1"/>
  <c r="PUZ334" i="51"/>
  <c r="PUZ336" i="51" s="1"/>
  <c r="PUY334" i="51"/>
  <c r="PUY336" i="51" s="1"/>
  <c r="PUT334" i="51"/>
  <c r="PUT336" i="51" s="1"/>
  <c r="PUS334" i="51"/>
  <c r="PUS336" i="51" s="1"/>
  <c r="PUR334" i="51"/>
  <c r="PUQ334" i="51"/>
  <c r="PUL334" i="51"/>
  <c r="PUK334" i="51"/>
  <c r="PUJ334" i="51"/>
  <c r="PUI334" i="51"/>
  <c r="PUD334" i="51"/>
  <c r="PUC334" i="51"/>
  <c r="PUB334" i="51"/>
  <c r="PUA334" i="51"/>
  <c r="PTV334" i="51"/>
  <c r="PTV336" i="51" s="1"/>
  <c r="PTU334" i="51"/>
  <c r="PTU336" i="51" s="1"/>
  <c r="PTT334" i="51"/>
  <c r="PTT336" i="51" s="1"/>
  <c r="PTS334" i="51"/>
  <c r="PTS336" i="51" s="1"/>
  <c r="PTN334" i="51"/>
  <c r="PTN336" i="51" s="1"/>
  <c r="PTM334" i="51"/>
  <c r="PTM336" i="51" s="1"/>
  <c r="PTL334" i="51"/>
  <c r="PTK334" i="51"/>
  <c r="PTF334" i="51"/>
  <c r="PTE334" i="51"/>
  <c r="PTD334" i="51"/>
  <c r="PTC334" i="51"/>
  <c r="PSX334" i="51"/>
  <c r="PSW334" i="51"/>
  <c r="PSV334" i="51"/>
  <c r="PSU334" i="51"/>
  <c r="PSP334" i="51"/>
  <c r="PSP336" i="51" s="1"/>
  <c r="PSO334" i="51"/>
  <c r="PSO336" i="51" s="1"/>
  <c r="PSN334" i="51"/>
  <c r="PSN336" i="51" s="1"/>
  <c r="PSM334" i="51"/>
  <c r="PSM336" i="51" s="1"/>
  <c r="PSH334" i="51"/>
  <c r="PSH336" i="51" s="1"/>
  <c r="PSG334" i="51"/>
  <c r="PSG336" i="51" s="1"/>
  <c r="PSF334" i="51"/>
  <c r="PSE334" i="51"/>
  <c r="PRZ334" i="51"/>
  <c r="PRY334" i="51"/>
  <c r="PRX334" i="51"/>
  <c r="PRW334" i="51"/>
  <c r="PRR334" i="51"/>
  <c r="PRQ334" i="51"/>
  <c r="PRP334" i="51"/>
  <c r="PRO334" i="51"/>
  <c r="PRJ334" i="51"/>
  <c r="PRJ336" i="51" s="1"/>
  <c r="PRI334" i="51"/>
  <c r="PRI336" i="51" s="1"/>
  <c r="PRH334" i="51"/>
  <c r="PRH336" i="51" s="1"/>
  <c r="PRG334" i="51"/>
  <c r="PRG336" i="51" s="1"/>
  <c r="PRB334" i="51"/>
  <c r="PRB336" i="51" s="1"/>
  <c r="PRA334" i="51"/>
  <c r="PRA336" i="51" s="1"/>
  <c r="PQZ334" i="51"/>
  <c r="PQY334" i="51"/>
  <c r="PQT334" i="51"/>
  <c r="PQS334" i="51"/>
  <c r="PQR334" i="51"/>
  <c r="PQQ334" i="51"/>
  <c r="PQL334" i="51"/>
  <c r="PQK334" i="51"/>
  <c r="PQJ334" i="51"/>
  <c r="PQI334" i="51"/>
  <c r="PQD334" i="51"/>
  <c r="PQD336" i="51" s="1"/>
  <c r="PQC334" i="51"/>
  <c r="PQC336" i="51" s="1"/>
  <c r="PQB334" i="51"/>
  <c r="PQB336" i="51" s="1"/>
  <c r="PQA334" i="51"/>
  <c r="PQA336" i="51" s="1"/>
  <c r="PPV334" i="51"/>
  <c r="PPV336" i="51" s="1"/>
  <c r="PPU334" i="51"/>
  <c r="PPU336" i="51" s="1"/>
  <c r="PPT334" i="51"/>
  <c r="PPS334" i="51"/>
  <c r="PPN334" i="51"/>
  <c r="PPM334" i="51"/>
  <c r="PPL334" i="51"/>
  <c r="PPK334" i="51"/>
  <c r="PPF334" i="51"/>
  <c r="PPE334" i="51"/>
  <c r="PPD334" i="51"/>
  <c r="PPC334" i="51"/>
  <c r="POX334" i="51"/>
  <c r="POX336" i="51" s="1"/>
  <c r="POW334" i="51"/>
  <c r="POW336" i="51" s="1"/>
  <c r="POV334" i="51"/>
  <c r="POV336" i="51" s="1"/>
  <c r="POU334" i="51"/>
  <c r="POU336" i="51" s="1"/>
  <c r="POP334" i="51"/>
  <c r="POP336" i="51" s="1"/>
  <c r="POO334" i="51"/>
  <c r="POO336" i="51" s="1"/>
  <c r="PON334" i="51"/>
  <c r="POM334" i="51"/>
  <c r="POH334" i="51"/>
  <c r="POG334" i="51"/>
  <c r="POF334" i="51"/>
  <c r="POE334" i="51"/>
  <c r="PNZ334" i="51"/>
  <c r="PNY334" i="51"/>
  <c r="PNX334" i="51"/>
  <c r="PNW334" i="51"/>
  <c r="PNR334" i="51"/>
  <c r="PNR336" i="51" s="1"/>
  <c r="PNQ334" i="51"/>
  <c r="PNQ336" i="51" s="1"/>
  <c r="PNP334" i="51"/>
  <c r="PNP336" i="51" s="1"/>
  <c r="PNO334" i="51"/>
  <c r="PNO336" i="51" s="1"/>
  <c r="PNJ334" i="51"/>
  <c r="PNJ336" i="51" s="1"/>
  <c r="PNI334" i="51"/>
  <c r="PNI336" i="51" s="1"/>
  <c r="PNH334" i="51"/>
  <c r="PNG334" i="51"/>
  <c r="PNB334" i="51"/>
  <c r="PNA334" i="51"/>
  <c r="PMZ334" i="51"/>
  <c r="PMY334" i="51"/>
  <c r="PMT334" i="51"/>
  <c r="PMS334" i="51"/>
  <c r="PMR334" i="51"/>
  <c r="PMQ334" i="51"/>
  <c r="PML334" i="51"/>
  <c r="PML336" i="51" s="1"/>
  <c r="PMK334" i="51"/>
  <c r="PMK336" i="51" s="1"/>
  <c r="PMJ334" i="51"/>
  <c r="PMJ336" i="51" s="1"/>
  <c r="PMI334" i="51"/>
  <c r="PMI336" i="51" s="1"/>
  <c r="PMD334" i="51"/>
  <c r="PMD336" i="51" s="1"/>
  <c r="PMC334" i="51"/>
  <c r="PMC336" i="51" s="1"/>
  <c r="PMB334" i="51"/>
  <c r="PMA334" i="51"/>
  <c r="PLV334" i="51"/>
  <c r="PLU334" i="51"/>
  <c r="PLT334" i="51"/>
  <c r="PLS334" i="51"/>
  <c r="PLN334" i="51"/>
  <c r="PLM334" i="51"/>
  <c r="PLL334" i="51"/>
  <c r="PLK334" i="51"/>
  <c r="PLF334" i="51"/>
  <c r="PLF336" i="51" s="1"/>
  <c r="PLE334" i="51"/>
  <c r="PLE336" i="51" s="1"/>
  <c r="PLD334" i="51"/>
  <c r="PLD336" i="51" s="1"/>
  <c r="PLC334" i="51"/>
  <c r="PLC336" i="51" s="1"/>
  <c r="PKX334" i="51"/>
  <c r="PKX336" i="51" s="1"/>
  <c r="PKW334" i="51"/>
  <c r="PKW336" i="51" s="1"/>
  <c r="PKV334" i="51"/>
  <c r="PKU334" i="51"/>
  <c r="PKP334" i="51"/>
  <c r="PKO334" i="51"/>
  <c r="PKN334" i="51"/>
  <c r="PKM334" i="51"/>
  <c r="PKH334" i="51"/>
  <c r="PKG334" i="51"/>
  <c r="PKF334" i="51"/>
  <c r="PKE334" i="51"/>
  <c r="PJZ334" i="51"/>
  <c r="PJZ336" i="51" s="1"/>
  <c r="PJY334" i="51"/>
  <c r="PJY336" i="51" s="1"/>
  <c r="PJX334" i="51"/>
  <c r="PJX336" i="51" s="1"/>
  <c r="PJW334" i="51"/>
  <c r="PJW336" i="51" s="1"/>
  <c r="PJR334" i="51"/>
  <c r="PJR336" i="51" s="1"/>
  <c r="PJQ334" i="51"/>
  <c r="PJQ336" i="51" s="1"/>
  <c r="PJP334" i="51"/>
  <c r="PJO334" i="51"/>
  <c r="PJJ334" i="51"/>
  <c r="PJI334" i="51"/>
  <c r="PJH334" i="51"/>
  <c r="PJG334" i="51"/>
  <c r="PJB334" i="51"/>
  <c r="PJA334" i="51"/>
  <c r="PIZ334" i="51"/>
  <c r="PIY334" i="51"/>
  <c r="PIT334" i="51"/>
  <c r="PIT336" i="51" s="1"/>
  <c r="PIS334" i="51"/>
  <c r="PIS336" i="51" s="1"/>
  <c r="PIR334" i="51"/>
  <c r="PIR336" i="51" s="1"/>
  <c r="PIQ334" i="51"/>
  <c r="PIQ336" i="51" s="1"/>
  <c r="PIL334" i="51"/>
  <c r="PIL336" i="51" s="1"/>
  <c r="PIK334" i="51"/>
  <c r="PIK336" i="51" s="1"/>
  <c r="PIJ334" i="51"/>
  <c r="PII334" i="51"/>
  <c r="PID334" i="51"/>
  <c r="PIC334" i="51"/>
  <c r="PIB334" i="51"/>
  <c r="PIA334" i="51"/>
  <c r="PHV334" i="51"/>
  <c r="PHU334" i="51"/>
  <c r="PHT334" i="51"/>
  <c r="PHS334" i="51"/>
  <c r="PHN334" i="51"/>
  <c r="PHN336" i="51" s="1"/>
  <c r="PHM334" i="51"/>
  <c r="PHM336" i="51" s="1"/>
  <c r="PHL334" i="51"/>
  <c r="PHL336" i="51" s="1"/>
  <c r="PHK334" i="51"/>
  <c r="PHK336" i="51" s="1"/>
  <c r="PHF334" i="51"/>
  <c r="PHF336" i="51" s="1"/>
  <c r="PHE334" i="51"/>
  <c r="PHE336" i="51" s="1"/>
  <c r="PHD334" i="51"/>
  <c r="PHC334" i="51"/>
  <c r="PGX334" i="51"/>
  <c r="PGW334" i="51"/>
  <c r="PGV334" i="51"/>
  <c r="PGU334" i="51"/>
  <c r="PGP334" i="51"/>
  <c r="PGO334" i="51"/>
  <c r="PGN334" i="51"/>
  <c r="PGM334" i="51"/>
  <c r="PGH334" i="51"/>
  <c r="PGH336" i="51" s="1"/>
  <c r="PGG334" i="51"/>
  <c r="PGG336" i="51" s="1"/>
  <c r="PGF334" i="51"/>
  <c r="PGF336" i="51" s="1"/>
  <c r="PGE334" i="51"/>
  <c r="PGE336" i="51" s="1"/>
  <c r="PFZ334" i="51"/>
  <c r="PFZ336" i="51" s="1"/>
  <c r="PFY334" i="51"/>
  <c r="PFY336" i="51" s="1"/>
  <c r="PFX334" i="51"/>
  <c r="PFW334" i="51"/>
  <c r="PFR334" i="51"/>
  <c r="PFQ334" i="51"/>
  <c r="PFP334" i="51"/>
  <c r="PFO334" i="51"/>
  <c r="PFJ334" i="51"/>
  <c r="PFI334" i="51"/>
  <c r="PFH334" i="51"/>
  <c r="PFG334" i="51"/>
  <c r="PFB334" i="51"/>
  <c r="PFB336" i="51" s="1"/>
  <c r="PFA334" i="51"/>
  <c r="PFA336" i="51" s="1"/>
  <c r="PEZ334" i="51"/>
  <c r="PEZ336" i="51" s="1"/>
  <c r="PEY334" i="51"/>
  <c r="PEY336" i="51" s="1"/>
  <c r="PET334" i="51"/>
  <c r="PET336" i="51" s="1"/>
  <c r="PES334" i="51"/>
  <c r="PES336" i="51" s="1"/>
  <c r="PER334" i="51"/>
  <c r="PEQ334" i="51"/>
  <c r="PEL334" i="51"/>
  <c r="PEK334" i="51"/>
  <c r="PEJ334" i="51"/>
  <c r="PEI334" i="51"/>
  <c r="PED334" i="51"/>
  <c r="PEC334" i="51"/>
  <c r="PEB334" i="51"/>
  <c r="PEA334" i="51"/>
  <c r="PDV334" i="51"/>
  <c r="PDV336" i="51" s="1"/>
  <c r="PDU334" i="51"/>
  <c r="PDU336" i="51" s="1"/>
  <c r="PDT334" i="51"/>
  <c r="PDT336" i="51" s="1"/>
  <c r="PDS334" i="51"/>
  <c r="PDS336" i="51" s="1"/>
  <c r="PDN334" i="51"/>
  <c r="PDN336" i="51" s="1"/>
  <c r="PDM334" i="51"/>
  <c r="PDM336" i="51" s="1"/>
  <c r="PDL334" i="51"/>
  <c r="PDK334" i="51"/>
  <c r="PDF334" i="51"/>
  <c r="PDE334" i="51"/>
  <c r="PDD334" i="51"/>
  <c r="PDC334" i="51"/>
  <c r="PCX334" i="51"/>
  <c r="PCW334" i="51"/>
  <c r="PCV334" i="51"/>
  <c r="PCU334" i="51"/>
  <c r="PCP334" i="51"/>
  <c r="PCP336" i="51" s="1"/>
  <c r="PCO334" i="51"/>
  <c r="PCO336" i="51" s="1"/>
  <c r="PCN334" i="51"/>
  <c r="PCN336" i="51" s="1"/>
  <c r="PCM334" i="51"/>
  <c r="PCM336" i="51" s="1"/>
  <c r="PCH334" i="51"/>
  <c r="PCH336" i="51" s="1"/>
  <c r="PCG334" i="51"/>
  <c r="PCG336" i="51" s="1"/>
  <c r="PCF334" i="51"/>
  <c r="PCE334" i="51"/>
  <c r="PBZ334" i="51"/>
  <c r="PBY334" i="51"/>
  <c r="PBX334" i="51"/>
  <c r="PBW334" i="51"/>
  <c r="PBR334" i="51"/>
  <c r="PBQ334" i="51"/>
  <c r="PBP334" i="51"/>
  <c r="PBO334" i="51"/>
  <c r="PBJ334" i="51"/>
  <c r="PBJ336" i="51" s="1"/>
  <c r="PBI334" i="51"/>
  <c r="PBI336" i="51" s="1"/>
  <c r="PBH334" i="51"/>
  <c r="PBH336" i="51" s="1"/>
  <c r="PBG334" i="51"/>
  <c r="PBG336" i="51" s="1"/>
  <c r="PBB334" i="51"/>
  <c r="PBB336" i="51" s="1"/>
  <c r="PBA334" i="51"/>
  <c r="PBA336" i="51" s="1"/>
  <c r="PAZ334" i="51"/>
  <c r="PAY334" i="51"/>
  <c r="PAT334" i="51"/>
  <c r="PAS334" i="51"/>
  <c r="PAR334" i="51"/>
  <c r="PAQ334" i="51"/>
  <c r="PAL334" i="51"/>
  <c r="PAK334" i="51"/>
  <c r="PAJ334" i="51"/>
  <c r="PAI334" i="51"/>
  <c r="PAD334" i="51"/>
  <c r="PAD336" i="51" s="1"/>
  <c r="PAC334" i="51"/>
  <c r="PAC336" i="51" s="1"/>
  <c r="PAB334" i="51"/>
  <c r="PAB336" i="51" s="1"/>
  <c r="PAA334" i="51"/>
  <c r="PAA336" i="51" s="1"/>
  <c r="OZV334" i="51"/>
  <c r="OZV336" i="51" s="1"/>
  <c r="OZU334" i="51"/>
  <c r="OZU336" i="51" s="1"/>
  <c r="OZT334" i="51"/>
  <c r="OZS334" i="51"/>
  <c r="OZN334" i="51"/>
  <c r="OZM334" i="51"/>
  <c r="OZL334" i="51"/>
  <c r="OZK334" i="51"/>
  <c r="OZF334" i="51"/>
  <c r="OZE334" i="51"/>
  <c r="OZD334" i="51"/>
  <c r="OZC334" i="51"/>
  <c r="OYX334" i="51"/>
  <c r="OYX336" i="51" s="1"/>
  <c r="OYW334" i="51"/>
  <c r="OYW336" i="51" s="1"/>
  <c r="OYV334" i="51"/>
  <c r="OYV336" i="51" s="1"/>
  <c r="OYU334" i="51"/>
  <c r="OYU336" i="51" s="1"/>
  <c r="OYP334" i="51"/>
  <c r="OYP336" i="51" s="1"/>
  <c r="OYO334" i="51"/>
  <c r="OYO336" i="51" s="1"/>
  <c r="OYN334" i="51"/>
  <c r="OYM334" i="51"/>
  <c r="OYH334" i="51"/>
  <c r="OYG334" i="51"/>
  <c r="OYF334" i="51"/>
  <c r="OYE334" i="51"/>
  <c r="OXZ334" i="51"/>
  <c r="OXY334" i="51"/>
  <c r="OXX334" i="51"/>
  <c r="OXW334" i="51"/>
  <c r="OXR334" i="51"/>
  <c r="OXR336" i="51" s="1"/>
  <c r="OXQ334" i="51"/>
  <c r="OXQ336" i="51" s="1"/>
  <c r="OXP334" i="51"/>
  <c r="OXP336" i="51" s="1"/>
  <c r="OXO334" i="51"/>
  <c r="OXO336" i="51" s="1"/>
  <c r="OXJ334" i="51"/>
  <c r="OXJ336" i="51" s="1"/>
  <c r="OXI334" i="51"/>
  <c r="OXI336" i="51" s="1"/>
  <c r="OXH334" i="51"/>
  <c r="OXG334" i="51"/>
  <c r="OXB334" i="51"/>
  <c r="OXA334" i="51"/>
  <c r="OWZ334" i="51"/>
  <c r="OWY334" i="51"/>
  <c r="OWT334" i="51"/>
  <c r="OWS334" i="51"/>
  <c r="OWR334" i="51"/>
  <c r="OWQ334" i="51"/>
  <c r="OWL334" i="51"/>
  <c r="OWL336" i="51" s="1"/>
  <c r="OWK334" i="51"/>
  <c r="OWK336" i="51" s="1"/>
  <c r="OWJ334" i="51"/>
  <c r="OWJ336" i="51" s="1"/>
  <c r="OWI334" i="51"/>
  <c r="OWI336" i="51" s="1"/>
  <c r="OWD334" i="51"/>
  <c r="OWD336" i="51" s="1"/>
  <c r="OWC334" i="51"/>
  <c r="OWC336" i="51" s="1"/>
  <c r="OWB334" i="51"/>
  <c r="OWA334" i="51"/>
  <c r="OVV334" i="51"/>
  <c r="OVU334" i="51"/>
  <c r="OVT334" i="51"/>
  <c r="OVS334" i="51"/>
  <c r="OVN334" i="51"/>
  <c r="OVM334" i="51"/>
  <c r="OVL334" i="51"/>
  <c r="OVK334" i="51"/>
  <c r="OVF334" i="51"/>
  <c r="OVF336" i="51" s="1"/>
  <c r="OVE334" i="51"/>
  <c r="OVE336" i="51" s="1"/>
  <c r="OVD334" i="51"/>
  <c r="OVD336" i="51" s="1"/>
  <c r="OVC334" i="51"/>
  <c r="OVC336" i="51" s="1"/>
  <c r="OUX334" i="51"/>
  <c r="OUX336" i="51" s="1"/>
  <c r="OUW334" i="51"/>
  <c r="OUW336" i="51" s="1"/>
  <c r="OUV334" i="51"/>
  <c r="OUU334" i="51"/>
  <c r="OUP334" i="51"/>
  <c r="OUO334" i="51"/>
  <c r="OUN334" i="51"/>
  <c r="OUM334" i="51"/>
  <c r="OUH334" i="51"/>
  <c r="OUG334" i="51"/>
  <c r="OUF334" i="51"/>
  <c r="OUE334" i="51"/>
  <c r="OTZ334" i="51"/>
  <c r="OTZ336" i="51" s="1"/>
  <c r="OTY334" i="51"/>
  <c r="OTY336" i="51" s="1"/>
  <c r="OTX334" i="51"/>
  <c r="OTX336" i="51" s="1"/>
  <c r="OTW334" i="51"/>
  <c r="OTW336" i="51" s="1"/>
  <c r="OTR334" i="51"/>
  <c r="OTR336" i="51" s="1"/>
  <c r="OTQ334" i="51"/>
  <c r="OTQ336" i="51" s="1"/>
  <c r="OTP334" i="51"/>
  <c r="OTO334" i="51"/>
  <c r="OTJ334" i="51"/>
  <c r="OTI334" i="51"/>
  <c r="OTH334" i="51"/>
  <c r="OTG334" i="51"/>
  <c r="OTB334" i="51"/>
  <c r="OTA334" i="51"/>
  <c r="OSZ334" i="51"/>
  <c r="OSY334" i="51"/>
  <c r="OST334" i="51"/>
  <c r="OST336" i="51" s="1"/>
  <c r="OSS334" i="51"/>
  <c r="OSS336" i="51" s="1"/>
  <c r="OSR334" i="51"/>
  <c r="OSR336" i="51" s="1"/>
  <c r="OSQ334" i="51"/>
  <c r="OSQ336" i="51" s="1"/>
  <c r="OSL334" i="51"/>
  <c r="OSL336" i="51" s="1"/>
  <c r="OSK334" i="51"/>
  <c r="OSK336" i="51" s="1"/>
  <c r="OSJ334" i="51"/>
  <c r="OSI334" i="51"/>
  <c r="OSD334" i="51"/>
  <c r="OSC334" i="51"/>
  <c r="OSB334" i="51"/>
  <c r="OSA334" i="51"/>
  <c r="ORV334" i="51"/>
  <c r="ORU334" i="51"/>
  <c r="ORT334" i="51"/>
  <c r="ORS334" i="51"/>
  <c r="ORN334" i="51"/>
  <c r="ORN336" i="51" s="1"/>
  <c r="ORM334" i="51"/>
  <c r="ORM336" i="51" s="1"/>
  <c r="ORL334" i="51"/>
  <c r="ORL336" i="51" s="1"/>
  <c r="ORK334" i="51"/>
  <c r="ORK336" i="51" s="1"/>
  <c r="ORF334" i="51"/>
  <c r="ORF336" i="51" s="1"/>
  <c r="ORE334" i="51"/>
  <c r="ORE336" i="51" s="1"/>
  <c r="ORD334" i="51"/>
  <c r="ORC334" i="51"/>
  <c r="OQX334" i="51"/>
  <c r="OQW334" i="51"/>
  <c r="OQV334" i="51"/>
  <c r="OQU334" i="51"/>
  <c r="OQP334" i="51"/>
  <c r="OQO334" i="51"/>
  <c r="OQN334" i="51"/>
  <c r="OQM334" i="51"/>
  <c r="OQH334" i="51"/>
  <c r="OQH336" i="51" s="1"/>
  <c r="OQG334" i="51"/>
  <c r="OQG336" i="51" s="1"/>
  <c r="OQF334" i="51"/>
  <c r="OQF336" i="51" s="1"/>
  <c r="OQE334" i="51"/>
  <c r="OQE336" i="51" s="1"/>
  <c r="OPZ334" i="51"/>
  <c r="OPZ336" i="51" s="1"/>
  <c r="OPY334" i="51"/>
  <c r="OPY336" i="51" s="1"/>
  <c r="OPX334" i="51"/>
  <c r="OPW334" i="51"/>
  <c r="OPR334" i="51"/>
  <c r="OPQ334" i="51"/>
  <c r="OPP334" i="51"/>
  <c r="OPO334" i="51"/>
  <c r="OPJ334" i="51"/>
  <c r="OPI334" i="51"/>
  <c r="OPH334" i="51"/>
  <c r="OPG334" i="51"/>
  <c r="OPB334" i="51"/>
  <c r="OPB336" i="51" s="1"/>
  <c r="OPA334" i="51"/>
  <c r="OPA336" i="51" s="1"/>
  <c r="OOZ334" i="51"/>
  <c r="OOZ336" i="51" s="1"/>
  <c r="OOY334" i="51"/>
  <c r="OOY336" i="51" s="1"/>
  <c r="OOT334" i="51"/>
  <c r="OOT336" i="51" s="1"/>
  <c r="OOS334" i="51"/>
  <c r="OOS336" i="51" s="1"/>
  <c r="OOR334" i="51"/>
  <c r="OOQ334" i="51"/>
  <c r="OOL334" i="51"/>
  <c r="OOK334" i="51"/>
  <c r="OOJ334" i="51"/>
  <c r="OOI334" i="51"/>
  <c r="OOD334" i="51"/>
  <c r="OOC334" i="51"/>
  <c r="OOB334" i="51"/>
  <c r="OOA334" i="51"/>
  <c r="ONV334" i="51"/>
  <c r="ONV336" i="51" s="1"/>
  <c r="ONU334" i="51"/>
  <c r="ONU336" i="51" s="1"/>
  <c r="ONT334" i="51"/>
  <c r="ONT336" i="51" s="1"/>
  <c r="ONS334" i="51"/>
  <c r="ONS336" i="51" s="1"/>
  <c r="ONN334" i="51"/>
  <c r="ONN336" i="51" s="1"/>
  <c r="ONM334" i="51"/>
  <c r="ONM336" i="51" s="1"/>
  <c r="ONL334" i="51"/>
  <c r="ONK334" i="51"/>
  <c r="ONF334" i="51"/>
  <c r="ONE334" i="51"/>
  <c r="OND334" i="51"/>
  <c r="ONC334" i="51"/>
  <c r="OMX334" i="51"/>
  <c r="OMW334" i="51"/>
  <c r="OMV334" i="51"/>
  <c r="OMU334" i="51"/>
  <c r="OMP334" i="51"/>
  <c r="OMP336" i="51" s="1"/>
  <c r="OMO334" i="51"/>
  <c r="OMO336" i="51" s="1"/>
  <c r="OMN334" i="51"/>
  <c r="OMN336" i="51" s="1"/>
  <c r="OMM334" i="51"/>
  <c r="OMM336" i="51" s="1"/>
  <c r="OMH334" i="51"/>
  <c r="OMH336" i="51" s="1"/>
  <c r="OMG334" i="51"/>
  <c r="OMG336" i="51" s="1"/>
  <c r="OMF334" i="51"/>
  <c r="OME334" i="51"/>
  <c r="OLZ334" i="51"/>
  <c r="OLY334" i="51"/>
  <c r="OLX334" i="51"/>
  <c r="OLW334" i="51"/>
  <c r="OLR334" i="51"/>
  <c r="OLQ334" i="51"/>
  <c r="OLP334" i="51"/>
  <c r="OLO334" i="51"/>
  <c r="OLJ334" i="51"/>
  <c r="OLJ336" i="51" s="1"/>
  <c r="OLI334" i="51"/>
  <c r="OLI336" i="51" s="1"/>
  <c r="OLH334" i="51"/>
  <c r="OLH336" i="51" s="1"/>
  <c r="OLG334" i="51"/>
  <c r="OLG336" i="51" s="1"/>
  <c r="OLB334" i="51"/>
  <c r="OLB336" i="51" s="1"/>
  <c r="OLA334" i="51"/>
  <c r="OLA336" i="51" s="1"/>
  <c r="OKZ334" i="51"/>
  <c r="OKY334" i="51"/>
  <c r="OKT334" i="51"/>
  <c r="OKS334" i="51"/>
  <c r="OKR334" i="51"/>
  <c r="OKQ334" i="51"/>
  <c r="OKL334" i="51"/>
  <c r="OKK334" i="51"/>
  <c r="OKJ334" i="51"/>
  <c r="OKI334" i="51"/>
  <c r="OKD334" i="51"/>
  <c r="OKD336" i="51" s="1"/>
  <c r="OKC334" i="51"/>
  <c r="OKC336" i="51" s="1"/>
  <c r="OKB334" i="51"/>
  <c r="OKB336" i="51" s="1"/>
  <c r="OKA334" i="51"/>
  <c r="OKA336" i="51" s="1"/>
  <c r="OJV334" i="51"/>
  <c r="OJV336" i="51" s="1"/>
  <c r="OJU334" i="51"/>
  <c r="OJU336" i="51" s="1"/>
  <c r="OJT334" i="51"/>
  <c r="OJS334" i="51"/>
  <c r="OJN334" i="51"/>
  <c r="OJM334" i="51"/>
  <c r="OJL334" i="51"/>
  <c r="OJK334" i="51"/>
  <c r="OJF334" i="51"/>
  <c r="OJE334" i="51"/>
  <c r="OJD334" i="51"/>
  <c r="OJC334" i="51"/>
  <c r="OIX334" i="51"/>
  <c r="OIX336" i="51" s="1"/>
  <c r="OIW334" i="51"/>
  <c r="OIW336" i="51" s="1"/>
  <c r="OIV334" i="51"/>
  <c r="OIV336" i="51" s="1"/>
  <c r="OIU334" i="51"/>
  <c r="OIU336" i="51" s="1"/>
  <c r="OIP334" i="51"/>
  <c r="OIP336" i="51" s="1"/>
  <c r="OIO334" i="51"/>
  <c r="OIO336" i="51" s="1"/>
  <c r="OIN334" i="51"/>
  <c r="OIM334" i="51"/>
  <c r="OIH334" i="51"/>
  <c r="OIG334" i="51"/>
  <c r="OIF334" i="51"/>
  <c r="OIE334" i="51"/>
  <c r="OHZ334" i="51"/>
  <c r="OHY334" i="51"/>
  <c r="OHX334" i="51"/>
  <c r="OHW334" i="51"/>
  <c r="OHR334" i="51"/>
  <c r="OHR336" i="51" s="1"/>
  <c r="OHQ334" i="51"/>
  <c r="OHQ336" i="51" s="1"/>
  <c r="OHP334" i="51"/>
  <c r="OHP336" i="51" s="1"/>
  <c r="OHO334" i="51"/>
  <c r="OHO336" i="51" s="1"/>
  <c r="OHJ334" i="51"/>
  <c r="OHJ336" i="51" s="1"/>
  <c r="OHI334" i="51"/>
  <c r="OHI336" i="51" s="1"/>
  <c r="OHH334" i="51"/>
  <c r="OHG334" i="51"/>
  <c r="OHB334" i="51"/>
  <c r="OHA334" i="51"/>
  <c r="OGZ334" i="51"/>
  <c r="OGY334" i="51"/>
  <c r="OGT334" i="51"/>
  <c r="OGS334" i="51"/>
  <c r="OGR334" i="51"/>
  <c r="OGQ334" i="51"/>
  <c r="OGL334" i="51"/>
  <c r="OGL336" i="51" s="1"/>
  <c r="OGK334" i="51"/>
  <c r="OGK336" i="51" s="1"/>
  <c r="OGJ334" i="51"/>
  <c r="OGJ336" i="51" s="1"/>
  <c r="OGI334" i="51"/>
  <c r="OGI336" i="51" s="1"/>
  <c r="OGD334" i="51"/>
  <c r="OGD336" i="51" s="1"/>
  <c r="OGC334" i="51"/>
  <c r="OGC336" i="51" s="1"/>
  <c r="OGB334" i="51"/>
  <c r="OGA334" i="51"/>
  <c r="OFV334" i="51"/>
  <c r="OFU334" i="51"/>
  <c r="OFT334" i="51"/>
  <c r="OFS334" i="51"/>
  <c r="OFN334" i="51"/>
  <c r="OFM334" i="51"/>
  <c r="OFL334" i="51"/>
  <c r="OFK334" i="51"/>
  <c r="OFF334" i="51"/>
  <c r="OFF336" i="51" s="1"/>
  <c r="OFE334" i="51"/>
  <c r="OFE336" i="51" s="1"/>
  <c r="OFD334" i="51"/>
  <c r="OFD336" i="51" s="1"/>
  <c r="OFC334" i="51"/>
  <c r="OFC336" i="51" s="1"/>
  <c r="OEX334" i="51"/>
  <c r="OEX336" i="51" s="1"/>
  <c r="OEW334" i="51"/>
  <c r="OEW336" i="51" s="1"/>
  <c r="OEV334" i="51"/>
  <c r="OEU334" i="51"/>
  <c r="OEP334" i="51"/>
  <c r="OEO334" i="51"/>
  <c r="OEN334" i="51"/>
  <c r="OEM334" i="51"/>
  <c r="OEH334" i="51"/>
  <c r="OEG334" i="51"/>
  <c r="OEF334" i="51"/>
  <c r="OEE334" i="51"/>
  <c r="ODZ334" i="51"/>
  <c r="ODZ336" i="51" s="1"/>
  <c r="ODY334" i="51"/>
  <c r="ODY336" i="51" s="1"/>
  <c r="ODX334" i="51"/>
  <c r="ODX336" i="51" s="1"/>
  <c r="ODW334" i="51"/>
  <c r="ODW336" i="51" s="1"/>
  <c r="ODR334" i="51"/>
  <c r="ODR336" i="51" s="1"/>
  <c r="ODQ334" i="51"/>
  <c r="ODQ336" i="51" s="1"/>
  <c r="ODP334" i="51"/>
  <c r="ODO334" i="51"/>
  <c r="ODJ334" i="51"/>
  <c r="ODI334" i="51"/>
  <c r="ODH334" i="51"/>
  <c r="ODG334" i="51"/>
  <c r="ODB334" i="51"/>
  <c r="ODA334" i="51"/>
  <c r="OCZ334" i="51"/>
  <c r="OCY334" i="51"/>
  <c r="OCT334" i="51"/>
  <c r="OCT336" i="51" s="1"/>
  <c r="OCS334" i="51"/>
  <c r="OCS336" i="51" s="1"/>
  <c r="OCR334" i="51"/>
  <c r="OCR336" i="51" s="1"/>
  <c r="OCQ334" i="51"/>
  <c r="OCQ336" i="51" s="1"/>
  <c r="OCL334" i="51"/>
  <c r="OCL336" i="51" s="1"/>
  <c r="OCK334" i="51"/>
  <c r="OCK336" i="51" s="1"/>
  <c r="OCJ334" i="51"/>
  <c r="OCI334" i="51"/>
  <c r="OCD334" i="51"/>
  <c r="OCC334" i="51"/>
  <c r="OCB334" i="51"/>
  <c r="OCA334" i="51"/>
  <c r="OBV334" i="51"/>
  <c r="OBU334" i="51"/>
  <c r="OBT334" i="51"/>
  <c r="OBS334" i="51"/>
  <c r="OBN334" i="51"/>
  <c r="OBN336" i="51" s="1"/>
  <c r="OBM334" i="51"/>
  <c r="OBM336" i="51" s="1"/>
  <c r="OBL334" i="51"/>
  <c r="OBL336" i="51" s="1"/>
  <c r="OBK334" i="51"/>
  <c r="OBK336" i="51" s="1"/>
  <c r="OBF334" i="51"/>
  <c r="OBF336" i="51" s="1"/>
  <c r="OBE334" i="51"/>
  <c r="OBE336" i="51" s="1"/>
  <c r="OBD334" i="51"/>
  <c r="OBC334" i="51"/>
  <c r="OAX334" i="51"/>
  <c r="OAW334" i="51"/>
  <c r="OAV334" i="51"/>
  <c r="OAU334" i="51"/>
  <c r="OAP334" i="51"/>
  <c r="OAO334" i="51"/>
  <c r="OAN334" i="51"/>
  <c r="OAM334" i="51"/>
  <c r="OAH334" i="51"/>
  <c r="OAH336" i="51" s="1"/>
  <c r="OAG334" i="51"/>
  <c r="OAG336" i="51" s="1"/>
  <c r="OAF334" i="51"/>
  <c r="OAF336" i="51" s="1"/>
  <c r="OAE334" i="51"/>
  <c r="OAE336" i="51" s="1"/>
  <c r="NZZ334" i="51"/>
  <c r="NZZ336" i="51" s="1"/>
  <c r="NZY334" i="51"/>
  <c r="NZY336" i="51" s="1"/>
  <c r="NZX334" i="51"/>
  <c r="NZW334" i="51"/>
  <c r="NZR334" i="51"/>
  <c r="NZQ334" i="51"/>
  <c r="NZP334" i="51"/>
  <c r="NZO334" i="51"/>
  <c r="NZJ334" i="51"/>
  <c r="NZI334" i="51"/>
  <c r="NZH334" i="51"/>
  <c r="NZG334" i="51"/>
  <c r="NZB334" i="51"/>
  <c r="NZB336" i="51" s="1"/>
  <c r="NZA334" i="51"/>
  <c r="NZA336" i="51" s="1"/>
  <c r="NYZ334" i="51"/>
  <c r="NYZ336" i="51" s="1"/>
  <c r="NYY334" i="51"/>
  <c r="NYY336" i="51" s="1"/>
  <c r="NYT334" i="51"/>
  <c r="NYT336" i="51" s="1"/>
  <c r="NYS334" i="51"/>
  <c r="NYS336" i="51" s="1"/>
  <c r="NYR334" i="51"/>
  <c r="NYQ334" i="51"/>
  <c r="NYL334" i="51"/>
  <c r="NYK334" i="51"/>
  <c r="NYJ334" i="51"/>
  <c r="NYI334" i="51"/>
  <c r="NYD334" i="51"/>
  <c r="NYC334" i="51"/>
  <c r="NYB334" i="51"/>
  <c r="NYA334" i="51"/>
  <c r="NXV334" i="51"/>
  <c r="NXV336" i="51" s="1"/>
  <c r="NXU334" i="51"/>
  <c r="NXU336" i="51" s="1"/>
  <c r="NXT334" i="51"/>
  <c r="NXT336" i="51" s="1"/>
  <c r="NXS334" i="51"/>
  <c r="NXS336" i="51" s="1"/>
  <c r="NXN334" i="51"/>
  <c r="NXN336" i="51" s="1"/>
  <c r="NXM334" i="51"/>
  <c r="NXM336" i="51" s="1"/>
  <c r="NXL334" i="51"/>
  <c r="NXK334" i="51"/>
  <c r="NXF334" i="51"/>
  <c r="NXE334" i="51"/>
  <c r="NXD334" i="51"/>
  <c r="NXC334" i="51"/>
  <c r="NWX334" i="51"/>
  <c r="NWW334" i="51"/>
  <c r="NWV334" i="51"/>
  <c r="NWU334" i="51"/>
  <c r="NWP334" i="51"/>
  <c r="NWP336" i="51" s="1"/>
  <c r="NWO334" i="51"/>
  <c r="NWO336" i="51" s="1"/>
  <c r="NWN334" i="51"/>
  <c r="NWN336" i="51" s="1"/>
  <c r="NWM334" i="51"/>
  <c r="NWM336" i="51" s="1"/>
  <c r="NWH334" i="51"/>
  <c r="NWH336" i="51" s="1"/>
  <c r="NWG334" i="51"/>
  <c r="NWG336" i="51" s="1"/>
  <c r="NWF334" i="51"/>
  <c r="NWE334" i="51"/>
  <c r="NVZ334" i="51"/>
  <c r="NVY334" i="51"/>
  <c r="NVX334" i="51"/>
  <c r="NVW334" i="51"/>
  <c r="NVR334" i="51"/>
  <c r="NVQ334" i="51"/>
  <c r="NVP334" i="51"/>
  <c r="NVO334" i="51"/>
  <c r="NVJ334" i="51"/>
  <c r="NVJ336" i="51" s="1"/>
  <c r="NVI334" i="51"/>
  <c r="NVI336" i="51" s="1"/>
  <c r="NVH334" i="51"/>
  <c r="NVH336" i="51" s="1"/>
  <c r="NVG334" i="51"/>
  <c r="NVG336" i="51" s="1"/>
  <c r="NVB334" i="51"/>
  <c r="NVB336" i="51" s="1"/>
  <c r="NVA334" i="51"/>
  <c r="NVA336" i="51" s="1"/>
  <c r="NUZ334" i="51"/>
  <c r="NUY334" i="51"/>
  <c r="NUT334" i="51"/>
  <c r="NUS334" i="51"/>
  <c r="NUR334" i="51"/>
  <c r="NUQ334" i="51"/>
  <c r="NUL334" i="51"/>
  <c r="NUK334" i="51"/>
  <c r="NUJ334" i="51"/>
  <c r="NUI334" i="51"/>
  <c r="NUD334" i="51"/>
  <c r="NUD336" i="51" s="1"/>
  <c r="NUC334" i="51"/>
  <c r="NUC336" i="51" s="1"/>
  <c r="NUB334" i="51"/>
  <c r="NUB336" i="51" s="1"/>
  <c r="NUA334" i="51"/>
  <c r="NUA336" i="51" s="1"/>
  <c r="NTV334" i="51"/>
  <c r="NTV336" i="51" s="1"/>
  <c r="NTU334" i="51"/>
  <c r="NTU336" i="51" s="1"/>
  <c r="NTT334" i="51"/>
  <c r="NTS334" i="51"/>
  <c r="NTN334" i="51"/>
  <c r="NTM334" i="51"/>
  <c r="NTL334" i="51"/>
  <c r="NTK334" i="51"/>
  <c r="NTF334" i="51"/>
  <c r="NTE334" i="51"/>
  <c r="NTD334" i="51"/>
  <c r="NTC334" i="51"/>
  <c r="NSX334" i="51"/>
  <c r="NSX336" i="51" s="1"/>
  <c r="NSW334" i="51"/>
  <c r="NSW336" i="51" s="1"/>
  <c r="NSV334" i="51"/>
  <c r="NSV336" i="51" s="1"/>
  <c r="NSU334" i="51"/>
  <c r="NSU336" i="51" s="1"/>
  <c r="NSP334" i="51"/>
  <c r="NSP336" i="51" s="1"/>
  <c r="NSO334" i="51"/>
  <c r="NSO336" i="51" s="1"/>
  <c r="NSN334" i="51"/>
  <c r="NSM334" i="51"/>
  <c r="NSH334" i="51"/>
  <c r="NSG334" i="51"/>
  <c r="NSF334" i="51"/>
  <c r="NSE334" i="51"/>
  <c r="NRZ334" i="51"/>
  <c r="NRY334" i="51"/>
  <c r="NRX334" i="51"/>
  <c r="NRW334" i="51"/>
  <c r="NRR334" i="51"/>
  <c r="NRR336" i="51" s="1"/>
  <c r="NRQ334" i="51"/>
  <c r="NRQ336" i="51" s="1"/>
  <c r="NRP334" i="51"/>
  <c r="NRP336" i="51" s="1"/>
  <c r="NRO334" i="51"/>
  <c r="NRO336" i="51" s="1"/>
  <c r="NRJ334" i="51"/>
  <c r="NRJ336" i="51" s="1"/>
  <c r="NRI334" i="51"/>
  <c r="NRI336" i="51" s="1"/>
  <c r="NRH334" i="51"/>
  <c r="NRG334" i="51"/>
  <c r="NRB334" i="51"/>
  <c r="NRA334" i="51"/>
  <c r="NQZ334" i="51"/>
  <c r="NQY334" i="51"/>
  <c r="NQT334" i="51"/>
  <c r="NQS334" i="51"/>
  <c r="NQR334" i="51"/>
  <c r="NQQ334" i="51"/>
  <c r="NQL334" i="51"/>
  <c r="NQL336" i="51" s="1"/>
  <c r="NQK334" i="51"/>
  <c r="NQK336" i="51" s="1"/>
  <c r="NQJ334" i="51"/>
  <c r="NQJ336" i="51" s="1"/>
  <c r="NQI334" i="51"/>
  <c r="NQI336" i="51" s="1"/>
  <c r="NQD334" i="51"/>
  <c r="NQD336" i="51" s="1"/>
  <c r="NQC334" i="51"/>
  <c r="NQC336" i="51" s="1"/>
  <c r="NQB334" i="51"/>
  <c r="NQA334" i="51"/>
  <c r="NPV334" i="51"/>
  <c r="NPU334" i="51"/>
  <c r="NPT334" i="51"/>
  <c r="NPS334" i="51"/>
  <c r="NPN334" i="51"/>
  <c r="NPM334" i="51"/>
  <c r="NPL334" i="51"/>
  <c r="NPK334" i="51"/>
  <c r="NPF334" i="51"/>
  <c r="NPF336" i="51" s="1"/>
  <c r="NPE334" i="51"/>
  <c r="NPE336" i="51" s="1"/>
  <c r="NPD334" i="51"/>
  <c r="NPD336" i="51" s="1"/>
  <c r="NPC334" i="51"/>
  <c r="NPC336" i="51" s="1"/>
  <c r="NOX334" i="51"/>
  <c r="NOX336" i="51" s="1"/>
  <c r="NOW334" i="51"/>
  <c r="NOW336" i="51" s="1"/>
  <c r="NOV334" i="51"/>
  <c r="NOU334" i="51"/>
  <c r="NOP334" i="51"/>
  <c r="NOO334" i="51"/>
  <c r="NON334" i="51"/>
  <c r="NOM334" i="51"/>
  <c r="NOH334" i="51"/>
  <c r="NOG334" i="51"/>
  <c r="NOF334" i="51"/>
  <c r="NOE334" i="51"/>
  <c r="NNZ334" i="51"/>
  <c r="NNZ336" i="51" s="1"/>
  <c r="NNY334" i="51"/>
  <c r="NNY336" i="51" s="1"/>
  <c r="NNX334" i="51"/>
  <c r="NNX336" i="51" s="1"/>
  <c r="NNW334" i="51"/>
  <c r="NNW336" i="51" s="1"/>
  <c r="NNR334" i="51"/>
  <c r="NNR336" i="51" s="1"/>
  <c r="NNQ334" i="51"/>
  <c r="NNQ336" i="51" s="1"/>
  <c r="NNP334" i="51"/>
  <c r="NNO334" i="51"/>
  <c r="NNJ334" i="51"/>
  <c r="NNI334" i="51"/>
  <c r="NNH334" i="51"/>
  <c r="NNG334" i="51"/>
  <c r="NNB334" i="51"/>
  <c r="NNA334" i="51"/>
  <c r="NMZ334" i="51"/>
  <c r="NMY334" i="51"/>
  <c r="NMT334" i="51"/>
  <c r="NMT336" i="51" s="1"/>
  <c r="NMS334" i="51"/>
  <c r="NMS336" i="51" s="1"/>
  <c r="NMR334" i="51"/>
  <c r="NMR336" i="51" s="1"/>
  <c r="NMQ334" i="51"/>
  <c r="NMQ336" i="51" s="1"/>
  <c r="NML334" i="51"/>
  <c r="NML336" i="51" s="1"/>
  <c r="NMK334" i="51"/>
  <c r="NMK336" i="51" s="1"/>
  <c r="NMJ334" i="51"/>
  <c r="NMI334" i="51"/>
  <c r="NMD334" i="51"/>
  <c r="NMC334" i="51"/>
  <c r="NMB334" i="51"/>
  <c r="NMA334" i="51"/>
  <c r="NLV334" i="51"/>
  <c r="NLU334" i="51"/>
  <c r="NLT334" i="51"/>
  <c r="NLS334" i="51"/>
  <c r="NLN334" i="51"/>
  <c r="NLN336" i="51" s="1"/>
  <c r="NLM334" i="51"/>
  <c r="NLM336" i="51" s="1"/>
  <c r="NLL334" i="51"/>
  <c r="NLL336" i="51" s="1"/>
  <c r="NLK334" i="51"/>
  <c r="NLK336" i="51" s="1"/>
  <c r="NLF334" i="51"/>
  <c r="NLF336" i="51" s="1"/>
  <c r="NLE334" i="51"/>
  <c r="NLE336" i="51" s="1"/>
  <c r="NLD334" i="51"/>
  <c r="NLC334" i="51"/>
  <c r="NKX334" i="51"/>
  <c r="NKW334" i="51"/>
  <c r="NKV334" i="51"/>
  <c r="NKU334" i="51"/>
  <c r="NKP334" i="51"/>
  <c r="NKO334" i="51"/>
  <c r="NKN334" i="51"/>
  <c r="NKM334" i="51"/>
  <c r="NKH334" i="51"/>
  <c r="NKH336" i="51" s="1"/>
  <c r="NKG334" i="51"/>
  <c r="NKG336" i="51" s="1"/>
  <c r="NKF334" i="51"/>
  <c r="NKF336" i="51" s="1"/>
  <c r="NKE334" i="51"/>
  <c r="NKE336" i="51" s="1"/>
  <c r="NJZ334" i="51"/>
  <c r="NJZ336" i="51" s="1"/>
  <c r="NJY334" i="51"/>
  <c r="NJY336" i="51" s="1"/>
  <c r="NJX334" i="51"/>
  <c r="NJW334" i="51"/>
  <c r="NJR334" i="51"/>
  <c r="NJQ334" i="51"/>
  <c r="NJP334" i="51"/>
  <c r="NJO334" i="51"/>
  <c r="NJJ334" i="51"/>
  <c r="NJI334" i="51"/>
  <c r="NJH334" i="51"/>
  <c r="NJG334" i="51"/>
  <c r="NJB334" i="51"/>
  <c r="NJB336" i="51" s="1"/>
  <c r="NJA334" i="51"/>
  <c r="NJA336" i="51" s="1"/>
  <c r="NIZ334" i="51"/>
  <c r="NIZ336" i="51" s="1"/>
  <c r="NIY334" i="51"/>
  <c r="NIY336" i="51" s="1"/>
  <c r="NIT334" i="51"/>
  <c r="NIT336" i="51" s="1"/>
  <c r="NIS334" i="51"/>
  <c r="NIS336" i="51" s="1"/>
  <c r="NIR334" i="51"/>
  <c r="NIQ334" i="51"/>
  <c r="NIL334" i="51"/>
  <c r="NIK334" i="51"/>
  <c r="NIJ334" i="51"/>
  <c r="NII334" i="51"/>
  <c r="NID334" i="51"/>
  <c r="NIC334" i="51"/>
  <c r="NIB334" i="51"/>
  <c r="NIA334" i="51"/>
  <c r="NHV334" i="51"/>
  <c r="NHV336" i="51" s="1"/>
  <c r="NHU334" i="51"/>
  <c r="NHU336" i="51" s="1"/>
  <c r="NHT334" i="51"/>
  <c r="NHT336" i="51" s="1"/>
  <c r="NHS334" i="51"/>
  <c r="NHS336" i="51" s="1"/>
  <c r="NHN334" i="51"/>
  <c r="NHN336" i="51" s="1"/>
  <c r="NHM334" i="51"/>
  <c r="NHM336" i="51" s="1"/>
  <c r="NHL334" i="51"/>
  <c r="NHK334" i="51"/>
  <c r="NHF334" i="51"/>
  <c r="NHE334" i="51"/>
  <c r="NHD334" i="51"/>
  <c r="NHC334" i="51"/>
  <c r="NGX334" i="51"/>
  <c r="NGW334" i="51"/>
  <c r="NGV334" i="51"/>
  <c r="NGU334" i="51"/>
  <c r="NGP334" i="51"/>
  <c r="NGP336" i="51" s="1"/>
  <c r="NGO334" i="51"/>
  <c r="NGO336" i="51" s="1"/>
  <c r="NGN334" i="51"/>
  <c r="NGN336" i="51" s="1"/>
  <c r="NGM334" i="51"/>
  <c r="NGM336" i="51" s="1"/>
  <c r="NGH334" i="51"/>
  <c r="NGH336" i="51" s="1"/>
  <c r="NGG334" i="51"/>
  <c r="NGG336" i="51" s="1"/>
  <c r="NGF334" i="51"/>
  <c r="NGE334" i="51"/>
  <c r="NFZ334" i="51"/>
  <c r="NFY334" i="51"/>
  <c r="NFX334" i="51"/>
  <c r="NFW334" i="51"/>
  <c r="NFR334" i="51"/>
  <c r="NFQ334" i="51"/>
  <c r="NFP334" i="51"/>
  <c r="NFO334" i="51"/>
  <c r="NFJ334" i="51"/>
  <c r="NFJ336" i="51" s="1"/>
  <c r="NFI334" i="51"/>
  <c r="NFI336" i="51" s="1"/>
  <c r="NFH334" i="51"/>
  <c r="NFH336" i="51" s="1"/>
  <c r="NFG334" i="51"/>
  <c r="NFG336" i="51" s="1"/>
  <c r="NFB334" i="51"/>
  <c r="NFB336" i="51" s="1"/>
  <c r="NFA334" i="51"/>
  <c r="NFA336" i="51" s="1"/>
  <c r="NEZ334" i="51"/>
  <c r="NEY334" i="51"/>
  <c r="NET334" i="51"/>
  <c r="NES334" i="51"/>
  <c r="NER334" i="51"/>
  <c r="NEQ334" i="51"/>
  <c r="NEL334" i="51"/>
  <c r="NEK334" i="51"/>
  <c r="NEJ334" i="51"/>
  <c r="NEI334" i="51"/>
  <c r="NED334" i="51"/>
  <c r="NED336" i="51" s="1"/>
  <c r="NEC334" i="51"/>
  <c r="NEC336" i="51" s="1"/>
  <c r="NEB334" i="51"/>
  <c r="NEB336" i="51" s="1"/>
  <c r="NEA334" i="51"/>
  <c r="NEA336" i="51" s="1"/>
  <c r="NDV334" i="51"/>
  <c r="NDV336" i="51" s="1"/>
  <c r="NDU334" i="51"/>
  <c r="NDU336" i="51" s="1"/>
  <c r="NDT334" i="51"/>
  <c r="NDS334" i="51"/>
  <c r="NDN334" i="51"/>
  <c r="NDM334" i="51"/>
  <c r="NDL334" i="51"/>
  <c r="NDK334" i="51"/>
  <c r="NDF334" i="51"/>
  <c r="NDE334" i="51"/>
  <c r="NDD334" i="51"/>
  <c r="NDC334" i="51"/>
  <c r="NCX334" i="51"/>
  <c r="NCX336" i="51" s="1"/>
  <c r="NCW334" i="51"/>
  <c r="NCW336" i="51" s="1"/>
  <c r="NCV334" i="51"/>
  <c r="NCV336" i="51" s="1"/>
  <c r="NCU334" i="51"/>
  <c r="NCU336" i="51" s="1"/>
  <c r="NCP334" i="51"/>
  <c r="NCP336" i="51" s="1"/>
  <c r="NCO334" i="51"/>
  <c r="NCO336" i="51" s="1"/>
  <c r="NCN334" i="51"/>
  <c r="NCM334" i="51"/>
  <c r="NCH334" i="51"/>
  <c r="NCG334" i="51"/>
  <c r="NCF334" i="51"/>
  <c r="NCE334" i="51"/>
  <c r="NBZ334" i="51"/>
  <c r="NBY334" i="51"/>
  <c r="NBX334" i="51"/>
  <c r="NBW334" i="51"/>
  <c r="NBR334" i="51"/>
  <c r="NBR336" i="51" s="1"/>
  <c r="NBQ334" i="51"/>
  <c r="NBQ336" i="51" s="1"/>
  <c r="NBP334" i="51"/>
  <c r="NBP336" i="51" s="1"/>
  <c r="NBO334" i="51"/>
  <c r="NBO336" i="51" s="1"/>
  <c r="NBJ334" i="51"/>
  <c r="NBJ336" i="51" s="1"/>
  <c r="NBI334" i="51"/>
  <c r="NBI336" i="51" s="1"/>
  <c r="NBH334" i="51"/>
  <c r="NBG334" i="51"/>
  <c r="NBB334" i="51"/>
  <c r="NBA334" i="51"/>
  <c r="NAZ334" i="51"/>
  <c r="NAY334" i="51"/>
  <c r="NAT334" i="51"/>
  <c r="NAS334" i="51"/>
  <c r="NAR334" i="51"/>
  <c r="NAQ334" i="51"/>
  <c r="NAL334" i="51"/>
  <c r="NAL336" i="51" s="1"/>
  <c r="NAK334" i="51"/>
  <c r="NAK336" i="51" s="1"/>
  <c r="NAJ334" i="51"/>
  <c r="NAJ336" i="51" s="1"/>
  <c r="NAI334" i="51"/>
  <c r="NAI336" i="51" s="1"/>
  <c r="NAD334" i="51"/>
  <c r="NAD336" i="51" s="1"/>
  <c r="NAC334" i="51"/>
  <c r="NAC336" i="51" s="1"/>
  <c r="NAB334" i="51"/>
  <c r="NAA334" i="51"/>
  <c r="MZV334" i="51"/>
  <c r="MZU334" i="51"/>
  <c r="MZT334" i="51"/>
  <c r="MZS334" i="51"/>
  <c r="MZN334" i="51"/>
  <c r="MZM334" i="51"/>
  <c r="MZL334" i="51"/>
  <c r="MZK334" i="51"/>
  <c r="MZF334" i="51"/>
  <c r="MZF336" i="51" s="1"/>
  <c r="MZE334" i="51"/>
  <c r="MZE336" i="51" s="1"/>
  <c r="MZD334" i="51"/>
  <c r="MZD336" i="51" s="1"/>
  <c r="MZC334" i="51"/>
  <c r="MZC336" i="51" s="1"/>
  <c r="MYX334" i="51"/>
  <c r="MYX336" i="51" s="1"/>
  <c r="MYW334" i="51"/>
  <c r="MYW336" i="51" s="1"/>
  <c r="MYV334" i="51"/>
  <c r="MYU334" i="51"/>
  <c r="MYP334" i="51"/>
  <c r="MYO334" i="51"/>
  <c r="MYN334" i="51"/>
  <c r="MYM334" i="51"/>
  <c r="MYH334" i="51"/>
  <c r="MYG334" i="51"/>
  <c r="MYF334" i="51"/>
  <c r="MYE334" i="51"/>
  <c r="MXZ334" i="51"/>
  <c r="MXZ336" i="51" s="1"/>
  <c r="MXY334" i="51"/>
  <c r="MXY336" i="51" s="1"/>
  <c r="MXX334" i="51"/>
  <c r="MXX336" i="51" s="1"/>
  <c r="MXW334" i="51"/>
  <c r="MXW336" i="51" s="1"/>
  <c r="MXR334" i="51"/>
  <c r="MXR336" i="51" s="1"/>
  <c r="MXQ334" i="51"/>
  <c r="MXQ336" i="51" s="1"/>
  <c r="MXP334" i="51"/>
  <c r="MXO334" i="51"/>
  <c r="MXJ334" i="51"/>
  <c r="MXI334" i="51"/>
  <c r="MXH334" i="51"/>
  <c r="MXG334" i="51"/>
  <c r="MXB334" i="51"/>
  <c r="MXA334" i="51"/>
  <c r="MWZ334" i="51"/>
  <c r="MWY334" i="51"/>
  <c r="MWT334" i="51"/>
  <c r="MWT336" i="51" s="1"/>
  <c r="MWS334" i="51"/>
  <c r="MWS336" i="51" s="1"/>
  <c r="MWR334" i="51"/>
  <c r="MWR336" i="51" s="1"/>
  <c r="MWQ334" i="51"/>
  <c r="MWQ336" i="51" s="1"/>
  <c r="MWL334" i="51"/>
  <c r="MWL336" i="51" s="1"/>
  <c r="MWK334" i="51"/>
  <c r="MWK336" i="51" s="1"/>
  <c r="MWJ334" i="51"/>
  <c r="MWI334" i="51"/>
  <c r="MWD334" i="51"/>
  <c r="MWC334" i="51"/>
  <c r="MWB334" i="51"/>
  <c r="MWA334" i="51"/>
  <c r="MVV334" i="51"/>
  <c r="MVU334" i="51"/>
  <c r="MVT334" i="51"/>
  <c r="MVS334" i="51"/>
  <c r="MVN334" i="51"/>
  <c r="MVN336" i="51" s="1"/>
  <c r="MVM334" i="51"/>
  <c r="MVM336" i="51" s="1"/>
  <c r="MVL334" i="51"/>
  <c r="MVL336" i="51" s="1"/>
  <c r="MVK334" i="51"/>
  <c r="MVK336" i="51" s="1"/>
  <c r="MVF334" i="51"/>
  <c r="MVF336" i="51" s="1"/>
  <c r="MVE334" i="51"/>
  <c r="MVE336" i="51" s="1"/>
  <c r="MVD334" i="51"/>
  <c r="MVC334" i="51"/>
  <c r="MUX334" i="51"/>
  <c r="MUW334" i="51"/>
  <c r="MUV334" i="51"/>
  <c r="MUU334" i="51"/>
  <c r="MUP334" i="51"/>
  <c r="MUO334" i="51"/>
  <c r="MUN334" i="51"/>
  <c r="MUM334" i="51"/>
  <c r="MUH334" i="51"/>
  <c r="MUH336" i="51" s="1"/>
  <c r="MUG334" i="51"/>
  <c r="MUG336" i="51" s="1"/>
  <c r="MUF334" i="51"/>
  <c r="MUF336" i="51" s="1"/>
  <c r="MUE334" i="51"/>
  <c r="MUE336" i="51" s="1"/>
  <c r="MTZ334" i="51"/>
  <c r="MTZ336" i="51" s="1"/>
  <c r="MTY334" i="51"/>
  <c r="MTY336" i="51" s="1"/>
  <c r="MTX334" i="51"/>
  <c r="MTW334" i="51"/>
  <c r="MTR334" i="51"/>
  <c r="MTQ334" i="51"/>
  <c r="MTP334" i="51"/>
  <c r="MTO334" i="51"/>
  <c r="MTJ334" i="51"/>
  <c r="MTI334" i="51"/>
  <c r="MTH334" i="51"/>
  <c r="MTG334" i="51"/>
  <c r="MTB334" i="51"/>
  <c r="MTB336" i="51" s="1"/>
  <c r="MTA334" i="51"/>
  <c r="MTA336" i="51" s="1"/>
  <c r="MSZ334" i="51"/>
  <c r="MSZ336" i="51" s="1"/>
  <c r="MSY334" i="51"/>
  <c r="MSY336" i="51" s="1"/>
  <c r="MST334" i="51"/>
  <c r="MST336" i="51" s="1"/>
  <c r="MSS334" i="51"/>
  <c r="MSS336" i="51" s="1"/>
  <c r="MSR334" i="51"/>
  <c r="MSQ334" i="51"/>
  <c r="MSL334" i="51"/>
  <c r="MSK334" i="51"/>
  <c r="MSJ334" i="51"/>
  <c r="MSI334" i="51"/>
  <c r="MSD334" i="51"/>
  <c r="MSC334" i="51"/>
  <c r="MSB334" i="51"/>
  <c r="MSA334" i="51"/>
  <c r="MRV334" i="51"/>
  <c r="MRV336" i="51" s="1"/>
  <c r="MRU334" i="51"/>
  <c r="MRU336" i="51" s="1"/>
  <c r="MRT334" i="51"/>
  <c r="MRT336" i="51" s="1"/>
  <c r="MRS334" i="51"/>
  <c r="MRS336" i="51" s="1"/>
  <c r="MRN334" i="51"/>
  <c r="MRN336" i="51" s="1"/>
  <c r="MRM334" i="51"/>
  <c r="MRM336" i="51" s="1"/>
  <c r="MRL334" i="51"/>
  <c r="MRK334" i="51"/>
  <c r="MRF334" i="51"/>
  <c r="MRE334" i="51"/>
  <c r="MRD334" i="51"/>
  <c r="MRC334" i="51"/>
  <c r="MQX334" i="51"/>
  <c r="MQW334" i="51"/>
  <c r="MQV334" i="51"/>
  <c r="MQU334" i="51"/>
  <c r="MQP334" i="51"/>
  <c r="MQP336" i="51" s="1"/>
  <c r="MQO334" i="51"/>
  <c r="MQO336" i="51" s="1"/>
  <c r="MQN334" i="51"/>
  <c r="MQN336" i="51" s="1"/>
  <c r="MQM334" i="51"/>
  <c r="MQM336" i="51" s="1"/>
  <c r="MQH334" i="51"/>
  <c r="MQH336" i="51" s="1"/>
  <c r="MQG334" i="51"/>
  <c r="MQG336" i="51" s="1"/>
  <c r="MQF334" i="51"/>
  <c r="MQE334" i="51"/>
  <c r="MPZ334" i="51"/>
  <c r="MPY334" i="51"/>
  <c r="MPX334" i="51"/>
  <c r="MPW334" i="51"/>
  <c r="MPR334" i="51"/>
  <c r="MPQ334" i="51"/>
  <c r="MPP334" i="51"/>
  <c r="MPO334" i="51"/>
  <c r="MPJ334" i="51"/>
  <c r="MPJ336" i="51" s="1"/>
  <c r="MPI334" i="51"/>
  <c r="MPI336" i="51" s="1"/>
  <c r="MPH334" i="51"/>
  <c r="MPH336" i="51" s="1"/>
  <c r="MPG334" i="51"/>
  <c r="MPG336" i="51" s="1"/>
  <c r="MPB334" i="51"/>
  <c r="MPB336" i="51" s="1"/>
  <c r="MPA334" i="51"/>
  <c r="MPA336" i="51" s="1"/>
  <c r="MOZ334" i="51"/>
  <c r="MOY334" i="51"/>
  <c r="MOT334" i="51"/>
  <c r="MOS334" i="51"/>
  <c r="MOR334" i="51"/>
  <c r="MOQ334" i="51"/>
  <c r="MOL334" i="51"/>
  <c r="MOK334" i="51"/>
  <c r="MOJ334" i="51"/>
  <c r="MOI334" i="51"/>
  <c r="MOD334" i="51"/>
  <c r="MOD336" i="51" s="1"/>
  <c r="MOC334" i="51"/>
  <c r="MOC336" i="51" s="1"/>
  <c r="MOB334" i="51"/>
  <c r="MOB336" i="51" s="1"/>
  <c r="MOA334" i="51"/>
  <c r="MOA336" i="51" s="1"/>
  <c r="MNV334" i="51"/>
  <c r="MNV336" i="51" s="1"/>
  <c r="MNU334" i="51"/>
  <c r="MNU336" i="51" s="1"/>
  <c r="MNT334" i="51"/>
  <c r="MNS334" i="51"/>
  <c r="MNN334" i="51"/>
  <c r="MNM334" i="51"/>
  <c r="MNL334" i="51"/>
  <c r="MNK334" i="51"/>
  <c r="MNF334" i="51"/>
  <c r="MNE334" i="51"/>
  <c r="MND334" i="51"/>
  <c r="MNC334" i="51"/>
  <c r="MMX334" i="51"/>
  <c r="MMX336" i="51" s="1"/>
  <c r="MMW334" i="51"/>
  <c r="MMW336" i="51" s="1"/>
  <c r="MMV334" i="51"/>
  <c r="MMV336" i="51" s="1"/>
  <c r="MMU334" i="51"/>
  <c r="MMU336" i="51" s="1"/>
  <c r="MMP334" i="51"/>
  <c r="MMP336" i="51" s="1"/>
  <c r="MMO334" i="51"/>
  <c r="MMO336" i="51" s="1"/>
  <c r="MMN334" i="51"/>
  <c r="MMM334" i="51"/>
  <c r="MMH334" i="51"/>
  <c r="MMG334" i="51"/>
  <c r="MMF334" i="51"/>
  <c r="MME334" i="51"/>
  <c r="MLZ334" i="51"/>
  <c r="MLY334" i="51"/>
  <c r="MLX334" i="51"/>
  <c r="MLW334" i="51"/>
  <c r="MLR334" i="51"/>
  <c r="MLR336" i="51" s="1"/>
  <c r="MLQ334" i="51"/>
  <c r="MLQ336" i="51" s="1"/>
  <c r="MLP334" i="51"/>
  <c r="MLP336" i="51" s="1"/>
  <c r="MLO334" i="51"/>
  <c r="MLO336" i="51" s="1"/>
  <c r="MLJ334" i="51"/>
  <c r="MLJ336" i="51" s="1"/>
  <c r="MLI334" i="51"/>
  <c r="MLI336" i="51" s="1"/>
  <c r="MLH334" i="51"/>
  <c r="MLG334" i="51"/>
  <c r="MLB334" i="51"/>
  <c r="MLA334" i="51"/>
  <c r="MKZ334" i="51"/>
  <c r="MKY334" i="51"/>
  <c r="MKT334" i="51"/>
  <c r="MKS334" i="51"/>
  <c r="MKR334" i="51"/>
  <c r="MKQ334" i="51"/>
  <c r="MKL334" i="51"/>
  <c r="MKL336" i="51" s="1"/>
  <c r="MKK334" i="51"/>
  <c r="MKK336" i="51" s="1"/>
  <c r="MKJ334" i="51"/>
  <c r="MKJ336" i="51" s="1"/>
  <c r="MKI334" i="51"/>
  <c r="MKI336" i="51" s="1"/>
  <c r="MKD334" i="51"/>
  <c r="MKD336" i="51" s="1"/>
  <c r="MKC334" i="51"/>
  <c r="MKC336" i="51" s="1"/>
  <c r="MKB334" i="51"/>
  <c r="MKA334" i="51"/>
  <c r="MJV334" i="51"/>
  <c r="MJU334" i="51"/>
  <c r="MJT334" i="51"/>
  <c r="MJS334" i="51"/>
  <c r="MJN334" i="51"/>
  <c r="MJM334" i="51"/>
  <c r="MJL334" i="51"/>
  <c r="MJK334" i="51"/>
  <c r="MJF334" i="51"/>
  <c r="MJF336" i="51" s="1"/>
  <c r="MJE334" i="51"/>
  <c r="MJE336" i="51" s="1"/>
  <c r="MJD334" i="51"/>
  <c r="MJD336" i="51" s="1"/>
  <c r="MJC334" i="51"/>
  <c r="MJC336" i="51" s="1"/>
  <c r="MIX334" i="51"/>
  <c r="MIX336" i="51" s="1"/>
  <c r="MIW334" i="51"/>
  <c r="MIW336" i="51" s="1"/>
  <c r="MIV334" i="51"/>
  <c r="MIU334" i="51"/>
  <c r="MIP334" i="51"/>
  <c r="MIO334" i="51"/>
  <c r="MIN334" i="51"/>
  <c r="MIM334" i="51"/>
  <c r="MIH334" i="51"/>
  <c r="MIG334" i="51"/>
  <c r="MIF334" i="51"/>
  <c r="MIE334" i="51"/>
  <c r="MHZ334" i="51"/>
  <c r="MHZ336" i="51" s="1"/>
  <c r="MHY334" i="51"/>
  <c r="MHY336" i="51" s="1"/>
  <c r="MHX334" i="51"/>
  <c r="MHX336" i="51" s="1"/>
  <c r="MHW334" i="51"/>
  <c r="MHW336" i="51" s="1"/>
  <c r="MHR334" i="51"/>
  <c r="MHR336" i="51" s="1"/>
  <c r="MHQ334" i="51"/>
  <c r="MHQ336" i="51" s="1"/>
  <c r="MHP334" i="51"/>
  <c r="MHO334" i="51"/>
  <c r="MHJ334" i="51"/>
  <c r="MHI334" i="51"/>
  <c r="MHH334" i="51"/>
  <c r="MHG334" i="51"/>
  <c r="MHB334" i="51"/>
  <c r="MHA334" i="51"/>
  <c r="MGZ334" i="51"/>
  <c r="MGY334" i="51"/>
  <c r="MGT334" i="51"/>
  <c r="MGT336" i="51" s="1"/>
  <c r="MGS334" i="51"/>
  <c r="MGS336" i="51" s="1"/>
  <c r="MGR334" i="51"/>
  <c r="MGR336" i="51" s="1"/>
  <c r="MGQ334" i="51"/>
  <c r="MGQ336" i="51" s="1"/>
  <c r="MGL334" i="51"/>
  <c r="MGL336" i="51" s="1"/>
  <c r="MGK334" i="51"/>
  <c r="MGK336" i="51" s="1"/>
  <c r="MGJ334" i="51"/>
  <c r="MGI334" i="51"/>
  <c r="MGD334" i="51"/>
  <c r="MGC334" i="51"/>
  <c r="MGB334" i="51"/>
  <c r="MGA334" i="51"/>
  <c r="MFV334" i="51"/>
  <c r="MFU334" i="51"/>
  <c r="MFT334" i="51"/>
  <c r="MFS334" i="51"/>
  <c r="MFN334" i="51"/>
  <c r="MFN336" i="51" s="1"/>
  <c r="MFM334" i="51"/>
  <c r="MFM336" i="51" s="1"/>
  <c r="MFL334" i="51"/>
  <c r="MFL336" i="51" s="1"/>
  <c r="MFK334" i="51"/>
  <c r="MFK336" i="51" s="1"/>
  <c r="MFF334" i="51"/>
  <c r="MFF336" i="51" s="1"/>
  <c r="MFE334" i="51"/>
  <c r="MFE336" i="51" s="1"/>
  <c r="MFD334" i="51"/>
  <c r="MFC334" i="51"/>
  <c r="MEX334" i="51"/>
  <c r="MEW334" i="51"/>
  <c r="MEV334" i="51"/>
  <c r="MEU334" i="51"/>
  <c r="MEP334" i="51"/>
  <c r="MEO334" i="51"/>
  <c r="MEN334" i="51"/>
  <c r="MEM334" i="51"/>
  <c r="MEH334" i="51"/>
  <c r="MEH336" i="51" s="1"/>
  <c r="MEG334" i="51"/>
  <c r="MEG336" i="51" s="1"/>
  <c r="MEF334" i="51"/>
  <c r="MEF336" i="51" s="1"/>
  <c r="MEE334" i="51"/>
  <c r="MEE336" i="51" s="1"/>
  <c r="MDZ334" i="51"/>
  <c r="MDZ336" i="51" s="1"/>
  <c r="MDY334" i="51"/>
  <c r="MDY336" i="51" s="1"/>
  <c r="MDX334" i="51"/>
  <c r="MDW334" i="51"/>
  <c r="MDR334" i="51"/>
  <c r="MDQ334" i="51"/>
  <c r="MDP334" i="51"/>
  <c r="MDO334" i="51"/>
  <c r="MDJ334" i="51"/>
  <c r="MDI334" i="51"/>
  <c r="MDH334" i="51"/>
  <c r="MDG334" i="51"/>
  <c r="MDB334" i="51"/>
  <c r="MDB336" i="51" s="1"/>
  <c r="MDA334" i="51"/>
  <c r="MDA336" i="51" s="1"/>
  <c r="MCZ334" i="51"/>
  <c r="MCZ336" i="51" s="1"/>
  <c r="MCY334" i="51"/>
  <c r="MCY336" i="51" s="1"/>
  <c r="MCT334" i="51"/>
  <c r="MCT336" i="51" s="1"/>
  <c r="MCS334" i="51"/>
  <c r="MCS336" i="51" s="1"/>
  <c r="MCR334" i="51"/>
  <c r="MCQ334" i="51"/>
  <c r="MCL334" i="51"/>
  <c r="MCK334" i="51"/>
  <c r="MCJ334" i="51"/>
  <c r="MCI334" i="51"/>
  <c r="MCD334" i="51"/>
  <c r="MCC334" i="51"/>
  <c r="MCB334" i="51"/>
  <c r="MCA334" i="51"/>
  <c r="MBV334" i="51"/>
  <c r="MBV336" i="51" s="1"/>
  <c r="MBU334" i="51"/>
  <c r="MBU336" i="51" s="1"/>
  <c r="MBT334" i="51"/>
  <c r="MBT336" i="51" s="1"/>
  <c r="MBS334" i="51"/>
  <c r="MBS336" i="51" s="1"/>
  <c r="MBN334" i="51"/>
  <c r="MBN336" i="51" s="1"/>
  <c r="MBM334" i="51"/>
  <c r="MBM336" i="51" s="1"/>
  <c r="MBL334" i="51"/>
  <c r="MBK334" i="51"/>
  <c r="MBF334" i="51"/>
  <c r="MBE334" i="51"/>
  <c r="MBD334" i="51"/>
  <c r="MBC334" i="51"/>
  <c r="MAX334" i="51"/>
  <c r="MAW334" i="51"/>
  <c r="MAV334" i="51"/>
  <c r="MAU334" i="51"/>
  <c r="MAP334" i="51"/>
  <c r="MAP336" i="51" s="1"/>
  <c r="MAO334" i="51"/>
  <c r="MAO336" i="51" s="1"/>
  <c r="MAN334" i="51"/>
  <c r="MAN336" i="51" s="1"/>
  <c r="MAM334" i="51"/>
  <c r="MAM336" i="51" s="1"/>
  <c r="MAH334" i="51"/>
  <c r="MAH336" i="51" s="1"/>
  <c r="MAG334" i="51"/>
  <c r="MAG336" i="51" s="1"/>
  <c r="MAF334" i="51"/>
  <c r="MAE334" i="51"/>
  <c r="LZZ334" i="51"/>
  <c r="LZY334" i="51"/>
  <c r="LZX334" i="51"/>
  <c r="LZW334" i="51"/>
  <c r="LZR334" i="51"/>
  <c r="LZQ334" i="51"/>
  <c r="LZP334" i="51"/>
  <c r="LZO334" i="51"/>
  <c r="LZJ334" i="51"/>
  <c r="LZJ336" i="51" s="1"/>
  <c r="LZI334" i="51"/>
  <c r="LZI336" i="51" s="1"/>
  <c r="LZH334" i="51"/>
  <c r="LZH336" i="51" s="1"/>
  <c r="LZG334" i="51"/>
  <c r="LZG336" i="51" s="1"/>
  <c r="LZB334" i="51"/>
  <c r="LZB336" i="51" s="1"/>
  <c r="LZA334" i="51"/>
  <c r="LZA336" i="51" s="1"/>
  <c r="LYZ334" i="51"/>
  <c r="LYY334" i="51"/>
  <c r="LYT334" i="51"/>
  <c r="LYS334" i="51"/>
  <c r="LYR334" i="51"/>
  <c r="LYQ334" i="51"/>
  <c r="LYL334" i="51"/>
  <c r="LYK334" i="51"/>
  <c r="LYJ334" i="51"/>
  <c r="LYI334" i="51"/>
  <c r="LYD334" i="51"/>
  <c r="LYD336" i="51" s="1"/>
  <c r="LYC334" i="51"/>
  <c r="LYC336" i="51" s="1"/>
  <c r="LYB334" i="51"/>
  <c r="LYB336" i="51" s="1"/>
  <c r="LYA334" i="51"/>
  <c r="LYA336" i="51" s="1"/>
  <c r="LXV334" i="51"/>
  <c r="LXV336" i="51" s="1"/>
  <c r="LXU334" i="51"/>
  <c r="LXU336" i="51" s="1"/>
  <c r="LXT334" i="51"/>
  <c r="LXS334" i="51"/>
  <c r="LXN334" i="51"/>
  <c r="LXM334" i="51"/>
  <c r="LXL334" i="51"/>
  <c r="LXK334" i="51"/>
  <c r="LXF334" i="51"/>
  <c r="LXE334" i="51"/>
  <c r="LXD334" i="51"/>
  <c r="LXC334" i="51"/>
  <c r="LWX334" i="51"/>
  <c r="LWX336" i="51" s="1"/>
  <c r="LWW334" i="51"/>
  <c r="LWW336" i="51" s="1"/>
  <c r="LWV334" i="51"/>
  <c r="LWV336" i="51" s="1"/>
  <c r="LWU334" i="51"/>
  <c r="LWU336" i="51" s="1"/>
  <c r="LWP334" i="51"/>
  <c r="LWP336" i="51" s="1"/>
  <c r="LWO334" i="51"/>
  <c r="LWO336" i="51" s="1"/>
  <c r="LWN334" i="51"/>
  <c r="LWM334" i="51"/>
  <c r="LWH334" i="51"/>
  <c r="LWG334" i="51"/>
  <c r="LWF334" i="51"/>
  <c r="LWE334" i="51"/>
  <c r="LVZ334" i="51"/>
  <c r="LVY334" i="51"/>
  <c r="LVX334" i="51"/>
  <c r="LVW334" i="51"/>
  <c r="LVR334" i="51"/>
  <c r="LVR336" i="51" s="1"/>
  <c r="LVQ334" i="51"/>
  <c r="LVQ336" i="51" s="1"/>
  <c r="LVP334" i="51"/>
  <c r="LVP336" i="51" s="1"/>
  <c r="LVO334" i="51"/>
  <c r="LVO336" i="51" s="1"/>
  <c r="LVJ334" i="51"/>
  <c r="LVJ336" i="51" s="1"/>
  <c r="LVI334" i="51"/>
  <c r="LVI336" i="51" s="1"/>
  <c r="LVH334" i="51"/>
  <c r="LVG334" i="51"/>
  <c r="LVB334" i="51"/>
  <c r="LVA334" i="51"/>
  <c r="LUZ334" i="51"/>
  <c r="LUY334" i="51"/>
  <c r="LUT334" i="51"/>
  <c r="LUS334" i="51"/>
  <c r="LUR334" i="51"/>
  <c r="LUQ334" i="51"/>
  <c r="LUL334" i="51"/>
  <c r="LUL336" i="51" s="1"/>
  <c r="LUK334" i="51"/>
  <c r="LUK336" i="51" s="1"/>
  <c r="LUJ334" i="51"/>
  <c r="LUJ336" i="51" s="1"/>
  <c r="LUI334" i="51"/>
  <c r="LUI336" i="51" s="1"/>
  <c r="LUD334" i="51"/>
  <c r="LUD336" i="51" s="1"/>
  <c r="LUC334" i="51"/>
  <c r="LUC336" i="51" s="1"/>
  <c r="LUB334" i="51"/>
  <c r="LUA334" i="51"/>
  <c r="LTV334" i="51"/>
  <c r="LTU334" i="51"/>
  <c r="LTT334" i="51"/>
  <c r="LTS334" i="51"/>
  <c r="LTN334" i="51"/>
  <c r="LTM334" i="51"/>
  <c r="LTL334" i="51"/>
  <c r="LTK334" i="51"/>
  <c r="LTF334" i="51"/>
  <c r="LTF336" i="51" s="1"/>
  <c r="LTE334" i="51"/>
  <c r="LTE336" i="51" s="1"/>
  <c r="LTD334" i="51"/>
  <c r="LTD336" i="51" s="1"/>
  <c r="LTC334" i="51"/>
  <c r="LTC336" i="51" s="1"/>
  <c r="LSX334" i="51"/>
  <c r="LSX336" i="51" s="1"/>
  <c r="LSW334" i="51"/>
  <c r="LSW336" i="51" s="1"/>
  <c r="LSV334" i="51"/>
  <c r="LSU334" i="51"/>
  <c r="LSP334" i="51"/>
  <c r="LSO334" i="51"/>
  <c r="LSN334" i="51"/>
  <c r="LSM334" i="51"/>
  <c r="LSH334" i="51"/>
  <c r="LSG334" i="51"/>
  <c r="LSF334" i="51"/>
  <c r="LSE334" i="51"/>
  <c r="LRZ334" i="51"/>
  <c r="LRZ336" i="51" s="1"/>
  <c r="LRY334" i="51"/>
  <c r="LRY336" i="51" s="1"/>
  <c r="LRX334" i="51"/>
  <c r="LRX336" i="51" s="1"/>
  <c r="LRW334" i="51"/>
  <c r="LRW336" i="51" s="1"/>
  <c r="LRR334" i="51"/>
  <c r="LRR336" i="51" s="1"/>
  <c r="LRQ334" i="51"/>
  <c r="LRQ336" i="51" s="1"/>
  <c r="LRP334" i="51"/>
  <c r="LRO334" i="51"/>
  <c r="LRJ334" i="51"/>
  <c r="LRI334" i="51"/>
  <c r="LRH334" i="51"/>
  <c r="LRG334" i="51"/>
  <c r="LRB334" i="51"/>
  <c r="LRA334" i="51"/>
  <c r="LQZ334" i="51"/>
  <c r="LQY334" i="51"/>
  <c r="LQT334" i="51"/>
  <c r="LQT336" i="51" s="1"/>
  <c r="LQS334" i="51"/>
  <c r="LQS336" i="51" s="1"/>
  <c r="LQR334" i="51"/>
  <c r="LQR336" i="51" s="1"/>
  <c r="LQQ334" i="51"/>
  <c r="LQQ336" i="51" s="1"/>
  <c r="LQL334" i="51"/>
  <c r="LQL336" i="51" s="1"/>
  <c r="LQK334" i="51"/>
  <c r="LQK336" i="51" s="1"/>
  <c r="LQJ334" i="51"/>
  <c r="LQI334" i="51"/>
  <c r="LQD334" i="51"/>
  <c r="LQC334" i="51"/>
  <c r="LQB334" i="51"/>
  <c r="LQA334" i="51"/>
  <c r="LPV334" i="51"/>
  <c r="LPU334" i="51"/>
  <c r="LPT334" i="51"/>
  <c r="LPS334" i="51"/>
  <c r="LPN334" i="51"/>
  <c r="LPN336" i="51" s="1"/>
  <c r="LPM334" i="51"/>
  <c r="LPM336" i="51" s="1"/>
  <c r="LPL334" i="51"/>
  <c r="LPL336" i="51" s="1"/>
  <c r="LPK334" i="51"/>
  <c r="LPK336" i="51" s="1"/>
  <c r="LPF334" i="51"/>
  <c r="LPF336" i="51" s="1"/>
  <c r="LPE334" i="51"/>
  <c r="LPE336" i="51" s="1"/>
  <c r="LPD334" i="51"/>
  <c r="LPC334" i="51"/>
  <c r="LOX334" i="51"/>
  <c r="LOW334" i="51"/>
  <c r="LOV334" i="51"/>
  <c r="LOU334" i="51"/>
  <c r="LOP334" i="51"/>
  <c r="LOO334" i="51"/>
  <c r="LON334" i="51"/>
  <c r="LOM334" i="51"/>
  <c r="LOH334" i="51"/>
  <c r="LOH336" i="51" s="1"/>
  <c r="LOG334" i="51"/>
  <c r="LOG336" i="51" s="1"/>
  <c r="LOF334" i="51"/>
  <c r="LOF336" i="51" s="1"/>
  <c r="LOE334" i="51"/>
  <c r="LOE336" i="51" s="1"/>
  <c r="LNZ334" i="51"/>
  <c r="LNZ336" i="51" s="1"/>
  <c r="LNY334" i="51"/>
  <c r="LNY336" i="51" s="1"/>
  <c r="LNX334" i="51"/>
  <c r="LNW334" i="51"/>
  <c r="LNR334" i="51"/>
  <c r="LNQ334" i="51"/>
  <c r="LNP334" i="51"/>
  <c r="LNO334" i="51"/>
  <c r="LNJ334" i="51"/>
  <c r="LNI334" i="51"/>
  <c r="LNH334" i="51"/>
  <c r="LNG334" i="51"/>
  <c r="LNB334" i="51"/>
  <c r="LNB336" i="51" s="1"/>
  <c r="LNA334" i="51"/>
  <c r="LNA336" i="51" s="1"/>
  <c r="LMZ334" i="51"/>
  <c r="LMZ336" i="51" s="1"/>
  <c r="LMY334" i="51"/>
  <c r="LMY336" i="51" s="1"/>
  <c r="LMT334" i="51"/>
  <c r="LMT336" i="51" s="1"/>
  <c r="LMS334" i="51"/>
  <c r="LMS336" i="51" s="1"/>
  <c r="LMR334" i="51"/>
  <c r="LMQ334" i="51"/>
  <c r="LML334" i="51"/>
  <c r="LMK334" i="51"/>
  <c r="LMJ334" i="51"/>
  <c r="LMI334" i="51"/>
  <c r="LMD334" i="51"/>
  <c r="LMC334" i="51"/>
  <c r="LMB334" i="51"/>
  <c r="LMA334" i="51"/>
  <c r="LLV334" i="51"/>
  <c r="LLV336" i="51" s="1"/>
  <c r="LLU334" i="51"/>
  <c r="LLU336" i="51" s="1"/>
  <c r="LLT334" i="51"/>
  <c r="LLT336" i="51" s="1"/>
  <c r="LLS334" i="51"/>
  <c r="LLS336" i="51" s="1"/>
  <c r="LLN334" i="51"/>
  <c r="LLN336" i="51" s="1"/>
  <c r="LLM334" i="51"/>
  <c r="LLM336" i="51" s="1"/>
  <c r="LLL334" i="51"/>
  <c r="LLK334" i="51"/>
  <c r="LLF334" i="51"/>
  <c r="LLE334" i="51"/>
  <c r="LLD334" i="51"/>
  <c r="LLC334" i="51"/>
  <c r="LKX334" i="51"/>
  <c r="LKW334" i="51"/>
  <c r="LKV334" i="51"/>
  <c r="LKU334" i="51"/>
  <c r="LKP334" i="51"/>
  <c r="LKP336" i="51" s="1"/>
  <c r="LKO334" i="51"/>
  <c r="LKO336" i="51" s="1"/>
  <c r="LKN334" i="51"/>
  <c r="LKN336" i="51" s="1"/>
  <c r="LKM334" i="51"/>
  <c r="LKM336" i="51" s="1"/>
  <c r="LKH334" i="51"/>
  <c r="LKH336" i="51" s="1"/>
  <c r="LKG334" i="51"/>
  <c r="LKG336" i="51" s="1"/>
  <c r="LKF334" i="51"/>
  <c r="LKE334" i="51"/>
  <c r="LJZ334" i="51"/>
  <c r="LJY334" i="51"/>
  <c r="LJX334" i="51"/>
  <c r="LJW334" i="51"/>
  <c r="LJR334" i="51"/>
  <c r="LJQ334" i="51"/>
  <c r="LJP334" i="51"/>
  <c r="LJO334" i="51"/>
  <c r="LJJ334" i="51"/>
  <c r="LJJ336" i="51" s="1"/>
  <c r="LJI334" i="51"/>
  <c r="LJI336" i="51" s="1"/>
  <c r="LJH334" i="51"/>
  <c r="LJH336" i="51" s="1"/>
  <c r="LJG334" i="51"/>
  <c r="LJG336" i="51" s="1"/>
  <c r="LJB334" i="51"/>
  <c r="LJB336" i="51" s="1"/>
  <c r="LJA334" i="51"/>
  <c r="LJA336" i="51" s="1"/>
  <c r="LIZ334" i="51"/>
  <c r="LIY334" i="51"/>
  <c r="LIT334" i="51"/>
  <c r="LIS334" i="51"/>
  <c r="LIR334" i="51"/>
  <c r="LIQ334" i="51"/>
  <c r="LIL334" i="51"/>
  <c r="LIK334" i="51"/>
  <c r="LIJ334" i="51"/>
  <c r="LII334" i="51"/>
  <c r="LID334" i="51"/>
  <c r="LID336" i="51" s="1"/>
  <c r="LIC334" i="51"/>
  <c r="LIC336" i="51" s="1"/>
  <c r="LIB334" i="51"/>
  <c r="LIB336" i="51" s="1"/>
  <c r="LIA334" i="51"/>
  <c r="LIA336" i="51" s="1"/>
  <c r="LHV334" i="51"/>
  <c r="LHV336" i="51" s="1"/>
  <c r="LHU334" i="51"/>
  <c r="LHU336" i="51" s="1"/>
  <c r="LHT334" i="51"/>
  <c r="LHS334" i="51"/>
  <c r="LHN334" i="51"/>
  <c r="LHM334" i="51"/>
  <c r="LHL334" i="51"/>
  <c r="LHK334" i="51"/>
  <c r="LHF334" i="51"/>
  <c r="LHE334" i="51"/>
  <c r="LHD334" i="51"/>
  <c r="LHC334" i="51"/>
  <c r="LGX334" i="51"/>
  <c r="LGX336" i="51" s="1"/>
  <c r="LGW334" i="51"/>
  <c r="LGW336" i="51" s="1"/>
  <c r="LGV334" i="51"/>
  <c r="LGV336" i="51" s="1"/>
  <c r="LGU334" i="51"/>
  <c r="LGU336" i="51" s="1"/>
  <c r="LGP334" i="51"/>
  <c r="LGP336" i="51" s="1"/>
  <c r="LGO334" i="51"/>
  <c r="LGO336" i="51" s="1"/>
  <c r="LGN334" i="51"/>
  <c r="LGM334" i="51"/>
  <c r="LGH334" i="51"/>
  <c r="LGG334" i="51"/>
  <c r="LGF334" i="51"/>
  <c r="LGE334" i="51"/>
  <c r="LFZ334" i="51"/>
  <c r="LFY334" i="51"/>
  <c r="LFX334" i="51"/>
  <c r="LFW334" i="51"/>
  <c r="LFR334" i="51"/>
  <c r="LFR336" i="51" s="1"/>
  <c r="LFQ334" i="51"/>
  <c r="LFQ336" i="51" s="1"/>
  <c r="LFP334" i="51"/>
  <c r="LFP336" i="51" s="1"/>
  <c r="LFO334" i="51"/>
  <c r="LFO336" i="51" s="1"/>
  <c r="LFJ334" i="51"/>
  <c r="LFJ336" i="51" s="1"/>
  <c r="LFI334" i="51"/>
  <c r="LFI336" i="51" s="1"/>
  <c r="LFH334" i="51"/>
  <c r="LFG334" i="51"/>
  <c r="LFB334" i="51"/>
  <c r="LFA334" i="51"/>
  <c r="LEZ334" i="51"/>
  <c r="LEY334" i="51"/>
  <c r="LET334" i="51"/>
  <c r="LES334" i="51"/>
  <c r="LER334" i="51"/>
  <c r="LEQ334" i="51"/>
  <c r="LEL334" i="51"/>
  <c r="LEL336" i="51" s="1"/>
  <c r="LEK334" i="51"/>
  <c r="LEK336" i="51" s="1"/>
  <c r="LEJ334" i="51"/>
  <c r="LEJ336" i="51" s="1"/>
  <c r="LEI334" i="51"/>
  <c r="LEI336" i="51" s="1"/>
  <c r="LED334" i="51"/>
  <c r="LED336" i="51" s="1"/>
  <c r="LEC334" i="51"/>
  <c r="LEC336" i="51" s="1"/>
  <c r="LEB334" i="51"/>
  <c r="LEA334" i="51"/>
  <c r="LDV334" i="51"/>
  <c r="LDU334" i="51"/>
  <c r="LDT334" i="51"/>
  <c r="LDS334" i="51"/>
  <c r="LDN334" i="51"/>
  <c r="LDM334" i="51"/>
  <c r="LDL334" i="51"/>
  <c r="LDK334" i="51"/>
  <c r="LDF334" i="51"/>
  <c r="LDF336" i="51" s="1"/>
  <c r="LDE334" i="51"/>
  <c r="LDE336" i="51" s="1"/>
  <c r="LDD334" i="51"/>
  <c r="LDD336" i="51" s="1"/>
  <c r="LDC334" i="51"/>
  <c r="LDC336" i="51" s="1"/>
  <c r="LCX334" i="51"/>
  <c r="LCX336" i="51" s="1"/>
  <c r="LCW334" i="51"/>
  <c r="LCW336" i="51" s="1"/>
  <c r="LCV334" i="51"/>
  <c r="LCU334" i="51"/>
  <c r="LCP334" i="51"/>
  <c r="LCO334" i="51"/>
  <c r="LCN334" i="51"/>
  <c r="LCM334" i="51"/>
  <c r="LCH334" i="51"/>
  <c r="LCG334" i="51"/>
  <c r="LCF334" i="51"/>
  <c r="LCE334" i="51"/>
  <c r="LBZ334" i="51"/>
  <c r="LBZ336" i="51" s="1"/>
  <c r="LBY334" i="51"/>
  <c r="LBY336" i="51" s="1"/>
  <c r="LBX334" i="51"/>
  <c r="LBX336" i="51" s="1"/>
  <c r="LBW334" i="51"/>
  <c r="LBW336" i="51" s="1"/>
  <c r="LBR334" i="51"/>
  <c r="LBR336" i="51" s="1"/>
  <c r="LBQ334" i="51"/>
  <c r="LBQ336" i="51" s="1"/>
  <c r="LBP334" i="51"/>
  <c r="LBO334" i="51"/>
  <c r="LBJ334" i="51"/>
  <c r="LBI334" i="51"/>
  <c r="LBH334" i="51"/>
  <c r="LBG334" i="51"/>
  <c r="LBB334" i="51"/>
  <c r="LBA334" i="51"/>
  <c r="LAZ334" i="51"/>
  <c r="LAY334" i="51"/>
  <c r="LAT334" i="51"/>
  <c r="LAT336" i="51" s="1"/>
  <c r="LAS334" i="51"/>
  <c r="LAS336" i="51" s="1"/>
  <c r="LAR334" i="51"/>
  <c r="LAR336" i="51" s="1"/>
  <c r="LAQ334" i="51"/>
  <c r="LAQ336" i="51" s="1"/>
  <c r="LAL334" i="51"/>
  <c r="LAL336" i="51" s="1"/>
  <c r="LAK334" i="51"/>
  <c r="LAK336" i="51" s="1"/>
  <c r="LAJ334" i="51"/>
  <c r="LAI334" i="51"/>
  <c r="LAD334" i="51"/>
  <c r="LAC334" i="51"/>
  <c r="LAB334" i="51"/>
  <c r="LAA334" i="51"/>
  <c r="KZV334" i="51"/>
  <c r="KZU334" i="51"/>
  <c r="KZT334" i="51"/>
  <c r="KZS334" i="51"/>
  <c r="KZN334" i="51"/>
  <c r="KZN336" i="51" s="1"/>
  <c r="KZM334" i="51"/>
  <c r="KZM336" i="51" s="1"/>
  <c r="KZL334" i="51"/>
  <c r="KZL336" i="51" s="1"/>
  <c r="KZK334" i="51"/>
  <c r="KZK336" i="51" s="1"/>
  <c r="KZF334" i="51"/>
  <c r="KZF336" i="51" s="1"/>
  <c r="KZE334" i="51"/>
  <c r="KZE336" i="51" s="1"/>
  <c r="KZD334" i="51"/>
  <c r="KZC334" i="51"/>
  <c r="KYX334" i="51"/>
  <c r="KYW334" i="51"/>
  <c r="KYV334" i="51"/>
  <c r="KYU334" i="51"/>
  <c r="KYP334" i="51"/>
  <c r="KYO334" i="51"/>
  <c r="KYN334" i="51"/>
  <c r="KYM334" i="51"/>
  <c r="KYH334" i="51"/>
  <c r="KYH336" i="51" s="1"/>
  <c r="KYG334" i="51"/>
  <c r="KYG336" i="51" s="1"/>
  <c r="KYF334" i="51"/>
  <c r="KYF336" i="51" s="1"/>
  <c r="KYE334" i="51"/>
  <c r="KYE336" i="51" s="1"/>
  <c r="KXZ334" i="51"/>
  <c r="KXZ336" i="51" s="1"/>
  <c r="KXY334" i="51"/>
  <c r="KXY336" i="51" s="1"/>
  <c r="KXX334" i="51"/>
  <c r="KXW334" i="51"/>
  <c r="KXR334" i="51"/>
  <c r="KXQ334" i="51"/>
  <c r="KXP334" i="51"/>
  <c r="KXO334" i="51"/>
  <c r="KXJ334" i="51"/>
  <c r="KXI334" i="51"/>
  <c r="KXH334" i="51"/>
  <c r="KXG334" i="51"/>
  <c r="KXB334" i="51"/>
  <c r="KXB336" i="51" s="1"/>
  <c r="KXA334" i="51"/>
  <c r="KXA336" i="51" s="1"/>
  <c r="KWZ334" i="51"/>
  <c r="KWZ336" i="51" s="1"/>
  <c r="KWY334" i="51"/>
  <c r="KWY336" i="51" s="1"/>
  <c r="KWT334" i="51"/>
  <c r="KWT336" i="51" s="1"/>
  <c r="KWS334" i="51"/>
  <c r="KWS336" i="51" s="1"/>
  <c r="KWR334" i="51"/>
  <c r="KWQ334" i="51"/>
  <c r="KWL334" i="51"/>
  <c r="KWK334" i="51"/>
  <c r="KWJ334" i="51"/>
  <c r="KWI334" i="51"/>
  <c r="KWD334" i="51"/>
  <c r="KWC334" i="51"/>
  <c r="KWB334" i="51"/>
  <c r="KWA334" i="51"/>
  <c r="KVV334" i="51"/>
  <c r="KVV336" i="51" s="1"/>
  <c r="KVU334" i="51"/>
  <c r="KVU336" i="51" s="1"/>
  <c r="KVT334" i="51"/>
  <c r="KVT336" i="51" s="1"/>
  <c r="KVS334" i="51"/>
  <c r="KVS336" i="51" s="1"/>
  <c r="KVN334" i="51"/>
  <c r="KVN336" i="51" s="1"/>
  <c r="KVM334" i="51"/>
  <c r="KVM336" i="51" s="1"/>
  <c r="KVL334" i="51"/>
  <c r="KVK334" i="51"/>
  <c r="KVF334" i="51"/>
  <c r="KVE334" i="51"/>
  <c r="KVD334" i="51"/>
  <c r="KVC334" i="51"/>
  <c r="KUX334" i="51"/>
  <c r="KUW334" i="51"/>
  <c r="KUV334" i="51"/>
  <c r="KUU334" i="51"/>
  <c r="KUP334" i="51"/>
  <c r="KUP336" i="51" s="1"/>
  <c r="KUO334" i="51"/>
  <c r="KUO336" i="51" s="1"/>
  <c r="KUN334" i="51"/>
  <c r="KUN336" i="51" s="1"/>
  <c r="KUM334" i="51"/>
  <c r="KUM336" i="51" s="1"/>
  <c r="KUH334" i="51"/>
  <c r="KUH336" i="51" s="1"/>
  <c r="KUG334" i="51"/>
  <c r="KUG336" i="51" s="1"/>
  <c r="KUF334" i="51"/>
  <c r="KUE334" i="51"/>
  <c r="KTZ334" i="51"/>
  <c r="KTY334" i="51"/>
  <c r="KTX334" i="51"/>
  <c r="KTW334" i="51"/>
  <c r="KTR334" i="51"/>
  <c r="KTQ334" i="51"/>
  <c r="KTP334" i="51"/>
  <c r="KTO334" i="51"/>
  <c r="KTJ334" i="51"/>
  <c r="KTJ336" i="51" s="1"/>
  <c r="KTI334" i="51"/>
  <c r="KTI336" i="51" s="1"/>
  <c r="KTH334" i="51"/>
  <c r="KTH336" i="51" s="1"/>
  <c r="KTG334" i="51"/>
  <c r="KTG336" i="51" s="1"/>
  <c r="KTB334" i="51"/>
  <c r="KTB336" i="51" s="1"/>
  <c r="KTA334" i="51"/>
  <c r="KTA336" i="51" s="1"/>
  <c r="KSZ334" i="51"/>
  <c r="KSY334" i="51"/>
  <c r="KST334" i="51"/>
  <c r="KSS334" i="51"/>
  <c r="KSR334" i="51"/>
  <c r="KSQ334" i="51"/>
  <c r="KSL334" i="51"/>
  <c r="KSK334" i="51"/>
  <c r="KSJ334" i="51"/>
  <c r="KSI334" i="51"/>
  <c r="KSD334" i="51"/>
  <c r="KSD336" i="51" s="1"/>
  <c r="KSC334" i="51"/>
  <c r="KSC336" i="51" s="1"/>
  <c r="KSB334" i="51"/>
  <c r="KSB336" i="51" s="1"/>
  <c r="KSA334" i="51"/>
  <c r="KSA336" i="51" s="1"/>
  <c r="KRV334" i="51"/>
  <c r="KRV336" i="51" s="1"/>
  <c r="KRU334" i="51"/>
  <c r="KRU336" i="51" s="1"/>
  <c r="KRT334" i="51"/>
  <c r="KRS334" i="51"/>
  <c r="KRN334" i="51"/>
  <c r="KRM334" i="51"/>
  <c r="KRL334" i="51"/>
  <c r="KRK334" i="51"/>
  <c r="KRF334" i="51"/>
  <c r="KRE334" i="51"/>
  <c r="KRD334" i="51"/>
  <c r="KRC334" i="51"/>
  <c r="KQX334" i="51"/>
  <c r="KQX336" i="51" s="1"/>
  <c r="KQW334" i="51"/>
  <c r="KQW336" i="51" s="1"/>
  <c r="KQV334" i="51"/>
  <c r="KQV336" i="51" s="1"/>
  <c r="KQU334" i="51"/>
  <c r="KQU336" i="51" s="1"/>
  <c r="KQP334" i="51"/>
  <c r="KQP336" i="51" s="1"/>
  <c r="KQO334" i="51"/>
  <c r="KQO336" i="51" s="1"/>
  <c r="KQN334" i="51"/>
  <c r="KQM334" i="51"/>
  <c r="KQH334" i="51"/>
  <c r="KQG334" i="51"/>
  <c r="KQF334" i="51"/>
  <c r="KQE334" i="51"/>
  <c r="KPZ334" i="51"/>
  <c r="KPY334" i="51"/>
  <c r="KPX334" i="51"/>
  <c r="KPW334" i="51"/>
  <c r="KPR334" i="51"/>
  <c r="KPR336" i="51" s="1"/>
  <c r="KPQ334" i="51"/>
  <c r="KPQ336" i="51" s="1"/>
  <c r="KPP334" i="51"/>
  <c r="KPP336" i="51" s="1"/>
  <c r="KPO334" i="51"/>
  <c r="KPO336" i="51" s="1"/>
  <c r="KPJ334" i="51"/>
  <c r="KPJ336" i="51" s="1"/>
  <c r="KPI334" i="51"/>
  <c r="KPI336" i="51" s="1"/>
  <c r="KPH334" i="51"/>
  <c r="KPG334" i="51"/>
  <c r="KPB334" i="51"/>
  <c r="KPA334" i="51"/>
  <c r="KOZ334" i="51"/>
  <c r="KOY334" i="51"/>
  <c r="KOT334" i="51"/>
  <c r="KOS334" i="51"/>
  <c r="KOR334" i="51"/>
  <c r="KOQ334" i="51"/>
  <c r="KOL334" i="51"/>
  <c r="KOL336" i="51" s="1"/>
  <c r="KOK334" i="51"/>
  <c r="KOK336" i="51" s="1"/>
  <c r="KOJ334" i="51"/>
  <c r="KOJ336" i="51" s="1"/>
  <c r="KOI334" i="51"/>
  <c r="KOI336" i="51" s="1"/>
  <c r="KOD334" i="51"/>
  <c r="KOD336" i="51" s="1"/>
  <c r="KOC334" i="51"/>
  <c r="KOC336" i="51" s="1"/>
  <c r="KOB334" i="51"/>
  <c r="KOA334" i="51"/>
  <c r="KNV334" i="51"/>
  <c r="KNU334" i="51"/>
  <c r="KNT334" i="51"/>
  <c r="KNS334" i="51"/>
  <c r="KNN334" i="51"/>
  <c r="KNM334" i="51"/>
  <c r="KNL334" i="51"/>
  <c r="KNK334" i="51"/>
  <c r="KNF334" i="51"/>
  <c r="KNF336" i="51" s="1"/>
  <c r="KNE334" i="51"/>
  <c r="KNE336" i="51" s="1"/>
  <c r="KND334" i="51"/>
  <c r="KND336" i="51" s="1"/>
  <c r="KNC334" i="51"/>
  <c r="KNC336" i="51" s="1"/>
  <c r="KMX334" i="51"/>
  <c r="KMX336" i="51" s="1"/>
  <c r="KMW334" i="51"/>
  <c r="KMW336" i="51" s="1"/>
  <c r="KMV334" i="51"/>
  <c r="KMU334" i="51"/>
  <c r="KMP334" i="51"/>
  <c r="KMO334" i="51"/>
  <c r="KMN334" i="51"/>
  <c r="KMM334" i="51"/>
  <c r="KMH334" i="51"/>
  <c r="KMG334" i="51"/>
  <c r="KMF334" i="51"/>
  <c r="KME334" i="51"/>
  <c r="KLZ334" i="51"/>
  <c r="KLZ336" i="51" s="1"/>
  <c r="KLY334" i="51"/>
  <c r="KLY336" i="51" s="1"/>
  <c r="KLX334" i="51"/>
  <c r="KLX336" i="51" s="1"/>
  <c r="KLW334" i="51"/>
  <c r="KLW336" i="51" s="1"/>
  <c r="KLR334" i="51"/>
  <c r="KLR336" i="51" s="1"/>
  <c r="KLQ334" i="51"/>
  <c r="KLQ336" i="51" s="1"/>
  <c r="KLP334" i="51"/>
  <c r="KLO334" i="51"/>
  <c r="KLJ334" i="51"/>
  <c r="KLI334" i="51"/>
  <c r="KLH334" i="51"/>
  <c r="KLG334" i="51"/>
  <c r="KLB334" i="51"/>
  <c r="KLA334" i="51"/>
  <c r="KKZ334" i="51"/>
  <c r="KKY334" i="51"/>
  <c r="KKT334" i="51"/>
  <c r="KKT336" i="51" s="1"/>
  <c r="KKS334" i="51"/>
  <c r="KKS336" i="51" s="1"/>
  <c r="KKR334" i="51"/>
  <c r="KKR336" i="51" s="1"/>
  <c r="KKQ334" i="51"/>
  <c r="KKQ336" i="51" s="1"/>
  <c r="KKL334" i="51"/>
  <c r="KKL336" i="51" s="1"/>
  <c r="KKK334" i="51"/>
  <c r="KKK336" i="51" s="1"/>
  <c r="KKJ334" i="51"/>
  <c r="KKI334" i="51"/>
  <c r="KKD334" i="51"/>
  <c r="KKC334" i="51"/>
  <c r="KKB334" i="51"/>
  <c r="KKA334" i="51"/>
  <c r="KJV334" i="51"/>
  <c r="KJU334" i="51"/>
  <c r="KJT334" i="51"/>
  <c r="KJS334" i="51"/>
  <c r="KJN334" i="51"/>
  <c r="KJN336" i="51" s="1"/>
  <c r="KJM334" i="51"/>
  <c r="KJM336" i="51" s="1"/>
  <c r="KJL334" i="51"/>
  <c r="KJL336" i="51" s="1"/>
  <c r="KJK334" i="51"/>
  <c r="KJK336" i="51" s="1"/>
  <c r="KJF334" i="51"/>
  <c r="KJF336" i="51" s="1"/>
  <c r="KJE334" i="51"/>
  <c r="KJE336" i="51" s="1"/>
  <c r="KJD334" i="51"/>
  <c r="KJC334" i="51"/>
  <c r="KIX334" i="51"/>
  <c r="KIW334" i="51"/>
  <c r="KIV334" i="51"/>
  <c r="KIU334" i="51"/>
  <c r="KIP334" i="51"/>
  <c r="KIO334" i="51"/>
  <c r="KIN334" i="51"/>
  <c r="KIM334" i="51"/>
  <c r="KIH334" i="51"/>
  <c r="KIH336" i="51" s="1"/>
  <c r="KIG334" i="51"/>
  <c r="KIG336" i="51" s="1"/>
  <c r="KIF334" i="51"/>
  <c r="KIF336" i="51" s="1"/>
  <c r="KIE334" i="51"/>
  <c r="KIE336" i="51" s="1"/>
  <c r="KHZ334" i="51"/>
  <c r="KHZ336" i="51" s="1"/>
  <c r="KHY334" i="51"/>
  <c r="KHY336" i="51" s="1"/>
  <c r="KHX334" i="51"/>
  <c r="KHW334" i="51"/>
  <c r="KHR334" i="51"/>
  <c r="KHQ334" i="51"/>
  <c r="KHP334" i="51"/>
  <c r="KHO334" i="51"/>
  <c r="KHJ334" i="51"/>
  <c r="KHI334" i="51"/>
  <c r="KHH334" i="51"/>
  <c r="KHG334" i="51"/>
  <c r="KHB334" i="51"/>
  <c r="KHB336" i="51" s="1"/>
  <c r="KHA334" i="51"/>
  <c r="KHA336" i="51" s="1"/>
  <c r="KGZ334" i="51"/>
  <c r="KGZ336" i="51" s="1"/>
  <c r="KGY334" i="51"/>
  <c r="KGY336" i="51" s="1"/>
  <c r="KGT334" i="51"/>
  <c r="KGT336" i="51" s="1"/>
  <c r="KGS334" i="51"/>
  <c r="KGS336" i="51" s="1"/>
  <c r="KGR334" i="51"/>
  <c r="KGQ334" i="51"/>
  <c r="KGL334" i="51"/>
  <c r="KGK334" i="51"/>
  <c r="KGJ334" i="51"/>
  <c r="KGI334" i="51"/>
  <c r="KGD334" i="51"/>
  <c r="KGC334" i="51"/>
  <c r="KGB334" i="51"/>
  <c r="KGA334" i="51"/>
  <c r="KFV334" i="51"/>
  <c r="KFV336" i="51" s="1"/>
  <c r="KFU334" i="51"/>
  <c r="KFU336" i="51" s="1"/>
  <c r="KFT334" i="51"/>
  <c r="KFT336" i="51" s="1"/>
  <c r="KFS334" i="51"/>
  <c r="KFS336" i="51" s="1"/>
  <c r="KFN334" i="51"/>
  <c r="KFN336" i="51" s="1"/>
  <c r="KFM334" i="51"/>
  <c r="KFM336" i="51" s="1"/>
  <c r="KFL334" i="51"/>
  <c r="KFK334" i="51"/>
  <c r="KFF334" i="51"/>
  <c r="KFE334" i="51"/>
  <c r="KFD334" i="51"/>
  <c r="KFC334" i="51"/>
  <c r="KEX334" i="51"/>
  <c r="KEW334" i="51"/>
  <c r="KEV334" i="51"/>
  <c r="KEU334" i="51"/>
  <c r="KEP334" i="51"/>
  <c r="KEP336" i="51" s="1"/>
  <c r="KEO334" i="51"/>
  <c r="KEO336" i="51" s="1"/>
  <c r="KEN334" i="51"/>
  <c r="KEN336" i="51" s="1"/>
  <c r="KEM334" i="51"/>
  <c r="KEM336" i="51" s="1"/>
  <c r="KEH334" i="51"/>
  <c r="KEH336" i="51" s="1"/>
  <c r="KEG334" i="51"/>
  <c r="KEG336" i="51" s="1"/>
  <c r="KEF334" i="51"/>
  <c r="KEE334" i="51"/>
  <c r="KDZ334" i="51"/>
  <c r="KDY334" i="51"/>
  <c r="KDX334" i="51"/>
  <c r="KDW334" i="51"/>
  <c r="KDR334" i="51"/>
  <c r="KDQ334" i="51"/>
  <c r="KDP334" i="51"/>
  <c r="KDO334" i="51"/>
  <c r="KDJ334" i="51"/>
  <c r="KDJ336" i="51" s="1"/>
  <c r="KDI334" i="51"/>
  <c r="KDI336" i="51" s="1"/>
  <c r="KDH334" i="51"/>
  <c r="KDH336" i="51" s="1"/>
  <c r="KDG334" i="51"/>
  <c r="KDG336" i="51" s="1"/>
  <c r="KDB334" i="51"/>
  <c r="KDB336" i="51" s="1"/>
  <c r="KDA334" i="51"/>
  <c r="KDA336" i="51" s="1"/>
  <c r="KCZ334" i="51"/>
  <c r="KCY334" i="51"/>
  <c r="KCT334" i="51"/>
  <c r="KCS334" i="51"/>
  <c r="KCR334" i="51"/>
  <c r="KCQ334" i="51"/>
  <c r="KCL334" i="51"/>
  <c r="KCK334" i="51"/>
  <c r="KCJ334" i="51"/>
  <c r="KCI334" i="51"/>
  <c r="KCD334" i="51"/>
  <c r="KCD336" i="51" s="1"/>
  <c r="KCC334" i="51"/>
  <c r="KCC336" i="51" s="1"/>
  <c r="KCB334" i="51"/>
  <c r="KCB336" i="51" s="1"/>
  <c r="KCA334" i="51"/>
  <c r="KCA336" i="51" s="1"/>
  <c r="KBV334" i="51"/>
  <c r="KBV336" i="51" s="1"/>
  <c r="KBU334" i="51"/>
  <c r="KBU336" i="51" s="1"/>
  <c r="KBT334" i="51"/>
  <c r="KBS334" i="51"/>
  <c r="KBN334" i="51"/>
  <c r="KBM334" i="51"/>
  <c r="KBL334" i="51"/>
  <c r="KBK334" i="51"/>
  <c r="KBF334" i="51"/>
  <c r="KBE334" i="51"/>
  <c r="KBD334" i="51"/>
  <c r="KBC334" i="51"/>
  <c r="KAX334" i="51"/>
  <c r="KAX336" i="51" s="1"/>
  <c r="KAW334" i="51"/>
  <c r="KAW336" i="51" s="1"/>
  <c r="KAV334" i="51"/>
  <c r="KAV336" i="51" s="1"/>
  <c r="KAU334" i="51"/>
  <c r="KAU336" i="51" s="1"/>
  <c r="KAP334" i="51"/>
  <c r="KAP336" i="51" s="1"/>
  <c r="KAO334" i="51"/>
  <c r="KAO336" i="51" s="1"/>
  <c r="KAN334" i="51"/>
  <c r="KAM334" i="51"/>
  <c r="KAH334" i="51"/>
  <c r="KAG334" i="51"/>
  <c r="KAF334" i="51"/>
  <c r="KAE334" i="51"/>
  <c r="JZZ334" i="51"/>
  <c r="JZY334" i="51"/>
  <c r="JZX334" i="51"/>
  <c r="JZW334" i="51"/>
  <c r="JZR334" i="51"/>
  <c r="JZR336" i="51" s="1"/>
  <c r="JZQ334" i="51"/>
  <c r="JZQ336" i="51" s="1"/>
  <c r="JZP334" i="51"/>
  <c r="JZP336" i="51" s="1"/>
  <c r="JZO334" i="51"/>
  <c r="JZO336" i="51" s="1"/>
  <c r="JZJ334" i="51"/>
  <c r="JZJ336" i="51" s="1"/>
  <c r="JZI334" i="51"/>
  <c r="JZI336" i="51" s="1"/>
  <c r="JZH334" i="51"/>
  <c r="JZG334" i="51"/>
  <c r="JZB334" i="51"/>
  <c r="JZA334" i="51"/>
  <c r="JYZ334" i="51"/>
  <c r="JYY334" i="51"/>
  <c r="JYT334" i="51"/>
  <c r="JYS334" i="51"/>
  <c r="JYR334" i="51"/>
  <c r="JYQ334" i="51"/>
  <c r="JYL334" i="51"/>
  <c r="JYL336" i="51" s="1"/>
  <c r="JYK334" i="51"/>
  <c r="JYK336" i="51" s="1"/>
  <c r="JYJ334" i="51"/>
  <c r="JYJ336" i="51" s="1"/>
  <c r="JYI334" i="51"/>
  <c r="JYI336" i="51" s="1"/>
  <c r="JYD334" i="51"/>
  <c r="JYD336" i="51" s="1"/>
  <c r="JYC334" i="51"/>
  <c r="JYC336" i="51" s="1"/>
  <c r="JYB334" i="51"/>
  <c r="JYA334" i="51"/>
  <c r="JXV334" i="51"/>
  <c r="JXU334" i="51"/>
  <c r="JXT334" i="51"/>
  <c r="JXS334" i="51"/>
  <c r="JXN334" i="51"/>
  <c r="JXM334" i="51"/>
  <c r="JXL334" i="51"/>
  <c r="JXK334" i="51"/>
  <c r="JXF334" i="51"/>
  <c r="JXF336" i="51" s="1"/>
  <c r="JXE334" i="51"/>
  <c r="JXE336" i="51" s="1"/>
  <c r="JXD334" i="51"/>
  <c r="JXD336" i="51" s="1"/>
  <c r="JXC334" i="51"/>
  <c r="JXC336" i="51" s="1"/>
  <c r="JWX334" i="51"/>
  <c r="JWX336" i="51" s="1"/>
  <c r="JWW334" i="51"/>
  <c r="JWW336" i="51" s="1"/>
  <c r="JWV334" i="51"/>
  <c r="JWU334" i="51"/>
  <c r="JWP334" i="51"/>
  <c r="JWO334" i="51"/>
  <c r="JWN334" i="51"/>
  <c r="JWM334" i="51"/>
  <c r="JWH334" i="51"/>
  <c r="JWG334" i="51"/>
  <c r="JWF334" i="51"/>
  <c r="JWE334" i="51"/>
  <c r="JVZ334" i="51"/>
  <c r="JVZ336" i="51" s="1"/>
  <c r="JVY334" i="51"/>
  <c r="JVY336" i="51" s="1"/>
  <c r="JVX334" i="51"/>
  <c r="JVX336" i="51" s="1"/>
  <c r="JVW334" i="51"/>
  <c r="JVW336" i="51" s="1"/>
  <c r="JVR334" i="51"/>
  <c r="JVR336" i="51" s="1"/>
  <c r="JVQ334" i="51"/>
  <c r="JVQ336" i="51" s="1"/>
  <c r="JVP334" i="51"/>
  <c r="JVO334" i="51"/>
  <c r="JVJ334" i="51"/>
  <c r="JVI334" i="51"/>
  <c r="JVH334" i="51"/>
  <c r="JVG334" i="51"/>
  <c r="JVB334" i="51"/>
  <c r="JVA334" i="51"/>
  <c r="JUZ334" i="51"/>
  <c r="JUY334" i="51"/>
  <c r="JUT334" i="51"/>
  <c r="JUT336" i="51" s="1"/>
  <c r="JUS334" i="51"/>
  <c r="JUS336" i="51" s="1"/>
  <c r="JUR334" i="51"/>
  <c r="JUR336" i="51" s="1"/>
  <c r="JUQ334" i="51"/>
  <c r="JUQ336" i="51" s="1"/>
  <c r="JUL334" i="51"/>
  <c r="JUL336" i="51" s="1"/>
  <c r="JUK334" i="51"/>
  <c r="JUK336" i="51" s="1"/>
  <c r="JUJ334" i="51"/>
  <c r="JUI334" i="51"/>
  <c r="JUD334" i="51"/>
  <c r="JUC334" i="51"/>
  <c r="JUB334" i="51"/>
  <c r="JUA334" i="51"/>
  <c r="JTV334" i="51"/>
  <c r="JTU334" i="51"/>
  <c r="JTT334" i="51"/>
  <c r="JTS334" i="51"/>
  <c r="JTN334" i="51"/>
  <c r="JTN336" i="51" s="1"/>
  <c r="JTM334" i="51"/>
  <c r="JTM336" i="51" s="1"/>
  <c r="JTL334" i="51"/>
  <c r="JTL336" i="51" s="1"/>
  <c r="JTK334" i="51"/>
  <c r="JTK336" i="51" s="1"/>
  <c r="JTF334" i="51"/>
  <c r="JTF336" i="51" s="1"/>
  <c r="JTE334" i="51"/>
  <c r="JTE336" i="51" s="1"/>
  <c r="JTD334" i="51"/>
  <c r="JTC334" i="51"/>
  <c r="JSX334" i="51"/>
  <c r="JSW334" i="51"/>
  <c r="JSV334" i="51"/>
  <c r="JSU334" i="51"/>
  <c r="JSP334" i="51"/>
  <c r="JSO334" i="51"/>
  <c r="JSN334" i="51"/>
  <c r="JSM334" i="51"/>
  <c r="JSH334" i="51"/>
  <c r="JSH336" i="51" s="1"/>
  <c r="JSG334" i="51"/>
  <c r="JSG336" i="51" s="1"/>
  <c r="JSF334" i="51"/>
  <c r="JSF336" i="51" s="1"/>
  <c r="JSE334" i="51"/>
  <c r="JSE336" i="51" s="1"/>
  <c r="JRZ334" i="51"/>
  <c r="JRZ336" i="51" s="1"/>
  <c r="JRY334" i="51"/>
  <c r="JRY336" i="51" s="1"/>
  <c r="JRX334" i="51"/>
  <c r="JRW334" i="51"/>
  <c r="JRR334" i="51"/>
  <c r="JRQ334" i="51"/>
  <c r="JRP334" i="51"/>
  <c r="JRO334" i="51"/>
  <c r="JRJ334" i="51"/>
  <c r="JRI334" i="51"/>
  <c r="JRH334" i="51"/>
  <c r="JRG334" i="51"/>
  <c r="JRB334" i="51"/>
  <c r="JRB336" i="51" s="1"/>
  <c r="JRA334" i="51"/>
  <c r="JRA336" i="51" s="1"/>
  <c r="JQZ334" i="51"/>
  <c r="JQZ336" i="51" s="1"/>
  <c r="JQY334" i="51"/>
  <c r="JQY336" i="51" s="1"/>
  <c r="JQT334" i="51"/>
  <c r="JQT336" i="51" s="1"/>
  <c r="JQS334" i="51"/>
  <c r="JQS336" i="51" s="1"/>
  <c r="JQR334" i="51"/>
  <c r="JQQ334" i="51"/>
  <c r="JQL334" i="51"/>
  <c r="JQK334" i="51"/>
  <c r="JQJ334" i="51"/>
  <c r="JQI334" i="51"/>
  <c r="JQD334" i="51"/>
  <c r="JQC334" i="51"/>
  <c r="JQB334" i="51"/>
  <c r="JQA334" i="51"/>
  <c r="JPV334" i="51"/>
  <c r="JPV336" i="51" s="1"/>
  <c r="JPU334" i="51"/>
  <c r="JPU336" i="51" s="1"/>
  <c r="JPT334" i="51"/>
  <c r="JPT336" i="51" s="1"/>
  <c r="JPS334" i="51"/>
  <c r="JPS336" i="51" s="1"/>
  <c r="JPN334" i="51"/>
  <c r="JPN336" i="51" s="1"/>
  <c r="JPM334" i="51"/>
  <c r="JPM336" i="51" s="1"/>
  <c r="JPL334" i="51"/>
  <c r="JPK334" i="51"/>
  <c r="JPF334" i="51"/>
  <c r="JPE334" i="51"/>
  <c r="JPD334" i="51"/>
  <c r="JPC334" i="51"/>
  <c r="JOX334" i="51"/>
  <c r="JOW334" i="51"/>
  <c r="JOV334" i="51"/>
  <c r="JOU334" i="51"/>
  <c r="JOP334" i="51"/>
  <c r="JOP336" i="51" s="1"/>
  <c r="JOO334" i="51"/>
  <c r="JOO336" i="51" s="1"/>
  <c r="JON334" i="51"/>
  <c r="JON336" i="51" s="1"/>
  <c r="JOM334" i="51"/>
  <c r="JOM336" i="51" s="1"/>
  <c r="JOH334" i="51"/>
  <c r="JOH336" i="51" s="1"/>
  <c r="JOG334" i="51"/>
  <c r="JOG336" i="51" s="1"/>
  <c r="JOF334" i="51"/>
  <c r="JOE334" i="51"/>
  <c r="JNZ334" i="51"/>
  <c r="JNY334" i="51"/>
  <c r="JNX334" i="51"/>
  <c r="JNW334" i="51"/>
  <c r="JNR334" i="51"/>
  <c r="JNQ334" i="51"/>
  <c r="JNP334" i="51"/>
  <c r="JNO334" i="51"/>
  <c r="JNJ334" i="51"/>
  <c r="JNJ336" i="51" s="1"/>
  <c r="JNI334" i="51"/>
  <c r="JNI336" i="51" s="1"/>
  <c r="JNH334" i="51"/>
  <c r="JNH336" i="51" s="1"/>
  <c r="JNG334" i="51"/>
  <c r="JNG336" i="51" s="1"/>
  <c r="JNB334" i="51"/>
  <c r="JNB336" i="51" s="1"/>
  <c r="JNA334" i="51"/>
  <c r="JNA336" i="51" s="1"/>
  <c r="JMZ334" i="51"/>
  <c r="JMY334" i="51"/>
  <c r="JMT334" i="51"/>
  <c r="JMS334" i="51"/>
  <c r="JMR334" i="51"/>
  <c r="JMQ334" i="51"/>
  <c r="JML334" i="51"/>
  <c r="JMK334" i="51"/>
  <c r="JMJ334" i="51"/>
  <c r="JMI334" i="51"/>
  <c r="JMD334" i="51"/>
  <c r="JMD336" i="51" s="1"/>
  <c r="JMC334" i="51"/>
  <c r="JMC336" i="51" s="1"/>
  <c r="JMB334" i="51"/>
  <c r="JMB336" i="51" s="1"/>
  <c r="JMA334" i="51"/>
  <c r="JMA336" i="51" s="1"/>
  <c r="JLV334" i="51"/>
  <c r="JLV336" i="51" s="1"/>
  <c r="JLU334" i="51"/>
  <c r="JLU336" i="51" s="1"/>
  <c r="JLT334" i="51"/>
  <c r="JLS334" i="51"/>
  <c r="JLN334" i="51"/>
  <c r="JLM334" i="51"/>
  <c r="JLL334" i="51"/>
  <c r="JLK334" i="51"/>
  <c r="JLF334" i="51"/>
  <c r="JLE334" i="51"/>
  <c r="JLD334" i="51"/>
  <c r="JLC334" i="51"/>
  <c r="JKX334" i="51"/>
  <c r="JKX336" i="51" s="1"/>
  <c r="JKW334" i="51"/>
  <c r="JKW336" i="51" s="1"/>
  <c r="JKV334" i="51"/>
  <c r="JKV336" i="51" s="1"/>
  <c r="JKU334" i="51"/>
  <c r="JKU336" i="51" s="1"/>
  <c r="JKP334" i="51"/>
  <c r="JKP336" i="51" s="1"/>
  <c r="JKO334" i="51"/>
  <c r="JKO336" i="51" s="1"/>
  <c r="JKN334" i="51"/>
  <c r="JKM334" i="51"/>
  <c r="JKH334" i="51"/>
  <c r="JKG334" i="51"/>
  <c r="JKF334" i="51"/>
  <c r="JKE334" i="51"/>
  <c r="JJZ334" i="51"/>
  <c r="JJY334" i="51"/>
  <c r="JJX334" i="51"/>
  <c r="JJW334" i="51"/>
  <c r="JJR334" i="51"/>
  <c r="JJR336" i="51" s="1"/>
  <c r="JJQ334" i="51"/>
  <c r="JJQ336" i="51" s="1"/>
  <c r="JJP334" i="51"/>
  <c r="JJP336" i="51" s="1"/>
  <c r="JJO334" i="51"/>
  <c r="JJO336" i="51" s="1"/>
  <c r="JJJ334" i="51"/>
  <c r="JJJ336" i="51" s="1"/>
  <c r="JJI334" i="51"/>
  <c r="JJI336" i="51" s="1"/>
  <c r="JJH334" i="51"/>
  <c r="JJG334" i="51"/>
  <c r="JJB334" i="51"/>
  <c r="JJA334" i="51"/>
  <c r="JIZ334" i="51"/>
  <c r="JIY334" i="51"/>
  <c r="JIT334" i="51"/>
  <c r="JIS334" i="51"/>
  <c r="JIR334" i="51"/>
  <c r="JIQ334" i="51"/>
  <c r="JIL334" i="51"/>
  <c r="JIL336" i="51" s="1"/>
  <c r="JIK334" i="51"/>
  <c r="JIK336" i="51" s="1"/>
  <c r="JIJ334" i="51"/>
  <c r="JIJ336" i="51" s="1"/>
  <c r="JII334" i="51"/>
  <c r="JII336" i="51" s="1"/>
  <c r="JID334" i="51"/>
  <c r="JID336" i="51" s="1"/>
  <c r="JIC334" i="51"/>
  <c r="JIC336" i="51" s="1"/>
  <c r="JIB334" i="51"/>
  <c r="JIA334" i="51"/>
  <c r="JHV334" i="51"/>
  <c r="JHU334" i="51"/>
  <c r="JHT334" i="51"/>
  <c r="JHS334" i="51"/>
  <c r="JHN334" i="51"/>
  <c r="JHM334" i="51"/>
  <c r="JHL334" i="51"/>
  <c r="JHK334" i="51"/>
  <c r="JHF334" i="51"/>
  <c r="JHF336" i="51" s="1"/>
  <c r="JHE334" i="51"/>
  <c r="JHE336" i="51" s="1"/>
  <c r="JHD334" i="51"/>
  <c r="JHD336" i="51" s="1"/>
  <c r="JHC334" i="51"/>
  <c r="JHC336" i="51" s="1"/>
  <c r="JGX334" i="51"/>
  <c r="JGX336" i="51" s="1"/>
  <c r="JGW334" i="51"/>
  <c r="JGW336" i="51" s="1"/>
  <c r="JGV334" i="51"/>
  <c r="JGU334" i="51"/>
  <c r="JGP334" i="51"/>
  <c r="JGO334" i="51"/>
  <c r="JGN334" i="51"/>
  <c r="JGM334" i="51"/>
  <c r="JGH334" i="51"/>
  <c r="JGG334" i="51"/>
  <c r="JGF334" i="51"/>
  <c r="JGE334" i="51"/>
  <c r="JFZ334" i="51"/>
  <c r="JFZ336" i="51" s="1"/>
  <c r="JFY334" i="51"/>
  <c r="JFY336" i="51" s="1"/>
  <c r="JFX334" i="51"/>
  <c r="JFX336" i="51" s="1"/>
  <c r="JFW334" i="51"/>
  <c r="JFW336" i="51" s="1"/>
  <c r="JFR334" i="51"/>
  <c r="JFR336" i="51" s="1"/>
  <c r="JFQ334" i="51"/>
  <c r="JFQ336" i="51" s="1"/>
  <c r="JFP334" i="51"/>
  <c r="JFO334" i="51"/>
  <c r="JFJ334" i="51"/>
  <c r="JFI334" i="51"/>
  <c r="JFH334" i="51"/>
  <c r="JFG334" i="51"/>
  <c r="JFB334" i="51"/>
  <c r="JFA334" i="51"/>
  <c r="JEZ334" i="51"/>
  <c r="JEY334" i="51"/>
  <c r="JET334" i="51"/>
  <c r="JET336" i="51" s="1"/>
  <c r="JES334" i="51"/>
  <c r="JES336" i="51" s="1"/>
  <c r="JER334" i="51"/>
  <c r="JER336" i="51" s="1"/>
  <c r="JEQ334" i="51"/>
  <c r="JEQ336" i="51" s="1"/>
  <c r="JEL334" i="51"/>
  <c r="JEL336" i="51" s="1"/>
  <c r="JEK334" i="51"/>
  <c r="JEK336" i="51" s="1"/>
  <c r="JEJ334" i="51"/>
  <c r="JEI334" i="51"/>
  <c r="JED334" i="51"/>
  <c r="JEC334" i="51"/>
  <c r="JEB334" i="51"/>
  <c r="JEA334" i="51"/>
  <c r="JDV334" i="51"/>
  <c r="JDU334" i="51"/>
  <c r="JDT334" i="51"/>
  <c r="JDS334" i="51"/>
  <c r="JDN334" i="51"/>
  <c r="JDN336" i="51" s="1"/>
  <c r="JDM334" i="51"/>
  <c r="JDM336" i="51" s="1"/>
  <c r="JDL334" i="51"/>
  <c r="JDL336" i="51" s="1"/>
  <c r="JDK334" i="51"/>
  <c r="JDK336" i="51" s="1"/>
  <c r="JDF334" i="51"/>
  <c r="JDF336" i="51" s="1"/>
  <c r="JDE334" i="51"/>
  <c r="JDE336" i="51" s="1"/>
  <c r="JDD334" i="51"/>
  <c r="JDC334" i="51"/>
  <c r="JCX334" i="51"/>
  <c r="JCW334" i="51"/>
  <c r="JCV334" i="51"/>
  <c r="JCU334" i="51"/>
  <c r="JCP334" i="51"/>
  <c r="JCO334" i="51"/>
  <c r="JCN334" i="51"/>
  <c r="JCM334" i="51"/>
  <c r="JCH334" i="51"/>
  <c r="JCH336" i="51" s="1"/>
  <c r="JCG334" i="51"/>
  <c r="JCG336" i="51" s="1"/>
  <c r="JCF334" i="51"/>
  <c r="JCF336" i="51" s="1"/>
  <c r="JCE334" i="51"/>
  <c r="JCE336" i="51" s="1"/>
  <c r="JBZ334" i="51"/>
  <c r="JBZ336" i="51" s="1"/>
  <c r="JBY334" i="51"/>
  <c r="JBY336" i="51" s="1"/>
  <c r="JBX334" i="51"/>
  <c r="JBW334" i="51"/>
  <c r="JBR334" i="51"/>
  <c r="JBQ334" i="51"/>
  <c r="JBP334" i="51"/>
  <c r="JBO334" i="51"/>
  <c r="JBJ334" i="51"/>
  <c r="JBI334" i="51"/>
  <c r="JBH334" i="51"/>
  <c r="JBG334" i="51"/>
  <c r="JBB334" i="51"/>
  <c r="JBB336" i="51" s="1"/>
  <c r="JBA334" i="51"/>
  <c r="JBA336" i="51" s="1"/>
  <c r="JAZ334" i="51"/>
  <c r="JAZ336" i="51" s="1"/>
  <c r="JAY334" i="51"/>
  <c r="JAY336" i="51" s="1"/>
  <c r="JAT334" i="51"/>
  <c r="JAT336" i="51" s="1"/>
  <c r="JAS334" i="51"/>
  <c r="JAS336" i="51" s="1"/>
  <c r="JAR334" i="51"/>
  <c r="JAQ334" i="51"/>
  <c r="JAL334" i="51"/>
  <c r="JAK334" i="51"/>
  <c r="JAJ334" i="51"/>
  <c r="JAI334" i="51"/>
  <c r="JAD334" i="51"/>
  <c r="JAC334" i="51"/>
  <c r="JAB334" i="51"/>
  <c r="JAA334" i="51"/>
  <c r="IZV334" i="51"/>
  <c r="IZV336" i="51" s="1"/>
  <c r="IZU334" i="51"/>
  <c r="IZU336" i="51" s="1"/>
  <c r="IZT334" i="51"/>
  <c r="IZT336" i="51" s="1"/>
  <c r="IZS334" i="51"/>
  <c r="IZS336" i="51" s="1"/>
  <c r="IZN334" i="51"/>
  <c r="IZN336" i="51" s="1"/>
  <c r="IZM334" i="51"/>
  <c r="IZM336" i="51" s="1"/>
  <c r="IZL334" i="51"/>
  <c r="IZK334" i="51"/>
  <c r="IZF334" i="51"/>
  <c r="IZE334" i="51"/>
  <c r="IZD334" i="51"/>
  <c r="IZC334" i="51"/>
  <c r="IYX334" i="51"/>
  <c r="IYW334" i="51"/>
  <c r="IYV334" i="51"/>
  <c r="IYU334" i="51"/>
  <c r="IYP334" i="51"/>
  <c r="IYP336" i="51" s="1"/>
  <c r="IYO334" i="51"/>
  <c r="IYO336" i="51" s="1"/>
  <c r="IYN334" i="51"/>
  <c r="IYN336" i="51" s="1"/>
  <c r="IYM334" i="51"/>
  <c r="IYM336" i="51" s="1"/>
  <c r="IYH334" i="51"/>
  <c r="IYH336" i="51" s="1"/>
  <c r="IYG334" i="51"/>
  <c r="IYG336" i="51" s="1"/>
  <c r="IYF334" i="51"/>
  <c r="IYE334" i="51"/>
  <c r="IXZ334" i="51"/>
  <c r="IXY334" i="51"/>
  <c r="IXX334" i="51"/>
  <c r="IXW334" i="51"/>
  <c r="IXR334" i="51"/>
  <c r="IXQ334" i="51"/>
  <c r="IXP334" i="51"/>
  <c r="IXO334" i="51"/>
  <c r="IXJ334" i="51"/>
  <c r="IXJ336" i="51" s="1"/>
  <c r="IXI334" i="51"/>
  <c r="IXI336" i="51" s="1"/>
  <c r="IXH334" i="51"/>
  <c r="IXH336" i="51" s="1"/>
  <c r="IXG334" i="51"/>
  <c r="IXG336" i="51" s="1"/>
  <c r="IXB334" i="51"/>
  <c r="IXB336" i="51" s="1"/>
  <c r="IXA334" i="51"/>
  <c r="IXA336" i="51" s="1"/>
  <c r="IWZ334" i="51"/>
  <c r="IWY334" i="51"/>
  <c r="IWT334" i="51"/>
  <c r="IWS334" i="51"/>
  <c r="IWR334" i="51"/>
  <c r="IWQ334" i="51"/>
  <c r="IWL334" i="51"/>
  <c r="IWK334" i="51"/>
  <c r="IWJ334" i="51"/>
  <c r="IWI334" i="51"/>
  <c r="IWD334" i="51"/>
  <c r="IWD336" i="51" s="1"/>
  <c r="IWC334" i="51"/>
  <c r="IWC336" i="51" s="1"/>
  <c r="IWB334" i="51"/>
  <c r="IWB336" i="51" s="1"/>
  <c r="IWA334" i="51"/>
  <c r="IWA336" i="51" s="1"/>
  <c r="IVV334" i="51"/>
  <c r="IVV336" i="51" s="1"/>
  <c r="IVU334" i="51"/>
  <c r="IVU336" i="51" s="1"/>
  <c r="IVT334" i="51"/>
  <c r="IVS334" i="51"/>
  <c r="IVN334" i="51"/>
  <c r="IVM334" i="51"/>
  <c r="IVL334" i="51"/>
  <c r="IVK334" i="51"/>
  <c r="IVF334" i="51"/>
  <c r="IVE334" i="51"/>
  <c r="IVD334" i="51"/>
  <c r="IVC334" i="51"/>
  <c r="IUX334" i="51"/>
  <c r="IUX336" i="51" s="1"/>
  <c r="IUW334" i="51"/>
  <c r="IUW336" i="51" s="1"/>
  <c r="IUV334" i="51"/>
  <c r="IUV336" i="51" s="1"/>
  <c r="IUU334" i="51"/>
  <c r="IUU336" i="51" s="1"/>
  <c r="IUP334" i="51"/>
  <c r="IUP336" i="51" s="1"/>
  <c r="IUO334" i="51"/>
  <c r="IUO336" i="51" s="1"/>
  <c r="IUN334" i="51"/>
  <c r="IUM334" i="51"/>
  <c r="IUH334" i="51"/>
  <c r="IUG334" i="51"/>
  <c r="IUF334" i="51"/>
  <c r="IUE334" i="51"/>
  <c r="ITZ334" i="51"/>
  <c r="ITY334" i="51"/>
  <c r="ITX334" i="51"/>
  <c r="ITW334" i="51"/>
  <c r="ITR334" i="51"/>
  <c r="ITR336" i="51" s="1"/>
  <c r="ITQ334" i="51"/>
  <c r="ITQ336" i="51" s="1"/>
  <c r="ITP334" i="51"/>
  <c r="ITP336" i="51" s="1"/>
  <c r="ITO334" i="51"/>
  <c r="ITO336" i="51" s="1"/>
  <c r="ITJ334" i="51"/>
  <c r="ITJ336" i="51" s="1"/>
  <c r="ITI334" i="51"/>
  <c r="ITI336" i="51" s="1"/>
  <c r="ITH334" i="51"/>
  <c r="ITG334" i="51"/>
  <c r="ITB334" i="51"/>
  <c r="ITA334" i="51"/>
  <c r="ISZ334" i="51"/>
  <c r="ISY334" i="51"/>
  <c r="IST334" i="51"/>
  <c r="ISS334" i="51"/>
  <c r="ISR334" i="51"/>
  <c r="ISQ334" i="51"/>
  <c r="ISL334" i="51"/>
  <c r="ISL336" i="51" s="1"/>
  <c r="ISK334" i="51"/>
  <c r="ISK336" i="51" s="1"/>
  <c r="ISJ334" i="51"/>
  <c r="ISJ336" i="51" s="1"/>
  <c r="ISI334" i="51"/>
  <c r="ISI336" i="51" s="1"/>
  <c r="ISD334" i="51"/>
  <c r="ISD336" i="51" s="1"/>
  <c r="ISC334" i="51"/>
  <c r="ISC336" i="51" s="1"/>
  <c r="ISB334" i="51"/>
  <c r="ISA334" i="51"/>
  <c r="IRV334" i="51"/>
  <c r="IRU334" i="51"/>
  <c r="IRT334" i="51"/>
  <c r="IRS334" i="51"/>
  <c r="IRN334" i="51"/>
  <c r="IRM334" i="51"/>
  <c r="IRL334" i="51"/>
  <c r="IRK334" i="51"/>
  <c r="IRF334" i="51"/>
  <c r="IRF336" i="51" s="1"/>
  <c r="IRE334" i="51"/>
  <c r="IRE336" i="51" s="1"/>
  <c r="IRD334" i="51"/>
  <c r="IRD336" i="51" s="1"/>
  <c r="IRC334" i="51"/>
  <c r="IRC336" i="51" s="1"/>
  <c r="IQX334" i="51"/>
  <c r="IQX336" i="51" s="1"/>
  <c r="IQW334" i="51"/>
  <c r="IQW336" i="51" s="1"/>
  <c r="IQV334" i="51"/>
  <c r="IQU334" i="51"/>
  <c r="IQP334" i="51"/>
  <c r="IQO334" i="51"/>
  <c r="IQN334" i="51"/>
  <c r="IQM334" i="51"/>
  <c r="IQH334" i="51"/>
  <c r="IQG334" i="51"/>
  <c r="IQF334" i="51"/>
  <c r="IQE334" i="51"/>
  <c r="IPZ334" i="51"/>
  <c r="IPZ336" i="51" s="1"/>
  <c r="IPY334" i="51"/>
  <c r="IPY336" i="51" s="1"/>
  <c r="IPX334" i="51"/>
  <c r="IPX336" i="51" s="1"/>
  <c r="IPW334" i="51"/>
  <c r="IPW336" i="51" s="1"/>
  <c r="IPR334" i="51"/>
  <c r="IPR336" i="51" s="1"/>
  <c r="IPQ334" i="51"/>
  <c r="IPQ336" i="51" s="1"/>
  <c r="IPP334" i="51"/>
  <c r="IPO334" i="51"/>
  <c r="IPJ334" i="51"/>
  <c r="IPI334" i="51"/>
  <c r="IPH334" i="51"/>
  <c r="IPG334" i="51"/>
  <c r="IPB334" i="51"/>
  <c r="IPA334" i="51"/>
  <c r="IOZ334" i="51"/>
  <c r="IOY334" i="51"/>
  <c r="IOT334" i="51"/>
  <c r="IOT336" i="51" s="1"/>
  <c r="IOS334" i="51"/>
  <c r="IOS336" i="51" s="1"/>
  <c r="IOR334" i="51"/>
  <c r="IOR336" i="51" s="1"/>
  <c r="IOQ334" i="51"/>
  <c r="IOQ336" i="51" s="1"/>
  <c r="IOL334" i="51"/>
  <c r="IOL336" i="51" s="1"/>
  <c r="IOK334" i="51"/>
  <c r="IOK336" i="51" s="1"/>
  <c r="IOJ334" i="51"/>
  <c r="IOI334" i="51"/>
  <c r="IOD334" i="51"/>
  <c r="IOC334" i="51"/>
  <c r="IOB334" i="51"/>
  <c r="IOA334" i="51"/>
  <c r="INV334" i="51"/>
  <c r="INU334" i="51"/>
  <c r="INT334" i="51"/>
  <c r="INS334" i="51"/>
  <c r="INN334" i="51"/>
  <c r="INN336" i="51" s="1"/>
  <c r="INM334" i="51"/>
  <c r="INM336" i="51" s="1"/>
  <c r="INL334" i="51"/>
  <c r="INL336" i="51" s="1"/>
  <c r="INK334" i="51"/>
  <c r="INK336" i="51" s="1"/>
  <c r="INF334" i="51"/>
  <c r="INF336" i="51" s="1"/>
  <c r="INE334" i="51"/>
  <c r="INE336" i="51" s="1"/>
  <c r="IND334" i="51"/>
  <c r="INC334" i="51"/>
  <c r="IMX334" i="51"/>
  <c r="IMW334" i="51"/>
  <c r="IMV334" i="51"/>
  <c r="IMU334" i="51"/>
  <c r="IMP334" i="51"/>
  <c r="IMO334" i="51"/>
  <c r="IMN334" i="51"/>
  <c r="IMM334" i="51"/>
  <c r="IMH334" i="51"/>
  <c r="IMH336" i="51" s="1"/>
  <c r="IMG334" i="51"/>
  <c r="IMG336" i="51" s="1"/>
  <c r="IMF334" i="51"/>
  <c r="IMF336" i="51" s="1"/>
  <c r="IME334" i="51"/>
  <c r="IME336" i="51" s="1"/>
  <c r="ILZ334" i="51"/>
  <c r="ILZ336" i="51" s="1"/>
  <c r="ILY334" i="51"/>
  <c r="ILY336" i="51" s="1"/>
  <c r="ILX334" i="51"/>
  <c r="ILW334" i="51"/>
  <c r="ILR334" i="51"/>
  <c r="ILQ334" i="51"/>
  <c r="ILP334" i="51"/>
  <c r="ILO334" i="51"/>
  <c r="ILJ334" i="51"/>
  <c r="ILI334" i="51"/>
  <c r="ILH334" i="51"/>
  <c r="ILG334" i="51"/>
  <c r="ILB334" i="51"/>
  <c r="ILB336" i="51" s="1"/>
  <c r="ILA334" i="51"/>
  <c r="ILA336" i="51" s="1"/>
  <c r="IKZ334" i="51"/>
  <c r="IKZ336" i="51" s="1"/>
  <c r="IKY334" i="51"/>
  <c r="IKY336" i="51" s="1"/>
  <c r="IKT334" i="51"/>
  <c r="IKT336" i="51" s="1"/>
  <c r="IKS334" i="51"/>
  <c r="IKS336" i="51" s="1"/>
  <c r="IKR334" i="51"/>
  <c r="IKQ334" i="51"/>
  <c r="IKL334" i="51"/>
  <c r="IKK334" i="51"/>
  <c r="IKJ334" i="51"/>
  <c r="IKI334" i="51"/>
  <c r="IKD334" i="51"/>
  <c r="IKC334" i="51"/>
  <c r="IKB334" i="51"/>
  <c r="IKA334" i="51"/>
  <c r="IJV334" i="51"/>
  <c r="IJV336" i="51" s="1"/>
  <c r="IJU334" i="51"/>
  <c r="IJU336" i="51" s="1"/>
  <c r="IJT334" i="51"/>
  <c r="IJT336" i="51" s="1"/>
  <c r="IJS334" i="51"/>
  <c r="IJS336" i="51" s="1"/>
  <c r="IJN334" i="51"/>
  <c r="IJN336" i="51" s="1"/>
  <c r="IJM334" i="51"/>
  <c r="IJM336" i="51" s="1"/>
  <c r="IJL334" i="51"/>
  <c r="IJK334" i="51"/>
  <c r="IJF334" i="51"/>
  <c r="IJE334" i="51"/>
  <c r="IJD334" i="51"/>
  <c r="IJC334" i="51"/>
  <c r="IIX334" i="51"/>
  <c r="IIW334" i="51"/>
  <c r="IIV334" i="51"/>
  <c r="IIU334" i="51"/>
  <c r="IIP334" i="51"/>
  <c r="IIP336" i="51" s="1"/>
  <c r="IIO334" i="51"/>
  <c r="IIO336" i="51" s="1"/>
  <c r="IIN334" i="51"/>
  <c r="IIN336" i="51" s="1"/>
  <c r="IIM334" i="51"/>
  <c r="IIM336" i="51" s="1"/>
  <c r="IIH334" i="51"/>
  <c r="IIH336" i="51" s="1"/>
  <c r="IIG334" i="51"/>
  <c r="IIG336" i="51" s="1"/>
  <c r="IIF334" i="51"/>
  <c r="IIE334" i="51"/>
  <c r="IHZ334" i="51"/>
  <c r="IHY334" i="51"/>
  <c r="IHX334" i="51"/>
  <c r="IHW334" i="51"/>
  <c r="IHR334" i="51"/>
  <c r="IHQ334" i="51"/>
  <c r="IHP334" i="51"/>
  <c r="IHO334" i="51"/>
  <c r="IHJ334" i="51"/>
  <c r="IHJ336" i="51" s="1"/>
  <c r="IHI334" i="51"/>
  <c r="IHI336" i="51" s="1"/>
  <c r="IHH334" i="51"/>
  <c r="IHH336" i="51" s="1"/>
  <c r="IHG334" i="51"/>
  <c r="IHG336" i="51" s="1"/>
  <c r="IHB334" i="51"/>
  <c r="IHB336" i="51" s="1"/>
  <c r="IHA334" i="51"/>
  <c r="IHA336" i="51" s="1"/>
  <c r="IGZ334" i="51"/>
  <c r="IGY334" i="51"/>
  <c r="IGT334" i="51"/>
  <c r="IGS334" i="51"/>
  <c r="IGR334" i="51"/>
  <c r="IGQ334" i="51"/>
  <c r="IGL334" i="51"/>
  <c r="IGK334" i="51"/>
  <c r="IGJ334" i="51"/>
  <c r="IGI334" i="51"/>
  <c r="IGD334" i="51"/>
  <c r="IGD336" i="51" s="1"/>
  <c r="IGC334" i="51"/>
  <c r="IGC336" i="51" s="1"/>
  <c r="IGB334" i="51"/>
  <c r="IGB336" i="51" s="1"/>
  <c r="IGA334" i="51"/>
  <c r="IGA336" i="51" s="1"/>
  <c r="IFV334" i="51"/>
  <c r="IFV336" i="51" s="1"/>
  <c r="IFU334" i="51"/>
  <c r="IFU336" i="51" s="1"/>
  <c r="IFT334" i="51"/>
  <c r="IFS334" i="51"/>
  <c r="IFN334" i="51"/>
  <c r="IFM334" i="51"/>
  <c r="IFL334" i="51"/>
  <c r="IFK334" i="51"/>
  <c r="IFF334" i="51"/>
  <c r="IFE334" i="51"/>
  <c r="IFD334" i="51"/>
  <c r="IFC334" i="51"/>
  <c r="IEX334" i="51"/>
  <c r="IEX336" i="51" s="1"/>
  <c r="IEW334" i="51"/>
  <c r="IEW336" i="51" s="1"/>
  <c r="IEV334" i="51"/>
  <c r="IEV336" i="51" s="1"/>
  <c r="IEU334" i="51"/>
  <c r="IEU336" i="51" s="1"/>
  <c r="IEP334" i="51"/>
  <c r="IEP336" i="51" s="1"/>
  <c r="IEO334" i="51"/>
  <c r="IEO336" i="51" s="1"/>
  <c r="IEN334" i="51"/>
  <c r="IEM334" i="51"/>
  <c r="IEH334" i="51"/>
  <c r="IEG334" i="51"/>
  <c r="IEF334" i="51"/>
  <c r="IEE334" i="51"/>
  <c r="IDZ334" i="51"/>
  <c r="IDY334" i="51"/>
  <c r="IDX334" i="51"/>
  <c r="IDW334" i="51"/>
  <c r="IDR334" i="51"/>
  <c r="IDR336" i="51" s="1"/>
  <c r="IDQ334" i="51"/>
  <c r="IDQ336" i="51" s="1"/>
  <c r="IDP334" i="51"/>
  <c r="IDP336" i="51" s="1"/>
  <c r="IDO334" i="51"/>
  <c r="IDO336" i="51" s="1"/>
  <c r="IDJ334" i="51"/>
  <c r="IDJ336" i="51" s="1"/>
  <c r="IDI334" i="51"/>
  <c r="IDI336" i="51" s="1"/>
  <c r="IDH334" i="51"/>
  <c r="IDG334" i="51"/>
  <c r="IDB334" i="51"/>
  <c r="IDA334" i="51"/>
  <c r="ICZ334" i="51"/>
  <c r="ICY334" i="51"/>
  <c r="ICT334" i="51"/>
  <c r="ICS334" i="51"/>
  <c r="ICR334" i="51"/>
  <c r="ICQ334" i="51"/>
  <c r="ICL334" i="51"/>
  <c r="ICL336" i="51" s="1"/>
  <c r="ICK334" i="51"/>
  <c r="ICK336" i="51" s="1"/>
  <c r="ICJ334" i="51"/>
  <c r="ICJ336" i="51" s="1"/>
  <c r="ICI334" i="51"/>
  <c r="ICI336" i="51" s="1"/>
  <c r="ICD334" i="51"/>
  <c r="ICD336" i="51" s="1"/>
  <c r="ICC334" i="51"/>
  <c r="ICC336" i="51" s="1"/>
  <c r="ICB334" i="51"/>
  <c r="ICA334" i="51"/>
  <c r="IBV334" i="51"/>
  <c r="IBU334" i="51"/>
  <c r="IBT334" i="51"/>
  <c r="IBS334" i="51"/>
  <c r="IBN334" i="51"/>
  <c r="IBM334" i="51"/>
  <c r="IBL334" i="51"/>
  <c r="IBK334" i="51"/>
  <c r="IBF334" i="51"/>
  <c r="IBF336" i="51" s="1"/>
  <c r="IBE334" i="51"/>
  <c r="IBE336" i="51" s="1"/>
  <c r="IBD334" i="51"/>
  <c r="IBD336" i="51" s="1"/>
  <c r="IBC334" i="51"/>
  <c r="IBC336" i="51" s="1"/>
  <c r="IAX334" i="51"/>
  <c r="IAX336" i="51" s="1"/>
  <c r="IAW334" i="51"/>
  <c r="IAW336" i="51" s="1"/>
  <c r="IAV334" i="51"/>
  <c r="IAU334" i="51"/>
  <c r="IAP334" i="51"/>
  <c r="IAO334" i="51"/>
  <c r="IAN334" i="51"/>
  <c r="IAM334" i="51"/>
  <c r="IAH334" i="51"/>
  <c r="IAG334" i="51"/>
  <c r="IAF334" i="51"/>
  <c r="IAE334" i="51"/>
  <c r="HZZ334" i="51"/>
  <c r="HZZ336" i="51" s="1"/>
  <c r="HZY334" i="51"/>
  <c r="HZY336" i="51" s="1"/>
  <c r="HZX334" i="51"/>
  <c r="HZX336" i="51" s="1"/>
  <c r="HZW334" i="51"/>
  <c r="HZW336" i="51" s="1"/>
  <c r="HZR334" i="51"/>
  <c r="HZR336" i="51" s="1"/>
  <c r="HZQ334" i="51"/>
  <c r="HZQ336" i="51" s="1"/>
  <c r="HZP334" i="51"/>
  <c r="HZO334" i="51"/>
  <c r="HZJ334" i="51"/>
  <c r="HZI334" i="51"/>
  <c r="HZH334" i="51"/>
  <c r="HZG334" i="51"/>
  <c r="HZB334" i="51"/>
  <c r="HZA334" i="51"/>
  <c r="HYZ334" i="51"/>
  <c r="HYY334" i="51"/>
  <c r="HYT334" i="51"/>
  <c r="HYT336" i="51" s="1"/>
  <c r="HYS334" i="51"/>
  <c r="HYS336" i="51" s="1"/>
  <c r="HYR334" i="51"/>
  <c r="HYR336" i="51" s="1"/>
  <c r="HYQ334" i="51"/>
  <c r="HYQ336" i="51" s="1"/>
  <c r="HYL334" i="51"/>
  <c r="HYL336" i="51" s="1"/>
  <c r="HYK334" i="51"/>
  <c r="HYK336" i="51" s="1"/>
  <c r="HYJ334" i="51"/>
  <c r="HYI334" i="51"/>
  <c r="HYD334" i="51"/>
  <c r="HYC334" i="51"/>
  <c r="HYB334" i="51"/>
  <c r="HYA334" i="51"/>
  <c r="HXV334" i="51"/>
  <c r="HXU334" i="51"/>
  <c r="HXT334" i="51"/>
  <c r="HXS334" i="51"/>
  <c r="HXN334" i="51"/>
  <c r="HXN336" i="51" s="1"/>
  <c r="HXM334" i="51"/>
  <c r="HXM336" i="51" s="1"/>
  <c r="HXL334" i="51"/>
  <c r="HXL336" i="51" s="1"/>
  <c r="HXK334" i="51"/>
  <c r="HXK336" i="51" s="1"/>
  <c r="HXF334" i="51"/>
  <c r="HXF336" i="51" s="1"/>
  <c r="HXE334" i="51"/>
  <c r="HXE336" i="51" s="1"/>
  <c r="HXD334" i="51"/>
  <c r="HXC334" i="51"/>
  <c r="HWX334" i="51"/>
  <c r="HWW334" i="51"/>
  <c r="HWV334" i="51"/>
  <c r="HWU334" i="51"/>
  <c r="HWP334" i="51"/>
  <c r="HWO334" i="51"/>
  <c r="HWN334" i="51"/>
  <c r="HWM334" i="51"/>
  <c r="HWH334" i="51"/>
  <c r="HWH336" i="51" s="1"/>
  <c r="HWG334" i="51"/>
  <c r="HWG336" i="51" s="1"/>
  <c r="HWF334" i="51"/>
  <c r="HWF336" i="51" s="1"/>
  <c r="HWE334" i="51"/>
  <c r="HWE336" i="51" s="1"/>
  <c r="HVZ334" i="51"/>
  <c r="HVZ336" i="51" s="1"/>
  <c r="HVY334" i="51"/>
  <c r="HVY336" i="51" s="1"/>
  <c r="HVX334" i="51"/>
  <c r="HVW334" i="51"/>
  <c r="HVR334" i="51"/>
  <c r="HVQ334" i="51"/>
  <c r="HVP334" i="51"/>
  <c r="HVO334" i="51"/>
  <c r="HVJ334" i="51"/>
  <c r="HVI334" i="51"/>
  <c r="HVH334" i="51"/>
  <c r="HVG334" i="51"/>
  <c r="HVB334" i="51"/>
  <c r="HVB336" i="51" s="1"/>
  <c r="HVA334" i="51"/>
  <c r="HVA336" i="51" s="1"/>
  <c r="HUZ334" i="51"/>
  <c r="HUZ336" i="51" s="1"/>
  <c r="HUY334" i="51"/>
  <c r="HUY336" i="51" s="1"/>
  <c r="HUT334" i="51"/>
  <c r="HUT336" i="51" s="1"/>
  <c r="HUS334" i="51"/>
  <c r="HUS336" i="51" s="1"/>
  <c r="HUR334" i="51"/>
  <c r="HUQ334" i="51"/>
  <c r="HUL334" i="51"/>
  <c r="HUK334" i="51"/>
  <c r="HUJ334" i="51"/>
  <c r="HUI334" i="51"/>
  <c r="HUD334" i="51"/>
  <c r="HUC334" i="51"/>
  <c r="HUB334" i="51"/>
  <c r="HUA334" i="51"/>
  <c r="HTV334" i="51"/>
  <c r="HTV336" i="51" s="1"/>
  <c r="HTU334" i="51"/>
  <c r="HTU336" i="51" s="1"/>
  <c r="HTT334" i="51"/>
  <c r="HTT336" i="51" s="1"/>
  <c r="HTS334" i="51"/>
  <c r="HTS336" i="51" s="1"/>
  <c r="HTN334" i="51"/>
  <c r="HTN336" i="51" s="1"/>
  <c r="HTM334" i="51"/>
  <c r="HTM336" i="51" s="1"/>
  <c r="HTL334" i="51"/>
  <c r="HTK334" i="51"/>
  <c r="HTF334" i="51"/>
  <c r="HTE334" i="51"/>
  <c r="HTD334" i="51"/>
  <c r="HTC334" i="51"/>
  <c r="HSX334" i="51"/>
  <c r="HSW334" i="51"/>
  <c r="HSV334" i="51"/>
  <c r="HSU334" i="51"/>
  <c r="HSP334" i="51"/>
  <c r="HSP336" i="51" s="1"/>
  <c r="HSO334" i="51"/>
  <c r="HSO336" i="51" s="1"/>
  <c r="HSN334" i="51"/>
  <c r="HSN336" i="51" s="1"/>
  <c r="HSM334" i="51"/>
  <c r="HSM336" i="51" s="1"/>
  <c r="HSH334" i="51"/>
  <c r="HSH336" i="51" s="1"/>
  <c r="HSG334" i="51"/>
  <c r="HSG336" i="51" s="1"/>
  <c r="HSF334" i="51"/>
  <c r="HSE334" i="51"/>
  <c r="HRZ334" i="51"/>
  <c r="HRY334" i="51"/>
  <c r="HRX334" i="51"/>
  <c r="HRW334" i="51"/>
  <c r="HRR334" i="51"/>
  <c r="HRQ334" i="51"/>
  <c r="HRP334" i="51"/>
  <c r="HRO334" i="51"/>
  <c r="HRJ334" i="51"/>
  <c r="HRJ336" i="51" s="1"/>
  <c r="HRI334" i="51"/>
  <c r="HRI336" i="51" s="1"/>
  <c r="HRH334" i="51"/>
  <c r="HRH336" i="51" s="1"/>
  <c r="HRG334" i="51"/>
  <c r="HRG336" i="51" s="1"/>
  <c r="HRB334" i="51"/>
  <c r="HRB336" i="51" s="1"/>
  <c r="HRA334" i="51"/>
  <c r="HRA336" i="51" s="1"/>
  <c r="HQZ334" i="51"/>
  <c r="HQY334" i="51"/>
  <c r="HQT334" i="51"/>
  <c r="HQS334" i="51"/>
  <c r="HQR334" i="51"/>
  <c r="HQQ334" i="51"/>
  <c r="HQL334" i="51"/>
  <c r="HQK334" i="51"/>
  <c r="HQJ334" i="51"/>
  <c r="HQI334" i="51"/>
  <c r="HQD334" i="51"/>
  <c r="HQD336" i="51" s="1"/>
  <c r="HQC334" i="51"/>
  <c r="HQC336" i="51" s="1"/>
  <c r="HQB334" i="51"/>
  <c r="HQB336" i="51" s="1"/>
  <c r="HQA334" i="51"/>
  <c r="HQA336" i="51" s="1"/>
  <c r="HPV334" i="51"/>
  <c r="HPV336" i="51" s="1"/>
  <c r="HPU334" i="51"/>
  <c r="HPU336" i="51" s="1"/>
  <c r="HPT334" i="51"/>
  <c r="HPS334" i="51"/>
  <c r="HPN334" i="51"/>
  <c r="HPM334" i="51"/>
  <c r="HPL334" i="51"/>
  <c r="HPK334" i="51"/>
  <c r="HPF334" i="51"/>
  <c r="HPE334" i="51"/>
  <c r="HPD334" i="51"/>
  <c r="HPC334" i="51"/>
  <c r="HOX334" i="51"/>
  <c r="HOX336" i="51" s="1"/>
  <c r="HOW334" i="51"/>
  <c r="HOW336" i="51" s="1"/>
  <c r="HOV334" i="51"/>
  <c r="HOV336" i="51" s="1"/>
  <c r="HOU334" i="51"/>
  <c r="HOU336" i="51" s="1"/>
  <c r="HOP334" i="51"/>
  <c r="HOP336" i="51" s="1"/>
  <c r="HOO334" i="51"/>
  <c r="HOO336" i="51" s="1"/>
  <c r="HON334" i="51"/>
  <c r="HOM334" i="51"/>
  <c r="HOH334" i="51"/>
  <c r="HOG334" i="51"/>
  <c r="HOF334" i="51"/>
  <c r="HOE334" i="51"/>
  <c r="HNZ334" i="51"/>
  <c r="HNY334" i="51"/>
  <c r="HNX334" i="51"/>
  <c r="HNW334" i="51"/>
  <c r="HNR334" i="51"/>
  <c r="HNR336" i="51" s="1"/>
  <c r="HNQ334" i="51"/>
  <c r="HNQ336" i="51" s="1"/>
  <c r="HNP334" i="51"/>
  <c r="HNP336" i="51" s="1"/>
  <c r="HNO334" i="51"/>
  <c r="HNO336" i="51" s="1"/>
  <c r="HNJ334" i="51"/>
  <c r="HNJ336" i="51" s="1"/>
  <c r="HNI334" i="51"/>
  <c r="HNI336" i="51" s="1"/>
  <c r="HNH334" i="51"/>
  <c r="HNG334" i="51"/>
  <c r="HNB334" i="51"/>
  <c r="HNA334" i="51"/>
  <c r="HMZ334" i="51"/>
  <c r="HMY334" i="51"/>
  <c r="HMT334" i="51"/>
  <c r="HMS334" i="51"/>
  <c r="HMR334" i="51"/>
  <c r="HMQ334" i="51"/>
  <c r="HML334" i="51"/>
  <c r="HML336" i="51" s="1"/>
  <c r="HMK334" i="51"/>
  <c r="HMK336" i="51" s="1"/>
  <c r="HMJ334" i="51"/>
  <c r="HMJ336" i="51" s="1"/>
  <c r="HMI334" i="51"/>
  <c r="HMI336" i="51" s="1"/>
  <c r="HMD334" i="51"/>
  <c r="HMD336" i="51" s="1"/>
  <c r="HMC334" i="51"/>
  <c r="HMC336" i="51" s="1"/>
  <c r="HMB334" i="51"/>
  <c r="HMA334" i="51"/>
  <c r="HLV334" i="51"/>
  <c r="HLU334" i="51"/>
  <c r="HLT334" i="51"/>
  <c r="HLS334" i="51"/>
  <c r="HLN334" i="51"/>
  <c r="HLM334" i="51"/>
  <c r="HLL334" i="51"/>
  <c r="HLK334" i="51"/>
  <c r="HLF334" i="51"/>
  <c r="HLF336" i="51" s="1"/>
  <c r="HLE334" i="51"/>
  <c r="HLE336" i="51" s="1"/>
  <c r="HLD334" i="51"/>
  <c r="HLD336" i="51" s="1"/>
  <c r="HLC334" i="51"/>
  <c r="HLC336" i="51" s="1"/>
  <c r="HKX334" i="51"/>
  <c r="HKX336" i="51" s="1"/>
  <c r="HKW334" i="51"/>
  <c r="HKW336" i="51" s="1"/>
  <c r="HKV334" i="51"/>
  <c r="HKU334" i="51"/>
  <c r="HKP334" i="51"/>
  <c r="HKO334" i="51"/>
  <c r="HKN334" i="51"/>
  <c r="HKM334" i="51"/>
  <c r="HKH334" i="51"/>
  <c r="HKG334" i="51"/>
  <c r="HKF334" i="51"/>
  <c r="HKE334" i="51"/>
  <c r="HJZ334" i="51"/>
  <c r="HJZ336" i="51" s="1"/>
  <c r="HJY334" i="51"/>
  <c r="HJY336" i="51" s="1"/>
  <c r="HJX334" i="51"/>
  <c r="HJX336" i="51" s="1"/>
  <c r="HJW334" i="51"/>
  <c r="HJW336" i="51" s="1"/>
  <c r="HJR334" i="51"/>
  <c r="HJR336" i="51" s="1"/>
  <c r="HJQ334" i="51"/>
  <c r="HJQ336" i="51" s="1"/>
  <c r="HJP334" i="51"/>
  <c r="HJO334" i="51"/>
  <c r="HJJ334" i="51"/>
  <c r="HJI334" i="51"/>
  <c r="HJH334" i="51"/>
  <c r="HJG334" i="51"/>
  <c r="HJB334" i="51"/>
  <c r="HJA334" i="51"/>
  <c r="HIZ334" i="51"/>
  <c r="HIY334" i="51"/>
  <c r="HIT334" i="51"/>
  <c r="HIT336" i="51" s="1"/>
  <c r="HIS334" i="51"/>
  <c r="HIS336" i="51" s="1"/>
  <c r="HIR334" i="51"/>
  <c r="HIR336" i="51" s="1"/>
  <c r="HIQ334" i="51"/>
  <c r="HIQ336" i="51" s="1"/>
  <c r="HIL334" i="51"/>
  <c r="HIL336" i="51" s="1"/>
  <c r="HIK334" i="51"/>
  <c r="HIK336" i="51" s="1"/>
  <c r="HIJ334" i="51"/>
  <c r="HII334" i="51"/>
  <c r="HID334" i="51"/>
  <c r="HIC334" i="51"/>
  <c r="HIB334" i="51"/>
  <c r="HIA334" i="51"/>
  <c r="HHV334" i="51"/>
  <c r="HHU334" i="51"/>
  <c r="HHT334" i="51"/>
  <c r="HHS334" i="51"/>
  <c r="HHN334" i="51"/>
  <c r="HHN336" i="51" s="1"/>
  <c r="HHM334" i="51"/>
  <c r="HHM336" i="51" s="1"/>
  <c r="HHL334" i="51"/>
  <c r="HHL336" i="51" s="1"/>
  <c r="HHK334" i="51"/>
  <c r="HHK336" i="51" s="1"/>
  <c r="HHF334" i="51"/>
  <c r="HHF336" i="51" s="1"/>
  <c r="HHE334" i="51"/>
  <c r="HHE336" i="51" s="1"/>
  <c r="HHD334" i="51"/>
  <c r="HHC334" i="51"/>
  <c r="HGX334" i="51"/>
  <c r="HGW334" i="51"/>
  <c r="HGV334" i="51"/>
  <c r="HGU334" i="51"/>
  <c r="HGP334" i="51"/>
  <c r="HGO334" i="51"/>
  <c r="HGN334" i="51"/>
  <c r="HGM334" i="51"/>
  <c r="HGH334" i="51"/>
  <c r="HGH336" i="51" s="1"/>
  <c r="HGG334" i="51"/>
  <c r="HGG336" i="51" s="1"/>
  <c r="HGF334" i="51"/>
  <c r="HGF336" i="51" s="1"/>
  <c r="HGE334" i="51"/>
  <c r="HGE336" i="51" s="1"/>
  <c r="HFZ334" i="51"/>
  <c r="HFZ336" i="51" s="1"/>
  <c r="HFY334" i="51"/>
  <c r="HFY336" i="51" s="1"/>
  <c r="HFX334" i="51"/>
  <c r="HFW334" i="51"/>
  <c r="HFR334" i="51"/>
  <c r="HFQ334" i="51"/>
  <c r="HFP334" i="51"/>
  <c r="HFO334" i="51"/>
  <c r="HFJ334" i="51"/>
  <c r="HFI334" i="51"/>
  <c r="HFH334" i="51"/>
  <c r="HFG334" i="51"/>
  <c r="HFB334" i="51"/>
  <c r="HFB336" i="51" s="1"/>
  <c r="HFA334" i="51"/>
  <c r="HFA336" i="51" s="1"/>
  <c r="HEZ334" i="51"/>
  <c r="HEZ336" i="51" s="1"/>
  <c r="HEY334" i="51"/>
  <c r="HEY336" i="51" s="1"/>
  <c r="HET334" i="51"/>
  <c r="HET336" i="51" s="1"/>
  <c r="HES334" i="51"/>
  <c r="HES336" i="51" s="1"/>
  <c r="HER334" i="51"/>
  <c r="HEQ334" i="51"/>
  <c r="HEL334" i="51"/>
  <c r="HEK334" i="51"/>
  <c r="HEJ334" i="51"/>
  <c r="HEI334" i="51"/>
  <c r="HED334" i="51"/>
  <c r="HEC334" i="51"/>
  <c r="HEB334" i="51"/>
  <c r="HEA334" i="51"/>
  <c r="HDV334" i="51"/>
  <c r="HDV336" i="51" s="1"/>
  <c r="HDU334" i="51"/>
  <c r="HDU336" i="51" s="1"/>
  <c r="HDT334" i="51"/>
  <c r="HDT336" i="51" s="1"/>
  <c r="HDS334" i="51"/>
  <c r="HDS336" i="51" s="1"/>
  <c r="HDN334" i="51"/>
  <c r="HDN336" i="51" s="1"/>
  <c r="HDM334" i="51"/>
  <c r="HDM336" i="51" s="1"/>
  <c r="HDL334" i="51"/>
  <c r="HDK334" i="51"/>
  <c r="HDF334" i="51"/>
  <c r="HDE334" i="51"/>
  <c r="HDD334" i="51"/>
  <c r="HDC334" i="51"/>
  <c r="HCX334" i="51"/>
  <c r="HCW334" i="51"/>
  <c r="HCV334" i="51"/>
  <c r="HCU334" i="51"/>
  <c r="HCP334" i="51"/>
  <c r="HCP336" i="51" s="1"/>
  <c r="HCO334" i="51"/>
  <c r="HCO336" i="51" s="1"/>
  <c r="HCN334" i="51"/>
  <c r="HCN336" i="51" s="1"/>
  <c r="HCM334" i="51"/>
  <c r="HCM336" i="51" s="1"/>
  <c r="HCH334" i="51"/>
  <c r="HCH336" i="51" s="1"/>
  <c r="HCG334" i="51"/>
  <c r="HCG336" i="51" s="1"/>
  <c r="HCF334" i="51"/>
  <c r="HCE334" i="51"/>
  <c r="HBZ334" i="51"/>
  <c r="HBY334" i="51"/>
  <c r="HBX334" i="51"/>
  <c r="HBW334" i="51"/>
  <c r="HBR334" i="51"/>
  <c r="HBQ334" i="51"/>
  <c r="HBP334" i="51"/>
  <c r="HBO334" i="51"/>
  <c r="HBJ334" i="51"/>
  <c r="HBJ336" i="51" s="1"/>
  <c r="HBI334" i="51"/>
  <c r="HBI336" i="51" s="1"/>
  <c r="HBH334" i="51"/>
  <c r="HBH336" i="51" s="1"/>
  <c r="HBG334" i="51"/>
  <c r="HBG336" i="51" s="1"/>
  <c r="HBB334" i="51"/>
  <c r="HBB336" i="51" s="1"/>
  <c r="HBA334" i="51"/>
  <c r="HBA336" i="51" s="1"/>
  <c r="HAZ334" i="51"/>
  <c r="HAY334" i="51"/>
  <c r="HAT334" i="51"/>
  <c r="HAS334" i="51"/>
  <c r="HAR334" i="51"/>
  <c r="HAQ334" i="51"/>
  <c r="HAL334" i="51"/>
  <c r="HAK334" i="51"/>
  <c r="HAJ334" i="51"/>
  <c r="HAI334" i="51"/>
  <c r="HAD334" i="51"/>
  <c r="HAD336" i="51" s="1"/>
  <c r="HAC334" i="51"/>
  <c r="HAC336" i="51" s="1"/>
  <c r="HAB334" i="51"/>
  <c r="HAB336" i="51" s="1"/>
  <c r="HAA334" i="51"/>
  <c r="HAA336" i="51" s="1"/>
  <c r="GZV334" i="51"/>
  <c r="GZV336" i="51" s="1"/>
  <c r="GZU334" i="51"/>
  <c r="GZU336" i="51" s="1"/>
  <c r="GZT334" i="51"/>
  <c r="GZS334" i="51"/>
  <c r="GZN334" i="51"/>
  <c r="GZM334" i="51"/>
  <c r="GZL334" i="51"/>
  <c r="GZK334" i="51"/>
  <c r="GZF334" i="51"/>
  <c r="GZE334" i="51"/>
  <c r="GZD334" i="51"/>
  <c r="GZC334" i="51"/>
  <c r="GYX334" i="51"/>
  <c r="GYX336" i="51" s="1"/>
  <c r="GYW334" i="51"/>
  <c r="GYW336" i="51" s="1"/>
  <c r="GYV334" i="51"/>
  <c r="GYV336" i="51" s="1"/>
  <c r="GYU334" i="51"/>
  <c r="GYU336" i="51" s="1"/>
  <c r="GYP334" i="51"/>
  <c r="GYP336" i="51" s="1"/>
  <c r="GYO334" i="51"/>
  <c r="GYO336" i="51" s="1"/>
  <c r="GYN334" i="51"/>
  <c r="GYM334" i="51"/>
  <c r="GYH334" i="51"/>
  <c r="GYG334" i="51"/>
  <c r="GYF334" i="51"/>
  <c r="GYE334" i="51"/>
  <c r="GXZ334" i="51"/>
  <c r="GXY334" i="51"/>
  <c r="GXX334" i="51"/>
  <c r="GXW334" i="51"/>
  <c r="GXR334" i="51"/>
  <c r="GXR336" i="51" s="1"/>
  <c r="GXQ334" i="51"/>
  <c r="GXQ336" i="51" s="1"/>
  <c r="GXP334" i="51"/>
  <c r="GXP336" i="51" s="1"/>
  <c r="GXO334" i="51"/>
  <c r="GXO336" i="51" s="1"/>
  <c r="GXJ334" i="51"/>
  <c r="GXJ336" i="51" s="1"/>
  <c r="GXI334" i="51"/>
  <c r="GXI336" i="51" s="1"/>
  <c r="GXH334" i="51"/>
  <c r="GXG334" i="51"/>
  <c r="GXB334" i="51"/>
  <c r="GXA334" i="51"/>
  <c r="GWZ334" i="51"/>
  <c r="GWY334" i="51"/>
  <c r="GWT334" i="51"/>
  <c r="GWS334" i="51"/>
  <c r="GWR334" i="51"/>
  <c r="GWQ334" i="51"/>
  <c r="GWL334" i="51"/>
  <c r="GWL336" i="51" s="1"/>
  <c r="GWK334" i="51"/>
  <c r="GWK336" i="51" s="1"/>
  <c r="GWJ334" i="51"/>
  <c r="GWJ336" i="51" s="1"/>
  <c r="GWI334" i="51"/>
  <c r="GWI336" i="51" s="1"/>
  <c r="GWD334" i="51"/>
  <c r="GWD336" i="51" s="1"/>
  <c r="GWC334" i="51"/>
  <c r="GWC336" i="51" s="1"/>
  <c r="GWB334" i="51"/>
  <c r="GWA334" i="51"/>
  <c r="GVV334" i="51"/>
  <c r="GVU334" i="51"/>
  <c r="GVT334" i="51"/>
  <c r="GVS334" i="51"/>
  <c r="GVN334" i="51"/>
  <c r="GVM334" i="51"/>
  <c r="GVL334" i="51"/>
  <c r="GVK334" i="51"/>
  <c r="GVF334" i="51"/>
  <c r="GVF336" i="51" s="1"/>
  <c r="GVE334" i="51"/>
  <c r="GVE336" i="51" s="1"/>
  <c r="GVD334" i="51"/>
  <c r="GVD336" i="51" s="1"/>
  <c r="GVC334" i="51"/>
  <c r="GVC336" i="51" s="1"/>
  <c r="GUX334" i="51"/>
  <c r="GUX336" i="51" s="1"/>
  <c r="GUW334" i="51"/>
  <c r="GUW336" i="51" s="1"/>
  <c r="GUV334" i="51"/>
  <c r="GUU334" i="51"/>
  <c r="GUP334" i="51"/>
  <c r="GUO334" i="51"/>
  <c r="GUN334" i="51"/>
  <c r="GUM334" i="51"/>
  <c r="GUH334" i="51"/>
  <c r="GUG334" i="51"/>
  <c r="GUF334" i="51"/>
  <c r="GUE334" i="51"/>
  <c r="GTZ334" i="51"/>
  <c r="GTZ336" i="51" s="1"/>
  <c r="GTY334" i="51"/>
  <c r="GTY336" i="51" s="1"/>
  <c r="GTX334" i="51"/>
  <c r="GTX336" i="51" s="1"/>
  <c r="GTW334" i="51"/>
  <c r="GTW336" i="51" s="1"/>
  <c r="GTR334" i="51"/>
  <c r="GTR336" i="51" s="1"/>
  <c r="GTQ334" i="51"/>
  <c r="GTQ336" i="51" s="1"/>
  <c r="GTP334" i="51"/>
  <c r="GTO334" i="51"/>
  <c r="GTJ334" i="51"/>
  <c r="GTI334" i="51"/>
  <c r="GTH334" i="51"/>
  <c r="GTG334" i="51"/>
  <c r="GTB334" i="51"/>
  <c r="GTA334" i="51"/>
  <c r="GSZ334" i="51"/>
  <c r="GSY334" i="51"/>
  <c r="GST334" i="51"/>
  <c r="GST336" i="51" s="1"/>
  <c r="GSS334" i="51"/>
  <c r="GSS336" i="51" s="1"/>
  <c r="GSR334" i="51"/>
  <c r="GSR336" i="51" s="1"/>
  <c r="GSQ334" i="51"/>
  <c r="GSQ336" i="51" s="1"/>
  <c r="GSL334" i="51"/>
  <c r="GSL336" i="51" s="1"/>
  <c r="GSK334" i="51"/>
  <c r="GSK336" i="51" s="1"/>
  <c r="GSJ334" i="51"/>
  <c r="GSI334" i="51"/>
  <c r="GSD334" i="51"/>
  <c r="GSC334" i="51"/>
  <c r="GSB334" i="51"/>
  <c r="GSA334" i="51"/>
  <c r="GRV334" i="51"/>
  <c r="GRU334" i="51"/>
  <c r="GRT334" i="51"/>
  <c r="GRS334" i="51"/>
  <c r="GRN334" i="51"/>
  <c r="GRN336" i="51" s="1"/>
  <c r="GRM334" i="51"/>
  <c r="GRM336" i="51" s="1"/>
  <c r="GRL334" i="51"/>
  <c r="GRL336" i="51" s="1"/>
  <c r="GRK334" i="51"/>
  <c r="GRK336" i="51" s="1"/>
  <c r="GRF334" i="51"/>
  <c r="GRF336" i="51" s="1"/>
  <c r="GRE334" i="51"/>
  <c r="GRE336" i="51" s="1"/>
  <c r="GRD334" i="51"/>
  <c r="GRC334" i="51"/>
  <c r="GQX334" i="51"/>
  <c r="GQW334" i="51"/>
  <c r="GQV334" i="51"/>
  <c r="GQU334" i="51"/>
  <c r="GQP334" i="51"/>
  <c r="GQO334" i="51"/>
  <c r="GQN334" i="51"/>
  <c r="GQM334" i="51"/>
  <c r="GQH334" i="51"/>
  <c r="GQH336" i="51" s="1"/>
  <c r="GQG334" i="51"/>
  <c r="GQG336" i="51" s="1"/>
  <c r="GQF334" i="51"/>
  <c r="GQF336" i="51" s="1"/>
  <c r="GQE334" i="51"/>
  <c r="GQE336" i="51" s="1"/>
  <c r="GPZ334" i="51"/>
  <c r="GPZ336" i="51" s="1"/>
  <c r="GPY334" i="51"/>
  <c r="GPY336" i="51" s="1"/>
  <c r="GPX334" i="51"/>
  <c r="GPW334" i="51"/>
  <c r="GPR334" i="51"/>
  <c r="GPQ334" i="51"/>
  <c r="GPP334" i="51"/>
  <c r="GPO334" i="51"/>
  <c r="GPJ334" i="51"/>
  <c r="GPI334" i="51"/>
  <c r="GPH334" i="51"/>
  <c r="GPG334" i="51"/>
  <c r="GPB334" i="51"/>
  <c r="GPB336" i="51" s="1"/>
  <c r="GPA334" i="51"/>
  <c r="GPA336" i="51" s="1"/>
  <c r="GOZ334" i="51"/>
  <c r="GOZ336" i="51" s="1"/>
  <c r="GOY334" i="51"/>
  <c r="GOY336" i="51" s="1"/>
  <c r="GOT334" i="51"/>
  <c r="GOT336" i="51" s="1"/>
  <c r="GOS334" i="51"/>
  <c r="GOS336" i="51" s="1"/>
  <c r="GOR334" i="51"/>
  <c r="GOQ334" i="51"/>
  <c r="GOL334" i="51"/>
  <c r="GOK334" i="51"/>
  <c r="GOJ334" i="51"/>
  <c r="GOI334" i="51"/>
  <c r="GOD334" i="51"/>
  <c r="GOC334" i="51"/>
  <c r="GOB334" i="51"/>
  <c r="GOA334" i="51"/>
  <c r="GNV334" i="51"/>
  <c r="GNV336" i="51" s="1"/>
  <c r="GNU334" i="51"/>
  <c r="GNU336" i="51" s="1"/>
  <c r="GNT334" i="51"/>
  <c r="GNT336" i="51" s="1"/>
  <c r="GNS334" i="51"/>
  <c r="GNS336" i="51" s="1"/>
  <c r="GNN334" i="51"/>
  <c r="GNN336" i="51" s="1"/>
  <c r="GNM334" i="51"/>
  <c r="GNM336" i="51" s="1"/>
  <c r="GNL334" i="51"/>
  <c r="GNK334" i="51"/>
  <c r="GNF334" i="51"/>
  <c r="GNE334" i="51"/>
  <c r="GND334" i="51"/>
  <c r="GNC334" i="51"/>
  <c r="GMX334" i="51"/>
  <c r="GMW334" i="51"/>
  <c r="GMV334" i="51"/>
  <c r="GMU334" i="51"/>
  <c r="GMP334" i="51"/>
  <c r="GMP336" i="51" s="1"/>
  <c r="GMO334" i="51"/>
  <c r="GMO336" i="51" s="1"/>
  <c r="GMN334" i="51"/>
  <c r="GMN336" i="51" s="1"/>
  <c r="GMM334" i="51"/>
  <c r="GMM336" i="51" s="1"/>
  <c r="GMH334" i="51"/>
  <c r="GMH336" i="51" s="1"/>
  <c r="GMG334" i="51"/>
  <c r="GMG336" i="51" s="1"/>
  <c r="GMF334" i="51"/>
  <c r="GME334" i="51"/>
  <c r="GLZ334" i="51"/>
  <c r="GLY334" i="51"/>
  <c r="GLX334" i="51"/>
  <c r="GLW334" i="51"/>
  <c r="GLR334" i="51"/>
  <c r="GLQ334" i="51"/>
  <c r="GLP334" i="51"/>
  <c r="GLO334" i="51"/>
  <c r="GLJ334" i="51"/>
  <c r="GLJ336" i="51" s="1"/>
  <c r="GLI334" i="51"/>
  <c r="GLI336" i="51" s="1"/>
  <c r="GLH334" i="51"/>
  <c r="GLH336" i="51" s="1"/>
  <c r="GLG334" i="51"/>
  <c r="GLG336" i="51" s="1"/>
  <c r="GLB334" i="51"/>
  <c r="GLB336" i="51" s="1"/>
  <c r="GLA334" i="51"/>
  <c r="GLA336" i="51" s="1"/>
  <c r="GKZ334" i="51"/>
  <c r="GKY334" i="51"/>
  <c r="GKT334" i="51"/>
  <c r="GKS334" i="51"/>
  <c r="GKR334" i="51"/>
  <c r="GKQ334" i="51"/>
  <c r="GKL334" i="51"/>
  <c r="GKK334" i="51"/>
  <c r="GKJ334" i="51"/>
  <c r="GKI334" i="51"/>
  <c r="GKD334" i="51"/>
  <c r="GKD336" i="51" s="1"/>
  <c r="GKC334" i="51"/>
  <c r="GKC336" i="51" s="1"/>
  <c r="GKB334" i="51"/>
  <c r="GKB336" i="51" s="1"/>
  <c r="GKA334" i="51"/>
  <c r="GKA336" i="51" s="1"/>
  <c r="GJV334" i="51"/>
  <c r="GJV336" i="51" s="1"/>
  <c r="GJU334" i="51"/>
  <c r="GJU336" i="51" s="1"/>
  <c r="GJT334" i="51"/>
  <c r="GJS334" i="51"/>
  <c r="GJN334" i="51"/>
  <c r="GJM334" i="51"/>
  <c r="GJL334" i="51"/>
  <c r="GJK334" i="51"/>
  <c r="GJF334" i="51"/>
  <c r="GJE334" i="51"/>
  <c r="GJD334" i="51"/>
  <c r="GJC334" i="51"/>
  <c r="GIX334" i="51"/>
  <c r="GIX336" i="51" s="1"/>
  <c r="GIW334" i="51"/>
  <c r="GIW336" i="51" s="1"/>
  <c r="GIV334" i="51"/>
  <c r="GIV336" i="51" s="1"/>
  <c r="GIU334" i="51"/>
  <c r="GIU336" i="51" s="1"/>
  <c r="GIP334" i="51"/>
  <c r="GIP336" i="51" s="1"/>
  <c r="GIO334" i="51"/>
  <c r="GIO336" i="51" s="1"/>
  <c r="GIN334" i="51"/>
  <c r="GIM334" i="51"/>
  <c r="GIH334" i="51"/>
  <c r="GIG334" i="51"/>
  <c r="GIF334" i="51"/>
  <c r="GIE334" i="51"/>
  <c r="GHZ334" i="51"/>
  <c r="GHY334" i="51"/>
  <c r="GHX334" i="51"/>
  <c r="GHW334" i="51"/>
  <c r="GHR334" i="51"/>
  <c r="GHR336" i="51" s="1"/>
  <c r="GHQ334" i="51"/>
  <c r="GHQ336" i="51" s="1"/>
  <c r="GHP334" i="51"/>
  <c r="GHP336" i="51" s="1"/>
  <c r="GHO334" i="51"/>
  <c r="GHO336" i="51" s="1"/>
  <c r="GHJ334" i="51"/>
  <c r="GHJ336" i="51" s="1"/>
  <c r="GHI334" i="51"/>
  <c r="GHI336" i="51" s="1"/>
  <c r="GHH334" i="51"/>
  <c r="GHG334" i="51"/>
  <c r="GHB334" i="51"/>
  <c r="GHA334" i="51"/>
  <c r="GGZ334" i="51"/>
  <c r="GGY334" i="51"/>
  <c r="GGT334" i="51"/>
  <c r="GGS334" i="51"/>
  <c r="GGR334" i="51"/>
  <c r="GGQ334" i="51"/>
  <c r="GGL334" i="51"/>
  <c r="GGL336" i="51" s="1"/>
  <c r="GGK334" i="51"/>
  <c r="GGK336" i="51" s="1"/>
  <c r="GGJ334" i="51"/>
  <c r="GGJ336" i="51" s="1"/>
  <c r="GGI334" i="51"/>
  <c r="GGI336" i="51" s="1"/>
  <c r="GGD334" i="51"/>
  <c r="GGD336" i="51" s="1"/>
  <c r="GGC334" i="51"/>
  <c r="GGC336" i="51" s="1"/>
  <c r="GGB334" i="51"/>
  <c r="GGA334" i="51"/>
  <c r="GFV334" i="51"/>
  <c r="GFU334" i="51"/>
  <c r="GFT334" i="51"/>
  <c r="GFS334" i="51"/>
  <c r="GFN334" i="51"/>
  <c r="GFM334" i="51"/>
  <c r="GFL334" i="51"/>
  <c r="GFK334" i="51"/>
  <c r="GFF334" i="51"/>
  <c r="GFF336" i="51" s="1"/>
  <c r="GFE334" i="51"/>
  <c r="GFE336" i="51" s="1"/>
  <c r="GFD334" i="51"/>
  <c r="GFD336" i="51" s="1"/>
  <c r="GFC334" i="51"/>
  <c r="GFC336" i="51" s="1"/>
  <c r="GEX334" i="51"/>
  <c r="GEX336" i="51" s="1"/>
  <c r="GEW334" i="51"/>
  <c r="GEW336" i="51" s="1"/>
  <c r="GEV334" i="51"/>
  <c r="GEU334" i="51"/>
  <c r="GEP334" i="51"/>
  <c r="GEO334" i="51"/>
  <c r="GEN334" i="51"/>
  <c r="GEM334" i="51"/>
  <c r="GEH334" i="51"/>
  <c r="GEG334" i="51"/>
  <c r="GEF334" i="51"/>
  <c r="GEE334" i="51"/>
  <c r="GDZ334" i="51"/>
  <c r="GDZ336" i="51" s="1"/>
  <c r="GDY334" i="51"/>
  <c r="GDY336" i="51" s="1"/>
  <c r="GDX334" i="51"/>
  <c r="GDX336" i="51" s="1"/>
  <c r="GDW334" i="51"/>
  <c r="GDW336" i="51" s="1"/>
  <c r="GDR334" i="51"/>
  <c r="GDR336" i="51" s="1"/>
  <c r="GDQ334" i="51"/>
  <c r="GDQ336" i="51" s="1"/>
  <c r="GDP334" i="51"/>
  <c r="GDO334" i="51"/>
  <c r="GDJ334" i="51"/>
  <c r="GDI334" i="51"/>
  <c r="GDH334" i="51"/>
  <c r="GDG334" i="51"/>
  <c r="GDB334" i="51"/>
  <c r="GDA334" i="51"/>
  <c r="GCZ334" i="51"/>
  <c r="GCY334" i="51"/>
  <c r="GCT334" i="51"/>
  <c r="GCT336" i="51" s="1"/>
  <c r="GCS334" i="51"/>
  <c r="GCS336" i="51" s="1"/>
  <c r="GCR334" i="51"/>
  <c r="GCR336" i="51" s="1"/>
  <c r="GCQ334" i="51"/>
  <c r="GCQ336" i="51" s="1"/>
  <c r="GCL334" i="51"/>
  <c r="GCL336" i="51" s="1"/>
  <c r="GCK334" i="51"/>
  <c r="GCK336" i="51" s="1"/>
  <c r="GCJ334" i="51"/>
  <c r="GCI334" i="51"/>
  <c r="GCD334" i="51"/>
  <c r="GCC334" i="51"/>
  <c r="GCB334" i="51"/>
  <c r="GCA334" i="51"/>
  <c r="GBV334" i="51"/>
  <c r="GBU334" i="51"/>
  <c r="GBT334" i="51"/>
  <c r="GBS334" i="51"/>
  <c r="GBN334" i="51"/>
  <c r="GBN336" i="51" s="1"/>
  <c r="GBM334" i="51"/>
  <c r="GBM336" i="51" s="1"/>
  <c r="GBL334" i="51"/>
  <c r="GBL336" i="51" s="1"/>
  <c r="GBK334" i="51"/>
  <c r="GBK336" i="51" s="1"/>
  <c r="GBF334" i="51"/>
  <c r="GBF336" i="51" s="1"/>
  <c r="GBE334" i="51"/>
  <c r="GBE336" i="51" s="1"/>
  <c r="GBD334" i="51"/>
  <c r="GBC334" i="51"/>
  <c r="GAX334" i="51"/>
  <c r="GAW334" i="51"/>
  <c r="GAV334" i="51"/>
  <c r="GAU334" i="51"/>
  <c r="GAP334" i="51"/>
  <c r="GAO334" i="51"/>
  <c r="GAN334" i="51"/>
  <c r="GAM334" i="51"/>
  <c r="GAH334" i="51"/>
  <c r="GAH336" i="51" s="1"/>
  <c r="GAG334" i="51"/>
  <c r="GAG336" i="51" s="1"/>
  <c r="GAF334" i="51"/>
  <c r="GAF336" i="51" s="1"/>
  <c r="GAE334" i="51"/>
  <c r="GAE336" i="51" s="1"/>
  <c r="FZZ334" i="51"/>
  <c r="FZZ336" i="51" s="1"/>
  <c r="FZY334" i="51"/>
  <c r="FZY336" i="51" s="1"/>
  <c r="FZX334" i="51"/>
  <c r="FZW334" i="51"/>
  <c r="FZR334" i="51"/>
  <c r="FZQ334" i="51"/>
  <c r="FZP334" i="51"/>
  <c r="FZO334" i="51"/>
  <c r="FZJ334" i="51"/>
  <c r="FZI334" i="51"/>
  <c r="FZH334" i="51"/>
  <c r="FZG334" i="51"/>
  <c r="FZB334" i="51"/>
  <c r="FZB336" i="51" s="1"/>
  <c r="FZA334" i="51"/>
  <c r="FZA336" i="51" s="1"/>
  <c r="FYZ334" i="51"/>
  <c r="FYZ336" i="51" s="1"/>
  <c r="FYY334" i="51"/>
  <c r="FYY336" i="51" s="1"/>
  <c r="FYT334" i="51"/>
  <c r="FYT336" i="51" s="1"/>
  <c r="FYS334" i="51"/>
  <c r="FYS336" i="51" s="1"/>
  <c r="FYR334" i="51"/>
  <c r="FYQ334" i="51"/>
  <c r="FYL334" i="51"/>
  <c r="FYK334" i="51"/>
  <c r="FYJ334" i="51"/>
  <c r="FYI334" i="51"/>
  <c r="FYD334" i="51"/>
  <c r="FYC334" i="51"/>
  <c r="FYB334" i="51"/>
  <c r="FYA334" i="51"/>
  <c r="FXV334" i="51"/>
  <c r="FXV336" i="51" s="1"/>
  <c r="FXU334" i="51"/>
  <c r="FXU336" i="51" s="1"/>
  <c r="FXT334" i="51"/>
  <c r="FXT336" i="51" s="1"/>
  <c r="FXS334" i="51"/>
  <c r="FXS336" i="51" s="1"/>
  <c r="FXN334" i="51"/>
  <c r="FXN336" i="51" s="1"/>
  <c r="FXM334" i="51"/>
  <c r="FXM336" i="51" s="1"/>
  <c r="FXL334" i="51"/>
  <c r="FXK334" i="51"/>
  <c r="FXF334" i="51"/>
  <c r="FXE334" i="51"/>
  <c r="FXD334" i="51"/>
  <c r="FXC334" i="51"/>
  <c r="FWX334" i="51"/>
  <c r="FWW334" i="51"/>
  <c r="FWV334" i="51"/>
  <c r="FWU334" i="51"/>
  <c r="FWP334" i="51"/>
  <c r="FWP336" i="51" s="1"/>
  <c r="FWO334" i="51"/>
  <c r="FWO336" i="51" s="1"/>
  <c r="FWN334" i="51"/>
  <c r="FWN336" i="51" s="1"/>
  <c r="FWM334" i="51"/>
  <c r="FWM336" i="51" s="1"/>
  <c r="FWH334" i="51"/>
  <c r="FWH336" i="51" s="1"/>
  <c r="FWG334" i="51"/>
  <c r="FWG336" i="51" s="1"/>
  <c r="FWF334" i="51"/>
  <c r="FWE334" i="51"/>
  <c r="FVZ334" i="51"/>
  <c r="FVY334" i="51"/>
  <c r="FVX334" i="51"/>
  <c r="FVW334" i="51"/>
  <c r="FVR334" i="51"/>
  <c r="FVQ334" i="51"/>
  <c r="FVP334" i="51"/>
  <c r="FVO334" i="51"/>
  <c r="FVJ334" i="51"/>
  <c r="FVJ336" i="51" s="1"/>
  <c r="FVI334" i="51"/>
  <c r="FVI336" i="51" s="1"/>
  <c r="FVH334" i="51"/>
  <c r="FVH336" i="51" s="1"/>
  <c r="FVG334" i="51"/>
  <c r="FVG336" i="51" s="1"/>
  <c r="FVB334" i="51"/>
  <c r="FVB336" i="51" s="1"/>
  <c r="FVA334" i="51"/>
  <c r="FVA336" i="51" s="1"/>
  <c r="FUZ334" i="51"/>
  <c r="FUY334" i="51"/>
  <c r="FUT334" i="51"/>
  <c r="FUS334" i="51"/>
  <c r="FUR334" i="51"/>
  <c r="FUQ334" i="51"/>
  <c r="FUL334" i="51"/>
  <c r="FUK334" i="51"/>
  <c r="FUJ334" i="51"/>
  <c r="FUI334" i="51"/>
  <c r="FUD334" i="51"/>
  <c r="FUD336" i="51" s="1"/>
  <c r="FUC334" i="51"/>
  <c r="FUC336" i="51" s="1"/>
  <c r="FUB334" i="51"/>
  <c r="FUB336" i="51" s="1"/>
  <c r="FUA334" i="51"/>
  <c r="FUA336" i="51" s="1"/>
  <c r="FTV334" i="51"/>
  <c r="FTV336" i="51" s="1"/>
  <c r="FTU334" i="51"/>
  <c r="FTU336" i="51" s="1"/>
  <c r="FTT334" i="51"/>
  <c r="FTS334" i="51"/>
  <c r="FTN334" i="51"/>
  <c r="FTM334" i="51"/>
  <c r="FTL334" i="51"/>
  <c r="FTK334" i="51"/>
  <c r="FTF334" i="51"/>
  <c r="FTE334" i="51"/>
  <c r="FTD334" i="51"/>
  <c r="FTC334" i="51"/>
  <c r="FSX334" i="51"/>
  <c r="FSX336" i="51" s="1"/>
  <c r="FSW334" i="51"/>
  <c r="FSW336" i="51" s="1"/>
  <c r="FSV334" i="51"/>
  <c r="FSV336" i="51" s="1"/>
  <c r="FSU334" i="51"/>
  <c r="FSU336" i="51" s="1"/>
  <c r="FSP334" i="51"/>
  <c r="FSP336" i="51" s="1"/>
  <c r="FSO334" i="51"/>
  <c r="FSO336" i="51" s="1"/>
  <c r="FSN334" i="51"/>
  <c r="FSM334" i="51"/>
  <c r="FSH334" i="51"/>
  <c r="FSG334" i="51"/>
  <c r="FSF334" i="51"/>
  <c r="FSE334" i="51"/>
  <c r="FRZ334" i="51"/>
  <c r="FRY334" i="51"/>
  <c r="FRX334" i="51"/>
  <c r="FRW334" i="51"/>
  <c r="FRR334" i="51"/>
  <c r="FRR336" i="51" s="1"/>
  <c r="FRQ334" i="51"/>
  <c r="FRQ336" i="51" s="1"/>
  <c r="FRP334" i="51"/>
  <c r="FRP336" i="51" s="1"/>
  <c r="FRO334" i="51"/>
  <c r="FRO336" i="51" s="1"/>
  <c r="FRJ334" i="51"/>
  <c r="FRJ336" i="51" s="1"/>
  <c r="FRI334" i="51"/>
  <c r="FRI336" i="51" s="1"/>
  <c r="FRH334" i="51"/>
  <c r="FRG334" i="51"/>
  <c r="FRB334" i="51"/>
  <c r="FRA334" i="51"/>
  <c r="FQZ334" i="51"/>
  <c r="FQY334" i="51"/>
  <c r="FQT334" i="51"/>
  <c r="FQS334" i="51"/>
  <c r="FQR334" i="51"/>
  <c r="FQQ334" i="51"/>
  <c r="FQL334" i="51"/>
  <c r="FQL336" i="51" s="1"/>
  <c r="FQK334" i="51"/>
  <c r="FQK336" i="51" s="1"/>
  <c r="FQJ334" i="51"/>
  <c r="FQJ336" i="51" s="1"/>
  <c r="FQI334" i="51"/>
  <c r="FQI336" i="51" s="1"/>
  <c r="FQD334" i="51"/>
  <c r="FQD336" i="51" s="1"/>
  <c r="FQC334" i="51"/>
  <c r="FQC336" i="51" s="1"/>
  <c r="FQB334" i="51"/>
  <c r="FQA334" i="51"/>
  <c r="FPV334" i="51"/>
  <c r="FPU334" i="51"/>
  <c r="FPT334" i="51"/>
  <c r="FPS334" i="51"/>
  <c r="FPN334" i="51"/>
  <c r="FPM334" i="51"/>
  <c r="FPL334" i="51"/>
  <c r="FPK334" i="51"/>
  <c r="FPF334" i="51"/>
  <c r="FPF336" i="51" s="1"/>
  <c r="FPE334" i="51"/>
  <c r="FPE336" i="51" s="1"/>
  <c r="FPD334" i="51"/>
  <c r="FPD336" i="51" s="1"/>
  <c r="FPC334" i="51"/>
  <c r="FPC336" i="51" s="1"/>
  <c r="FOX334" i="51"/>
  <c r="FOX336" i="51" s="1"/>
  <c r="FOW334" i="51"/>
  <c r="FOW336" i="51" s="1"/>
  <c r="FOV334" i="51"/>
  <c r="FOU334" i="51"/>
  <c r="FOP334" i="51"/>
  <c r="FOO334" i="51"/>
  <c r="FON334" i="51"/>
  <c r="FOM334" i="51"/>
  <c r="FOH334" i="51"/>
  <c r="FOG334" i="51"/>
  <c r="FOF334" i="51"/>
  <c r="FOE334" i="51"/>
  <c r="FNZ334" i="51"/>
  <c r="FNZ336" i="51" s="1"/>
  <c r="FNY334" i="51"/>
  <c r="FNY336" i="51" s="1"/>
  <c r="FNX334" i="51"/>
  <c r="FNX336" i="51" s="1"/>
  <c r="FNW334" i="51"/>
  <c r="FNW336" i="51" s="1"/>
  <c r="FNR334" i="51"/>
  <c r="FNR336" i="51" s="1"/>
  <c r="FNQ334" i="51"/>
  <c r="FNQ336" i="51" s="1"/>
  <c r="FNP334" i="51"/>
  <c r="FNO334" i="51"/>
  <c r="FNJ334" i="51"/>
  <c r="FNI334" i="51"/>
  <c r="FNH334" i="51"/>
  <c r="FNG334" i="51"/>
  <c r="FNB334" i="51"/>
  <c r="FNA334" i="51"/>
  <c r="FMZ334" i="51"/>
  <c r="FMY334" i="51"/>
  <c r="FMT334" i="51"/>
  <c r="FMT336" i="51" s="1"/>
  <c r="FMS334" i="51"/>
  <c r="FMS336" i="51" s="1"/>
  <c r="FMR334" i="51"/>
  <c r="FMR336" i="51" s="1"/>
  <c r="FMQ334" i="51"/>
  <c r="FMQ336" i="51" s="1"/>
  <c r="FML334" i="51"/>
  <c r="FML336" i="51" s="1"/>
  <c r="FMK334" i="51"/>
  <c r="FMK336" i="51" s="1"/>
  <c r="FMJ334" i="51"/>
  <c r="FMI334" i="51"/>
  <c r="FMD334" i="51"/>
  <c r="FMC334" i="51"/>
  <c r="FMB334" i="51"/>
  <c r="FMA334" i="51"/>
  <c r="FLV334" i="51"/>
  <c r="FLU334" i="51"/>
  <c r="FLT334" i="51"/>
  <c r="FLS334" i="51"/>
  <c r="FLN334" i="51"/>
  <c r="FLN336" i="51" s="1"/>
  <c r="FLM334" i="51"/>
  <c r="FLM336" i="51" s="1"/>
  <c r="FLL334" i="51"/>
  <c r="FLL336" i="51" s="1"/>
  <c r="FLK334" i="51"/>
  <c r="FLK336" i="51" s="1"/>
  <c r="FLF334" i="51"/>
  <c r="FLF336" i="51" s="1"/>
  <c r="FLE334" i="51"/>
  <c r="FLE336" i="51" s="1"/>
  <c r="FLD334" i="51"/>
  <c r="FLC334" i="51"/>
  <c r="FKX334" i="51"/>
  <c r="FKW334" i="51"/>
  <c r="FKV334" i="51"/>
  <c r="FKU334" i="51"/>
  <c r="FKP334" i="51"/>
  <c r="FKO334" i="51"/>
  <c r="FKN334" i="51"/>
  <c r="FKM334" i="51"/>
  <c r="FKH334" i="51"/>
  <c r="FKH336" i="51" s="1"/>
  <c r="FKG334" i="51"/>
  <c r="FKG336" i="51" s="1"/>
  <c r="FKF334" i="51"/>
  <c r="FKF336" i="51" s="1"/>
  <c r="FKE334" i="51"/>
  <c r="FKE336" i="51" s="1"/>
  <c r="FJZ334" i="51"/>
  <c r="FJZ336" i="51" s="1"/>
  <c r="FJY334" i="51"/>
  <c r="FJY336" i="51" s="1"/>
  <c r="FJX334" i="51"/>
  <c r="FJW334" i="51"/>
  <c r="FJR334" i="51"/>
  <c r="FJQ334" i="51"/>
  <c r="FJP334" i="51"/>
  <c r="FJO334" i="51"/>
  <c r="FJJ334" i="51"/>
  <c r="FJI334" i="51"/>
  <c r="FJH334" i="51"/>
  <c r="FJG334" i="51"/>
  <c r="FJB334" i="51"/>
  <c r="FJB336" i="51" s="1"/>
  <c r="FJA334" i="51"/>
  <c r="FJA336" i="51" s="1"/>
  <c r="FIZ334" i="51"/>
  <c r="FIZ336" i="51" s="1"/>
  <c r="FIY334" i="51"/>
  <c r="FIY336" i="51" s="1"/>
  <c r="FIT334" i="51"/>
  <c r="FIT336" i="51" s="1"/>
  <c r="FIS334" i="51"/>
  <c r="FIS336" i="51" s="1"/>
  <c r="FIR334" i="51"/>
  <c r="FIQ334" i="51"/>
  <c r="FIL334" i="51"/>
  <c r="FIK334" i="51"/>
  <c r="FIJ334" i="51"/>
  <c r="FII334" i="51"/>
  <c r="FID334" i="51"/>
  <c r="FIC334" i="51"/>
  <c r="FIB334" i="51"/>
  <c r="FIA334" i="51"/>
  <c r="FHV334" i="51"/>
  <c r="FHV336" i="51" s="1"/>
  <c r="FHU334" i="51"/>
  <c r="FHU336" i="51" s="1"/>
  <c r="FHT334" i="51"/>
  <c r="FHT336" i="51" s="1"/>
  <c r="FHS334" i="51"/>
  <c r="FHS336" i="51" s="1"/>
  <c r="FHN334" i="51"/>
  <c r="FHN336" i="51" s="1"/>
  <c r="FHM334" i="51"/>
  <c r="FHM336" i="51" s="1"/>
  <c r="FHL334" i="51"/>
  <c r="FHK334" i="51"/>
  <c r="FHF334" i="51"/>
  <c r="FHE334" i="51"/>
  <c r="FHD334" i="51"/>
  <c r="FHC334" i="51"/>
  <c r="FGX334" i="51"/>
  <c r="FGW334" i="51"/>
  <c r="FGV334" i="51"/>
  <c r="FGU334" i="51"/>
  <c r="FGP334" i="51"/>
  <c r="FGP336" i="51" s="1"/>
  <c r="FGO334" i="51"/>
  <c r="FGO336" i="51" s="1"/>
  <c r="FGN334" i="51"/>
  <c r="FGN336" i="51" s="1"/>
  <c r="FGM334" i="51"/>
  <c r="FGM336" i="51" s="1"/>
  <c r="FGH334" i="51"/>
  <c r="FGH336" i="51" s="1"/>
  <c r="FGG334" i="51"/>
  <c r="FGG336" i="51" s="1"/>
  <c r="FGF334" i="51"/>
  <c r="FGE334" i="51"/>
  <c r="FFZ334" i="51"/>
  <c r="FFY334" i="51"/>
  <c r="FFX334" i="51"/>
  <c r="FFW334" i="51"/>
  <c r="FFR334" i="51"/>
  <c r="FFQ334" i="51"/>
  <c r="FFP334" i="51"/>
  <c r="FFO334" i="51"/>
  <c r="FFJ334" i="51"/>
  <c r="FFJ336" i="51" s="1"/>
  <c r="FFI334" i="51"/>
  <c r="FFH334" i="51"/>
  <c r="FFH336" i="51" s="1"/>
  <c r="FFG334" i="51"/>
  <c r="FFG336" i="51" s="1"/>
  <c r="FFB334" i="51"/>
  <c r="FFB336" i="51" s="1"/>
  <c r="FFA334" i="51"/>
  <c r="FFA336" i="51" s="1"/>
  <c r="FEZ334" i="51"/>
  <c r="FEY334" i="51"/>
  <c r="FET334" i="51"/>
  <c r="FES334" i="51"/>
  <c r="FER334" i="51"/>
  <c r="FEQ334" i="51"/>
  <c r="FEL334" i="51"/>
  <c r="FEK334" i="51"/>
  <c r="FEJ334" i="51"/>
  <c r="FEI334" i="51"/>
  <c r="FED334" i="51"/>
  <c r="FED336" i="51" s="1"/>
  <c r="FEC334" i="51"/>
  <c r="FEC336" i="51" s="1"/>
  <c r="FEB334" i="51"/>
  <c r="FEB336" i="51" s="1"/>
  <c r="FEA334" i="51"/>
  <c r="FEA336" i="51" s="1"/>
  <c r="FDV334" i="51"/>
  <c r="FDV336" i="51" s="1"/>
  <c r="FDU334" i="51"/>
  <c r="FDU336" i="51" s="1"/>
  <c r="FDT334" i="51"/>
  <c r="FDS334" i="51"/>
  <c r="FDN334" i="51"/>
  <c r="FDM334" i="51"/>
  <c r="FDL334" i="51"/>
  <c r="FDK334" i="51"/>
  <c r="FDF334" i="51"/>
  <c r="FDE334" i="51"/>
  <c r="FDD334" i="51"/>
  <c r="FDC334" i="51"/>
  <c r="FCX334" i="51"/>
  <c r="FCX336" i="51" s="1"/>
  <c r="FCW334" i="51"/>
  <c r="FCW336" i="51" s="1"/>
  <c r="FCV334" i="51"/>
  <c r="FCV336" i="51" s="1"/>
  <c r="FCU334" i="51"/>
  <c r="FCU336" i="51" s="1"/>
  <c r="FCP334" i="51"/>
  <c r="FCP336" i="51" s="1"/>
  <c r="FCO334" i="51"/>
  <c r="FCO336" i="51" s="1"/>
  <c r="FCN334" i="51"/>
  <c r="FCM334" i="51"/>
  <c r="FCH334" i="51"/>
  <c r="FCG334" i="51"/>
  <c r="FCF334" i="51"/>
  <c r="FCE334" i="51"/>
  <c r="FBZ334" i="51"/>
  <c r="FBY334" i="51"/>
  <c r="FBX334" i="51"/>
  <c r="FBW334" i="51"/>
  <c r="FBR334" i="51"/>
  <c r="FBR336" i="51" s="1"/>
  <c r="FBQ334" i="51"/>
  <c r="FBQ336" i="51" s="1"/>
  <c r="FBP334" i="51"/>
  <c r="FBP336" i="51" s="1"/>
  <c r="FBO334" i="51"/>
  <c r="FBO336" i="51" s="1"/>
  <c r="FBJ334" i="51"/>
  <c r="FBJ336" i="51" s="1"/>
  <c r="FBI334" i="51"/>
  <c r="FBI336" i="51" s="1"/>
  <c r="FBH334" i="51"/>
  <c r="FBG334" i="51"/>
  <c r="FBB334" i="51"/>
  <c r="FBA334" i="51"/>
  <c r="FAZ334" i="51"/>
  <c r="FAY334" i="51"/>
  <c r="FAT334" i="51"/>
  <c r="FAS334" i="51"/>
  <c r="FAR334" i="51"/>
  <c r="FAQ334" i="51"/>
  <c r="FAL334" i="51"/>
  <c r="FAL336" i="51" s="1"/>
  <c r="FAK334" i="51"/>
  <c r="FAK336" i="51" s="1"/>
  <c r="FAJ334" i="51"/>
  <c r="FAJ336" i="51" s="1"/>
  <c r="FAI334" i="51"/>
  <c r="FAI336" i="51" s="1"/>
  <c r="FAD334" i="51"/>
  <c r="FAD336" i="51" s="1"/>
  <c r="FAC334" i="51"/>
  <c r="FAC336" i="51" s="1"/>
  <c r="FAB334" i="51"/>
  <c r="FAA334" i="51"/>
  <c r="EZV334" i="51"/>
  <c r="EZU334" i="51"/>
  <c r="EZT334" i="51"/>
  <c r="EZS334" i="51"/>
  <c r="EZN334" i="51"/>
  <c r="EZM334" i="51"/>
  <c r="EZL334" i="51"/>
  <c r="EZK334" i="51"/>
  <c r="EZF334" i="51"/>
  <c r="EZF336" i="51" s="1"/>
  <c r="EZE334" i="51"/>
  <c r="EZE336" i="51" s="1"/>
  <c r="EZD334" i="51"/>
  <c r="EZD336" i="51" s="1"/>
  <c r="EZC334" i="51"/>
  <c r="EZC336" i="51" s="1"/>
  <c r="EYX334" i="51"/>
  <c r="EYX336" i="51" s="1"/>
  <c r="EYW334" i="51"/>
  <c r="EYW336" i="51" s="1"/>
  <c r="EYV334" i="51"/>
  <c r="EYU334" i="51"/>
  <c r="EYP334" i="51"/>
  <c r="EYO334" i="51"/>
  <c r="EYN334" i="51"/>
  <c r="EYM334" i="51"/>
  <c r="EYH334" i="51"/>
  <c r="EYG334" i="51"/>
  <c r="EYF334" i="51"/>
  <c r="EYE334" i="51"/>
  <c r="EXZ334" i="51"/>
  <c r="EXZ336" i="51" s="1"/>
  <c r="EXY334" i="51"/>
  <c r="EXY336" i="51" s="1"/>
  <c r="EXX334" i="51"/>
  <c r="EXX336" i="51" s="1"/>
  <c r="EXW334" i="51"/>
  <c r="EXW336" i="51" s="1"/>
  <c r="EXR334" i="51"/>
  <c r="EXR336" i="51" s="1"/>
  <c r="EXQ334" i="51"/>
  <c r="EXQ336" i="51" s="1"/>
  <c r="EXP334" i="51"/>
  <c r="EXO334" i="51"/>
  <c r="EXJ334" i="51"/>
  <c r="EXI334" i="51"/>
  <c r="EXH334" i="51"/>
  <c r="EXG334" i="51"/>
  <c r="EXB334" i="51"/>
  <c r="EXA334" i="51"/>
  <c r="EWZ334" i="51"/>
  <c r="EWY334" i="51"/>
  <c r="EWT334" i="51"/>
  <c r="EWT336" i="51" s="1"/>
  <c r="EWS334" i="51"/>
  <c r="EWS336" i="51" s="1"/>
  <c r="EWR334" i="51"/>
  <c r="EWR336" i="51" s="1"/>
  <c r="EWQ334" i="51"/>
  <c r="EWQ336" i="51" s="1"/>
  <c r="EWL334" i="51"/>
  <c r="EWL336" i="51" s="1"/>
  <c r="EWK334" i="51"/>
  <c r="EWK336" i="51" s="1"/>
  <c r="EWJ334" i="51"/>
  <c r="EWI334" i="51"/>
  <c r="EWD334" i="51"/>
  <c r="EWC334" i="51"/>
  <c r="EWB334" i="51"/>
  <c r="EWA334" i="51"/>
  <c r="EVV334" i="51"/>
  <c r="EVU334" i="51"/>
  <c r="EVT334" i="51"/>
  <c r="EVS334" i="51"/>
  <c r="EVN334" i="51"/>
  <c r="EVN336" i="51" s="1"/>
  <c r="EVM334" i="51"/>
  <c r="EVM336" i="51" s="1"/>
  <c r="EVL334" i="51"/>
  <c r="EVL336" i="51" s="1"/>
  <c r="EVK334" i="51"/>
  <c r="EVK336" i="51" s="1"/>
  <c r="EVF334" i="51"/>
  <c r="EVF336" i="51" s="1"/>
  <c r="EVE334" i="51"/>
  <c r="EVE336" i="51" s="1"/>
  <c r="EVD334" i="51"/>
  <c r="EVC334" i="51"/>
  <c r="EUX334" i="51"/>
  <c r="EUW334" i="51"/>
  <c r="EUV334" i="51"/>
  <c r="EUU334" i="51"/>
  <c r="EUP334" i="51"/>
  <c r="EUO334" i="51"/>
  <c r="EUN334" i="51"/>
  <c r="EUM334" i="51"/>
  <c r="EUH334" i="51"/>
  <c r="EUH336" i="51" s="1"/>
  <c r="EUG334" i="51"/>
  <c r="EUG336" i="51" s="1"/>
  <c r="EUF334" i="51"/>
  <c r="EUF336" i="51" s="1"/>
  <c r="EUE334" i="51"/>
  <c r="EUE336" i="51" s="1"/>
  <c r="ETZ334" i="51"/>
  <c r="ETZ336" i="51" s="1"/>
  <c r="ETY334" i="51"/>
  <c r="ETY336" i="51" s="1"/>
  <c r="ETX334" i="51"/>
  <c r="ETW334" i="51"/>
  <c r="ETR334" i="51"/>
  <c r="ETQ334" i="51"/>
  <c r="ETP334" i="51"/>
  <c r="ETO334" i="51"/>
  <c r="ETJ334" i="51"/>
  <c r="ETI334" i="51"/>
  <c r="ETH334" i="51"/>
  <c r="ETG334" i="51"/>
  <c r="ETB334" i="51"/>
  <c r="ETB336" i="51" s="1"/>
  <c r="ETA334" i="51"/>
  <c r="ETA336" i="51" s="1"/>
  <c r="ESZ334" i="51"/>
  <c r="ESZ336" i="51" s="1"/>
  <c r="ESY334" i="51"/>
  <c r="ESY336" i="51" s="1"/>
  <c r="EST334" i="51"/>
  <c r="EST336" i="51" s="1"/>
  <c r="ESS334" i="51"/>
  <c r="ESS336" i="51" s="1"/>
  <c r="ESR334" i="51"/>
  <c r="ESQ334" i="51"/>
  <c r="ESL334" i="51"/>
  <c r="ESK334" i="51"/>
  <c r="ESJ334" i="51"/>
  <c r="ESI334" i="51"/>
  <c r="ESD334" i="51"/>
  <c r="ESC334" i="51"/>
  <c r="ESB334" i="51"/>
  <c r="ESA334" i="51"/>
  <c r="ERV334" i="51"/>
  <c r="ERV336" i="51" s="1"/>
  <c r="ERU334" i="51"/>
  <c r="ERU336" i="51" s="1"/>
  <c r="ERT334" i="51"/>
  <c r="ERT336" i="51" s="1"/>
  <c r="ERS334" i="51"/>
  <c r="ERS336" i="51" s="1"/>
  <c r="ERN334" i="51"/>
  <c r="ERN336" i="51" s="1"/>
  <c r="ERM334" i="51"/>
  <c r="ERM336" i="51" s="1"/>
  <c r="ERL334" i="51"/>
  <c r="ERK334" i="51"/>
  <c r="ERF334" i="51"/>
  <c r="ERE334" i="51"/>
  <c r="ERD334" i="51"/>
  <c r="ERC334" i="51"/>
  <c r="EQX334" i="51"/>
  <c r="EQW334" i="51"/>
  <c r="EQV334" i="51"/>
  <c r="EQU334" i="51"/>
  <c r="EQP334" i="51"/>
  <c r="EQP336" i="51" s="1"/>
  <c r="EQO334" i="51"/>
  <c r="EQO336" i="51" s="1"/>
  <c r="EQN334" i="51"/>
  <c r="EQN336" i="51" s="1"/>
  <c r="EQM334" i="51"/>
  <c r="EQM336" i="51" s="1"/>
  <c r="EQH334" i="51"/>
  <c r="EQH336" i="51" s="1"/>
  <c r="EQG334" i="51"/>
  <c r="EQG336" i="51" s="1"/>
  <c r="EQF334" i="51"/>
  <c r="EQE334" i="51"/>
  <c r="EPZ334" i="51"/>
  <c r="EPY334" i="51"/>
  <c r="EPX334" i="51"/>
  <c r="EPW334" i="51"/>
  <c r="EPR334" i="51"/>
  <c r="EPQ334" i="51"/>
  <c r="EPP334" i="51"/>
  <c r="EPO334" i="51"/>
  <c r="EPJ334" i="51"/>
  <c r="EPJ336" i="51" s="1"/>
  <c r="EPI334" i="51"/>
  <c r="EPI336" i="51" s="1"/>
  <c r="EPH334" i="51"/>
  <c r="EPH336" i="51" s="1"/>
  <c r="EPG334" i="51"/>
  <c r="EPG336" i="51" s="1"/>
  <c r="EPB334" i="51"/>
  <c r="EPB336" i="51" s="1"/>
  <c r="EPA334" i="51"/>
  <c r="EPA336" i="51" s="1"/>
  <c r="EOZ334" i="51"/>
  <c r="EOY334" i="51"/>
  <c r="EOT334" i="51"/>
  <c r="EOS334" i="51"/>
  <c r="EOR334" i="51"/>
  <c r="EOQ334" i="51"/>
  <c r="EOL334" i="51"/>
  <c r="EOK334" i="51"/>
  <c r="EOJ334" i="51"/>
  <c r="EOI334" i="51"/>
  <c r="EOD334" i="51"/>
  <c r="EOD336" i="51" s="1"/>
  <c r="EOC334" i="51"/>
  <c r="EOC336" i="51" s="1"/>
  <c r="EOB334" i="51"/>
  <c r="EOB336" i="51" s="1"/>
  <c r="EOA334" i="51"/>
  <c r="EOA336" i="51" s="1"/>
  <c r="ENV334" i="51"/>
  <c r="ENV336" i="51" s="1"/>
  <c r="ENU334" i="51"/>
  <c r="ENU336" i="51" s="1"/>
  <c r="ENT334" i="51"/>
  <c r="ENS334" i="51"/>
  <c r="ENN334" i="51"/>
  <c r="ENM334" i="51"/>
  <c r="ENL334" i="51"/>
  <c r="ENK334" i="51"/>
  <c r="ENF334" i="51"/>
  <c r="ENE334" i="51"/>
  <c r="END334" i="51"/>
  <c r="ENC334" i="51"/>
  <c r="EMX334" i="51"/>
  <c r="EMX336" i="51" s="1"/>
  <c r="EMW334" i="51"/>
  <c r="EMW336" i="51" s="1"/>
  <c r="EMV334" i="51"/>
  <c r="EMV336" i="51" s="1"/>
  <c r="EMU334" i="51"/>
  <c r="EMU336" i="51" s="1"/>
  <c r="EMP334" i="51"/>
  <c r="EMP336" i="51" s="1"/>
  <c r="EMO334" i="51"/>
  <c r="EMO336" i="51" s="1"/>
  <c r="EMN334" i="51"/>
  <c r="EMM334" i="51"/>
  <c r="EMH334" i="51"/>
  <c r="EMG334" i="51"/>
  <c r="EMF334" i="51"/>
  <c r="EME334" i="51"/>
  <c r="ELZ334" i="51"/>
  <c r="ELY334" i="51"/>
  <c r="ELX334" i="51"/>
  <c r="ELW334" i="51"/>
  <c r="ELR334" i="51"/>
  <c r="ELR336" i="51" s="1"/>
  <c r="ELQ334" i="51"/>
  <c r="ELQ336" i="51" s="1"/>
  <c r="ELP334" i="51"/>
  <c r="ELP336" i="51" s="1"/>
  <c r="ELO334" i="51"/>
  <c r="ELO336" i="51" s="1"/>
  <c r="ELJ334" i="51"/>
  <c r="ELJ336" i="51" s="1"/>
  <c r="ELI334" i="51"/>
  <c r="ELI336" i="51" s="1"/>
  <c r="ELH334" i="51"/>
  <c r="ELG334" i="51"/>
  <c r="ELB334" i="51"/>
  <c r="ELA334" i="51"/>
  <c r="EKZ334" i="51"/>
  <c r="EKY334" i="51"/>
  <c r="EKT334" i="51"/>
  <c r="EKS334" i="51"/>
  <c r="EKR334" i="51"/>
  <c r="EKQ334" i="51"/>
  <c r="EKL334" i="51"/>
  <c r="EKL336" i="51" s="1"/>
  <c r="EKK334" i="51"/>
  <c r="EKK336" i="51" s="1"/>
  <c r="EKJ334" i="51"/>
  <c r="EKJ336" i="51" s="1"/>
  <c r="EKI334" i="51"/>
  <c r="EKI336" i="51" s="1"/>
  <c r="EKD334" i="51"/>
  <c r="EKD336" i="51" s="1"/>
  <c r="EKC334" i="51"/>
  <c r="EKC336" i="51" s="1"/>
  <c r="EKB334" i="51"/>
  <c r="EKA334" i="51"/>
  <c r="EJV334" i="51"/>
  <c r="EJU334" i="51"/>
  <c r="EJT334" i="51"/>
  <c r="EJS334" i="51"/>
  <c r="EJN334" i="51"/>
  <c r="EJM334" i="51"/>
  <c r="EJL334" i="51"/>
  <c r="EJK334" i="51"/>
  <c r="EJF334" i="51"/>
  <c r="EJF336" i="51" s="1"/>
  <c r="EJE334" i="51"/>
  <c r="EJE336" i="51" s="1"/>
  <c r="EJD334" i="51"/>
  <c r="EJD336" i="51" s="1"/>
  <c r="EJC334" i="51"/>
  <c r="EJC336" i="51" s="1"/>
  <c r="EIX334" i="51"/>
  <c r="EIX336" i="51" s="1"/>
  <c r="EIW334" i="51"/>
  <c r="EIW336" i="51" s="1"/>
  <c r="EIV334" i="51"/>
  <c r="EIU334" i="51"/>
  <c r="EIP334" i="51"/>
  <c r="EIO334" i="51"/>
  <c r="EIN334" i="51"/>
  <c r="EIM334" i="51"/>
  <c r="EIH334" i="51"/>
  <c r="EIG334" i="51"/>
  <c r="EIF334" i="51"/>
  <c r="EIE334" i="51"/>
  <c r="EHZ334" i="51"/>
  <c r="EHZ336" i="51" s="1"/>
  <c r="EHY334" i="51"/>
  <c r="EHY336" i="51" s="1"/>
  <c r="EHX334" i="51"/>
  <c r="EHX336" i="51" s="1"/>
  <c r="EHW334" i="51"/>
  <c r="EHW336" i="51" s="1"/>
  <c r="EHR334" i="51"/>
  <c r="EHR336" i="51" s="1"/>
  <c r="EHQ334" i="51"/>
  <c r="EHQ336" i="51" s="1"/>
  <c r="EHP334" i="51"/>
  <c r="EHO334" i="51"/>
  <c r="EHJ334" i="51"/>
  <c r="EHI334" i="51"/>
  <c r="EHH334" i="51"/>
  <c r="EHG334" i="51"/>
  <c r="EHB334" i="51"/>
  <c r="EHA334" i="51"/>
  <c r="EGZ334" i="51"/>
  <c r="EGY334" i="51"/>
  <c r="EGT334" i="51"/>
  <c r="EGT336" i="51" s="1"/>
  <c r="EGS334" i="51"/>
  <c r="EGS336" i="51" s="1"/>
  <c r="EGR334" i="51"/>
  <c r="EGR336" i="51" s="1"/>
  <c r="EGQ334" i="51"/>
  <c r="EGQ336" i="51" s="1"/>
  <c r="EGL334" i="51"/>
  <c r="EGL336" i="51" s="1"/>
  <c r="EGK334" i="51"/>
  <c r="EGK336" i="51" s="1"/>
  <c r="EGJ334" i="51"/>
  <c r="EGI334" i="51"/>
  <c r="EGD334" i="51"/>
  <c r="EGC334" i="51"/>
  <c r="EGB334" i="51"/>
  <c r="EGA334" i="51"/>
  <c r="EFV334" i="51"/>
  <c r="EFU334" i="51"/>
  <c r="EFT334" i="51"/>
  <c r="EFS334" i="51"/>
  <c r="EFN334" i="51"/>
  <c r="EFN336" i="51" s="1"/>
  <c r="EFM334" i="51"/>
  <c r="EFM336" i="51" s="1"/>
  <c r="EFL334" i="51"/>
  <c r="EFL336" i="51" s="1"/>
  <c r="EFK334" i="51"/>
  <c r="EFK336" i="51" s="1"/>
  <c r="EFF334" i="51"/>
  <c r="EFF336" i="51" s="1"/>
  <c r="EFE334" i="51"/>
  <c r="EFE336" i="51" s="1"/>
  <c r="EFD334" i="51"/>
  <c r="EFC334" i="51"/>
  <c r="EEX334" i="51"/>
  <c r="EEW334" i="51"/>
  <c r="EEV334" i="51"/>
  <c r="EEU334" i="51"/>
  <c r="EEP334" i="51"/>
  <c r="EEO334" i="51"/>
  <c r="EEN334" i="51"/>
  <c r="EEM334" i="51"/>
  <c r="EEH334" i="51"/>
  <c r="EEH336" i="51" s="1"/>
  <c r="EEG334" i="51"/>
  <c r="EEG336" i="51" s="1"/>
  <c r="EEF334" i="51"/>
  <c r="EEF336" i="51" s="1"/>
  <c r="EEE334" i="51"/>
  <c r="EEE336" i="51" s="1"/>
  <c r="EDZ334" i="51"/>
  <c r="EDZ336" i="51" s="1"/>
  <c r="EDY334" i="51"/>
  <c r="EDY336" i="51" s="1"/>
  <c r="EDX334" i="51"/>
  <c r="EDW334" i="51"/>
  <c r="EDR334" i="51"/>
  <c r="EDQ334" i="51"/>
  <c r="EDP334" i="51"/>
  <c r="EDO334" i="51"/>
  <c r="EDJ334" i="51"/>
  <c r="EDI334" i="51"/>
  <c r="EDH334" i="51"/>
  <c r="EDG334" i="51"/>
  <c r="EDB334" i="51"/>
  <c r="EDB336" i="51" s="1"/>
  <c r="EDA334" i="51"/>
  <c r="EDA336" i="51" s="1"/>
  <c r="ECZ334" i="51"/>
  <c r="ECZ336" i="51" s="1"/>
  <c r="ECY334" i="51"/>
  <c r="ECY336" i="51" s="1"/>
  <c r="ECT334" i="51"/>
  <c r="ECT336" i="51" s="1"/>
  <c r="ECS334" i="51"/>
  <c r="ECS336" i="51" s="1"/>
  <c r="ECR334" i="51"/>
  <c r="ECQ334" i="51"/>
  <c r="ECL334" i="51"/>
  <c r="ECK334" i="51"/>
  <c r="ECJ334" i="51"/>
  <c r="ECI334" i="51"/>
  <c r="ECD334" i="51"/>
  <c r="ECC334" i="51"/>
  <c r="ECB334" i="51"/>
  <c r="ECA334" i="51"/>
  <c r="EBV334" i="51"/>
  <c r="EBV336" i="51" s="1"/>
  <c r="EBU334" i="51"/>
  <c r="EBU336" i="51" s="1"/>
  <c r="EBT334" i="51"/>
  <c r="EBT336" i="51" s="1"/>
  <c r="EBS334" i="51"/>
  <c r="EBS336" i="51" s="1"/>
  <c r="EBN334" i="51"/>
  <c r="EBN336" i="51" s="1"/>
  <c r="EBM334" i="51"/>
  <c r="EBM336" i="51" s="1"/>
  <c r="EBL334" i="51"/>
  <c r="EBK334" i="51"/>
  <c r="EBF334" i="51"/>
  <c r="EBE334" i="51"/>
  <c r="EBD334" i="51"/>
  <c r="EBC334" i="51"/>
  <c r="EAX334" i="51"/>
  <c r="EAW334" i="51"/>
  <c r="EAV334" i="51"/>
  <c r="EAU334" i="51"/>
  <c r="EAP334" i="51"/>
  <c r="EAP336" i="51" s="1"/>
  <c r="EAO334" i="51"/>
  <c r="EAO336" i="51" s="1"/>
  <c r="EAN334" i="51"/>
  <c r="EAN336" i="51" s="1"/>
  <c r="EAM334" i="51"/>
  <c r="EAM336" i="51" s="1"/>
  <c r="EAH334" i="51"/>
  <c r="EAH336" i="51" s="1"/>
  <c r="EAG334" i="51"/>
  <c r="EAG336" i="51" s="1"/>
  <c r="EAF334" i="51"/>
  <c r="EAE334" i="51"/>
  <c r="DZZ334" i="51"/>
  <c r="DZY334" i="51"/>
  <c r="DZX334" i="51"/>
  <c r="DZW334" i="51"/>
  <c r="DZR334" i="51"/>
  <c r="DZQ334" i="51"/>
  <c r="DZP334" i="51"/>
  <c r="DZO334" i="51"/>
  <c r="DZJ334" i="51"/>
  <c r="DZJ336" i="51" s="1"/>
  <c r="DZI334" i="51"/>
  <c r="DZI336" i="51" s="1"/>
  <c r="DZH334" i="51"/>
  <c r="DZH336" i="51" s="1"/>
  <c r="DZG334" i="51"/>
  <c r="DZG336" i="51" s="1"/>
  <c r="DZB334" i="51"/>
  <c r="DZB336" i="51" s="1"/>
  <c r="DZA334" i="51"/>
  <c r="DZA336" i="51" s="1"/>
  <c r="DYZ334" i="51"/>
  <c r="DYY334" i="51"/>
  <c r="DYT334" i="51"/>
  <c r="DYS334" i="51"/>
  <c r="DYR334" i="51"/>
  <c r="DYQ334" i="51"/>
  <c r="DYL334" i="51"/>
  <c r="DYK334" i="51"/>
  <c r="DYJ334" i="51"/>
  <c r="DYI334" i="51"/>
  <c r="DYD334" i="51"/>
  <c r="DYD336" i="51" s="1"/>
  <c r="DYC334" i="51"/>
  <c r="DYC336" i="51" s="1"/>
  <c r="DYB334" i="51"/>
  <c r="DYB336" i="51" s="1"/>
  <c r="DYA334" i="51"/>
  <c r="DYA336" i="51" s="1"/>
  <c r="DXV334" i="51"/>
  <c r="DXV336" i="51" s="1"/>
  <c r="DXU334" i="51"/>
  <c r="DXU336" i="51" s="1"/>
  <c r="DXT334" i="51"/>
  <c r="DXS334" i="51"/>
  <c r="DXN334" i="51"/>
  <c r="DXM334" i="51"/>
  <c r="DXL334" i="51"/>
  <c r="DXK334" i="51"/>
  <c r="DXF334" i="51"/>
  <c r="DXE334" i="51"/>
  <c r="DXD334" i="51"/>
  <c r="DXC334" i="51"/>
  <c r="DWX334" i="51"/>
  <c r="DWX336" i="51" s="1"/>
  <c r="DWW334" i="51"/>
  <c r="DWW336" i="51" s="1"/>
  <c r="DWV334" i="51"/>
  <c r="DWV336" i="51" s="1"/>
  <c r="DWU334" i="51"/>
  <c r="DWU336" i="51" s="1"/>
  <c r="DWP334" i="51"/>
  <c r="DWP336" i="51" s="1"/>
  <c r="DWO334" i="51"/>
  <c r="DWO336" i="51" s="1"/>
  <c r="DWN334" i="51"/>
  <c r="DWM334" i="51"/>
  <c r="DWH334" i="51"/>
  <c r="DWG334" i="51"/>
  <c r="DWF334" i="51"/>
  <c r="DWE334" i="51"/>
  <c r="DVZ334" i="51"/>
  <c r="DVY334" i="51"/>
  <c r="DVX334" i="51"/>
  <c r="DVW334" i="51"/>
  <c r="DVR334" i="51"/>
  <c r="DVR336" i="51" s="1"/>
  <c r="DVQ334" i="51"/>
  <c r="DVQ336" i="51" s="1"/>
  <c r="DVP334" i="51"/>
  <c r="DVP336" i="51" s="1"/>
  <c r="DVO334" i="51"/>
  <c r="DVO336" i="51" s="1"/>
  <c r="DVJ334" i="51"/>
  <c r="DVJ336" i="51" s="1"/>
  <c r="DVI334" i="51"/>
  <c r="DVI336" i="51" s="1"/>
  <c r="DVH334" i="51"/>
  <c r="DVG334" i="51"/>
  <c r="DVB334" i="51"/>
  <c r="DVA334" i="51"/>
  <c r="DUZ334" i="51"/>
  <c r="DUY334" i="51"/>
  <c r="DUT334" i="51"/>
  <c r="DUS334" i="51"/>
  <c r="DUR334" i="51"/>
  <c r="DUQ334" i="51"/>
  <c r="DUL334" i="51"/>
  <c r="DUL336" i="51" s="1"/>
  <c r="DUK334" i="51"/>
  <c r="DUK336" i="51" s="1"/>
  <c r="DUJ334" i="51"/>
  <c r="DUJ336" i="51" s="1"/>
  <c r="DUI334" i="51"/>
  <c r="DUI336" i="51" s="1"/>
  <c r="DUD334" i="51"/>
  <c r="DUD336" i="51" s="1"/>
  <c r="DUC334" i="51"/>
  <c r="DUC336" i="51" s="1"/>
  <c r="DUB334" i="51"/>
  <c r="DUA334" i="51"/>
  <c r="DTV334" i="51"/>
  <c r="DTU334" i="51"/>
  <c r="DTT334" i="51"/>
  <c r="DTS334" i="51"/>
  <c r="DTN334" i="51"/>
  <c r="DTM334" i="51"/>
  <c r="DTL334" i="51"/>
  <c r="DTK334" i="51"/>
  <c r="DTF334" i="51"/>
  <c r="DTF336" i="51" s="1"/>
  <c r="DTE334" i="51"/>
  <c r="DTE336" i="51" s="1"/>
  <c r="DTD334" i="51"/>
  <c r="DTD336" i="51" s="1"/>
  <c r="DTC334" i="51"/>
  <c r="DTC336" i="51" s="1"/>
  <c r="DSX334" i="51"/>
  <c r="DSX336" i="51" s="1"/>
  <c r="DSW334" i="51"/>
  <c r="DSW336" i="51" s="1"/>
  <c r="DSV334" i="51"/>
  <c r="DSU334" i="51"/>
  <c r="DSP334" i="51"/>
  <c r="DSO334" i="51"/>
  <c r="DSN334" i="51"/>
  <c r="DSM334" i="51"/>
  <c r="DSH334" i="51"/>
  <c r="DSG334" i="51"/>
  <c r="DSF334" i="51"/>
  <c r="DSE334" i="51"/>
  <c r="DRZ334" i="51"/>
  <c r="DRZ336" i="51" s="1"/>
  <c r="DRY334" i="51"/>
  <c r="DRY336" i="51" s="1"/>
  <c r="DRX334" i="51"/>
  <c r="DRX336" i="51" s="1"/>
  <c r="DRW334" i="51"/>
  <c r="DRW336" i="51" s="1"/>
  <c r="DRR334" i="51"/>
  <c r="DRR336" i="51" s="1"/>
  <c r="DRQ334" i="51"/>
  <c r="DRQ336" i="51" s="1"/>
  <c r="DRP334" i="51"/>
  <c r="DRO334" i="51"/>
  <c r="DRJ334" i="51"/>
  <c r="DRI334" i="51"/>
  <c r="DRH334" i="51"/>
  <c r="DRG334" i="51"/>
  <c r="DRB334" i="51"/>
  <c r="DRA334" i="51"/>
  <c r="DQZ334" i="51"/>
  <c r="DQY334" i="51"/>
  <c r="DQT334" i="51"/>
  <c r="DQT336" i="51" s="1"/>
  <c r="DQS334" i="51"/>
  <c r="DQS336" i="51" s="1"/>
  <c r="DQR334" i="51"/>
  <c r="DQR336" i="51" s="1"/>
  <c r="DQQ334" i="51"/>
  <c r="DQQ336" i="51" s="1"/>
  <c r="DQL334" i="51"/>
  <c r="DQL336" i="51" s="1"/>
  <c r="DQK334" i="51"/>
  <c r="DQK336" i="51" s="1"/>
  <c r="DQJ334" i="51"/>
  <c r="DQI334" i="51"/>
  <c r="DQD334" i="51"/>
  <c r="DQC334" i="51"/>
  <c r="DQB334" i="51"/>
  <c r="DQA334" i="51"/>
  <c r="DPV334" i="51"/>
  <c r="DPU334" i="51"/>
  <c r="DPT334" i="51"/>
  <c r="DPS334" i="51"/>
  <c r="DPN334" i="51"/>
  <c r="DPN336" i="51" s="1"/>
  <c r="DPM334" i="51"/>
  <c r="DPM336" i="51" s="1"/>
  <c r="DPL334" i="51"/>
  <c r="DPL336" i="51" s="1"/>
  <c r="DPK334" i="51"/>
  <c r="DPK336" i="51" s="1"/>
  <c r="DPF334" i="51"/>
  <c r="DPF336" i="51" s="1"/>
  <c r="DPE334" i="51"/>
  <c r="DPE336" i="51" s="1"/>
  <c r="DPD334" i="51"/>
  <c r="DPC334" i="51"/>
  <c r="DOX334" i="51"/>
  <c r="DOW334" i="51"/>
  <c r="DOV334" i="51"/>
  <c r="DOU334" i="51"/>
  <c r="DOP334" i="51"/>
  <c r="DOO334" i="51"/>
  <c r="DON334" i="51"/>
  <c r="DOM334" i="51"/>
  <c r="DOH334" i="51"/>
  <c r="DOH336" i="51" s="1"/>
  <c r="DOG334" i="51"/>
  <c r="DOG336" i="51" s="1"/>
  <c r="DOF334" i="51"/>
  <c r="DOF336" i="51" s="1"/>
  <c r="DOE334" i="51"/>
  <c r="DOE336" i="51" s="1"/>
  <c r="DNZ334" i="51"/>
  <c r="DNZ336" i="51" s="1"/>
  <c r="DNY334" i="51"/>
  <c r="DNY336" i="51" s="1"/>
  <c r="DNX334" i="51"/>
  <c r="DNW334" i="51"/>
  <c r="DNR334" i="51"/>
  <c r="DNQ334" i="51"/>
  <c r="DNP334" i="51"/>
  <c r="DNO334" i="51"/>
  <c r="DNJ334" i="51"/>
  <c r="DNI334" i="51"/>
  <c r="DNH334" i="51"/>
  <c r="DNG334" i="51"/>
  <c r="DNB334" i="51"/>
  <c r="DNB336" i="51" s="1"/>
  <c r="DNA334" i="51"/>
  <c r="DNA336" i="51" s="1"/>
  <c r="DMZ334" i="51"/>
  <c r="DMZ336" i="51" s="1"/>
  <c r="DMY334" i="51"/>
  <c r="DMY336" i="51" s="1"/>
  <c r="DMT334" i="51"/>
  <c r="DMT336" i="51" s="1"/>
  <c r="DMS334" i="51"/>
  <c r="DMS336" i="51" s="1"/>
  <c r="DMR334" i="51"/>
  <c r="DMQ334" i="51"/>
  <c r="DML334" i="51"/>
  <c r="DMK334" i="51"/>
  <c r="DMJ334" i="51"/>
  <c r="DMI334" i="51"/>
  <c r="DMD334" i="51"/>
  <c r="DMC334" i="51"/>
  <c r="DMB334" i="51"/>
  <c r="DMA334" i="51"/>
  <c r="DLV334" i="51"/>
  <c r="DLV336" i="51" s="1"/>
  <c r="DLU334" i="51"/>
  <c r="DLU336" i="51" s="1"/>
  <c r="DLT334" i="51"/>
  <c r="DLT336" i="51" s="1"/>
  <c r="DLS334" i="51"/>
  <c r="DLS336" i="51" s="1"/>
  <c r="DLN334" i="51"/>
  <c r="DLN336" i="51" s="1"/>
  <c r="DLM334" i="51"/>
  <c r="DLM336" i="51" s="1"/>
  <c r="DLL334" i="51"/>
  <c r="DLK334" i="51"/>
  <c r="DLF334" i="51"/>
  <c r="DLE334" i="51"/>
  <c r="DLD334" i="51"/>
  <c r="DLC334" i="51"/>
  <c r="DKX334" i="51"/>
  <c r="DKW334" i="51"/>
  <c r="DKV334" i="51"/>
  <c r="DKU334" i="51"/>
  <c r="DKP334" i="51"/>
  <c r="DKP336" i="51" s="1"/>
  <c r="DKO334" i="51"/>
  <c r="DKO336" i="51" s="1"/>
  <c r="DKN334" i="51"/>
  <c r="DKN336" i="51" s="1"/>
  <c r="DKM334" i="51"/>
  <c r="DKM336" i="51" s="1"/>
  <c r="DKH334" i="51"/>
  <c r="DKH336" i="51" s="1"/>
  <c r="DKG334" i="51"/>
  <c r="DKG336" i="51" s="1"/>
  <c r="DKF334" i="51"/>
  <c r="DKE334" i="51"/>
  <c r="DJZ334" i="51"/>
  <c r="DJY334" i="51"/>
  <c r="DJX334" i="51"/>
  <c r="DJW334" i="51"/>
  <c r="DJR334" i="51"/>
  <c r="DJQ334" i="51"/>
  <c r="DJP334" i="51"/>
  <c r="DJO334" i="51"/>
  <c r="DJJ334" i="51"/>
  <c r="DJJ336" i="51" s="1"/>
  <c r="DJI334" i="51"/>
  <c r="DJI336" i="51" s="1"/>
  <c r="DJH334" i="51"/>
  <c r="DJH336" i="51" s="1"/>
  <c r="DJG334" i="51"/>
  <c r="DJG336" i="51" s="1"/>
  <c r="DJB334" i="51"/>
  <c r="DJB336" i="51" s="1"/>
  <c r="DJA334" i="51"/>
  <c r="DJA336" i="51" s="1"/>
  <c r="DIZ334" i="51"/>
  <c r="DIY334" i="51"/>
  <c r="DIT334" i="51"/>
  <c r="DIS334" i="51"/>
  <c r="DIR334" i="51"/>
  <c r="DIQ334" i="51"/>
  <c r="DIL334" i="51"/>
  <c r="DIK334" i="51"/>
  <c r="DIJ334" i="51"/>
  <c r="DII334" i="51"/>
  <c r="DID334" i="51"/>
  <c r="DID336" i="51" s="1"/>
  <c r="DIC334" i="51"/>
  <c r="DIC336" i="51" s="1"/>
  <c r="DIB334" i="51"/>
  <c r="DIB336" i="51" s="1"/>
  <c r="DIA334" i="51"/>
  <c r="DIA336" i="51" s="1"/>
  <c r="DHV334" i="51"/>
  <c r="DHV336" i="51" s="1"/>
  <c r="DHU334" i="51"/>
  <c r="DHU336" i="51" s="1"/>
  <c r="DHT334" i="51"/>
  <c r="DHS334" i="51"/>
  <c r="DHN334" i="51"/>
  <c r="DHM334" i="51"/>
  <c r="DHL334" i="51"/>
  <c r="DHK334" i="51"/>
  <c r="DHF334" i="51"/>
  <c r="DHE334" i="51"/>
  <c r="DHD334" i="51"/>
  <c r="DHC334" i="51"/>
  <c r="DGX334" i="51"/>
  <c r="DGX336" i="51" s="1"/>
  <c r="DGW334" i="51"/>
  <c r="DGW336" i="51" s="1"/>
  <c r="DGV334" i="51"/>
  <c r="DGV336" i="51" s="1"/>
  <c r="DGU334" i="51"/>
  <c r="DGU336" i="51" s="1"/>
  <c r="DGP334" i="51"/>
  <c r="DGP336" i="51" s="1"/>
  <c r="DGO334" i="51"/>
  <c r="DGO336" i="51" s="1"/>
  <c r="DGN334" i="51"/>
  <c r="DGM334" i="51"/>
  <c r="DGH334" i="51"/>
  <c r="DGG334" i="51"/>
  <c r="DGF334" i="51"/>
  <c r="DGE334" i="51"/>
  <c r="DFZ334" i="51"/>
  <c r="DFY334" i="51"/>
  <c r="DFX334" i="51"/>
  <c r="DFW334" i="51"/>
  <c r="DFR334" i="51"/>
  <c r="DFR336" i="51" s="1"/>
  <c r="DFQ334" i="51"/>
  <c r="DFQ336" i="51" s="1"/>
  <c r="DFP334" i="51"/>
  <c r="DFP336" i="51" s="1"/>
  <c r="DFO334" i="51"/>
  <c r="DFO336" i="51" s="1"/>
  <c r="DFJ334" i="51"/>
  <c r="DFJ336" i="51" s="1"/>
  <c r="DFI334" i="51"/>
  <c r="DFI336" i="51" s="1"/>
  <c r="DFH334" i="51"/>
  <c r="DFG334" i="51"/>
  <c r="DFB334" i="51"/>
  <c r="DFA334" i="51"/>
  <c r="DEZ334" i="51"/>
  <c r="DEY334" i="51"/>
  <c r="DET334" i="51"/>
  <c r="DES334" i="51"/>
  <c r="DER334" i="51"/>
  <c r="DEQ334" i="51"/>
  <c r="DEL334" i="51"/>
  <c r="DEL336" i="51" s="1"/>
  <c r="DEK334" i="51"/>
  <c r="DEK336" i="51" s="1"/>
  <c r="DEJ334" i="51"/>
  <c r="DEJ336" i="51" s="1"/>
  <c r="DEI334" i="51"/>
  <c r="DEI336" i="51" s="1"/>
  <c r="DED334" i="51"/>
  <c r="DED336" i="51" s="1"/>
  <c r="DEC334" i="51"/>
  <c r="DEC336" i="51" s="1"/>
  <c r="DEB334" i="51"/>
  <c r="DEA334" i="51"/>
  <c r="DDV334" i="51"/>
  <c r="DDU334" i="51"/>
  <c r="DDT334" i="51"/>
  <c r="DDS334" i="51"/>
  <c r="DDN334" i="51"/>
  <c r="DDM334" i="51"/>
  <c r="DDL334" i="51"/>
  <c r="DDK334" i="51"/>
  <c r="DDF334" i="51"/>
  <c r="DDF336" i="51" s="1"/>
  <c r="DDE334" i="51"/>
  <c r="DDE336" i="51" s="1"/>
  <c r="DDD334" i="51"/>
  <c r="DDD336" i="51" s="1"/>
  <c r="DDC334" i="51"/>
  <c r="DDC336" i="51" s="1"/>
  <c r="DCX334" i="51"/>
  <c r="DCX336" i="51" s="1"/>
  <c r="DCW334" i="51"/>
  <c r="DCW336" i="51" s="1"/>
  <c r="DCV334" i="51"/>
  <c r="DCU334" i="51"/>
  <c r="DCP334" i="51"/>
  <c r="DCO334" i="51"/>
  <c r="DCN334" i="51"/>
  <c r="DCM334" i="51"/>
  <c r="DCH334" i="51"/>
  <c r="DCG334" i="51"/>
  <c r="DCF334" i="51"/>
  <c r="DCE334" i="51"/>
  <c r="DBZ334" i="51"/>
  <c r="DBZ336" i="51" s="1"/>
  <c r="DBY334" i="51"/>
  <c r="DBY336" i="51" s="1"/>
  <c r="DBX334" i="51"/>
  <c r="DBX336" i="51" s="1"/>
  <c r="DBW334" i="51"/>
  <c r="DBW336" i="51" s="1"/>
  <c r="DBR334" i="51"/>
  <c r="DBR336" i="51" s="1"/>
  <c r="DBQ334" i="51"/>
  <c r="DBQ336" i="51" s="1"/>
  <c r="DBP334" i="51"/>
  <c r="DBO334" i="51"/>
  <c r="DBJ334" i="51"/>
  <c r="DBI334" i="51"/>
  <c r="DBH334" i="51"/>
  <c r="DBG334" i="51"/>
  <c r="DBB334" i="51"/>
  <c r="DBA334" i="51"/>
  <c r="DAZ334" i="51"/>
  <c r="DAY334" i="51"/>
  <c r="DAT334" i="51"/>
  <c r="DAT336" i="51" s="1"/>
  <c r="DAS334" i="51"/>
  <c r="DAS336" i="51" s="1"/>
  <c r="DAR334" i="51"/>
  <c r="DAR336" i="51" s="1"/>
  <c r="DAQ334" i="51"/>
  <c r="DAQ336" i="51" s="1"/>
  <c r="DAL334" i="51"/>
  <c r="DAL336" i="51" s="1"/>
  <c r="DAK334" i="51"/>
  <c r="DAK336" i="51" s="1"/>
  <c r="DAJ334" i="51"/>
  <c r="DAI334" i="51"/>
  <c r="DAD334" i="51"/>
  <c r="DAC334" i="51"/>
  <c r="DAB334" i="51"/>
  <c r="DAA334" i="51"/>
  <c r="CZV334" i="51"/>
  <c r="CZU334" i="51"/>
  <c r="CZT334" i="51"/>
  <c r="CZS334" i="51"/>
  <c r="CZN334" i="51"/>
  <c r="CZN336" i="51" s="1"/>
  <c r="CZM334" i="51"/>
  <c r="CZM336" i="51" s="1"/>
  <c r="CZL334" i="51"/>
  <c r="CZL336" i="51" s="1"/>
  <c r="CZK334" i="51"/>
  <c r="CZK336" i="51" s="1"/>
  <c r="CZF334" i="51"/>
  <c r="CZF336" i="51" s="1"/>
  <c r="CZE334" i="51"/>
  <c r="CZE336" i="51" s="1"/>
  <c r="CZD334" i="51"/>
  <c r="CZC334" i="51"/>
  <c r="CYX334" i="51"/>
  <c r="CYW334" i="51"/>
  <c r="CYV334" i="51"/>
  <c r="CYU334" i="51"/>
  <c r="CYP334" i="51"/>
  <c r="CYO334" i="51"/>
  <c r="CYN334" i="51"/>
  <c r="CYM334" i="51"/>
  <c r="CYH334" i="51"/>
  <c r="CYH336" i="51" s="1"/>
  <c r="CYG334" i="51"/>
  <c r="CYG336" i="51" s="1"/>
  <c r="CYF334" i="51"/>
  <c r="CYF336" i="51" s="1"/>
  <c r="CYE334" i="51"/>
  <c r="CYE336" i="51" s="1"/>
  <c r="CXZ334" i="51"/>
  <c r="CXZ336" i="51" s="1"/>
  <c r="CXY334" i="51"/>
  <c r="CXY336" i="51" s="1"/>
  <c r="CXX334" i="51"/>
  <c r="CXW334" i="51"/>
  <c r="CXR334" i="51"/>
  <c r="CXQ334" i="51"/>
  <c r="CXP334" i="51"/>
  <c r="CXO334" i="51"/>
  <c r="CXJ334" i="51"/>
  <c r="CXI334" i="51"/>
  <c r="CXH334" i="51"/>
  <c r="CXG334" i="51"/>
  <c r="CXB334" i="51"/>
  <c r="CXB336" i="51" s="1"/>
  <c r="CXA334" i="51"/>
  <c r="CXA336" i="51" s="1"/>
  <c r="CWZ334" i="51"/>
  <c r="CWZ336" i="51" s="1"/>
  <c r="CWY334" i="51"/>
  <c r="CWY336" i="51" s="1"/>
  <c r="CWT334" i="51"/>
  <c r="CWT336" i="51" s="1"/>
  <c r="CWS334" i="51"/>
  <c r="CWS336" i="51" s="1"/>
  <c r="CWR334" i="51"/>
  <c r="CWQ334" i="51"/>
  <c r="CWL334" i="51"/>
  <c r="CWK334" i="51"/>
  <c r="CWJ334" i="51"/>
  <c r="CWI334" i="51"/>
  <c r="CWD334" i="51"/>
  <c r="CWC334" i="51"/>
  <c r="CWB334" i="51"/>
  <c r="CWA334" i="51"/>
  <c r="CVV334" i="51"/>
  <c r="CVV336" i="51" s="1"/>
  <c r="CVU334" i="51"/>
  <c r="CVU336" i="51" s="1"/>
  <c r="CVT334" i="51"/>
  <c r="CVT336" i="51" s="1"/>
  <c r="CVS334" i="51"/>
  <c r="CVS336" i="51" s="1"/>
  <c r="CVN334" i="51"/>
  <c r="CVN336" i="51" s="1"/>
  <c r="CVM334" i="51"/>
  <c r="CVM336" i="51" s="1"/>
  <c r="CVL334" i="51"/>
  <c r="CVK334" i="51"/>
  <c r="CVF334" i="51"/>
  <c r="CVE334" i="51"/>
  <c r="CVD334" i="51"/>
  <c r="CVC334" i="51"/>
  <c r="CUX334" i="51"/>
  <c r="CUW334" i="51"/>
  <c r="CUV334" i="51"/>
  <c r="CUU334" i="51"/>
  <c r="CUP334" i="51"/>
  <c r="CUP336" i="51" s="1"/>
  <c r="CUO334" i="51"/>
  <c r="CUO336" i="51" s="1"/>
  <c r="CUN334" i="51"/>
  <c r="CUN336" i="51" s="1"/>
  <c r="CUM334" i="51"/>
  <c r="CUM336" i="51" s="1"/>
  <c r="CUH334" i="51"/>
  <c r="CUH336" i="51" s="1"/>
  <c r="CUG334" i="51"/>
  <c r="CUG336" i="51" s="1"/>
  <c r="CUF334" i="51"/>
  <c r="CUE334" i="51"/>
  <c r="CTZ334" i="51"/>
  <c r="CTY334" i="51"/>
  <c r="CTX334" i="51"/>
  <c r="CTW334" i="51"/>
  <c r="CTR334" i="51"/>
  <c r="CTQ334" i="51"/>
  <c r="CTP334" i="51"/>
  <c r="CTO334" i="51"/>
  <c r="CTJ334" i="51"/>
  <c r="CTJ336" i="51" s="1"/>
  <c r="CTI334" i="51"/>
  <c r="CTI336" i="51" s="1"/>
  <c r="CTH334" i="51"/>
  <c r="CTH336" i="51" s="1"/>
  <c r="CTG334" i="51"/>
  <c r="CTG336" i="51" s="1"/>
  <c r="CTB334" i="51"/>
  <c r="CTB336" i="51" s="1"/>
  <c r="CTA334" i="51"/>
  <c r="CTA336" i="51" s="1"/>
  <c r="CSZ334" i="51"/>
  <c r="CSY334" i="51"/>
  <c r="CST334" i="51"/>
  <c r="CSS334" i="51"/>
  <c r="CSR334" i="51"/>
  <c r="CSQ334" i="51"/>
  <c r="CSL334" i="51"/>
  <c r="CSK334" i="51"/>
  <c r="CSJ334" i="51"/>
  <c r="CSI334" i="51"/>
  <c r="CSD334" i="51"/>
  <c r="CSD336" i="51" s="1"/>
  <c r="CSC334" i="51"/>
  <c r="CSC336" i="51" s="1"/>
  <c r="CSB334" i="51"/>
  <c r="CSB336" i="51" s="1"/>
  <c r="CSA334" i="51"/>
  <c r="CSA336" i="51" s="1"/>
  <c r="CRV334" i="51"/>
  <c r="CRV336" i="51" s="1"/>
  <c r="CRU334" i="51"/>
  <c r="CRU336" i="51" s="1"/>
  <c r="CRT334" i="51"/>
  <c r="CRS334" i="51"/>
  <c r="CRN334" i="51"/>
  <c r="CRM334" i="51"/>
  <c r="CRL334" i="51"/>
  <c r="CRK334" i="51"/>
  <c r="CRF334" i="51"/>
  <c r="CRE334" i="51"/>
  <c r="CRD334" i="51"/>
  <c r="CRC334" i="51"/>
  <c r="CQX334" i="51"/>
  <c r="CQX336" i="51" s="1"/>
  <c r="CQW334" i="51"/>
  <c r="CQW336" i="51" s="1"/>
  <c r="CQV334" i="51"/>
  <c r="CQV336" i="51" s="1"/>
  <c r="CQU334" i="51"/>
  <c r="CQU336" i="51" s="1"/>
  <c r="CQP334" i="51"/>
  <c r="CQP336" i="51" s="1"/>
  <c r="CQO334" i="51"/>
  <c r="CQO336" i="51" s="1"/>
  <c r="CQN334" i="51"/>
  <c r="CQM334" i="51"/>
  <c r="CQH334" i="51"/>
  <c r="CQG334" i="51"/>
  <c r="CQF334" i="51"/>
  <c r="CQE334" i="51"/>
  <c r="CPZ334" i="51"/>
  <c r="CPY334" i="51"/>
  <c r="CPX334" i="51"/>
  <c r="CPW334" i="51"/>
  <c r="CPR334" i="51"/>
  <c r="CPR336" i="51" s="1"/>
  <c r="CPQ334" i="51"/>
  <c r="CPQ336" i="51" s="1"/>
  <c r="CPP334" i="51"/>
  <c r="CPP336" i="51" s="1"/>
  <c r="CPO334" i="51"/>
  <c r="CPO336" i="51" s="1"/>
  <c r="CPJ334" i="51"/>
  <c r="CPJ336" i="51" s="1"/>
  <c r="CPI334" i="51"/>
  <c r="CPI336" i="51" s="1"/>
  <c r="CPH334" i="51"/>
  <c r="CPG334" i="51"/>
  <c r="CPB334" i="51"/>
  <c r="CPA334" i="51"/>
  <c r="COZ334" i="51"/>
  <c r="COY334" i="51"/>
  <c r="COT334" i="51"/>
  <c r="COS334" i="51"/>
  <c r="COR334" i="51"/>
  <c r="COQ334" i="51"/>
  <c r="COL334" i="51"/>
  <c r="COL336" i="51" s="1"/>
  <c r="COK334" i="51"/>
  <c r="COK336" i="51" s="1"/>
  <c r="COJ334" i="51"/>
  <c r="COJ336" i="51" s="1"/>
  <c r="COI334" i="51"/>
  <c r="COI336" i="51" s="1"/>
  <c r="COD334" i="51"/>
  <c r="COD336" i="51" s="1"/>
  <c r="COC334" i="51"/>
  <c r="COC336" i="51" s="1"/>
  <c r="COB334" i="51"/>
  <c r="COA334" i="51"/>
  <c r="CNV334" i="51"/>
  <c r="CNU334" i="51"/>
  <c r="CNT334" i="51"/>
  <c r="CNS334" i="51"/>
  <c r="CNN334" i="51"/>
  <c r="CNM334" i="51"/>
  <c r="CNL334" i="51"/>
  <c r="CNK334" i="51"/>
  <c r="CNF334" i="51"/>
  <c r="CNF336" i="51" s="1"/>
  <c r="CNE334" i="51"/>
  <c r="CNE336" i="51" s="1"/>
  <c r="CND334" i="51"/>
  <c r="CND336" i="51" s="1"/>
  <c r="CNC334" i="51"/>
  <c r="CNC336" i="51" s="1"/>
  <c r="CMX334" i="51"/>
  <c r="CMX336" i="51" s="1"/>
  <c r="CMW334" i="51"/>
  <c r="CMW336" i="51" s="1"/>
  <c r="CMV334" i="51"/>
  <c r="CMU334" i="51"/>
  <c r="CMP334" i="51"/>
  <c r="CMO334" i="51"/>
  <c r="CMN334" i="51"/>
  <c r="CMM334" i="51"/>
  <c r="CMH334" i="51"/>
  <c r="CMG334" i="51"/>
  <c r="CMF334" i="51"/>
  <c r="CME334" i="51"/>
  <c r="CLZ334" i="51"/>
  <c r="CLZ336" i="51" s="1"/>
  <c r="CLY334" i="51"/>
  <c r="CLY336" i="51" s="1"/>
  <c r="CLX334" i="51"/>
  <c r="CLX336" i="51" s="1"/>
  <c r="CLW334" i="51"/>
  <c r="CLW336" i="51" s="1"/>
  <c r="CLR334" i="51"/>
  <c r="CLR336" i="51" s="1"/>
  <c r="CLQ334" i="51"/>
  <c r="CLQ336" i="51" s="1"/>
  <c r="CLP334" i="51"/>
  <c r="CLO334" i="51"/>
  <c r="CLJ334" i="51"/>
  <c r="CLI334" i="51"/>
  <c r="CLH334" i="51"/>
  <c r="CLG334" i="51"/>
  <c r="CLB334" i="51"/>
  <c r="CLA334" i="51"/>
  <c r="CKZ334" i="51"/>
  <c r="CKY334" i="51"/>
  <c r="CKT334" i="51"/>
  <c r="CKT336" i="51" s="1"/>
  <c r="CKS334" i="51"/>
  <c r="CKS336" i="51" s="1"/>
  <c r="CKR334" i="51"/>
  <c r="CKR336" i="51" s="1"/>
  <c r="CKQ334" i="51"/>
  <c r="CKQ336" i="51" s="1"/>
  <c r="CKL334" i="51"/>
  <c r="CKL336" i="51" s="1"/>
  <c r="CKK334" i="51"/>
  <c r="CKK336" i="51" s="1"/>
  <c r="CKJ334" i="51"/>
  <c r="CKI334" i="51"/>
  <c r="CKD334" i="51"/>
  <c r="CKC334" i="51"/>
  <c r="CKB334" i="51"/>
  <c r="CKA334" i="51"/>
  <c r="CJV334" i="51"/>
  <c r="CJU334" i="51"/>
  <c r="CJT334" i="51"/>
  <c r="CJS334" i="51"/>
  <c r="CJN334" i="51"/>
  <c r="CJN336" i="51" s="1"/>
  <c r="CJM334" i="51"/>
  <c r="CJM336" i="51" s="1"/>
  <c r="CJL334" i="51"/>
  <c r="CJL336" i="51" s="1"/>
  <c r="CJK334" i="51"/>
  <c r="CJK336" i="51" s="1"/>
  <c r="CJF334" i="51"/>
  <c r="CJF336" i="51" s="1"/>
  <c r="CJE334" i="51"/>
  <c r="CJE336" i="51" s="1"/>
  <c r="CJD334" i="51"/>
  <c r="CJC334" i="51"/>
  <c r="CIX334" i="51"/>
  <c r="CIW334" i="51"/>
  <c r="CIV334" i="51"/>
  <c r="CIU334" i="51"/>
  <c r="CIP334" i="51"/>
  <c r="CIO334" i="51"/>
  <c r="CIN334" i="51"/>
  <c r="CIM334" i="51"/>
  <c r="CIH334" i="51"/>
  <c r="CIH336" i="51" s="1"/>
  <c r="CIG334" i="51"/>
  <c r="CIG336" i="51" s="1"/>
  <c r="CIF334" i="51"/>
  <c r="CIF336" i="51" s="1"/>
  <c r="CIE334" i="51"/>
  <c r="CIE336" i="51" s="1"/>
  <c r="CHZ334" i="51"/>
  <c r="CHZ336" i="51" s="1"/>
  <c r="CHY334" i="51"/>
  <c r="CHY336" i="51" s="1"/>
  <c r="CHX334" i="51"/>
  <c r="CHW334" i="51"/>
  <c r="CHR334" i="51"/>
  <c r="CHQ334" i="51"/>
  <c r="CHP334" i="51"/>
  <c r="CHO334" i="51"/>
  <c r="CHJ334" i="51"/>
  <c r="CHI334" i="51"/>
  <c r="CHH334" i="51"/>
  <c r="CHG334" i="51"/>
  <c r="CHB334" i="51"/>
  <c r="CHB336" i="51" s="1"/>
  <c r="CHA334" i="51"/>
  <c r="CHA336" i="51" s="1"/>
  <c r="CGZ334" i="51"/>
  <c r="CGZ336" i="51" s="1"/>
  <c r="CGY334" i="51"/>
  <c r="CGY336" i="51" s="1"/>
  <c r="CGT334" i="51"/>
  <c r="CGT336" i="51" s="1"/>
  <c r="CGS334" i="51"/>
  <c r="CGS336" i="51" s="1"/>
  <c r="CGR334" i="51"/>
  <c r="CGQ334" i="51"/>
  <c r="CGL334" i="51"/>
  <c r="CGK334" i="51"/>
  <c r="CGJ334" i="51"/>
  <c r="CGI334" i="51"/>
  <c r="CGD334" i="51"/>
  <c r="CGC334" i="51"/>
  <c r="CGB334" i="51"/>
  <c r="CGA334" i="51"/>
  <c r="CFV334" i="51"/>
  <c r="CFV336" i="51" s="1"/>
  <c r="CFU334" i="51"/>
  <c r="CFU336" i="51" s="1"/>
  <c r="CFT334" i="51"/>
  <c r="CFT336" i="51" s="1"/>
  <c r="CFS334" i="51"/>
  <c r="CFS336" i="51" s="1"/>
  <c r="CFN334" i="51"/>
  <c r="CFN336" i="51" s="1"/>
  <c r="CFM334" i="51"/>
  <c r="CFM336" i="51" s="1"/>
  <c r="CFL334" i="51"/>
  <c r="CFK334" i="51"/>
  <c r="CFF334" i="51"/>
  <c r="CFE334" i="51"/>
  <c r="CFD334" i="51"/>
  <c r="CFC334" i="51"/>
  <c r="CEX334" i="51"/>
  <c r="CEW334" i="51"/>
  <c r="CEV334" i="51"/>
  <c r="CEU334" i="51"/>
  <c r="CEP334" i="51"/>
  <c r="CEP336" i="51" s="1"/>
  <c r="CEO334" i="51"/>
  <c r="CEO336" i="51" s="1"/>
  <c r="CEN334" i="51"/>
  <c r="CEN336" i="51" s="1"/>
  <c r="CEM334" i="51"/>
  <c r="CEM336" i="51" s="1"/>
  <c r="CEH334" i="51"/>
  <c r="CEH336" i="51" s="1"/>
  <c r="CEG334" i="51"/>
  <c r="CEG336" i="51" s="1"/>
  <c r="CEF334" i="51"/>
  <c r="CEE334" i="51"/>
  <c r="CDZ334" i="51"/>
  <c r="CDY334" i="51"/>
  <c r="CDX334" i="51"/>
  <c r="CDW334" i="51"/>
  <c r="CDR334" i="51"/>
  <c r="CDQ334" i="51"/>
  <c r="CDP334" i="51"/>
  <c r="CDO334" i="51"/>
  <c r="CDJ334" i="51"/>
  <c r="CDJ336" i="51" s="1"/>
  <c r="CDI334" i="51"/>
  <c r="CDI336" i="51" s="1"/>
  <c r="CDH334" i="51"/>
  <c r="CDH336" i="51" s="1"/>
  <c r="CDG334" i="51"/>
  <c r="CDG336" i="51" s="1"/>
  <c r="CDB334" i="51"/>
  <c r="CDB336" i="51" s="1"/>
  <c r="CDA334" i="51"/>
  <c r="CDA336" i="51" s="1"/>
  <c r="CCZ334" i="51"/>
  <c r="CCY334" i="51"/>
  <c r="CCT334" i="51"/>
  <c r="CCS334" i="51"/>
  <c r="CCR334" i="51"/>
  <c r="CCQ334" i="51"/>
  <c r="CCL334" i="51"/>
  <c r="CCK334" i="51"/>
  <c r="CCJ334" i="51"/>
  <c r="CCI334" i="51"/>
  <c r="CCD334" i="51"/>
  <c r="CCD336" i="51" s="1"/>
  <c r="CCC334" i="51"/>
  <c r="CCC336" i="51" s="1"/>
  <c r="CCB334" i="51"/>
  <c r="CCB336" i="51" s="1"/>
  <c r="CCA334" i="51"/>
  <c r="CCA336" i="51" s="1"/>
  <c r="CBV334" i="51"/>
  <c r="CBV336" i="51" s="1"/>
  <c r="CBU334" i="51"/>
  <c r="CBU336" i="51" s="1"/>
  <c r="CBT334" i="51"/>
  <c r="CBS334" i="51"/>
  <c r="CBN334" i="51"/>
  <c r="CBM334" i="51"/>
  <c r="CBL334" i="51"/>
  <c r="CBK334" i="51"/>
  <c r="CBF334" i="51"/>
  <c r="CBE334" i="51"/>
  <c r="CBD334" i="51"/>
  <c r="CBC334" i="51"/>
  <c r="CAX334" i="51"/>
  <c r="CAX336" i="51" s="1"/>
  <c r="CAW334" i="51"/>
  <c r="CAW336" i="51" s="1"/>
  <c r="CAV334" i="51"/>
  <c r="CAV336" i="51" s="1"/>
  <c r="CAU334" i="51"/>
  <c r="CAU336" i="51" s="1"/>
  <c r="CAP334" i="51"/>
  <c r="CAP336" i="51" s="1"/>
  <c r="CAO334" i="51"/>
  <c r="CAO336" i="51" s="1"/>
  <c r="CAN334" i="51"/>
  <c r="CAM334" i="51"/>
  <c r="CAH334" i="51"/>
  <c r="CAG334" i="51"/>
  <c r="CAF334" i="51"/>
  <c r="CAE334" i="51"/>
  <c r="BZZ334" i="51"/>
  <c r="BZY334" i="51"/>
  <c r="BZX334" i="51"/>
  <c r="BZW334" i="51"/>
  <c r="BZR334" i="51"/>
  <c r="BZR336" i="51" s="1"/>
  <c r="BZQ334" i="51"/>
  <c r="BZQ336" i="51" s="1"/>
  <c r="BZP334" i="51"/>
  <c r="BZP336" i="51" s="1"/>
  <c r="BZO334" i="51"/>
  <c r="BZO336" i="51" s="1"/>
  <c r="BZJ334" i="51"/>
  <c r="BZJ336" i="51" s="1"/>
  <c r="BZI334" i="51"/>
  <c r="BZI336" i="51" s="1"/>
  <c r="BZH334" i="51"/>
  <c r="BZG334" i="51"/>
  <c r="BZB334" i="51"/>
  <c r="BZA334" i="51"/>
  <c r="BYZ334" i="51"/>
  <c r="BYY334" i="51"/>
  <c r="BYT334" i="51"/>
  <c r="BYS334" i="51"/>
  <c r="BYR334" i="51"/>
  <c r="BYQ334" i="51"/>
  <c r="BYL334" i="51"/>
  <c r="BYL336" i="51" s="1"/>
  <c r="BYK334" i="51"/>
  <c r="BYK336" i="51" s="1"/>
  <c r="BYJ334" i="51"/>
  <c r="BYJ336" i="51" s="1"/>
  <c r="BYI334" i="51"/>
  <c r="BYI336" i="51" s="1"/>
  <c r="BYD334" i="51"/>
  <c r="BYD336" i="51" s="1"/>
  <c r="BYC334" i="51"/>
  <c r="BYC336" i="51" s="1"/>
  <c r="BYB334" i="51"/>
  <c r="BYA334" i="51"/>
  <c r="BXV334" i="51"/>
  <c r="BXU334" i="51"/>
  <c r="BXT334" i="51"/>
  <c r="BXS334" i="51"/>
  <c r="BXN334" i="51"/>
  <c r="BXM334" i="51"/>
  <c r="BXL334" i="51"/>
  <c r="BXK334" i="51"/>
  <c r="BXF334" i="51"/>
  <c r="BXF336" i="51" s="1"/>
  <c r="BXE334" i="51"/>
  <c r="BXE336" i="51" s="1"/>
  <c r="BXD334" i="51"/>
  <c r="BXD336" i="51" s="1"/>
  <c r="BXC334" i="51"/>
  <c r="BXC336" i="51" s="1"/>
  <c r="BWX334" i="51"/>
  <c r="BWX336" i="51" s="1"/>
  <c r="BWW334" i="51"/>
  <c r="BWW336" i="51" s="1"/>
  <c r="BWV334" i="51"/>
  <c r="BWU334" i="51"/>
  <c r="BWP334" i="51"/>
  <c r="BWO334" i="51"/>
  <c r="BWN334" i="51"/>
  <c r="BWM334" i="51"/>
  <c r="BWH334" i="51"/>
  <c r="BWG334" i="51"/>
  <c r="BWF334" i="51"/>
  <c r="BWE334" i="51"/>
  <c r="BVZ334" i="51"/>
  <c r="BVZ336" i="51" s="1"/>
  <c r="BVY334" i="51"/>
  <c r="BVY336" i="51" s="1"/>
  <c r="BVX334" i="51"/>
  <c r="BVX336" i="51" s="1"/>
  <c r="BVW334" i="51"/>
  <c r="BVW336" i="51" s="1"/>
  <c r="BVR334" i="51"/>
  <c r="BVR336" i="51" s="1"/>
  <c r="BVQ334" i="51"/>
  <c r="BVQ336" i="51" s="1"/>
  <c r="BVP334" i="51"/>
  <c r="BVO334" i="51"/>
  <c r="BVJ334" i="51"/>
  <c r="BVI334" i="51"/>
  <c r="BVH334" i="51"/>
  <c r="BVG334" i="51"/>
  <c r="BVB334" i="51"/>
  <c r="BVA334" i="51"/>
  <c r="BUZ334" i="51"/>
  <c r="BUY334" i="51"/>
  <c r="BUT334" i="51"/>
  <c r="BUT336" i="51" s="1"/>
  <c r="BUS334" i="51"/>
  <c r="BUS336" i="51" s="1"/>
  <c r="BUR334" i="51"/>
  <c r="BUR336" i="51" s="1"/>
  <c r="BUQ334" i="51"/>
  <c r="BUQ336" i="51" s="1"/>
  <c r="BUL334" i="51"/>
  <c r="BUL336" i="51" s="1"/>
  <c r="BUK334" i="51"/>
  <c r="BUK336" i="51" s="1"/>
  <c r="BUJ334" i="51"/>
  <c r="BUI334" i="51"/>
  <c r="BUD334" i="51"/>
  <c r="BUC334" i="51"/>
  <c r="BUB334" i="51"/>
  <c r="BUA334" i="51"/>
  <c r="BTV334" i="51"/>
  <c r="BTU334" i="51"/>
  <c r="BTT334" i="51"/>
  <c r="BTS334" i="51"/>
  <c r="BTN334" i="51"/>
  <c r="BTN336" i="51" s="1"/>
  <c r="BTM334" i="51"/>
  <c r="BTM336" i="51" s="1"/>
  <c r="BTL334" i="51"/>
  <c r="BTL336" i="51" s="1"/>
  <c r="BTK334" i="51"/>
  <c r="BTK336" i="51" s="1"/>
  <c r="BTF334" i="51"/>
  <c r="BTF336" i="51" s="1"/>
  <c r="BTE334" i="51"/>
  <c r="BTE336" i="51" s="1"/>
  <c r="BTD334" i="51"/>
  <c r="BTC334" i="51"/>
  <c r="BSX334" i="51"/>
  <c r="BSW334" i="51"/>
  <c r="BSV334" i="51"/>
  <c r="BSU334" i="51"/>
  <c r="BSP334" i="51"/>
  <c r="BSO334" i="51"/>
  <c r="BSN334" i="51"/>
  <c r="BSM334" i="51"/>
  <c r="BSH334" i="51"/>
  <c r="BSH336" i="51" s="1"/>
  <c r="BSG334" i="51"/>
  <c r="BSG336" i="51" s="1"/>
  <c r="BSF334" i="51"/>
  <c r="BSF336" i="51" s="1"/>
  <c r="BSE334" i="51"/>
  <c r="BSE336" i="51" s="1"/>
  <c r="BRZ334" i="51"/>
  <c r="BRZ336" i="51" s="1"/>
  <c r="BRY334" i="51"/>
  <c r="BRY336" i="51" s="1"/>
  <c r="BRX334" i="51"/>
  <c r="BRW334" i="51"/>
  <c r="BRR334" i="51"/>
  <c r="BRQ334" i="51"/>
  <c r="BRP334" i="51"/>
  <c r="BRO334" i="51"/>
  <c r="BRJ334" i="51"/>
  <c r="BRI334" i="51"/>
  <c r="BRH334" i="51"/>
  <c r="BRG334" i="51"/>
  <c r="BRB334" i="51"/>
  <c r="BRB336" i="51" s="1"/>
  <c r="BRA334" i="51"/>
  <c r="BRA336" i="51" s="1"/>
  <c r="BQZ334" i="51"/>
  <c r="BQZ336" i="51" s="1"/>
  <c r="BQY334" i="51"/>
  <c r="BQY336" i="51" s="1"/>
  <c r="BQT334" i="51"/>
  <c r="BQT336" i="51" s="1"/>
  <c r="BQS334" i="51"/>
  <c r="BQS336" i="51" s="1"/>
  <c r="BQR334" i="51"/>
  <c r="BQQ334" i="51"/>
  <c r="BQL334" i="51"/>
  <c r="BQK334" i="51"/>
  <c r="BQJ334" i="51"/>
  <c r="BQI334" i="51"/>
  <c r="BQD334" i="51"/>
  <c r="BQC334" i="51"/>
  <c r="BQB334" i="51"/>
  <c r="BQA334" i="51"/>
  <c r="BPV334" i="51"/>
  <c r="BPV336" i="51" s="1"/>
  <c r="BPU334" i="51"/>
  <c r="BPU336" i="51" s="1"/>
  <c r="BPT334" i="51"/>
  <c r="BPT336" i="51" s="1"/>
  <c r="BPS334" i="51"/>
  <c r="BPS336" i="51" s="1"/>
  <c r="BPN334" i="51"/>
  <c r="BPN336" i="51" s="1"/>
  <c r="BPM334" i="51"/>
  <c r="BPM336" i="51" s="1"/>
  <c r="BPL334" i="51"/>
  <c r="BPK334" i="51"/>
  <c r="BPF334" i="51"/>
  <c r="BPE334" i="51"/>
  <c r="BPD334" i="51"/>
  <c r="BPC334" i="51"/>
  <c r="BOX334" i="51"/>
  <c r="BOW334" i="51"/>
  <c r="BOV334" i="51"/>
  <c r="BOU334" i="51"/>
  <c r="BOP334" i="51"/>
  <c r="BOP336" i="51" s="1"/>
  <c r="BOO334" i="51"/>
  <c r="BOO336" i="51" s="1"/>
  <c r="BON334" i="51"/>
  <c r="BON336" i="51" s="1"/>
  <c r="BOM334" i="51"/>
  <c r="BOM336" i="51" s="1"/>
  <c r="BOH334" i="51"/>
  <c r="BOH336" i="51" s="1"/>
  <c r="BOG334" i="51"/>
  <c r="BOG336" i="51" s="1"/>
  <c r="BOF334" i="51"/>
  <c r="BOE334" i="51"/>
  <c r="BNZ334" i="51"/>
  <c r="BNY334" i="51"/>
  <c r="BNX334" i="51"/>
  <c r="BNW334" i="51"/>
  <c r="BNR334" i="51"/>
  <c r="BNQ334" i="51"/>
  <c r="BNP334" i="51"/>
  <c r="BNO334" i="51"/>
  <c r="BNJ334" i="51"/>
  <c r="BNJ336" i="51" s="1"/>
  <c r="BNI334" i="51"/>
  <c r="BNI336" i="51" s="1"/>
  <c r="BNH334" i="51"/>
  <c r="BNH336" i="51" s="1"/>
  <c r="BNG334" i="51"/>
  <c r="BNG336" i="51" s="1"/>
  <c r="BNB334" i="51"/>
  <c r="BNB336" i="51" s="1"/>
  <c r="BNA334" i="51"/>
  <c r="BNA336" i="51" s="1"/>
  <c r="BMZ334" i="51"/>
  <c r="BMY334" i="51"/>
  <c r="BMT334" i="51"/>
  <c r="BMS334" i="51"/>
  <c r="BMR334" i="51"/>
  <c r="BMQ334" i="51"/>
  <c r="BML334" i="51"/>
  <c r="BMK334" i="51"/>
  <c r="BMJ334" i="51"/>
  <c r="BMI334" i="51"/>
  <c r="BMD334" i="51"/>
  <c r="BMD336" i="51" s="1"/>
  <c r="BMC334" i="51"/>
  <c r="BMC336" i="51" s="1"/>
  <c r="BMB334" i="51"/>
  <c r="BMB336" i="51" s="1"/>
  <c r="BMA334" i="51"/>
  <c r="BMA336" i="51" s="1"/>
  <c r="BLV334" i="51"/>
  <c r="BLV336" i="51" s="1"/>
  <c r="BLU334" i="51"/>
  <c r="BLU336" i="51" s="1"/>
  <c r="BLT334" i="51"/>
  <c r="BLS334" i="51"/>
  <c r="BLN334" i="51"/>
  <c r="BLM334" i="51"/>
  <c r="BLL334" i="51"/>
  <c r="BLK334" i="51"/>
  <c r="BLF334" i="51"/>
  <c r="BLE334" i="51"/>
  <c r="BLD334" i="51"/>
  <c r="BLC334" i="51"/>
  <c r="BKX334" i="51"/>
  <c r="BKX336" i="51" s="1"/>
  <c r="BKW334" i="51"/>
  <c r="BKW336" i="51" s="1"/>
  <c r="BKV334" i="51"/>
  <c r="BKV336" i="51" s="1"/>
  <c r="BKU334" i="51"/>
  <c r="BKU336" i="51" s="1"/>
  <c r="BKP334" i="51"/>
  <c r="BKP336" i="51" s="1"/>
  <c r="BKO334" i="51"/>
  <c r="BKO336" i="51" s="1"/>
  <c r="BKN334" i="51"/>
  <c r="BKM334" i="51"/>
  <c r="BKH334" i="51"/>
  <c r="BKG334" i="51"/>
  <c r="BKF334" i="51"/>
  <c r="BKE334" i="51"/>
  <c r="BJZ334" i="51"/>
  <c r="BJY334" i="51"/>
  <c r="BJX334" i="51"/>
  <c r="BJW334" i="51"/>
  <c r="BJR334" i="51"/>
  <c r="BJR336" i="51" s="1"/>
  <c r="BJQ334" i="51"/>
  <c r="BJQ336" i="51" s="1"/>
  <c r="BJP334" i="51"/>
  <c r="BJP336" i="51" s="1"/>
  <c r="BJO334" i="51"/>
  <c r="BJO336" i="51" s="1"/>
  <c r="BJJ334" i="51"/>
  <c r="BJJ336" i="51" s="1"/>
  <c r="BJI334" i="51"/>
  <c r="BJI336" i="51" s="1"/>
  <c r="BJH334" i="51"/>
  <c r="BJG334" i="51"/>
  <c r="BJB334" i="51"/>
  <c r="BJA334" i="51"/>
  <c r="BIZ334" i="51"/>
  <c r="BIY334" i="51"/>
  <c r="BIT334" i="51"/>
  <c r="BIS334" i="51"/>
  <c r="BIR334" i="51"/>
  <c r="BIQ334" i="51"/>
  <c r="BIL334" i="51"/>
  <c r="BIL336" i="51" s="1"/>
  <c r="BIK334" i="51"/>
  <c r="BIK336" i="51" s="1"/>
  <c r="BIJ334" i="51"/>
  <c r="BIJ336" i="51" s="1"/>
  <c r="BII334" i="51"/>
  <c r="BII336" i="51" s="1"/>
  <c r="BID334" i="51"/>
  <c r="BID336" i="51" s="1"/>
  <c r="BIC334" i="51"/>
  <c r="BIC336" i="51" s="1"/>
  <c r="BIB334" i="51"/>
  <c r="BIA334" i="51"/>
  <c r="BHV334" i="51"/>
  <c r="BHU334" i="51"/>
  <c r="BHT334" i="51"/>
  <c r="BHS334" i="51"/>
  <c r="BHN334" i="51"/>
  <c r="BHM334" i="51"/>
  <c r="BHL334" i="51"/>
  <c r="BHK334" i="51"/>
  <c r="BHF334" i="51"/>
  <c r="BHF336" i="51" s="1"/>
  <c r="BHE334" i="51"/>
  <c r="BHE336" i="51" s="1"/>
  <c r="BHD334" i="51"/>
  <c r="BHD336" i="51" s="1"/>
  <c r="BHC334" i="51"/>
  <c r="BHC336" i="51" s="1"/>
  <c r="BGX334" i="51"/>
  <c r="BGX336" i="51" s="1"/>
  <c r="BGW334" i="51"/>
  <c r="BGW336" i="51" s="1"/>
  <c r="BGV334" i="51"/>
  <c r="BGU334" i="51"/>
  <c r="BGP334" i="51"/>
  <c r="BGO334" i="51"/>
  <c r="BGN334" i="51"/>
  <c r="BGM334" i="51"/>
  <c r="BGH334" i="51"/>
  <c r="BGG334" i="51"/>
  <c r="BGF334" i="51"/>
  <c r="BGE334" i="51"/>
  <c r="BFZ334" i="51"/>
  <c r="BFZ336" i="51" s="1"/>
  <c r="BFY334" i="51"/>
  <c r="BFY336" i="51" s="1"/>
  <c r="BFX334" i="51"/>
  <c r="BFX336" i="51" s="1"/>
  <c r="BFW334" i="51"/>
  <c r="BFW336" i="51" s="1"/>
  <c r="BFR334" i="51"/>
  <c r="BFR336" i="51" s="1"/>
  <c r="BFQ334" i="51"/>
  <c r="BFQ336" i="51" s="1"/>
  <c r="BFP334" i="51"/>
  <c r="BFO334" i="51"/>
  <c r="BFJ334" i="51"/>
  <c r="BFI334" i="51"/>
  <c r="BFH334" i="51"/>
  <c r="BFG334" i="51"/>
  <c r="BFB334" i="51"/>
  <c r="BFA334" i="51"/>
  <c r="BEZ334" i="51"/>
  <c r="BEY334" i="51"/>
  <c r="BET334" i="51"/>
  <c r="BET336" i="51" s="1"/>
  <c r="BES334" i="51"/>
  <c r="BES336" i="51" s="1"/>
  <c r="BER334" i="51"/>
  <c r="BER336" i="51" s="1"/>
  <c r="BEQ334" i="51"/>
  <c r="BEQ336" i="51" s="1"/>
  <c r="BEL334" i="51"/>
  <c r="BEL336" i="51" s="1"/>
  <c r="BEK334" i="51"/>
  <c r="BEK336" i="51" s="1"/>
  <c r="BEJ334" i="51"/>
  <c r="BEI334" i="51"/>
  <c r="BED334" i="51"/>
  <c r="BEC334" i="51"/>
  <c r="BEB334" i="51"/>
  <c r="BEA334" i="51"/>
  <c r="BDV334" i="51"/>
  <c r="BDU334" i="51"/>
  <c r="BDT334" i="51"/>
  <c r="BDS334" i="51"/>
  <c r="BDN334" i="51"/>
  <c r="BDN336" i="51" s="1"/>
  <c r="BDM334" i="51"/>
  <c r="BDM336" i="51" s="1"/>
  <c r="BDL334" i="51"/>
  <c r="BDL336" i="51" s="1"/>
  <c r="BDK334" i="51"/>
  <c r="BDK336" i="51" s="1"/>
  <c r="BDF334" i="51"/>
  <c r="BDF336" i="51" s="1"/>
  <c r="BDE334" i="51"/>
  <c r="BDE336" i="51" s="1"/>
  <c r="BDD334" i="51"/>
  <c r="BDC334" i="51"/>
  <c r="BCX334" i="51"/>
  <c r="BCW334" i="51"/>
  <c r="BCV334" i="51"/>
  <c r="BCU334" i="51"/>
  <c r="BCP334" i="51"/>
  <c r="BCO334" i="51"/>
  <c r="BCN334" i="51"/>
  <c r="BCM334" i="51"/>
  <c r="BCH334" i="51"/>
  <c r="BCH336" i="51" s="1"/>
  <c r="BCG334" i="51"/>
  <c r="BCG336" i="51" s="1"/>
  <c r="BCF334" i="51"/>
  <c r="BCF336" i="51" s="1"/>
  <c r="BCE334" i="51"/>
  <c r="BCE336" i="51" s="1"/>
  <c r="BBZ334" i="51"/>
  <c r="BBZ336" i="51" s="1"/>
  <c r="BBY334" i="51"/>
  <c r="BBY336" i="51" s="1"/>
  <c r="BBX334" i="51"/>
  <c r="BBW334" i="51"/>
  <c r="BBR334" i="51"/>
  <c r="BBQ334" i="51"/>
  <c r="BBP334" i="51"/>
  <c r="BBO334" i="51"/>
  <c r="BBJ334" i="51"/>
  <c r="BBI334" i="51"/>
  <c r="BBH334" i="51"/>
  <c r="BBG334" i="51"/>
  <c r="BBB334" i="51"/>
  <c r="BBB336" i="51" s="1"/>
  <c r="BBA334" i="51"/>
  <c r="BBA336" i="51" s="1"/>
  <c r="BAZ334" i="51"/>
  <c r="BAZ336" i="51" s="1"/>
  <c r="BAY334" i="51"/>
  <c r="BAY336" i="51" s="1"/>
  <c r="BAT334" i="51"/>
  <c r="BAT336" i="51" s="1"/>
  <c r="BAS334" i="51"/>
  <c r="BAS336" i="51" s="1"/>
  <c r="BAR334" i="51"/>
  <c r="BAQ334" i="51"/>
  <c r="BAL334" i="51"/>
  <c r="BAK334" i="51"/>
  <c r="BAJ334" i="51"/>
  <c r="BAI334" i="51"/>
  <c r="BAD334" i="51"/>
  <c r="BAC334" i="51"/>
  <c r="BAB334" i="51"/>
  <c r="BAA334" i="51"/>
  <c r="AZV334" i="51"/>
  <c r="AZV336" i="51" s="1"/>
  <c r="AZU334" i="51"/>
  <c r="AZU336" i="51" s="1"/>
  <c r="AZT334" i="51"/>
  <c r="AZT336" i="51" s="1"/>
  <c r="AZS334" i="51"/>
  <c r="AZS336" i="51" s="1"/>
  <c r="AZN334" i="51"/>
  <c r="AZN336" i="51" s="1"/>
  <c r="AZM334" i="51"/>
  <c r="AZM336" i="51" s="1"/>
  <c r="AZL334" i="51"/>
  <c r="AZK334" i="51"/>
  <c r="AZF334" i="51"/>
  <c r="AZE334" i="51"/>
  <c r="AZD334" i="51"/>
  <c r="AZC334" i="51"/>
  <c r="AYX334" i="51"/>
  <c r="AYW334" i="51"/>
  <c r="AYV334" i="51"/>
  <c r="AYU334" i="51"/>
  <c r="AYP334" i="51"/>
  <c r="AYP336" i="51" s="1"/>
  <c r="AYO334" i="51"/>
  <c r="AYO336" i="51" s="1"/>
  <c r="AYN334" i="51"/>
  <c r="AYN336" i="51" s="1"/>
  <c r="AYM334" i="51"/>
  <c r="AYM336" i="51" s="1"/>
  <c r="AYH334" i="51"/>
  <c r="AYH336" i="51" s="1"/>
  <c r="AYG334" i="51"/>
  <c r="AYG336" i="51" s="1"/>
  <c r="AYF334" i="51"/>
  <c r="AYE334" i="51"/>
  <c r="AXZ334" i="51"/>
  <c r="AXY334" i="51"/>
  <c r="AXX334" i="51"/>
  <c r="AXW334" i="51"/>
  <c r="AXR334" i="51"/>
  <c r="AXQ334" i="51"/>
  <c r="AXP334" i="51"/>
  <c r="AXO334" i="51"/>
  <c r="AXJ334" i="51"/>
  <c r="AXJ336" i="51" s="1"/>
  <c r="AXI334" i="51"/>
  <c r="AXI336" i="51" s="1"/>
  <c r="AXH334" i="51"/>
  <c r="AXH336" i="51" s="1"/>
  <c r="AXG334" i="51"/>
  <c r="AXG336" i="51" s="1"/>
  <c r="AXB334" i="51"/>
  <c r="AXB336" i="51" s="1"/>
  <c r="AXA334" i="51"/>
  <c r="AXA336" i="51" s="1"/>
  <c r="AWZ334" i="51"/>
  <c r="AWY334" i="51"/>
  <c r="AWT334" i="51"/>
  <c r="AWS334" i="51"/>
  <c r="AWR334" i="51"/>
  <c r="AWQ334" i="51"/>
  <c r="AWL334" i="51"/>
  <c r="AWK334" i="51"/>
  <c r="AWJ334" i="51"/>
  <c r="AWI334" i="51"/>
  <c r="AWD334" i="51"/>
  <c r="AWD336" i="51" s="1"/>
  <c r="AWC334" i="51"/>
  <c r="AWC336" i="51" s="1"/>
  <c r="AWB334" i="51"/>
  <c r="AWB336" i="51" s="1"/>
  <c r="AWA334" i="51"/>
  <c r="AWA336" i="51" s="1"/>
  <c r="AVV334" i="51"/>
  <c r="AVV336" i="51" s="1"/>
  <c r="AVU334" i="51"/>
  <c r="AVU336" i="51" s="1"/>
  <c r="AVT334" i="51"/>
  <c r="AVS334" i="51"/>
  <c r="AVN334" i="51"/>
  <c r="AVM334" i="51"/>
  <c r="AVL334" i="51"/>
  <c r="AVK334" i="51"/>
  <c r="AVF334" i="51"/>
  <c r="AVE334" i="51"/>
  <c r="AVD334" i="51"/>
  <c r="AVC334" i="51"/>
  <c r="AUX334" i="51"/>
  <c r="AUX336" i="51" s="1"/>
  <c r="AUW334" i="51"/>
  <c r="AUW336" i="51" s="1"/>
  <c r="AUV334" i="51"/>
  <c r="AUV336" i="51" s="1"/>
  <c r="AUU334" i="51"/>
  <c r="AUU336" i="51" s="1"/>
  <c r="AUP334" i="51"/>
  <c r="AUP336" i="51" s="1"/>
  <c r="AUO334" i="51"/>
  <c r="AUO336" i="51" s="1"/>
  <c r="AUN334" i="51"/>
  <c r="AUM334" i="51"/>
  <c r="AUH334" i="51"/>
  <c r="AUG334" i="51"/>
  <c r="AUF334" i="51"/>
  <c r="AUE334" i="51"/>
  <c r="ATZ334" i="51"/>
  <c r="ATY334" i="51"/>
  <c r="ATX334" i="51"/>
  <c r="ATW334" i="51"/>
  <c r="ATR334" i="51"/>
  <c r="ATR336" i="51" s="1"/>
  <c r="ATQ334" i="51"/>
  <c r="ATQ336" i="51" s="1"/>
  <c r="ATP334" i="51"/>
  <c r="ATP336" i="51" s="1"/>
  <c r="ATO334" i="51"/>
  <c r="ATO336" i="51" s="1"/>
  <c r="ATJ334" i="51"/>
  <c r="ATJ336" i="51" s="1"/>
  <c r="ATI334" i="51"/>
  <c r="ATI336" i="51" s="1"/>
  <c r="ATH334" i="51"/>
  <c r="ATG334" i="51"/>
  <c r="ATB334" i="51"/>
  <c r="ATA334" i="51"/>
  <c r="ASZ334" i="51"/>
  <c r="ASY334" i="51"/>
  <c r="AST334" i="51"/>
  <c r="ASS334" i="51"/>
  <c r="ASR334" i="51"/>
  <c r="ASQ334" i="51"/>
  <c r="ASL334" i="51"/>
  <c r="ASL336" i="51" s="1"/>
  <c r="ASK334" i="51"/>
  <c r="ASK336" i="51" s="1"/>
  <c r="ASJ334" i="51"/>
  <c r="ASJ336" i="51" s="1"/>
  <c r="ASI334" i="51"/>
  <c r="ASI336" i="51" s="1"/>
  <c r="ASD334" i="51"/>
  <c r="ASD336" i="51" s="1"/>
  <c r="ASC334" i="51"/>
  <c r="ASC336" i="51" s="1"/>
  <c r="ASB334" i="51"/>
  <c r="ASA334" i="51"/>
  <c r="ARV334" i="51"/>
  <c r="ARU334" i="51"/>
  <c r="ART334" i="51"/>
  <c r="ARS334" i="51"/>
  <c r="ARN334" i="51"/>
  <c r="ARM334" i="51"/>
  <c r="ARL334" i="51"/>
  <c r="ARK334" i="51"/>
  <c r="ARF334" i="51"/>
  <c r="ARF336" i="51" s="1"/>
  <c r="ARE334" i="51"/>
  <c r="ARE336" i="51" s="1"/>
  <c r="ARD334" i="51"/>
  <c r="ARD336" i="51" s="1"/>
  <c r="ARC334" i="51"/>
  <c r="ARC336" i="51" s="1"/>
  <c r="AQX334" i="51"/>
  <c r="AQX336" i="51" s="1"/>
  <c r="AQW334" i="51"/>
  <c r="AQW336" i="51" s="1"/>
  <c r="AQV334" i="51"/>
  <c r="AQU334" i="51"/>
  <c r="AQP334" i="51"/>
  <c r="AQO334" i="51"/>
  <c r="AQN334" i="51"/>
  <c r="AQM334" i="51"/>
  <c r="AQH334" i="51"/>
  <c r="AQG334" i="51"/>
  <c r="AQF334" i="51"/>
  <c r="AQE334" i="51"/>
  <c r="APZ334" i="51"/>
  <c r="APZ336" i="51" s="1"/>
  <c r="APY334" i="51"/>
  <c r="APY336" i="51" s="1"/>
  <c r="APX334" i="51"/>
  <c r="APX336" i="51" s="1"/>
  <c r="APW334" i="51"/>
  <c r="APW336" i="51" s="1"/>
  <c r="APR334" i="51"/>
  <c r="APR336" i="51" s="1"/>
  <c r="APQ334" i="51"/>
  <c r="APQ336" i="51" s="1"/>
  <c r="APP334" i="51"/>
  <c r="APO334" i="51"/>
  <c r="APJ334" i="51"/>
  <c r="API334" i="51"/>
  <c r="APH334" i="51"/>
  <c r="APG334" i="51"/>
  <c r="APB334" i="51"/>
  <c r="APA334" i="51"/>
  <c r="AOZ334" i="51"/>
  <c r="AOY334" i="51"/>
  <c r="AOT334" i="51"/>
  <c r="AOT336" i="51" s="1"/>
  <c r="AOS334" i="51"/>
  <c r="AOS336" i="51" s="1"/>
  <c r="AOR334" i="51"/>
  <c r="AOR336" i="51" s="1"/>
  <c r="AOQ334" i="51"/>
  <c r="AOQ336" i="51" s="1"/>
  <c r="AOL334" i="51"/>
  <c r="AOL336" i="51" s="1"/>
  <c r="AOK334" i="51"/>
  <c r="AOK336" i="51" s="1"/>
  <c r="AOJ334" i="51"/>
  <c r="AOI334" i="51"/>
  <c r="AOD334" i="51"/>
  <c r="AOC334" i="51"/>
  <c r="AOB334" i="51"/>
  <c r="AOA334" i="51"/>
  <c r="ANV334" i="51"/>
  <c r="ANU334" i="51"/>
  <c r="ANT334" i="51"/>
  <c r="ANS334" i="51"/>
  <c r="ANN334" i="51"/>
  <c r="ANN336" i="51" s="1"/>
  <c r="ANM334" i="51"/>
  <c r="ANM336" i="51" s="1"/>
  <c r="ANL334" i="51"/>
  <c r="ANL336" i="51" s="1"/>
  <c r="ANK334" i="51"/>
  <c r="ANK336" i="51" s="1"/>
  <c r="ANF334" i="51"/>
  <c r="ANF336" i="51" s="1"/>
  <c r="ANE334" i="51"/>
  <c r="ANE336" i="51" s="1"/>
  <c r="AND334" i="51"/>
  <c r="ANC334" i="51"/>
  <c r="AMX334" i="51"/>
  <c r="AMW334" i="51"/>
  <c r="AMV334" i="51"/>
  <c r="AMU334" i="51"/>
  <c r="AMP334" i="51"/>
  <c r="AMO334" i="51"/>
  <c r="AMN334" i="51"/>
  <c r="AMM334" i="51"/>
  <c r="AMH334" i="51"/>
  <c r="AMH336" i="51" s="1"/>
  <c r="AMG334" i="51"/>
  <c r="AMG336" i="51" s="1"/>
  <c r="AMF334" i="51"/>
  <c r="AMF336" i="51" s="1"/>
  <c r="AME334" i="51"/>
  <c r="AME336" i="51" s="1"/>
  <c r="ALZ334" i="51"/>
  <c r="ALZ336" i="51" s="1"/>
  <c r="ALY334" i="51"/>
  <c r="ALY336" i="51" s="1"/>
  <c r="ALX334" i="51"/>
  <c r="ALW334" i="51"/>
  <c r="ALR334" i="51"/>
  <c r="ALQ334" i="51"/>
  <c r="ALP334" i="51"/>
  <c r="ALO334" i="51"/>
  <c r="ALJ334" i="51"/>
  <c r="ALI334" i="51"/>
  <c r="ALH334" i="51"/>
  <c r="ALG334" i="51"/>
  <c r="ALB334" i="51"/>
  <c r="ALB336" i="51" s="1"/>
  <c r="ALA334" i="51"/>
  <c r="ALA336" i="51" s="1"/>
  <c r="AKZ334" i="51"/>
  <c r="AKZ336" i="51" s="1"/>
  <c r="AKY334" i="51"/>
  <c r="AKY336" i="51" s="1"/>
  <c r="AKT334" i="51"/>
  <c r="AKT336" i="51" s="1"/>
  <c r="AKS334" i="51"/>
  <c r="AKS336" i="51" s="1"/>
  <c r="AKR334" i="51"/>
  <c r="AKQ334" i="51"/>
  <c r="AKL334" i="51"/>
  <c r="AKK334" i="51"/>
  <c r="AKJ334" i="51"/>
  <c r="AKI334" i="51"/>
  <c r="AKD334" i="51"/>
  <c r="AKC334" i="51"/>
  <c r="AKB334" i="51"/>
  <c r="AKA334" i="51"/>
  <c r="AJV334" i="51"/>
  <c r="AJV336" i="51" s="1"/>
  <c r="AJU334" i="51"/>
  <c r="AJU336" i="51" s="1"/>
  <c r="AJT334" i="51"/>
  <c r="AJT336" i="51" s="1"/>
  <c r="AJS334" i="51"/>
  <c r="AJS336" i="51" s="1"/>
  <c r="AJN334" i="51"/>
  <c r="AJN336" i="51" s="1"/>
  <c r="AJM334" i="51"/>
  <c r="AJM336" i="51" s="1"/>
  <c r="AJL334" i="51"/>
  <c r="AJK334" i="51"/>
  <c r="AJF334" i="51"/>
  <c r="AJE334" i="51"/>
  <c r="AJD334" i="51"/>
  <c r="AJC334" i="51"/>
  <c r="AIX334" i="51"/>
  <c r="AIW334" i="51"/>
  <c r="AIV334" i="51"/>
  <c r="AIU334" i="51"/>
  <c r="AIP334" i="51"/>
  <c r="AIP336" i="51" s="1"/>
  <c r="AIO334" i="51"/>
  <c r="AIO336" i="51" s="1"/>
  <c r="AIN334" i="51"/>
  <c r="AIN336" i="51" s="1"/>
  <c r="AIM334" i="51"/>
  <c r="AIM336" i="51" s="1"/>
  <c r="AIH334" i="51"/>
  <c r="AIH336" i="51" s="1"/>
  <c r="AIG334" i="51"/>
  <c r="AIG336" i="51" s="1"/>
  <c r="AIF334" i="51"/>
  <c r="AIE334" i="51"/>
  <c r="AHZ334" i="51"/>
  <c r="AHY334" i="51"/>
  <c r="AHX334" i="51"/>
  <c r="AHW334" i="51"/>
  <c r="AHR334" i="51"/>
  <c r="AHQ334" i="51"/>
  <c r="AHP334" i="51"/>
  <c r="AHO334" i="51"/>
  <c r="AHJ334" i="51"/>
  <c r="AHJ336" i="51" s="1"/>
  <c r="AHI334" i="51"/>
  <c r="AHI336" i="51" s="1"/>
  <c r="AHH334" i="51"/>
  <c r="AHH336" i="51" s="1"/>
  <c r="AHG334" i="51"/>
  <c r="AHG336" i="51" s="1"/>
  <c r="AHB334" i="51"/>
  <c r="AHB336" i="51" s="1"/>
  <c r="AHA334" i="51"/>
  <c r="AHA336" i="51" s="1"/>
  <c r="AGZ334" i="51"/>
  <c r="AGY334" i="51"/>
  <c r="AGT334" i="51"/>
  <c r="AGS334" i="51"/>
  <c r="AGR334" i="51"/>
  <c r="AGQ334" i="51"/>
  <c r="AGL334" i="51"/>
  <c r="AGK334" i="51"/>
  <c r="AGJ334" i="51"/>
  <c r="AGI334" i="51"/>
  <c r="AGD334" i="51"/>
  <c r="AGD336" i="51" s="1"/>
  <c r="AGC334" i="51"/>
  <c r="AGC336" i="51" s="1"/>
  <c r="AGB334" i="51"/>
  <c r="AGB336" i="51" s="1"/>
  <c r="AGA334" i="51"/>
  <c r="AGA336" i="51" s="1"/>
  <c r="AFV334" i="51"/>
  <c r="AFV336" i="51" s="1"/>
  <c r="AFU334" i="51"/>
  <c r="AFU336" i="51" s="1"/>
  <c r="AFT334" i="51"/>
  <c r="AFS334" i="51"/>
  <c r="AFN334" i="51"/>
  <c r="AFM334" i="51"/>
  <c r="AFL334" i="51"/>
  <c r="AFK334" i="51"/>
  <c r="AFF334" i="51"/>
  <c r="AFE334" i="51"/>
  <c r="AFD334" i="51"/>
  <c r="AFC334" i="51"/>
  <c r="AEX334" i="51"/>
  <c r="AEX336" i="51" s="1"/>
  <c r="AEW334" i="51"/>
  <c r="AEW336" i="51" s="1"/>
  <c r="AEV334" i="51"/>
  <c r="AEV336" i="51" s="1"/>
  <c r="AEU334" i="51"/>
  <c r="AEU336" i="51" s="1"/>
  <c r="AEP334" i="51"/>
  <c r="AEP336" i="51" s="1"/>
  <c r="AEO334" i="51"/>
  <c r="AEO336" i="51" s="1"/>
  <c r="AEN334" i="51"/>
  <c r="AEM334" i="51"/>
  <c r="AEH334" i="51"/>
  <c r="AEG334" i="51"/>
  <c r="AEF334" i="51"/>
  <c r="AEE334" i="51"/>
  <c r="ADZ334" i="51"/>
  <c r="ADY334" i="51"/>
  <c r="ADX334" i="51"/>
  <c r="ADW334" i="51"/>
  <c r="ADR334" i="51"/>
  <c r="ADR336" i="51" s="1"/>
  <c r="ADQ334" i="51"/>
  <c r="ADQ336" i="51" s="1"/>
  <c r="ADP334" i="51"/>
  <c r="ADP336" i="51" s="1"/>
  <c r="ADO334" i="51"/>
  <c r="ADO336" i="51" s="1"/>
  <c r="ADJ334" i="51"/>
  <c r="ADJ336" i="51" s="1"/>
  <c r="ADI334" i="51"/>
  <c r="ADI336" i="51" s="1"/>
  <c r="ADH334" i="51"/>
  <c r="ADG334" i="51"/>
  <c r="ADB334" i="51"/>
  <c r="ADA334" i="51"/>
  <c r="ACZ334" i="51"/>
  <c r="ACY334" i="51"/>
  <c r="ACT334" i="51"/>
  <c r="ACS334" i="51"/>
  <c r="ACR334" i="51"/>
  <c r="ACQ334" i="51"/>
  <c r="ACL334" i="51"/>
  <c r="ACL336" i="51" s="1"/>
  <c r="ACK334" i="51"/>
  <c r="ACK336" i="51" s="1"/>
  <c r="ACJ334" i="51"/>
  <c r="ACJ336" i="51" s="1"/>
  <c r="ACI334" i="51"/>
  <c r="ACI336" i="51" s="1"/>
  <c r="ACD334" i="51"/>
  <c r="ACD336" i="51" s="1"/>
  <c r="ACC334" i="51"/>
  <c r="ACC336" i="51" s="1"/>
  <c r="ACB334" i="51"/>
  <c r="ACA334" i="51"/>
  <c r="ABV334" i="51"/>
  <c r="ABU334" i="51"/>
  <c r="ABT334" i="51"/>
  <c r="ABS334" i="51"/>
  <c r="ABN334" i="51"/>
  <c r="ABM334" i="51"/>
  <c r="ABL334" i="51"/>
  <c r="ABK334" i="51"/>
  <c r="ABF334" i="51"/>
  <c r="ABF336" i="51" s="1"/>
  <c r="ABE334" i="51"/>
  <c r="ABE336" i="51" s="1"/>
  <c r="ABD334" i="51"/>
  <c r="ABD336" i="51" s="1"/>
  <c r="ABC334" i="51"/>
  <c r="ABC336" i="51" s="1"/>
  <c r="AAX334" i="51"/>
  <c r="AAX336" i="51" s="1"/>
  <c r="AAW334" i="51"/>
  <c r="AAW336" i="51" s="1"/>
  <c r="AAV334" i="51"/>
  <c r="AAU334" i="51"/>
  <c r="AAP334" i="51"/>
  <c r="AAO334" i="51"/>
  <c r="AAN334" i="51"/>
  <c r="AAM334" i="51"/>
  <c r="AAH334" i="51"/>
  <c r="AAG334" i="51"/>
  <c r="AAF334" i="51"/>
  <c r="AAE334" i="51"/>
  <c r="ZZ334" i="51"/>
  <c r="ZZ336" i="51" s="1"/>
  <c r="ZY334" i="51"/>
  <c r="ZY336" i="51" s="1"/>
  <c r="ZX334" i="51"/>
  <c r="ZX336" i="51" s="1"/>
  <c r="ZW334" i="51"/>
  <c r="ZW336" i="51" s="1"/>
  <c r="ZR334" i="51"/>
  <c r="ZR336" i="51" s="1"/>
  <c r="ZQ334" i="51"/>
  <c r="ZQ336" i="51" s="1"/>
  <c r="ZP334" i="51"/>
  <c r="ZO334" i="51"/>
  <c r="ZJ334" i="51"/>
  <c r="ZI334" i="51"/>
  <c r="ZH334" i="51"/>
  <c r="ZG334" i="51"/>
  <c r="ZB334" i="51"/>
  <c r="ZA334" i="51"/>
  <c r="YZ334" i="51"/>
  <c r="YY334" i="51"/>
  <c r="YT334" i="51"/>
  <c r="YT336" i="51" s="1"/>
  <c r="YS334" i="51"/>
  <c r="YS336" i="51" s="1"/>
  <c r="YR334" i="51"/>
  <c r="YR336" i="51" s="1"/>
  <c r="YQ334" i="51"/>
  <c r="YQ336" i="51" s="1"/>
  <c r="YL334" i="51"/>
  <c r="YL336" i="51" s="1"/>
  <c r="YK334" i="51"/>
  <c r="YK336" i="51" s="1"/>
  <c r="YJ334" i="51"/>
  <c r="YI334" i="51"/>
  <c r="YD334" i="51"/>
  <c r="YC334" i="51"/>
  <c r="YB334" i="51"/>
  <c r="YA334" i="51"/>
  <c r="XV334" i="51"/>
  <c r="XU334" i="51"/>
  <c r="XT334" i="51"/>
  <c r="XS334" i="51"/>
  <c r="XN334" i="51"/>
  <c r="XN336" i="51" s="1"/>
  <c r="XM334" i="51"/>
  <c r="XM336" i="51" s="1"/>
  <c r="XL334" i="51"/>
  <c r="XL336" i="51" s="1"/>
  <c r="XK334" i="51"/>
  <c r="XK336" i="51" s="1"/>
  <c r="XF334" i="51"/>
  <c r="XF336" i="51" s="1"/>
  <c r="XE334" i="51"/>
  <c r="XE336" i="51" s="1"/>
  <c r="XD334" i="51"/>
  <c r="XC334" i="51"/>
  <c r="WX334" i="51"/>
  <c r="WW334" i="51"/>
  <c r="WV334" i="51"/>
  <c r="WU334" i="51"/>
  <c r="WP334" i="51"/>
  <c r="WO334" i="51"/>
  <c r="WN334" i="51"/>
  <c r="WM334" i="51"/>
  <c r="WH334" i="51"/>
  <c r="WH336" i="51" s="1"/>
  <c r="WG334" i="51"/>
  <c r="WG336" i="51" s="1"/>
  <c r="WF334" i="51"/>
  <c r="WF336" i="51" s="1"/>
  <c r="WE334" i="51"/>
  <c r="WE336" i="51" s="1"/>
  <c r="VZ334" i="51"/>
  <c r="VZ336" i="51" s="1"/>
  <c r="VY334" i="51"/>
  <c r="VY336" i="51" s="1"/>
  <c r="VX334" i="51"/>
  <c r="VW334" i="51"/>
  <c r="VR334" i="51"/>
  <c r="VQ334" i="51"/>
  <c r="VP334" i="51"/>
  <c r="VO334" i="51"/>
  <c r="VJ334" i="51"/>
  <c r="VI334" i="51"/>
  <c r="VH334" i="51"/>
  <c r="VG334" i="51"/>
  <c r="VB334" i="51"/>
  <c r="VB336" i="51" s="1"/>
  <c r="VA334" i="51"/>
  <c r="VA336" i="51" s="1"/>
  <c r="UZ334" i="51"/>
  <c r="UZ336" i="51" s="1"/>
  <c r="UY334" i="51"/>
  <c r="UY336" i="51" s="1"/>
  <c r="UT334" i="51"/>
  <c r="UT336" i="51" s="1"/>
  <c r="US334" i="51"/>
  <c r="US336" i="51" s="1"/>
  <c r="UR334" i="51"/>
  <c r="UQ334" i="51"/>
  <c r="UL334" i="51"/>
  <c r="UK334" i="51"/>
  <c r="UJ334" i="51"/>
  <c r="UI334" i="51"/>
  <c r="UD334" i="51"/>
  <c r="UC334" i="51"/>
  <c r="UB334" i="51"/>
  <c r="UA334" i="51"/>
  <c r="TV334" i="51"/>
  <c r="TV336" i="51" s="1"/>
  <c r="TU334" i="51"/>
  <c r="TU336" i="51" s="1"/>
  <c r="TT334" i="51"/>
  <c r="TT336" i="51" s="1"/>
  <c r="TS334" i="51"/>
  <c r="TS336" i="51" s="1"/>
  <c r="TN334" i="51"/>
  <c r="TN336" i="51" s="1"/>
  <c r="TM334" i="51"/>
  <c r="TM336" i="51" s="1"/>
  <c r="TL334" i="51"/>
  <c r="TK334" i="51"/>
  <c r="TF334" i="51"/>
  <c r="TE334" i="51"/>
  <c r="TD334" i="51"/>
  <c r="TC334" i="51"/>
  <c r="SX334" i="51"/>
  <c r="SW334" i="51"/>
  <c r="SV334" i="51"/>
  <c r="SU334" i="51"/>
  <c r="SP334" i="51"/>
  <c r="SP336" i="51" s="1"/>
  <c r="SO334" i="51"/>
  <c r="SO336" i="51" s="1"/>
  <c r="SN334" i="51"/>
  <c r="SN336" i="51" s="1"/>
  <c r="SM334" i="51"/>
  <c r="SM336" i="51" s="1"/>
  <c r="SH334" i="51"/>
  <c r="SH336" i="51" s="1"/>
  <c r="SG334" i="51"/>
  <c r="SG336" i="51" s="1"/>
  <c r="SF334" i="51"/>
  <c r="SE334" i="51"/>
  <c r="RZ334" i="51"/>
  <c r="RY334" i="51"/>
  <c r="RX334" i="51"/>
  <c r="RW334" i="51"/>
  <c r="RR334" i="51"/>
  <c r="RQ334" i="51"/>
  <c r="RP334" i="51"/>
  <c r="RO334" i="51"/>
  <c r="RJ334" i="51"/>
  <c r="RJ336" i="51" s="1"/>
  <c r="RI334" i="51"/>
  <c r="RI336" i="51" s="1"/>
  <c r="RH334" i="51"/>
  <c r="RH336" i="51" s="1"/>
  <c r="RG334" i="51"/>
  <c r="RG336" i="51" s="1"/>
  <c r="RB334" i="51"/>
  <c r="RB336" i="51" s="1"/>
  <c r="RA334" i="51"/>
  <c r="RA336" i="51" s="1"/>
  <c r="QZ334" i="51"/>
  <c r="QY334" i="51"/>
  <c r="QT334" i="51"/>
  <c r="QS334" i="51"/>
  <c r="QR334" i="51"/>
  <c r="QQ334" i="51"/>
  <c r="QL334" i="51"/>
  <c r="QK334" i="51"/>
  <c r="QJ334" i="51"/>
  <c r="QI334" i="51"/>
  <c r="QD334" i="51"/>
  <c r="QD336" i="51" s="1"/>
  <c r="QC334" i="51"/>
  <c r="QC336" i="51" s="1"/>
  <c r="QB334" i="51"/>
  <c r="QB336" i="51" s="1"/>
  <c r="QA334" i="51"/>
  <c r="QA336" i="51" s="1"/>
  <c r="PV334" i="51"/>
  <c r="PV336" i="51" s="1"/>
  <c r="PU334" i="51"/>
  <c r="PU336" i="51" s="1"/>
  <c r="PT334" i="51"/>
  <c r="PS334" i="51"/>
  <c r="PN334" i="51"/>
  <c r="PM334" i="51"/>
  <c r="PL334" i="51"/>
  <c r="PK334" i="51"/>
  <c r="PF334" i="51"/>
  <c r="PE334" i="51"/>
  <c r="PD334" i="51"/>
  <c r="PC334" i="51"/>
  <c r="OX334" i="51"/>
  <c r="OX336" i="51" s="1"/>
  <c r="OW334" i="51"/>
  <c r="OW336" i="51" s="1"/>
  <c r="OV334" i="51"/>
  <c r="OV336" i="51" s="1"/>
  <c r="OU334" i="51"/>
  <c r="OU336" i="51" s="1"/>
  <c r="OP334" i="51"/>
  <c r="OP336" i="51" s="1"/>
  <c r="OO334" i="51"/>
  <c r="OO336" i="51" s="1"/>
  <c r="ON334" i="51"/>
  <c r="OM334" i="51"/>
  <c r="OH334" i="51"/>
  <c r="OG334" i="51"/>
  <c r="OF334" i="51"/>
  <c r="OE334" i="51"/>
  <c r="NZ334" i="51"/>
  <c r="NY334" i="51"/>
  <c r="NX334" i="51"/>
  <c r="NW334" i="51"/>
  <c r="NR334" i="51"/>
  <c r="NR336" i="51" s="1"/>
  <c r="NQ334" i="51"/>
  <c r="NQ336" i="51" s="1"/>
  <c r="NP334" i="51"/>
  <c r="NP336" i="51" s="1"/>
  <c r="NO334" i="51"/>
  <c r="NO336" i="51" s="1"/>
  <c r="NJ334" i="51"/>
  <c r="NJ336" i="51" s="1"/>
  <c r="NI334" i="51"/>
  <c r="NI336" i="51" s="1"/>
  <c r="NH334" i="51"/>
  <c r="NG334" i="51"/>
  <c r="NB334" i="51"/>
  <c r="NA334" i="51"/>
  <c r="MZ334" i="51"/>
  <c r="MY334" i="51"/>
  <c r="MT334" i="51"/>
  <c r="MS334" i="51"/>
  <c r="MR334" i="51"/>
  <c r="MQ334" i="51"/>
  <c r="ML334" i="51"/>
  <c r="ML336" i="51" s="1"/>
  <c r="MK334" i="51"/>
  <c r="MK336" i="51" s="1"/>
  <c r="MJ334" i="51"/>
  <c r="MJ336" i="51" s="1"/>
  <c r="MI334" i="51"/>
  <c r="MI336" i="51" s="1"/>
  <c r="MD334" i="51"/>
  <c r="MD336" i="51" s="1"/>
  <c r="MC334" i="51"/>
  <c r="MC336" i="51" s="1"/>
  <c r="MB334" i="51"/>
  <c r="MA334" i="51"/>
  <c r="LV334" i="51"/>
  <c r="LU334" i="51"/>
  <c r="LT334" i="51"/>
  <c r="LS334" i="51"/>
  <c r="LN334" i="51"/>
  <c r="LM334" i="51"/>
  <c r="LL334" i="51"/>
  <c r="LK334" i="51"/>
  <c r="LF334" i="51"/>
  <c r="LF336" i="51" s="1"/>
  <c r="LE334" i="51"/>
  <c r="LE336" i="51" s="1"/>
  <c r="LD334" i="51"/>
  <c r="LD336" i="51" s="1"/>
  <c r="LC334" i="51"/>
  <c r="LC336" i="51" s="1"/>
  <c r="KX334" i="51"/>
  <c r="KX336" i="51" s="1"/>
  <c r="KW334" i="51"/>
  <c r="KW336" i="51" s="1"/>
  <c r="KV334" i="51"/>
  <c r="KU334" i="51"/>
  <c r="KP334" i="51"/>
  <c r="KO334" i="51"/>
  <c r="KN334" i="51"/>
  <c r="KM334" i="51"/>
  <c r="KH334" i="51"/>
  <c r="KG334" i="51"/>
  <c r="KF334" i="51"/>
  <c r="KE334" i="51"/>
  <c r="JZ334" i="51"/>
  <c r="JZ336" i="51" s="1"/>
  <c r="JY334" i="51"/>
  <c r="JY336" i="51" s="1"/>
  <c r="JX334" i="51"/>
  <c r="JX336" i="51" s="1"/>
  <c r="JW334" i="51"/>
  <c r="JW336" i="51" s="1"/>
  <c r="JR334" i="51"/>
  <c r="JR336" i="51" s="1"/>
  <c r="JQ334" i="51"/>
  <c r="JQ336" i="51" s="1"/>
  <c r="JP334" i="51"/>
  <c r="JO334" i="51"/>
  <c r="JJ334" i="51"/>
  <c r="JI334" i="51"/>
  <c r="JH334" i="51"/>
  <c r="JG334" i="51"/>
  <c r="JB334" i="51"/>
  <c r="JA334" i="51"/>
  <c r="IZ334" i="51"/>
  <c r="IY334" i="51"/>
  <c r="IT334" i="51"/>
  <c r="IT336" i="51" s="1"/>
  <c r="IS334" i="51"/>
  <c r="IS336" i="51" s="1"/>
  <c r="IR334" i="51"/>
  <c r="IR336" i="51" s="1"/>
  <c r="IQ334" i="51"/>
  <c r="IQ336" i="51" s="1"/>
  <c r="IL334" i="51"/>
  <c r="IL336" i="51" s="1"/>
  <c r="IK334" i="51"/>
  <c r="IK336" i="51" s="1"/>
  <c r="IJ334" i="51"/>
  <c r="II334" i="51"/>
  <c r="ID334" i="51"/>
  <c r="IC334" i="51"/>
  <c r="IB334" i="51"/>
  <c r="IA334" i="51"/>
  <c r="HV334" i="51"/>
  <c r="HU334" i="51"/>
  <c r="HT334" i="51"/>
  <c r="HS334" i="51"/>
  <c r="HN334" i="51"/>
  <c r="HN336" i="51" s="1"/>
  <c r="HM334" i="51"/>
  <c r="HM336" i="51" s="1"/>
  <c r="HL334" i="51"/>
  <c r="HL336" i="51" s="1"/>
  <c r="HK334" i="51"/>
  <c r="HK336" i="51" s="1"/>
  <c r="HF334" i="51"/>
  <c r="HF336" i="51" s="1"/>
  <c r="HE334" i="51"/>
  <c r="HE336" i="51" s="1"/>
  <c r="HD334" i="51"/>
  <c r="HC334" i="51"/>
  <c r="GX334" i="51"/>
  <c r="GW334" i="51"/>
  <c r="GV334" i="51"/>
  <c r="GU334" i="51"/>
  <c r="GP334" i="51"/>
  <c r="GO334" i="51"/>
  <c r="GN334" i="51"/>
  <c r="GM334" i="51"/>
  <c r="GH334" i="51"/>
  <c r="GH336" i="51" s="1"/>
  <c r="GG334" i="51"/>
  <c r="GG336" i="51" s="1"/>
  <c r="GF334" i="51"/>
  <c r="GF336" i="51" s="1"/>
  <c r="GE334" i="51"/>
  <c r="GE336" i="51" s="1"/>
  <c r="FZ334" i="51"/>
  <c r="FZ336" i="51" s="1"/>
  <c r="FY334" i="51"/>
  <c r="FY336" i="51" s="1"/>
  <c r="FX334" i="51"/>
  <c r="FW334" i="51"/>
  <c r="FR334" i="51"/>
  <c r="FQ334" i="51"/>
  <c r="FP334" i="51"/>
  <c r="FO334" i="51"/>
  <c r="FJ334" i="51"/>
  <c r="FI334" i="51"/>
  <c r="FH334" i="51"/>
  <c r="FG334" i="51"/>
  <c r="FB334" i="51"/>
  <c r="FB336" i="51" s="1"/>
  <c r="FA334" i="51"/>
  <c r="FA336" i="51" s="1"/>
  <c r="EZ334" i="51"/>
  <c r="EZ336" i="51" s="1"/>
  <c r="EY334" i="51"/>
  <c r="EY336" i="51" s="1"/>
  <c r="ET334" i="51"/>
  <c r="ET336" i="51" s="1"/>
  <c r="ES334" i="51"/>
  <c r="ES336" i="51" s="1"/>
  <c r="ER334" i="51"/>
  <c r="EQ334" i="51"/>
  <c r="EL334" i="51"/>
  <c r="EK334" i="51"/>
  <c r="EJ334" i="51"/>
  <c r="EI334" i="51"/>
  <c r="ED334" i="51"/>
  <c r="EC334" i="51"/>
  <c r="EB334" i="51"/>
  <c r="EA334" i="51"/>
  <c r="DV334" i="51"/>
  <c r="DV336" i="51" s="1"/>
  <c r="DU334" i="51"/>
  <c r="DU336" i="51" s="1"/>
  <c r="DT334" i="51"/>
  <c r="DT336" i="51" s="1"/>
  <c r="DS334" i="51"/>
  <c r="DS336" i="51" s="1"/>
  <c r="DN334" i="51"/>
  <c r="DN336" i="51" s="1"/>
  <c r="DM334" i="51"/>
  <c r="DM336" i="51" s="1"/>
  <c r="DL334" i="51"/>
  <c r="DK334" i="51"/>
  <c r="DF334" i="51"/>
  <c r="DE334" i="51"/>
  <c r="DD334" i="51"/>
  <c r="DC334" i="51"/>
  <c r="CX334" i="51"/>
  <c r="CW334" i="51"/>
  <c r="CV334" i="51"/>
  <c r="CU334" i="51"/>
  <c r="CP334" i="51"/>
  <c r="CP336" i="51" s="1"/>
  <c r="CO334" i="51"/>
  <c r="CO336" i="51" s="1"/>
  <c r="CN334" i="51"/>
  <c r="CN336" i="51" s="1"/>
  <c r="CM334" i="51"/>
  <c r="CM336" i="51" s="1"/>
  <c r="CH334" i="51"/>
  <c r="CH336" i="51" s="1"/>
  <c r="CG334" i="51"/>
  <c r="CG336" i="51" s="1"/>
  <c r="CF334" i="51"/>
  <c r="CE334" i="51"/>
  <c r="BZ334" i="51"/>
  <c r="BY334" i="51"/>
  <c r="BX334" i="51"/>
  <c r="BW334" i="51"/>
  <c r="BR334" i="51"/>
  <c r="BQ334" i="51"/>
  <c r="BP334" i="51"/>
  <c r="BO334" i="51"/>
  <c r="BJ334" i="51"/>
  <c r="BJ336" i="51" s="1"/>
  <c r="BI334" i="51"/>
  <c r="BI336" i="51" s="1"/>
  <c r="BH334" i="51"/>
  <c r="BH336" i="51" s="1"/>
  <c r="BG334" i="51"/>
  <c r="BG336" i="51" s="1"/>
  <c r="BB334" i="51"/>
  <c r="BB336" i="51" s="1"/>
  <c r="BA334" i="51"/>
  <c r="BA336" i="51" s="1"/>
  <c r="AZ334" i="51"/>
  <c r="AY334" i="51"/>
  <c r="AT334" i="51"/>
  <c r="AS334" i="51"/>
  <c r="AR334" i="51"/>
  <c r="AQ334" i="51"/>
  <c r="AL334" i="51"/>
  <c r="AK334" i="51"/>
  <c r="AJ334" i="51"/>
  <c r="AI334" i="51"/>
  <c r="AD334" i="51"/>
  <c r="AD336" i="51" s="1"/>
  <c r="AC334" i="51"/>
  <c r="AC336" i="51" s="1"/>
  <c r="AB334" i="51"/>
  <c r="AB336" i="51" s="1"/>
  <c r="AA334" i="51"/>
  <c r="AA336" i="51" s="1"/>
  <c r="V334" i="51"/>
  <c r="V336" i="51" s="1"/>
  <c r="U334" i="51"/>
  <c r="U336" i="51" s="1"/>
  <c r="T334" i="51"/>
  <c r="S334" i="51"/>
  <c r="N334" i="51"/>
  <c r="M334" i="51"/>
  <c r="M336" i="51" s="1"/>
  <c r="L334" i="51"/>
  <c r="K334" i="51"/>
  <c r="D270" i="51"/>
  <c r="D257" i="51"/>
  <c r="D345" i="51" l="1"/>
  <c r="AHY336" i="51"/>
  <c r="FNI336" i="51"/>
  <c r="EK336" i="51"/>
  <c r="IC336" i="51"/>
  <c r="NA336" i="51"/>
  <c r="QS336" i="51"/>
  <c r="UK336" i="51"/>
  <c r="YC336" i="51"/>
  <c r="ABU336" i="51"/>
  <c r="AGS336" i="51"/>
  <c r="ALQ336" i="51"/>
  <c r="API336" i="51"/>
  <c r="ATA336" i="51"/>
  <c r="AWS336" i="51"/>
  <c r="BAK336" i="51"/>
  <c r="BCW336" i="51"/>
  <c r="BFI336" i="51"/>
  <c r="BJA336" i="51"/>
  <c r="BLM336" i="51"/>
  <c r="BNY336" i="51"/>
  <c r="BQK336" i="51"/>
  <c r="BSW336" i="51"/>
  <c r="BVI336" i="51"/>
  <c r="BXU336" i="51"/>
  <c r="CAG336" i="51"/>
  <c r="CBM336" i="51"/>
  <c r="CFE336" i="51"/>
  <c r="CHQ336" i="51"/>
  <c r="CKC336" i="51"/>
  <c r="CMO336" i="51"/>
  <c r="CPA336" i="51"/>
  <c r="CQG336" i="51"/>
  <c r="CSS336" i="51"/>
  <c r="CVE336" i="51"/>
  <c r="CXQ336" i="51"/>
  <c r="CYW336" i="51"/>
  <c r="DBI336" i="51"/>
  <c r="DDU336" i="51"/>
  <c r="DFA336" i="51"/>
  <c r="DHM336" i="51"/>
  <c r="DJY336" i="51"/>
  <c r="DMK336" i="51"/>
  <c r="DOW336" i="51"/>
  <c r="DQC336" i="51"/>
  <c r="DSO336" i="51"/>
  <c r="DVA336" i="51"/>
  <c r="DXM336" i="51"/>
  <c r="DZY336" i="51"/>
  <c r="ECK336" i="51"/>
  <c r="EEW336" i="51"/>
  <c r="EHI336" i="51"/>
  <c r="EJU336" i="51"/>
  <c r="EMG336" i="51"/>
  <c r="EOS336" i="51"/>
  <c r="ERE336" i="51"/>
  <c r="ETQ336" i="51"/>
  <c r="EWC336" i="51"/>
  <c r="EYO336" i="51"/>
  <c r="EZU336" i="51"/>
  <c r="FCG336" i="51"/>
  <c r="FES336" i="51"/>
  <c r="FHE336" i="51"/>
  <c r="FJQ336" i="51"/>
  <c r="FKW336" i="51"/>
  <c r="AT336" i="51"/>
  <c r="DF336" i="51"/>
  <c r="FR336" i="51"/>
  <c r="ID336" i="51"/>
  <c r="KP336" i="51"/>
  <c r="PN336" i="51"/>
  <c r="AS336" i="51"/>
  <c r="FQ336" i="51"/>
  <c r="JI336" i="51"/>
  <c r="PM336" i="51"/>
  <c r="TE336" i="51"/>
  <c r="WW336" i="51"/>
  <c r="AAO336" i="51"/>
  <c r="AEG336" i="51"/>
  <c r="AKK336" i="51"/>
  <c r="AOC336" i="51"/>
  <c r="ARU336" i="51"/>
  <c r="AVM336" i="51"/>
  <c r="AZE336" i="51"/>
  <c r="BEC336" i="51"/>
  <c r="BGO336" i="51"/>
  <c r="BKG336" i="51"/>
  <c r="BMS336" i="51"/>
  <c r="BPE336" i="51"/>
  <c r="BRQ336" i="51"/>
  <c r="BUC336" i="51"/>
  <c r="BWO336" i="51"/>
  <c r="BZA336" i="51"/>
  <c r="CCS336" i="51"/>
  <c r="CGK336" i="51"/>
  <c r="CIW336" i="51"/>
  <c r="CLI336" i="51"/>
  <c r="CNU336" i="51"/>
  <c r="CRM336" i="51"/>
  <c r="CTY336" i="51"/>
  <c r="CWK336" i="51"/>
  <c r="DAC336" i="51"/>
  <c r="DCO336" i="51"/>
  <c r="DGG336" i="51"/>
  <c r="DIS336" i="51"/>
  <c r="DLE336" i="51"/>
  <c r="DNQ336" i="51"/>
  <c r="DRI336" i="51"/>
  <c r="DTU336" i="51"/>
  <c r="DWG336" i="51"/>
  <c r="DYS336" i="51"/>
  <c r="EBE336" i="51"/>
  <c r="EDQ336" i="51"/>
  <c r="EGC336" i="51"/>
  <c r="EIO336" i="51"/>
  <c r="ELA336" i="51"/>
  <c r="ENM336" i="51"/>
  <c r="EPY336" i="51"/>
  <c r="ESK336" i="51"/>
  <c r="EUW336" i="51"/>
  <c r="EXI336" i="51"/>
  <c r="FBA336" i="51"/>
  <c r="FDM336" i="51"/>
  <c r="FFY336" i="51"/>
  <c r="FIK336" i="51"/>
  <c r="FMC336" i="51"/>
  <c r="N336" i="51"/>
  <c r="BZ336" i="51"/>
  <c r="EL336" i="51"/>
  <c r="GX336" i="51"/>
  <c r="JJ336" i="51"/>
  <c r="LV336" i="51"/>
  <c r="NB336" i="51"/>
  <c r="OH336" i="51"/>
  <c r="QT336" i="51"/>
  <c r="DE336" i="51"/>
  <c r="GW336" i="51"/>
  <c r="KO336" i="51"/>
  <c r="OG336" i="51"/>
  <c r="RY336" i="51"/>
  <c r="VQ336" i="51"/>
  <c r="ZI336" i="51"/>
  <c r="ADA336" i="51"/>
  <c r="AFM336" i="51"/>
  <c r="AJE336" i="51"/>
  <c r="AMW336" i="51"/>
  <c r="AQO336" i="51"/>
  <c r="AUG336" i="51"/>
  <c r="AXY336" i="51"/>
  <c r="BBQ336" i="51"/>
  <c r="BHU336" i="51"/>
  <c r="CDY336" i="51"/>
  <c r="T336" i="51"/>
  <c r="AZ336" i="51"/>
  <c r="CF336" i="51"/>
  <c r="DL336" i="51"/>
  <c r="ER336" i="51"/>
  <c r="FX336" i="51"/>
  <c r="HD336" i="51"/>
  <c r="IJ336" i="51"/>
  <c r="JP336" i="51"/>
  <c r="KV336" i="51"/>
  <c r="MB336" i="51"/>
  <c r="NH336" i="51"/>
  <c r="ON336" i="51"/>
  <c r="PT336" i="51"/>
  <c r="QZ336" i="51"/>
  <c r="SF336" i="51"/>
  <c r="TL336" i="51"/>
  <c r="UR336" i="51"/>
  <c r="VX336" i="51"/>
  <c r="XD336" i="51"/>
  <c r="YJ336" i="51"/>
  <c r="ZP336" i="51"/>
  <c r="AAV336" i="51"/>
  <c r="ACB336" i="51"/>
  <c r="ADH336" i="51"/>
  <c r="AEN336" i="51"/>
  <c r="AFT336" i="51"/>
  <c r="AGZ336" i="51"/>
  <c r="AIF336" i="51"/>
  <c r="AJL336" i="51"/>
  <c r="AKR336" i="51"/>
  <c r="ALX336" i="51"/>
  <c r="AND336" i="51"/>
  <c r="AOJ336" i="51"/>
  <c r="APP336" i="51"/>
  <c r="AQV336" i="51"/>
  <c r="ASB336" i="51"/>
  <c r="ATH336" i="51"/>
  <c r="AUN336" i="51"/>
  <c r="AVT336" i="51"/>
  <c r="AWZ336" i="51"/>
  <c r="AYF336" i="51"/>
  <c r="BY336" i="51"/>
  <c r="LU336" i="51"/>
  <c r="FOO336" i="51"/>
  <c r="FPU336" i="51"/>
  <c r="FRA336" i="51"/>
  <c r="FSG336" i="51"/>
  <c r="FTM336" i="51"/>
  <c r="FUS336" i="51"/>
  <c r="FVY336" i="51"/>
  <c r="FXE336" i="51"/>
  <c r="FYK336" i="51"/>
  <c r="FZQ336" i="51"/>
  <c r="GAW336" i="51"/>
  <c r="GCC336" i="51"/>
  <c r="GDI336" i="51"/>
  <c r="GEO336" i="51"/>
  <c r="GFU336" i="51"/>
  <c r="GHA336" i="51"/>
  <c r="GIG336" i="51"/>
  <c r="GJM336" i="51"/>
  <c r="GKS336" i="51"/>
  <c r="GLY336" i="51"/>
  <c r="GNE336" i="51"/>
  <c r="GOK336" i="51"/>
  <c r="GPQ336" i="51"/>
  <c r="GQW336" i="51"/>
  <c r="GSC336" i="51"/>
  <c r="GTI336" i="51"/>
  <c r="GUO336" i="51"/>
  <c r="GVU336" i="51"/>
  <c r="GXA336" i="51"/>
  <c r="GYG336" i="51"/>
  <c r="GZM336" i="51"/>
  <c r="HAS336" i="51"/>
  <c r="HBY336" i="51"/>
  <c r="HDE336" i="51"/>
  <c r="HEK336" i="51"/>
  <c r="HFQ336" i="51"/>
  <c r="HGW336" i="51"/>
  <c r="HIC336" i="51"/>
  <c r="HJI336" i="51"/>
  <c r="HKO336" i="51"/>
  <c r="HLU336" i="51"/>
  <c r="HNA336" i="51"/>
  <c r="HOG336" i="51"/>
  <c r="HPM336" i="51"/>
  <c r="HQS336" i="51"/>
  <c r="HRY336" i="51"/>
  <c r="HTE336" i="51"/>
  <c r="HUK336" i="51"/>
  <c r="HVQ336" i="51"/>
  <c r="HWW336" i="51"/>
  <c r="HYC336" i="51"/>
  <c r="HZI336" i="51"/>
  <c r="TF336" i="51"/>
  <c r="VR336" i="51"/>
  <c r="YD336" i="51"/>
  <c r="AAP336" i="51"/>
  <c r="ADB336" i="51"/>
  <c r="AEH336" i="51"/>
  <c r="AGT336" i="51"/>
  <c r="AJF336" i="51"/>
  <c r="ALR336" i="51"/>
  <c r="AOD336" i="51"/>
  <c r="AQP336" i="51"/>
  <c r="ATB336" i="51"/>
  <c r="AVN336" i="51"/>
  <c r="AXZ336" i="51"/>
  <c r="BAL336" i="51"/>
  <c r="BED336" i="51"/>
  <c r="BGP336" i="51"/>
  <c r="BJB336" i="51"/>
  <c r="BLN336" i="51"/>
  <c r="BNZ336" i="51"/>
  <c r="BQL336" i="51"/>
  <c r="BSX336" i="51"/>
  <c r="BVJ336" i="51"/>
  <c r="BWP336" i="51"/>
  <c r="BZB336" i="51"/>
  <c r="CAH336" i="51"/>
  <c r="CBN336" i="51"/>
  <c r="CCT336" i="51"/>
  <c r="CDZ336" i="51"/>
  <c r="CFF336" i="51"/>
  <c r="CGL336" i="51"/>
  <c r="CIX336" i="51"/>
  <c r="CKD336" i="51"/>
  <c r="CLJ336" i="51"/>
  <c r="CMP336" i="51"/>
  <c r="CNV336" i="51"/>
  <c r="CPB336" i="51"/>
  <c r="CQH336" i="51"/>
  <c r="CRN336" i="51"/>
  <c r="CST336" i="51"/>
  <c r="CTZ336" i="51"/>
  <c r="CVF336" i="51"/>
  <c r="CWL336" i="51"/>
  <c r="CXR336" i="51"/>
  <c r="CYX336" i="51"/>
  <c r="DAD336" i="51"/>
  <c r="DBJ336" i="51"/>
  <c r="DCP336" i="51"/>
  <c r="DDV336" i="51"/>
  <c r="DFB336" i="51"/>
  <c r="DGH336" i="51"/>
  <c r="DHN336" i="51"/>
  <c r="DIT336" i="51"/>
  <c r="DJZ336" i="51"/>
  <c r="DLF336" i="51"/>
  <c r="DML336" i="51"/>
  <c r="DNR336" i="51"/>
  <c r="DOX336" i="51"/>
  <c r="DQD336" i="51"/>
  <c r="DRJ336" i="51"/>
  <c r="DSP336" i="51"/>
  <c r="DTV336" i="51"/>
  <c r="DVB336" i="51"/>
  <c r="DWH336" i="51"/>
  <c r="DXN336" i="51"/>
  <c r="DYT336" i="51"/>
  <c r="DZZ336" i="51"/>
  <c r="EBF336" i="51"/>
  <c r="ECL336" i="51"/>
  <c r="EDR336" i="51"/>
  <c r="EEX336" i="51"/>
  <c r="EGD336" i="51"/>
  <c r="EHJ336" i="51"/>
  <c r="EIP336" i="51"/>
  <c r="EJV336" i="51"/>
  <c r="ELB336" i="51"/>
  <c r="EMH336" i="51"/>
  <c r="ENN336" i="51"/>
  <c r="EOT336" i="51"/>
  <c r="EPZ336" i="51"/>
  <c r="ERF336" i="51"/>
  <c r="ESL336" i="51"/>
  <c r="ETR336" i="51"/>
  <c r="EUX336" i="51"/>
  <c r="EWD336" i="51"/>
  <c r="EXJ336" i="51"/>
  <c r="EYP336" i="51"/>
  <c r="EZV336" i="51"/>
  <c r="FBB336" i="51"/>
  <c r="FCH336" i="51"/>
  <c r="FDN336" i="51"/>
  <c r="FET336" i="51"/>
  <c r="FFZ336" i="51"/>
  <c r="FHF336" i="51"/>
  <c r="FIL336" i="51"/>
  <c r="FJR336" i="51"/>
  <c r="FKX336" i="51"/>
  <c r="FMD336" i="51"/>
  <c r="FNJ336" i="51"/>
  <c r="FOP336" i="51"/>
  <c r="FPV336" i="51"/>
  <c r="FRB336" i="51"/>
  <c r="FSH336" i="51"/>
  <c r="FTN336" i="51"/>
  <c r="FUT336" i="51"/>
  <c r="FVZ336" i="51"/>
  <c r="FXF336" i="51"/>
  <c r="FYL336" i="51"/>
  <c r="FZR336" i="51"/>
  <c r="GAX336" i="51"/>
  <c r="GCD336" i="51"/>
  <c r="GDJ336" i="51"/>
  <c r="GEP336" i="51"/>
  <c r="GFV336" i="51"/>
  <c r="GHB336" i="51"/>
  <c r="GIH336" i="51"/>
  <c r="GJN336" i="51"/>
  <c r="GKT336" i="51"/>
  <c r="GLZ336" i="51"/>
  <c r="GNF336" i="51"/>
  <c r="GOL336" i="51"/>
  <c r="GPR336" i="51"/>
  <c r="GQX336" i="51"/>
  <c r="GSD336" i="51"/>
  <c r="GTJ336" i="51"/>
  <c r="GUP336" i="51"/>
  <c r="GVV336" i="51"/>
  <c r="GXB336" i="51"/>
  <c r="GYH336" i="51"/>
  <c r="GZN336" i="51"/>
  <c r="HAT336" i="51"/>
  <c r="HBZ336" i="51"/>
  <c r="HDF336" i="51"/>
  <c r="HEL336" i="51"/>
  <c r="HFR336" i="51"/>
  <c r="HGX336" i="51"/>
  <c r="HID336" i="51"/>
  <c r="HJJ336" i="51"/>
  <c r="HKP336" i="51"/>
  <c r="HLV336" i="51"/>
  <c r="HNB336" i="51"/>
  <c r="HOH336" i="51"/>
  <c r="HPN336" i="51"/>
  <c r="HQT336" i="51"/>
  <c r="HRZ336" i="51"/>
  <c r="HTF336" i="51"/>
  <c r="HUL336" i="51"/>
  <c r="HVR336" i="51"/>
  <c r="HWX336" i="51"/>
  <c r="HYD336" i="51"/>
  <c r="HZJ336" i="51"/>
  <c r="RZ336" i="51"/>
  <c r="UL336" i="51"/>
  <c r="WX336" i="51"/>
  <c r="ZJ336" i="51"/>
  <c r="ABV336" i="51"/>
  <c r="AFN336" i="51"/>
  <c r="AHZ336" i="51"/>
  <c r="AKL336" i="51"/>
  <c r="AMX336" i="51"/>
  <c r="APJ336" i="51"/>
  <c r="ARV336" i="51"/>
  <c r="AUH336" i="51"/>
  <c r="AWT336" i="51"/>
  <c r="AZF336" i="51"/>
  <c r="BBR336" i="51"/>
  <c r="BCX336" i="51"/>
  <c r="BFJ336" i="51"/>
  <c r="BHV336" i="51"/>
  <c r="BKH336" i="51"/>
  <c r="BMT336" i="51"/>
  <c r="BPF336" i="51"/>
  <c r="BRR336" i="51"/>
  <c r="BUD336" i="51"/>
  <c r="BXV336" i="51"/>
  <c r="CHR336" i="51"/>
  <c r="ENS336" i="51"/>
  <c r="AZL336" i="51"/>
  <c r="BAR336" i="51"/>
  <c r="BBX336" i="51"/>
  <c r="BDD336" i="51"/>
  <c r="BEJ336" i="51"/>
  <c r="BFP336" i="51"/>
  <c r="BGV336" i="51"/>
  <c r="BIB336" i="51"/>
  <c r="BJH336" i="51"/>
  <c r="BKN336" i="51"/>
  <c r="BLT336" i="51"/>
  <c r="BMZ336" i="51"/>
  <c r="BOF336" i="51"/>
  <c r="BPL336" i="51"/>
  <c r="BQR336" i="51"/>
  <c r="BRX336" i="51"/>
  <c r="BTD336" i="51"/>
  <c r="BUJ336" i="51"/>
  <c r="BVP336" i="51"/>
  <c r="BWV336" i="51"/>
  <c r="BYB336" i="51"/>
  <c r="BZH336" i="51"/>
  <c r="CAN336" i="51"/>
  <c r="CBT336" i="51"/>
  <c r="CCZ336" i="51"/>
  <c r="CEF336" i="51"/>
  <c r="CFL336" i="51"/>
  <c r="CGR336" i="51"/>
  <c r="CHX336" i="51"/>
  <c r="CJD336" i="51"/>
  <c r="CKJ336" i="51"/>
  <c r="CLP336" i="51"/>
  <c r="CMV336" i="51"/>
  <c r="COB336" i="51"/>
  <c r="CPH336" i="51"/>
  <c r="CQN336" i="51"/>
  <c r="CRT336" i="51"/>
  <c r="CSZ336" i="51"/>
  <c r="CUF336" i="51"/>
  <c r="CVL336" i="51"/>
  <c r="CWR336" i="51"/>
  <c r="CXX336" i="51"/>
  <c r="CZD336" i="51"/>
  <c r="DAJ336" i="51"/>
  <c r="DBP336" i="51"/>
  <c r="DCV336" i="51"/>
  <c r="DEB336" i="51"/>
  <c r="DFH336" i="51"/>
  <c r="DGN336" i="51"/>
  <c r="DHT336" i="51"/>
  <c r="DIZ336" i="51"/>
  <c r="DKF336" i="51"/>
  <c r="DLL336" i="51"/>
  <c r="DMR336" i="51"/>
  <c r="DNX336" i="51"/>
  <c r="DPD336" i="51"/>
  <c r="DQJ336" i="51"/>
  <c r="DRP336" i="51"/>
  <c r="DSV336" i="51"/>
  <c r="DUB336" i="51"/>
  <c r="DVH336" i="51"/>
  <c r="DWN336" i="51"/>
  <c r="DXT336" i="51"/>
  <c r="DYZ336" i="51"/>
  <c r="EAF336" i="51"/>
  <c r="EBL336" i="51"/>
  <c r="ECR336" i="51"/>
  <c r="EDX336" i="51"/>
  <c r="EFD336" i="51"/>
  <c r="EGJ336" i="51"/>
  <c r="EHP336" i="51"/>
  <c r="EIV336" i="51"/>
  <c r="EKB336" i="51"/>
  <c r="ELH336" i="51"/>
  <c r="EMN336" i="51"/>
  <c r="ENT336" i="51"/>
  <c r="EOZ336" i="51"/>
  <c r="EQF336" i="51"/>
  <c r="ERL336" i="51"/>
  <c r="ESR336" i="51"/>
  <c r="ETX336" i="51"/>
  <c r="EVD336" i="51"/>
  <c r="EWJ336" i="51"/>
  <c r="EXP336" i="51"/>
  <c r="EYV336" i="51"/>
  <c r="FAB336" i="51"/>
  <c r="FBH336" i="51"/>
  <c r="FCN336" i="51"/>
  <c r="FDT336" i="51"/>
  <c r="FEZ336" i="51"/>
  <c r="FGF336" i="51"/>
  <c r="FHL336" i="51"/>
  <c r="FIR336" i="51"/>
  <c r="FJX336" i="51"/>
  <c r="FLD336" i="51"/>
  <c r="FMJ336" i="51"/>
  <c r="FNP336" i="51"/>
  <c r="FOV336" i="51"/>
  <c r="FQB336" i="51"/>
  <c r="FRH336" i="51"/>
  <c r="FSN336" i="51"/>
  <c r="FTT336" i="51"/>
  <c r="FUZ336" i="51"/>
  <c r="FWF336" i="51"/>
  <c r="FXL336" i="51"/>
  <c r="FYR336" i="51"/>
  <c r="FZX336" i="51"/>
  <c r="GBD336" i="51"/>
  <c r="GCJ336" i="51"/>
  <c r="GDP336" i="51"/>
  <c r="GEV336" i="51"/>
  <c r="GGB336" i="51"/>
  <c r="GHH336" i="51"/>
  <c r="GIN336" i="51"/>
  <c r="GJT336" i="51"/>
  <c r="GKZ336" i="51"/>
  <c r="GMF336" i="51"/>
  <c r="GNL336" i="51"/>
  <c r="GOR336" i="51"/>
  <c r="GPX336" i="51"/>
  <c r="GRD336" i="51"/>
  <c r="GSJ336" i="51"/>
  <c r="GTP336" i="51"/>
  <c r="GUV336" i="51"/>
  <c r="GWB336" i="51"/>
  <c r="GXH336" i="51"/>
  <c r="GYN336" i="51"/>
  <c r="GZT336" i="51"/>
  <c r="HAZ336" i="51"/>
  <c r="HCF336" i="51"/>
  <c r="HDL336" i="51"/>
  <c r="HER336" i="51"/>
  <c r="HFX336" i="51"/>
  <c r="HHD336" i="51"/>
  <c r="HIJ336" i="51"/>
  <c r="HJP336" i="51"/>
  <c r="HKV336" i="51"/>
  <c r="HMB336" i="51"/>
  <c r="HNH336" i="51"/>
  <c r="HON336" i="51"/>
  <c r="HPT336" i="51"/>
  <c r="HQZ336" i="51"/>
  <c r="HSF336" i="51"/>
  <c r="HTL336" i="51"/>
  <c r="HUR336" i="51"/>
  <c r="HVX336" i="51"/>
  <c r="HXD336" i="51"/>
  <c r="HYJ336" i="51"/>
  <c r="HZP336" i="51"/>
  <c r="IAV336" i="51"/>
  <c r="ICB336" i="51"/>
  <c r="IDH336" i="51"/>
  <c r="IEN336" i="51"/>
  <c r="IFT336" i="51"/>
  <c r="IGZ336" i="51"/>
  <c r="IIF336" i="51"/>
  <c r="IJL336" i="51"/>
  <c r="IKR336" i="51"/>
  <c r="ILX336" i="51"/>
  <c r="IND336" i="51"/>
  <c r="IOJ336" i="51"/>
  <c r="IPP336" i="51"/>
  <c r="IQV336" i="51"/>
  <c r="ISB336" i="51"/>
  <c r="ITH336" i="51"/>
  <c r="IUN336" i="51"/>
  <c r="IVT336" i="51"/>
  <c r="IWZ336" i="51"/>
  <c r="IYF336" i="51"/>
  <c r="IZL336" i="51"/>
  <c r="IAO336" i="51"/>
  <c r="IBU336" i="51"/>
  <c r="IDA336" i="51"/>
  <c r="IEG336" i="51"/>
  <c r="IFM336" i="51"/>
  <c r="IGS336" i="51"/>
  <c r="IHY336" i="51"/>
  <c r="IJE336" i="51"/>
  <c r="IKK336" i="51"/>
  <c r="ILQ336" i="51"/>
  <c r="IMW336" i="51"/>
  <c r="IOC336" i="51"/>
  <c r="IPI336" i="51"/>
  <c r="IQO336" i="51"/>
  <c r="IRU336" i="51"/>
  <c r="ITA336" i="51"/>
  <c r="IUG336" i="51"/>
  <c r="IVM336" i="51"/>
  <c r="IWS336" i="51"/>
  <c r="IXY336" i="51"/>
  <c r="IZE336" i="51"/>
  <c r="JAK336" i="51"/>
  <c r="JBQ336" i="51"/>
  <c r="JCW336" i="51"/>
  <c r="JEC336" i="51"/>
  <c r="JFI336" i="51"/>
  <c r="JGO336" i="51"/>
  <c r="JHU336" i="51"/>
  <c r="JJA336" i="51"/>
  <c r="JKG336" i="51"/>
  <c r="JLM336" i="51"/>
  <c r="JMS336" i="51"/>
  <c r="JNY336" i="51"/>
  <c r="JPE336" i="51"/>
  <c r="JQK336" i="51"/>
  <c r="JRQ336" i="51"/>
  <c r="JSW336" i="51"/>
  <c r="JUC336" i="51"/>
  <c r="JVI336" i="51"/>
  <c r="JWO336" i="51"/>
  <c r="JXU336" i="51"/>
  <c r="JZA336" i="51"/>
  <c r="KAG336" i="51"/>
  <c r="KBM336" i="51"/>
  <c r="KCS336" i="51"/>
  <c r="KDY336" i="51"/>
  <c r="KFE336" i="51"/>
  <c r="KGK336" i="51"/>
  <c r="KHQ336" i="51"/>
  <c r="KIW336" i="51"/>
  <c r="KKC336" i="51"/>
  <c r="KLI336" i="51"/>
  <c r="KMO336" i="51"/>
  <c r="KNU336" i="51"/>
  <c r="KPA336" i="51"/>
  <c r="KQG336" i="51"/>
  <c r="KRM336" i="51"/>
  <c r="KSS336" i="51"/>
  <c r="KTY336" i="51"/>
  <c r="KVE336" i="51"/>
  <c r="KWK336" i="51"/>
  <c r="KXQ336" i="51"/>
  <c r="KYW336" i="51"/>
  <c r="LAC336" i="51"/>
  <c r="LBI336" i="51"/>
  <c r="LCO336" i="51"/>
  <c r="LDU336" i="51"/>
  <c r="LFA336" i="51"/>
  <c r="LGG336" i="51"/>
  <c r="LHM336" i="51"/>
  <c r="LIS336" i="51"/>
  <c r="LJY336" i="51"/>
  <c r="LLE336" i="51"/>
  <c r="LMK336" i="51"/>
  <c r="LNQ336" i="51"/>
  <c r="LOW336" i="51"/>
  <c r="LQC336" i="51"/>
  <c r="LRI336" i="51"/>
  <c r="LSO336" i="51"/>
  <c r="LTU336" i="51"/>
  <c r="LVA336" i="51"/>
  <c r="LWG336" i="51"/>
  <c r="LXM336" i="51"/>
  <c r="LYS336" i="51"/>
  <c r="LZY336" i="51"/>
  <c r="MBE336" i="51"/>
  <c r="MCK336" i="51"/>
  <c r="MDQ336" i="51"/>
  <c r="MEW336" i="51"/>
  <c r="MGC336" i="51"/>
  <c r="MHI336" i="51"/>
  <c r="MIO336" i="51"/>
  <c r="MJU336" i="51"/>
  <c r="MLA336" i="51"/>
  <c r="MMG336" i="51"/>
  <c r="MNM336" i="51"/>
  <c r="MOS336" i="51"/>
  <c r="MPY336" i="51"/>
  <c r="MRE336" i="51"/>
  <c r="MSK336" i="51"/>
  <c r="MTQ336" i="51"/>
  <c r="MUW336" i="51"/>
  <c r="MWC336" i="51"/>
  <c r="MXI336" i="51"/>
  <c r="MYO336" i="51"/>
  <c r="IAP336" i="51"/>
  <c r="IBV336" i="51"/>
  <c r="IDB336" i="51"/>
  <c r="IEH336" i="51"/>
  <c r="IFN336" i="51"/>
  <c r="IGT336" i="51"/>
  <c r="IHZ336" i="51"/>
  <c r="IJF336" i="51"/>
  <c r="IKL336" i="51"/>
  <c r="ILR336" i="51"/>
  <c r="IMX336" i="51"/>
  <c r="IOD336" i="51"/>
  <c r="IPJ336" i="51"/>
  <c r="IQP336" i="51"/>
  <c r="IRV336" i="51"/>
  <c r="ITB336" i="51"/>
  <c r="IUH336" i="51"/>
  <c r="IVN336" i="51"/>
  <c r="IWT336" i="51"/>
  <c r="IXZ336" i="51"/>
  <c r="IZF336" i="51"/>
  <c r="JAL336" i="51"/>
  <c r="JBR336" i="51"/>
  <c r="JCX336" i="51"/>
  <c r="JED336" i="51"/>
  <c r="JFJ336" i="51"/>
  <c r="JGP336" i="51"/>
  <c r="JHV336" i="51"/>
  <c r="JJB336" i="51"/>
  <c r="JKH336" i="51"/>
  <c r="JLN336" i="51"/>
  <c r="JMT336" i="51"/>
  <c r="JNZ336" i="51"/>
  <c r="JPF336" i="51"/>
  <c r="JQL336" i="51"/>
  <c r="JRR336" i="51"/>
  <c r="JSX336" i="51"/>
  <c r="JUD336" i="51"/>
  <c r="JVJ336" i="51"/>
  <c r="JWP336" i="51"/>
  <c r="JXV336" i="51"/>
  <c r="JZB336" i="51"/>
  <c r="KAH336" i="51"/>
  <c r="KBN336" i="51"/>
  <c r="KCT336" i="51"/>
  <c r="KDZ336" i="51"/>
  <c r="KFF336" i="51"/>
  <c r="KGL336" i="51"/>
  <c r="KHR336" i="51"/>
  <c r="KIX336" i="51"/>
  <c r="KKD336" i="51"/>
  <c r="KLJ336" i="51"/>
  <c r="KMP336" i="51"/>
  <c r="KNV336" i="51"/>
  <c r="KPB336" i="51"/>
  <c r="KQH336" i="51"/>
  <c r="KRN336" i="51"/>
  <c r="KST336" i="51"/>
  <c r="KTZ336" i="51"/>
  <c r="KVF336" i="51"/>
  <c r="KWL336" i="51"/>
  <c r="KXR336" i="51"/>
  <c r="KYX336" i="51"/>
  <c r="LAD336" i="51"/>
  <c r="LBJ336" i="51"/>
  <c r="LCP336" i="51"/>
  <c r="LDV336" i="51"/>
  <c r="LFB336" i="51"/>
  <c r="LGH336" i="51"/>
  <c r="LHN336" i="51"/>
  <c r="LIT336" i="51"/>
  <c r="LJZ336" i="51"/>
  <c r="LLF336" i="51"/>
  <c r="LML336" i="51"/>
  <c r="LNR336" i="51"/>
  <c r="LOX336" i="51"/>
  <c r="LQD336" i="51"/>
  <c r="LRJ336" i="51"/>
  <c r="LSP336" i="51"/>
  <c r="LTV336" i="51"/>
  <c r="LVB336" i="51"/>
  <c r="LWH336" i="51"/>
  <c r="LXN336" i="51"/>
  <c r="LYT336" i="51"/>
  <c r="LZZ336" i="51"/>
  <c r="MBF336" i="51"/>
  <c r="MCL336" i="51"/>
  <c r="MDR336" i="51"/>
  <c r="MEX336" i="51"/>
  <c r="MGD336" i="51"/>
  <c r="MHJ336" i="51"/>
  <c r="MIP336" i="51"/>
  <c r="MJV336" i="51"/>
  <c r="MLB336" i="51"/>
  <c r="MMH336" i="51"/>
  <c r="MNN336" i="51"/>
  <c r="MOT336" i="51"/>
  <c r="MPZ336" i="51"/>
  <c r="MRF336" i="51"/>
  <c r="MSL336" i="51"/>
  <c r="MTR336" i="51"/>
  <c r="MUX336" i="51"/>
  <c r="MWD336" i="51"/>
  <c r="MXJ336" i="51"/>
  <c r="MYP336" i="51"/>
  <c r="MZV336" i="51"/>
  <c r="NBB336" i="51"/>
  <c r="NCH336" i="51"/>
  <c r="NDN336" i="51"/>
  <c r="NET336" i="51"/>
  <c r="NFZ336" i="51"/>
  <c r="NHF336" i="51"/>
  <c r="NIL336" i="51"/>
  <c r="NJR336" i="51"/>
  <c r="NKX336" i="51"/>
  <c r="NMD336" i="51"/>
  <c r="NNJ336" i="51"/>
  <c r="NOP336" i="51"/>
  <c r="NPV336" i="51"/>
  <c r="NRB336" i="51"/>
  <c r="NSH336" i="51"/>
  <c r="NTN336" i="51"/>
  <c r="NUT336" i="51"/>
  <c r="JAR336" i="51"/>
  <c r="JBX336" i="51"/>
  <c r="JDD336" i="51"/>
  <c r="JEJ336" i="51"/>
  <c r="JFP336" i="51"/>
  <c r="JGV336" i="51"/>
  <c r="JIB336" i="51"/>
  <c r="JJH336" i="51"/>
  <c r="JKN336" i="51"/>
  <c r="JLT336" i="51"/>
  <c r="JMZ336" i="51"/>
  <c r="JOF336" i="51"/>
  <c r="JPL336" i="51"/>
  <c r="JQR336" i="51"/>
  <c r="JRX336" i="51"/>
  <c r="JTD336" i="51"/>
  <c r="JUJ336" i="51"/>
  <c r="JVP336" i="51"/>
  <c r="JWV336" i="51"/>
  <c r="JYB336" i="51"/>
  <c r="JZH336" i="51"/>
  <c r="KAN336" i="51"/>
  <c r="KBT336" i="51"/>
  <c r="KCZ336" i="51"/>
  <c r="KEF336" i="51"/>
  <c r="KFL336" i="51"/>
  <c r="KGR336" i="51"/>
  <c r="KHX336" i="51"/>
  <c r="KJD336" i="51"/>
  <c r="KKJ336" i="51"/>
  <c r="KLP336" i="51"/>
  <c r="KMV336" i="51"/>
  <c r="KOB336" i="51"/>
  <c r="KPH336" i="51"/>
  <c r="KQN336" i="51"/>
  <c r="KRT336" i="51"/>
  <c r="KSZ336" i="51"/>
  <c r="KUF336" i="51"/>
  <c r="KVL336" i="51"/>
  <c r="KWR336" i="51"/>
  <c r="KXX336" i="51"/>
  <c r="KZD336" i="51"/>
  <c r="LAJ336" i="51"/>
  <c r="LBP336" i="51"/>
  <c r="LCV336" i="51"/>
  <c r="LEB336" i="51"/>
  <c r="LFH336" i="51"/>
  <c r="LGN336" i="51"/>
  <c r="LHT336" i="51"/>
  <c r="LIZ336" i="51"/>
  <c r="LKF336" i="51"/>
  <c r="LLL336" i="51"/>
  <c r="LMR336" i="51"/>
  <c r="LNX336" i="51"/>
  <c r="LPD336" i="51"/>
  <c r="LQJ336" i="51"/>
  <c r="LRP336" i="51"/>
  <c r="LSV336" i="51"/>
  <c r="LUB336" i="51"/>
  <c r="LVH336" i="51"/>
  <c r="LWN336" i="51"/>
  <c r="LXT336" i="51"/>
  <c r="LYZ336" i="51"/>
  <c r="MAF336" i="51"/>
  <c r="MBL336" i="51"/>
  <c r="MCR336" i="51"/>
  <c r="MDX336" i="51"/>
  <c r="MFD336" i="51"/>
  <c r="MGJ336" i="51"/>
  <c r="MHP336" i="51"/>
  <c r="MIV336" i="51"/>
  <c r="MKB336" i="51"/>
  <c r="MLH336" i="51"/>
  <c r="MMN336" i="51"/>
  <c r="MNT336" i="51"/>
  <c r="MOZ336" i="51"/>
  <c r="MQF336" i="51"/>
  <c r="MRL336" i="51"/>
  <c r="MSR336" i="51"/>
  <c r="MTX336" i="51"/>
  <c r="MVD336" i="51"/>
  <c r="MWJ336" i="51"/>
  <c r="MXP336" i="51"/>
  <c r="MYV336" i="51"/>
  <c r="NAB336" i="51"/>
  <c r="MZU336" i="51"/>
  <c r="NBA336" i="51"/>
  <c r="NCG336" i="51"/>
  <c r="NDM336" i="51"/>
  <c r="NES336" i="51"/>
  <c r="NFY336" i="51"/>
  <c r="NHE336" i="51"/>
  <c r="NIK336" i="51"/>
  <c r="NJQ336" i="51"/>
  <c r="NKW336" i="51"/>
  <c r="NMC336" i="51"/>
  <c r="NNI336" i="51"/>
  <c r="NOO336" i="51"/>
  <c r="NPU336" i="51"/>
  <c r="NRA336" i="51"/>
  <c r="NSG336" i="51"/>
  <c r="NTM336" i="51"/>
  <c r="NUS336" i="51"/>
  <c r="NVY336" i="51"/>
  <c r="NXE336" i="51"/>
  <c r="NYK336" i="51"/>
  <c r="NZQ336" i="51"/>
  <c r="OAW336" i="51"/>
  <c r="OCC336" i="51"/>
  <c r="ODI336" i="51"/>
  <c r="OEO336" i="51"/>
  <c r="OFU336" i="51"/>
  <c r="OHA336" i="51"/>
  <c r="OIG336" i="51"/>
  <c r="OJM336" i="51"/>
  <c r="OKS336" i="51"/>
  <c r="OLY336" i="51"/>
  <c r="ONE336" i="51"/>
  <c r="OOK336" i="51"/>
  <c r="OPQ336" i="51"/>
  <c r="OQW336" i="51"/>
  <c r="OSC336" i="51"/>
  <c r="OTI336" i="51"/>
  <c r="OUO336" i="51"/>
  <c r="OVU336" i="51"/>
  <c r="OXA336" i="51"/>
  <c r="OYG336" i="51"/>
  <c r="OZM336" i="51"/>
  <c r="PAS336" i="51"/>
  <c r="PBY336" i="51"/>
  <c r="PDE336" i="51"/>
  <c r="PEK336" i="51"/>
  <c r="PFQ336" i="51"/>
  <c r="PGW336" i="51"/>
  <c r="PIC336" i="51"/>
  <c r="PJI336" i="51"/>
  <c r="PKO336" i="51"/>
  <c r="PLU336" i="51"/>
  <c r="PNA336" i="51"/>
  <c r="POG336" i="51"/>
  <c r="PPM336" i="51"/>
  <c r="PQS336" i="51"/>
  <c r="PRY336" i="51"/>
  <c r="PTE336" i="51"/>
  <c r="PUK336" i="51"/>
  <c r="PVQ336" i="51"/>
  <c r="PWW336" i="51"/>
  <c r="PYC336" i="51"/>
  <c r="PZI336" i="51"/>
  <c r="QAO336" i="51"/>
  <c r="QBU336" i="51"/>
  <c r="QDA336" i="51"/>
  <c r="QEG336" i="51"/>
  <c r="QFM336" i="51"/>
  <c r="QGS336" i="51"/>
  <c r="QHY336" i="51"/>
  <c r="QJE336" i="51"/>
  <c r="QKK336" i="51"/>
  <c r="QLQ336" i="51"/>
  <c r="QMW336" i="51"/>
  <c r="QOC336" i="51"/>
  <c r="QPI336" i="51"/>
  <c r="QQO336" i="51"/>
  <c r="QRU336" i="51"/>
  <c r="QTA336" i="51"/>
  <c r="QUG336" i="51"/>
  <c r="QVM336" i="51"/>
  <c r="QWS336" i="51"/>
  <c r="QXY336" i="51"/>
  <c r="QZE336" i="51"/>
  <c r="RAK336" i="51"/>
  <c r="RBQ336" i="51"/>
  <c r="RCW336" i="51"/>
  <c r="REC336" i="51"/>
  <c r="RFI336" i="51"/>
  <c r="RGO336" i="51"/>
  <c r="RHU336" i="51"/>
  <c r="RJA336" i="51"/>
  <c r="RKG336" i="51"/>
  <c r="RLM336" i="51"/>
  <c r="RMS336" i="51"/>
  <c r="RNY336" i="51"/>
  <c r="RPE336" i="51"/>
  <c r="RQK336" i="51"/>
  <c r="RRQ336" i="51"/>
  <c r="RSW336" i="51"/>
  <c r="RUC336" i="51"/>
  <c r="RVI336" i="51"/>
  <c r="RWO336" i="51"/>
  <c r="RXU336" i="51"/>
  <c r="RZA336" i="51"/>
  <c r="SAG336" i="51"/>
  <c r="SBM336" i="51"/>
  <c r="SCS336" i="51"/>
  <c r="SDY336" i="51"/>
  <c r="SFE336" i="51"/>
  <c r="SGK336" i="51"/>
  <c r="SHQ336" i="51"/>
  <c r="SIW336" i="51"/>
  <c r="SKC336" i="51"/>
  <c r="SLI336" i="51"/>
  <c r="SMO336" i="51"/>
  <c r="SNU336" i="51"/>
  <c r="SPA336" i="51"/>
  <c r="SQG336" i="51"/>
  <c r="SRM336" i="51"/>
  <c r="SSS336" i="51"/>
  <c r="STY336" i="51"/>
  <c r="SVE336" i="51"/>
  <c r="SWK336" i="51"/>
  <c r="SXQ336" i="51"/>
  <c r="SYW336" i="51"/>
  <c r="TAC336" i="51"/>
  <c r="TBI336" i="51"/>
  <c r="TCO336" i="51"/>
  <c r="TDU336" i="51"/>
  <c r="NVZ336" i="51"/>
  <c r="NXF336" i="51"/>
  <c r="NYL336" i="51"/>
  <c r="NZR336" i="51"/>
  <c r="OAX336" i="51"/>
  <c r="OCD336" i="51"/>
  <c r="ODJ336" i="51"/>
  <c r="OEP336" i="51"/>
  <c r="OFV336" i="51"/>
  <c r="OHB336" i="51"/>
  <c r="OIH336" i="51"/>
  <c r="OJN336" i="51"/>
  <c r="OKT336" i="51"/>
  <c r="OLZ336" i="51"/>
  <c r="ONF336" i="51"/>
  <c r="OOL336" i="51"/>
  <c r="OPR336" i="51"/>
  <c r="OQX336" i="51"/>
  <c r="OSD336" i="51"/>
  <c r="OTJ336" i="51"/>
  <c r="OUP336" i="51"/>
  <c r="OVV336" i="51"/>
  <c r="OXB336" i="51"/>
  <c r="OYH336" i="51"/>
  <c r="OZN336" i="51"/>
  <c r="PAT336" i="51"/>
  <c r="PBZ336" i="51"/>
  <c r="PDF336" i="51"/>
  <c r="PEL336" i="51"/>
  <c r="PFR336" i="51"/>
  <c r="PGX336" i="51"/>
  <c r="PID336" i="51"/>
  <c r="PJJ336" i="51"/>
  <c r="PKP336" i="51"/>
  <c r="PLV336" i="51"/>
  <c r="PNB336" i="51"/>
  <c r="POH336" i="51"/>
  <c r="PPN336" i="51"/>
  <c r="PQT336" i="51"/>
  <c r="PRZ336" i="51"/>
  <c r="PTF336" i="51"/>
  <c r="PUL336" i="51"/>
  <c r="PVR336" i="51"/>
  <c r="PWX336" i="51"/>
  <c r="PYD336" i="51"/>
  <c r="PZJ336" i="51"/>
  <c r="QAP336" i="51"/>
  <c r="QBV336" i="51"/>
  <c r="QDB336" i="51"/>
  <c r="QEH336" i="51"/>
  <c r="QFN336" i="51"/>
  <c r="QGT336" i="51"/>
  <c r="QHZ336" i="51"/>
  <c r="QJF336" i="51"/>
  <c r="QKL336" i="51"/>
  <c r="QLR336" i="51"/>
  <c r="QMX336" i="51"/>
  <c r="QOD336" i="51"/>
  <c r="QPJ336" i="51"/>
  <c r="QQP336" i="51"/>
  <c r="QRV336" i="51"/>
  <c r="QTB336" i="51"/>
  <c r="QUH336" i="51"/>
  <c r="QVN336" i="51"/>
  <c r="QWT336" i="51"/>
  <c r="QXZ336" i="51"/>
  <c r="QZF336" i="51"/>
  <c r="RAL336" i="51"/>
  <c r="RBR336" i="51"/>
  <c r="RCX336" i="51"/>
  <c r="RED336" i="51"/>
  <c r="RFJ336" i="51"/>
  <c r="RGP336" i="51"/>
  <c r="RHV336" i="51"/>
  <c r="RJB336" i="51"/>
  <c r="RKH336" i="51"/>
  <c r="RLN336" i="51"/>
  <c r="RMT336" i="51"/>
  <c r="RNZ336" i="51"/>
  <c r="RPF336" i="51"/>
  <c r="RQL336" i="51"/>
  <c r="RRR336" i="51"/>
  <c r="RSX336" i="51"/>
  <c r="RUD336" i="51"/>
  <c r="RVJ336" i="51"/>
  <c r="NBH336" i="51"/>
  <c r="NCN336" i="51"/>
  <c r="NDT336" i="51"/>
  <c r="NEZ336" i="51"/>
  <c r="NGF336" i="51"/>
  <c r="NHL336" i="51"/>
  <c r="NIR336" i="51"/>
  <c r="NJX336" i="51"/>
  <c r="NLD336" i="51"/>
  <c r="NMJ336" i="51"/>
  <c r="NNP336" i="51"/>
  <c r="NOV336" i="51"/>
  <c r="NQB336" i="51"/>
  <c r="NRH336" i="51"/>
  <c r="NSN336" i="51"/>
  <c r="NTT336" i="51"/>
  <c r="NUZ336" i="51"/>
  <c r="NWF336" i="51"/>
  <c r="NXL336" i="51"/>
  <c r="NYR336" i="51"/>
  <c r="NZX336" i="51"/>
  <c r="OBD336" i="51"/>
  <c r="OCJ336" i="51"/>
  <c r="ODP336" i="51"/>
  <c r="OEV336" i="51"/>
  <c r="OGB336" i="51"/>
  <c r="OHH336" i="51"/>
  <c r="OIN336" i="51"/>
  <c r="OJT336" i="51"/>
  <c r="OKZ336" i="51"/>
  <c r="OMF336" i="51"/>
  <c r="ONL336" i="51"/>
  <c r="OOR336" i="51"/>
  <c r="OPX336" i="51"/>
  <c r="ORD336" i="51"/>
  <c r="OSJ336" i="51"/>
  <c r="OTP336" i="51"/>
  <c r="OUV336" i="51"/>
  <c r="OWB336" i="51"/>
  <c r="OXH336" i="51"/>
  <c r="OYN336" i="51"/>
  <c r="OZT336" i="51"/>
  <c r="PAZ336" i="51"/>
  <c r="PCF336" i="51"/>
  <c r="TFA336" i="51"/>
  <c r="TGG336" i="51"/>
  <c r="THM336" i="51"/>
  <c r="TIS336" i="51"/>
  <c r="TJY336" i="51"/>
  <c r="TLE336" i="51"/>
  <c r="TMK336" i="51"/>
  <c r="TNQ336" i="51"/>
  <c r="TOW336" i="51"/>
  <c r="TQC336" i="51"/>
  <c r="TRI336" i="51"/>
  <c r="TSO336" i="51"/>
  <c r="TTU336" i="51"/>
  <c r="TVA336" i="51"/>
  <c r="TWG336" i="51"/>
  <c r="TXM336" i="51"/>
  <c r="TYS336" i="51"/>
  <c r="TZY336" i="51"/>
  <c r="UBE336" i="51"/>
  <c r="UCK336" i="51"/>
  <c r="UDQ336" i="51"/>
  <c r="UEW336" i="51"/>
  <c r="UGC336" i="51"/>
  <c r="UHI336" i="51"/>
  <c r="UIO336" i="51"/>
  <c r="UJU336" i="51"/>
  <c r="ULA336" i="51"/>
  <c r="UMG336" i="51"/>
  <c r="UNM336" i="51"/>
  <c r="UOS336" i="51"/>
  <c r="UPY336" i="51"/>
  <c r="URE336" i="51"/>
  <c r="USK336" i="51"/>
  <c r="UTQ336" i="51"/>
  <c r="UUW336" i="51"/>
  <c r="UWC336" i="51"/>
  <c r="UXI336" i="51"/>
  <c r="UYO336" i="51"/>
  <c r="UZU336" i="51"/>
  <c r="VBA336" i="51"/>
  <c r="VCG336" i="51"/>
  <c r="VDM336" i="51"/>
  <c r="VES336" i="51"/>
  <c r="VFY336" i="51"/>
  <c r="VHE336" i="51"/>
  <c r="VIK336" i="51"/>
  <c r="VJQ336" i="51"/>
  <c r="VKW336" i="51"/>
  <c r="VMC336" i="51"/>
  <c r="VNI336" i="51"/>
  <c r="VOO336" i="51"/>
  <c r="VPU336" i="51"/>
  <c r="VRA336" i="51"/>
  <c r="VSG336" i="51"/>
  <c r="VTM336" i="51"/>
  <c r="VUS336" i="51"/>
  <c r="VVY336" i="51"/>
  <c r="VXE336" i="51"/>
  <c r="VYK336" i="51"/>
  <c r="VZQ336" i="51"/>
  <c r="WAW336" i="51"/>
  <c r="WCC336" i="51"/>
  <c r="WDI336" i="51"/>
  <c r="WEO336" i="51"/>
  <c r="WFU336" i="51"/>
  <c r="WHA336" i="51"/>
  <c r="WIG336" i="51"/>
  <c r="WJM336" i="51"/>
  <c r="WKS336" i="51"/>
  <c r="WLY336" i="51"/>
  <c r="WNE336" i="51"/>
  <c r="WOK336" i="51"/>
  <c r="WPQ336" i="51"/>
  <c r="WQW336" i="51"/>
  <c r="WSC336" i="51"/>
  <c r="WTI336" i="51"/>
  <c r="WUO336" i="51"/>
  <c r="WVU336" i="51"/>
  <c r="WXA336" i="51"/>
  <c r="WYG336" i="51"/>
  <c r="WZM336" i="51"/>
  <c r="XAS336" i="51"/>
  <c r="XBY336" i="51"/>
  <c r="XDE336" i="51"/>
  <c r="XEK336" i="51"/>
  <c r="RWP336" i="51"/>
  <c r="RXV336" i="51"/>
  <c r="RZB336" i="51"/>
  <c r="SAH336" i="51"/>
  <c r="SBN336" i="51"/>
  <c r="SCT336" i="51"/>
  <c r="SDZ336" i="51"/>
  <c r="SFF336" i="51"/>
  <c r="SGL336" i="51"/>
  <c r="SHR336" i="51"/>
  <c r="SIX336" i="51"/>
  <c r="SKD336" i="51"/>
  <c r="SLJ336" i="51"/>
  <c r="SMP336" i="51"/>
  <c r="SNV336" i="51"/>
  <c r="SPB336" i="51"/>
  <c r="SQH336" i="51"/>
  <c r="SRN336" i="51"/>
  <c r="SST336" i="51"/>
  <c r="STZ336" i="51"/>
  <c r="SVF336" i="51"/>
  <c r="SWL336" i="51"/>
  <c r="SXR336" i="51"/>
  <c r="SYX336" i="51"/>
  <c r="TAD336" i="51"/>
  <c r="TBJ336" i="51"/>
  <c r="TCP336" i="51"/>
  <c r="TDV336" i="51"/>
  <c r="DYJ336" i="51"/>
  <c r="EKR336" i="51"/>
  <c r="EYF336" i="51"/>
  <c r="FKN336" i="51"/>
  <c r="FWV336" i="51"/>
  <c r="GJD336" i="51"/>
  <c r="GSZ336" i="51"/>
  <c r="HEB336" i="51"/>
  <c r="IDX336" i="51"/>
  <c r="KEV336" i="51"/>
  <c r="DMB336" i="51"/>
  <c r="DUR336" i="51"/>
  <c r="EJL336" i="51"/>
  <c r="EWZ336" i="51"/>
  <c r="FIB336" i="51"/>
  <c r="FVP336" i="51"/>
  <c r="GLP336" i="51"/>
  <c r="GUF336" i="51"/>
  <c r="HBP336" i="51"/>
  <c r="HMR336" i="51"/>
  <c r="HRP336" i="51"/>
  <c r="HWN336" i="51"/>
  <c r="IAF336" i="51"/>
  <c r="IGJ336" i="51"/>
  <c r="IMN336" i="51"/>
  <c r="IQF336" i="51"/>
  <c r="ISR336" i="51"/>
  <c r="IWJ336" i="51"/>
  <c r="JCN336" i="51"/>
  <c r="JHL336" i="51"/>
  <c r="JLD336" i="51"/>
  <c r="JQB336" i="51"/>
  <c r="JUZ336" i="51"/>
  <c r="JYR336" i="51"/>
  <c r="KCJ336" i="51"/>
  <c r="KIN336" i="51"/>
  <c r="KOR336" i="51"/>
  <c r="KSJ336" i="51"/>
  <c r="KXH336" i="51"/>
  <c r="KZT336" i="51"/>
  <c r="LCF336" i="51"/>
  <c r="LFX336" i="51"/>
  <c r="LKV336" i="51"/>
  <c r="LON336" i="51"/>
  <c r="LTL336" i="51"/>
  <c r="LYJ336" i="51"/>
  <c r="MCB336" i="51"/>
  <c r="MEN336" i="51"/>
  <c r="DIJ336" i="51"/>
  <c r="EFT336" i="51"/>
  <c r="FEJ336" i="51"/>
  <c r="FTD336" i="51"/>
  <c r="GEF336" i="51"/>
  <c r="GPH336" i="51"/>
  <c r="GZD336" i="51"/>
  <c r="HIZ336" i="51"/>
  <c r="HSV336" i="51"/>
  <c r="IFD336" i="51"/>
  <c r="JBH336" i="51"/>
  <c r="KRD336" i="51"/>
  <c r="DKV336" i="51"/>
  <c r="DPT336" i="51"/>
  <c r="DQZ336" i="51"/>
  <c r="DXD336" i="51"/>
  <c r="EDH336" i="51"/>
  <c r="EGZ336" i="51"/>
  <c r="END336" i="51"/>
  <c r="EPP336" i="51"/>
  <c r="EVT336" i="51"/>
  <c r="EZL336" i="51"/>
  <c r="FBX336" i="51"/>
  <c r="FJH336" i="51"/>
  <c r="FOF336" i="51"/>
  <c r="FUJ336" i="51"/>
  <c r="FYB336" i="51"/>
  <c r="FZH336" i="51"/>
  <c r="GHX336" i="51"/>
  <c r="GMV336" i="51"/>
  <c r="GOB336" i="51"/>
  <c r="GVL336" i="51"/>
  <c r="GXX336" i="51"/>
  <c r="HAJ336" i="51"/>
  <c r="HCV336" i="51"/>
  <c r="HLL336" i="51"/>
  <c r="HQJ336" i="51"/>
  <c r="HUB336" i="51"/>
  <c r="HVH336" i="51"/>
  <c r="HXT336" i="51"/>
  <c r="HYZ336" i="51"/>
  <c r="IBL336" i="51"/>
  <c r="IHP336" i="51"/>
  <c r="ILH336" i="51"/>
  <c r="INT336" i="51"/>
  <c r="IOZ336" i="51"/>
  <c r="IRL336" i="51"/>
  <c r="ITX336" i="51"/>
  <c r="IVD336" i="51"/>
  <c r="IXP336" i="51"/>
  <c r="JAB336" i="51"/>
  <c r="JEZ336" i="51"/>
  <c r="JIR336" i="51"/>
  <c r="JJX336" i="51"/>
  <c r="JMJ336" i="51"/>
  <c r="JNP336" i="51"/>
  <c r="JRH336" i="51"/>
  <c r="JTT336" i="51"/>
  <c r="JWF336" i="51"/>
  <c r="JXL336" i="51"/>
  <c r="JZX336" i="51"/>
  <c r="KBD336" i="51"/>
  <c r="KDP336" i="51"/>
  <c r="KGB336" i="51"/>
  <c r="KHH336" i="51"/>
  <c r="KKZ336" i="51"/>
  <c r="KNL336" i="51"/>
  <c r="KPX336" i="51"/>
  <c r="KTP336" i="51"/>
  <c r="KWB336" i="51"/>
  <c r="KYN336" i="51"/>
  <c r="LAZ336" i="51"/>
  <c r="LDL336" i="51"/>
  <c r="LER336" i="51"/>
  <c r="LHD336" i="51"/>
  <c r="LIJ336" i="51"/>
  <c r="LJP336" i="51"/>
  <c r="LMB336" i="51"/>
  <c r="LNH336" i="51"/>
  <c r="LPT336" i="51"/>
  <c r="LQZ336" i="51"/>
  <c r="LSF336" i="51"/>
  <c r="LUR336" i="51"/>
  <c r="LVX336" i="51"/>
  <c r="LXD336" i="51"/>
  <c r="LZP336" i="51"/>
  <c r="MAV336" i="51"/>
  <c r="MDH336" i="51"/>
  <c r="MFT336" i="51"/>
  <c r="DVX336" i="51"/>
  <c r="ELX336" i="51"/>
  <c r="FAR336" i="51"/>
  <c r="FPL336" i="51"/>
  <c r="GFL336" i="51"/>
  <c r="GWR336" i="51"/>
  <c r="HPD336" i="51"/>
  <c r="ICR336" i="51"/>
  <c r="IYV336" i="51"/>
  <c r="KUV336" i="51"/>
  <c r="DJP336" i="51"/>
  <c r="DSF336" i="51"/>
  <c r="EEN336" i="51"/>
  <c r="ESB336" i="51"/>
  <c r="FDD336" i="51"/>
  <c r="FQR336" i="51"/>
  <c r="GAN336" i="51"/>
  <c r="GQN336" i="51"/>
  <c r="HFH336" i="51"/>
  <c r="IKB336" i="51"/>
  <c r="KMF336" i="51"/>
  <c r="DNH336" i="51"/>
  <c r="DTL336" i="51"/>
  <c r="EIF336" i="51"/>
  <c r="EUN336" i="51"/>
  <c r="FFP336" i="51"/>
  <c r="FRX336" i="51"/>
  <c r="GCZ336" i="51"/>
  <c r="GRT336" i="51"/>
  <c r="HGN336" i="51"/>
  <c r="IIV336" i="51"/>
  <c r="KJT336" i="51"/>
  <c r="EAV336" i="51"/>
  <c r="EQV336" i="51"/>
  <c r="FLT336" i="51"/>
  <c r="GGR336" i="51"/>
  <c r="HKF336" i="51"/>
  <c r="JSN336" i="51"/>
  <c r="JDT336" i="51"/>
  <c r="DHD336" i="51"/>
  <c r="ECB336" i="51"/>
  <c r="ETH336" i="51"/>
  <c r="FMZ336" i="51"/>
  <c r="GKJ336" i="51"/>
  <c r="HNX336" i="51"/>
  <c r="JOV336" i="51"/>
  <c r="DON336" i="51"/>
  <c r="DZP336" i="51"/>
  <c r="EOJ336" i="51"/>
  <c r="FGV336" i="51"/>
  <c r="GBT336" i="51"/>
  <c r="HHT336" i="51"/>
  <c r="JGF336" i="51"/>
  <c r="DTK336" i="51"/>
  <c r="HWM336" i="51"/>
  <c r="IHO336" i="51"/>
  <c r="IOY336" i="51"/>
  <c r="JCM336" i="51"/>
  <c r="JRG336" i="51"/>
  <c r="KEU336" i="51"/>
  <c r="KOQ336" i="51"/>
  <c r="KXG336" i="51"/>
  <c r="LFW336" i="51"/>
  <c r="LQY336" i="51"/>
  <c r="LZO336" i="51"/>
  <c r="MKQ336" i="51"/>
  <c r="MOI336" i="51"/>
  <c r="MZK336" i="51"/>
  <c r="NKM336" i="51"/>
  <c r="NVO336" i="51"/>
  <c r="OJC336" i="51"/>
  <c r="ORS336" i="51"/>
  <c r="PAI336" i="51"/>
  <c r="PHS336" i="51"/>
  <c r="PQI336" i="51"/>
  <c r="PWM336" i="51"/>
  <c r="QFC336" i="51"/>
  <c r="QQE336" i="51"/>
  <c r="RBG336" i="51"/>
  <c r="RLC336" i="51"/>
  <c r="RUY336" i="51"/>
  <c r="SOQ336" i="51"/>
  <c r="SYM336" i="51"/>
  <c r="IBK336" i="51"/>
  <c r="IRK336" i="51"/>
  <c r="JHK336" i="51"/>
  <c r="JXK336" i="51"/>
  <c r="KHG336" i="51"/>
  <c r="KRC336" i="51"/>
  <c r="LKU336" i="51"/>
  <c r="MCA336" i="51"/>
  <c r="MTG336" i="51"/>
  <c r="NDC336" i="51"/>
  <c r="NOE336" i="51"/>
  <c r="OAM336" i="51"/>
  <c r="OKI336" i="51"/>
  <c r="OSY336" i="51"/>
  <c r="PBO336" i="51"/>
  <c r="PPC336" i="51"/>
  <c r="PXS336" i="51"/>
  <c r="QLG336" i="51"/>
  <c r="QYU336" i="51"/>
  <c r="RIQ336" i="51"/>
  <c r="RQA336" i="51"/>
  <c r="SBC336" i="51"/>
  <c r="SKY336" i="51"/>
  <c r="SWA336" i="51"/>
  <c r="HUA336" i="51"/>
  <c r="IGI336" i="51"/>
  <c r="IWI336" i="51"/>
  <c r="JJW336" i="51"/>
  <c r="KCI336" i="51"/>
  <c r="KNK336" i="51"/>
  <c r="KYM336" i="51"/>
  <c r="LNG336" i="51"/>
  <c r="MEM336" i="51"/>
  <c r="MVS336" i="51"/>
  <c r="NJG336" i="51"/>
  <c r="NUI336" i="51"/>
  <c r="OEE336" i="51"/>
  <c r="OMU336" i="51"/>
  <c r="OZC336" i="51"/>
  <c r="PKE336" i="51"/>
  <c r="QCQ336" i="51"/>
  <c r="QNS336" i="51"/>
  <c r="RGE336" i="51"/>
  <c r="RRG336" i="51"/>
  <c r="RZW336" i="51"/>
  <c r="SHG336" i="51"/>
  <c r="SPW336" i="51"/>
  <c r="SXG336" i="51"/>
  <c r="HRO336" i="51"/>
  <c r="IAE336" i="51"/>
  <c r="IKA336" i="51"/>
  <c r="ISQ336" i="51"/>
  <c r="JAA336" i="51"/>
  <c r="JGE336" i="51"/>
  <c r="JMI336" i="51"/>
  <c r="JTS336" i="51"/>
  <c r="JZW336" i="51"/>
  <c r="KJS336" i="51"/>
  <c r="KUU336" i="51"/>
  <c r="LEQ336" i="51"/>
  <c r="LMA336" i="51"/>
  <c r="LUQ336" i="51"/>
  <c r="MAU336" i="51"/>
  <c r="MIE336" i="51"/>
  <c r="MSA336" i="51"/>
  <c r="NBW336" i="51"/>
  <c r="NIA336" i="51"/>
  <c r="NQQ336" i="51"/>
  <c r="OCY336" i="51"/>
  <c r="OLO336" i="51"/>
  <c r="OVK336" i="51"/>
  <c r="PGM336" i="51"/>
  <c r="PLK336" i="51"/>
  <c r="PSU336" i="51"/>
  <c r="QAE336" i="51"/>
  <c r="QHO336" i="51"/>
  <c r="QOY336" i="51"/>
  <c r="QTW336" i="51"/>
  <c r="RCM336" i="51"/>
  <c r="RJW336" i="51"/>
  <c r="ROU336" i="51"/>
  <c r="RWE336" i="51"/>
  <c r="SDO336" i="51"/>
  <c r="SIM336" i="51"/>
  <c r="SNK336" i="51"/>
  <c r="STO336" i="51"/>
  <c r="TAY336" i="51"/>
  <c r="HQI336" i="51"/>
  <c r="HXS336" i="51"/>
  <c r="IDW336" i="51"/>
  <c r="IIU336" i="51"/>
  <c r="IQE336" i="51"/>
  <c r="IYU336" i="51"/>
  <c r="JEY336" i="51"/>
  <c r="JLC336" i="51"/>
  <c r="JOU336" i="51"/>
  <c r="JUY336" i="51"/>
  <c r="KBC336" i="51"/>
  <c r="KIM336" i="51"/>
  <c r="KPW336" i="51"/>
  <c r="KSI336" i="51"/>
  <c r="KZS336" i="51"/>
  <c r="LHC336" i="51"/>
  <c r="LOM336" i="51"/>
  <c r="LTK336" i="51"/>
  <c r="LYI336" i="51"/>
  <c r="MFS336" i="51"/>
  <c r="MLW336" i="51"/>
  <c r="MQU336" i="51"/>
  <c r="MYE336" i="51"/>
  <c r="NEI336" i="51"/>
  <c r="NLS336" i="51"/>
  <c r="NRW336" i="51"/>
  <c r="NYA336" i="51"/>
  <c r="OFK336" i="51"/>
  <c r="OQM336" i="51"/>
  <c r="OXW336" i="51"/>
  <c r="PEA336" i="51"/>
  <c r="PMQ336" i="51"/>
  <c r="PVG336" i="51"/>
  <c r="QDW336" i="51"/>
  <c r="QKA336" i="51"/>
  <c r="QSQ336" i="51"/>
  <c r="QWI336" i="51"/>
  <c r="RAA336" i="51"/>
  <c r="REY336" i="51"/>
  <c r="RMI336" i="51"/>
  <c r="RTS336" i="51"/>
  <c r="RXK336" i="51"/>
  <c r="SEU336" i="51"/>
  <c r="SME336" i="51"/>
  <c r="SUU336" i="51"/>
  <c r="TDK336" i="51"/>
  <c r="HVG336" i="51"/>
  <c r="IFC336" i="51"/>
  <c r="INS336" i="51"/>
  <c r="ITW336" i="51"/>
  <c r="JBG336" i="51"/>
  <c r="JIQ336" i="51"/>
  <c r="JQA336" i="51"/>
  <c r="JYQ336" i="51"/>
  <c r="KGA336" i="51"/>
  <c r="KME336" i="51"/>
  <c r="KTO336" i="51"/>
  <c r="LCE336" i="51"/>
  <c r="LII336" i="51"/>
  <c r="LPS336" i="51"/>
  <c r="LVW336" i="51"/>
  <c r="MGY336" i="51"/>
  <c r="MNC336" i="51"/>
  <c r="MUM336" i="51"/>
  <c r="NAQ336" i="51"/>
  <c r="NFO336" i="51"/>
  <c r="NMY336" i="51"/>
  <c r="NTC336" i="51"/>
  <c r="OBS336" i="51"/>
  <c r="OGQ336" i="51"/>
  <c r="OOA336" i="51"/>
  <c r="OUE336" i="51"/>
  <c r="PFG336" i="51"/>
  <c r="PNW336" i="51"/>
  <c r="PUA336" i="51"/>
  <c r="QBK336" i="51"/>
  <c r="QIU336" i="51"/>
  <c r="QRK336" i="51"/>
  <c r="QXO336" i="51"/>
  <c r="RHK336" i="51"/>
  <c r="RSM336" i="51"/>
  <c r="RYQ336" i="51"/>
  <c r="SGA336" i="51"/>
  <c r="SJS336" i="51"/>
  <c r="SSI336" i="51"/>
  <c r="SZS336" i="51"/>
  <c r="HSU336" i="51"/>
  <c r="ICQ336" i="51"/>
  <c r="ILG336" i="51"/>
  <c r="IXO336" i="51"/>
  <c r="JSM336" i="51"/>
  <c r="LAY336" i="51"/>
  <c r="NZG336" i="51"/>
  <c r="HYY336" i="51"/>
  <c r="IMM336" i="51"/>
  <c r="IVC336" i="51"/>
  <c r="JDS336" i="51"/>
  <c r="JNO336" i="51"/>
  <c r="JWE336" i="51"/>
  <c r="KDO336" i="51"/>
  <c r="KKY336" i="51"/>
  <c r="KWA336" i="51"/>
  <c r="LJO336" i="51"/>
  <c r="LSE336" i="51"/>
  <c r="LXC336" i="51"/>
  <c r="MDG336" i="51"/>
  <c r="MJK336" i="51"/>
  <c r="MPO336" i="51"/>
  <c r="MWY336" i="51"/>
  <c r="NGU336" i="51"/>
  <c r="NPK336" i="51"/>
  <c r="NWU336" i="51"/>
  <c r="OHW336" i="51"/>
  <c r="OPG336" i="51"/>
  <c r="OWQ336" i="51"/>
  <c r="PCU336" i="51"/>
  <c r="PIY336" i="51"/>
  <c r="PRO336" i="51"/>
  <c r="PYY336" i="51"/>
  <c r="QGI336" i="51"/>
  <c r="QMM336" i="51"/>
  <c r="QVC336" i="51"/>
  <c r="RDS336" i="51"/>
  <c r="RNO336" i="51"/>
  <c r="SCI336" i="51"/>
  <c r="SRC336" i="51"/>
  <c r="TCE336" i="51"/>
  <c r="MGZ336" i="51"/>
  <c r="MIF336" i="51"/>
  <c r="MJL336" i="51"/>
  <c r="MKR336" i="51"/>
  <c r="MLX336" i="51"/>
  <c r="MND336" i="51"/>
  <c r="MOJ336" i="51"/>
  <c r="MPP336" i="51"/>
  <c r="MQV336" i="51"/>
  <c r="MSB336" i="51"/>
  <c r="MTH336" i="51"/>
  <c r="MUN336" i="51"/>
  <c r="MVT336" i="51"/>
  <c r="MWZ336" i="51"/>
  <c r="MYF336" i="51"/>
  <c r="MZL336" i="51"/>
  <c r="NAR336" i="51"/>
  <c r="NBX336" i="51"/>
  <c r="NDD336" i="51"/>
  <c r="NEJ336" i="51"/>
  <c r="NFP336" i="51"/>
  <c r="NGV336" i="51"/>
  <c r="NIB336" i="51"/>
  <c r="NJH336" i="51"/>
  <c r="NKN336" i="51"/>
  <c r="NLT336" i="51"/>
  <c r="NMZ336" i="51"/>
  <c r="NOF336" i="51"/>
  <c r="NPL336" i="51"/>
  <c r="NQR336" i="51"/>
  <c r="NRX336" i="51"/>
  <c r="NTD336" i="51"/>
  <c r="NUJ336" i="51"/>
  <c r="NVP336" i="51"/>
  <c r="NWV336" i="51"/>
  <c r="NYB336" i="51"/>
  <c r="NZH336" i="51"/>
  <c r="OAN336" i="51"/>
  <c r="OBT336" i="51"/>
  <c r="OCZ336" i="51"/>
  <c r="OEF336" i="51"/>
  <c r="OFL336" i="51"/>
  <c r="OGR336" i="51"/>
  <c r="OHX336" i="51"/>
  <c r="OJD336" i="51"/>
  <c r="OKJ336" i="51"/>
  <c r="OLP336" i="51"/>
  <c r="OMV336" i="51"/>
  <c r="OOB336" i="51"/>
  <c r="OPH336" i="51"/>
  <c r="OQN336" i="51"/>
  <c r="ORT336" i="51"/>
  <c r="OSZ336" i="51"/>
  <c r="OUF336" i="51"/>
  <c r="OVL336" i="51"/>
  <c r="OWR336" i="51"/>
  <c r="OXX336" i="51"/>
  <c r="OZD336" i="51"/>
  <c r="PAJ336" i="51"/>
  <c r="PBP336" i="51"/>
  <c r="PCV336" i="51"/>
  <c r="PEB336" i="51"/>
  <c r="PFH336" i="51"/>
  <c r="PGN336" i="51"/>
  <c r="PHT336" i="51"/>
  <c r="PIZ336" i="51"/>
  <c r="PKF336" i="51"/>
  <c r="PLL336" i="51"/>
  <c r="PMR336" i="51"/>
  <c r="PNX336" i="51"/>
  <c r="PPD336" i="51"/>
  <c r="PQJ336" i="51"/>
  <c r="PRP336" i="51"/>
  <c r="PSV336" i="51"/>
  <c r="PUB336" i="51"/>
  <c r="PVH336" i="51"/>
  <c r="PWN336" i="51"/>
  <c r="PXT336" i="51"/>
  <c r="PYZ336" i="51"/>
  <c r="QAF336" i="51"/>
  <c r="QBL336" i="51"/>
  <c r="QCR336" i="51"/>
  <c r="QDX336" i="51"/>
  <c r="QFD336" i="51"/>
  <c r="QGJ336" i="51"/>
  <c r="HWO336" i="51"/>
  <c r="TFB336" i="51"/>
  <c r="TGH336" i="51"/>
  <c r="THN336" i="51"/>
  <c r="TIT336" i="51"/>
  <c r="TJZ336" i="51"/>
  <c r="TLF336" i="51"/>
  <c r="TML336" i="51"/>
  <c r="TNR336" i="51"/>
  <c r="TOX336" i="51"/>
  <c r="TQD336" i="51"/>
  <c r="TRJ336" i="51"/>
  <c r="TSP336" i="51"/>
  <c r="TTV336" i="51"/>
  <c r="TVB336" i="51"/>
  <c r="TWH336" i="51"/>
  <c r="TXN336" i="51"/>
  <c r="TYT336" i="51"/>
  <c r="TZZ336" i="51"/>
  <c r="UBF336" i="51"/>
  <c r="UCL336" i="51"/>
  <c r="UDR336" i="51"/>
  <c r="UEX336" i="51"/>
  <c r="UGD336" i="51"/>
  <c r="UHJ336" i="51"/>
  <c r="UIP336" i="51"/>
  <c r="UJV336" i="51"/>
  <c r="ULB336" i="51"/>
  <c r="UMH336" i="51"/>
  <c r="UNN336" i="51"/>
  <c r="UOT336" i="51"/>
  <c r="UPZ336" i="51"/>
  <c r="URF336" i="51"/>
  <c r="USL336" i="51"/>
  <c r="UTR336" i="51"/>
  <c r="UUX336" i="51"/>
  <c r="UWD336" i="51"/>
  <c r="UXJ336" i="51"/>
  <c r="UYP336" i="51"/>
  <c r="UZV336" i="51"/>
  <c r="VBB336" i="51"/>
  <c r="VCH336" i="51"/>
  <c r="VDN336" i="51"/>
  <c r="VET336" i="51"/>
  <c r="VFZ336" i="51"/>
  <c r="VHF336" i="51"/>
  <c r="VIL336" i="51"/>
  <c r="VJR336" i="51"/>
  <c r="VKX336" i="51"/>
  <c r="VMD336" i="51"/>
  <c r="VNJ336" i="51"/>
  <c r="VOP336" i="51"/>
  <c r="VPV336" i="51"/>
  <c r="VRB336" i="51"/>
  <c r="VSH336" i="51"/>
  <c r="VTN336" i="51"/>
  <c r="VUT336" i="51"/>
  <c r="VVZ336" i="51"/>
  <c r="VXF336" i="51"/>
  <c r="VYL336" i="51"/>
  <c r="VZR336" i="51"/>
  <c r="WAX336" i="51"/>
  <c r="WCD336" i="51"/>
  <c r="WDJ336" i="51"/>
  <c r="WEP336" i="51"/>
  <c r="WFV336" i="51"/>
  <c r="WHB336" i="51"/>
  <c r="WIH336" i="51"/>
  <c r="WJN336" i="51"/>
  <c r="WKT336" i="51"/>
  <c r="WLZ336" i="51"/>
  <c r="WNF336" i="51"/>
  <c r="WOL336" i="51"/>
  <c r="WPR336" i="51"/>
  <c r="WQX336" i="51"/>
  <c r="WSD336" i="51"/>
  <c r="WTJ336" i="51"/>
  <c r="WUP336" i="51"/>
  <c r="WVV336" i="51"/>
  <c r="WXB336" i="51"/>
  <c r="WYH336" i="51"/>
  <c r="WZN336" i="51"/>
  <c r="XAT336" i="51"/>
  <c r="XBZ336" i="51"/>
  <c r="XDF336" i="51"/>
  <c r="XEL336" i="51"/>
  <c r="SEX336" i="51"/>
  <c r="IDY336" i="51"/>
  <c r="BQ336" i="51"/>
  <c r="KG336" i="51"/>
  <c r="RQ336" i="51"/>
  <c r="AAG336" i="51"/>
  <c r="AGK336" i="51"/>
  <c r="ANU336" i="51"/>
  <c r="AVE336" i="51"/>
  <c r="BCO336" i="51"/>
  <c r="BJY336" i="51"/>
  <c r="BQC336" i="51"/>
  <c r="BSO336" i="51"/>
  <c r="BTU336" i="51"/>
  <c r="BXM336" i="51"/>
  <c r="BZY336" i="51"/>
  <c r="CDQ336" i="51"/>
  <c r="CEW336" i="51"/>
  <c r="CHI336" i="51"/>
  <c r="CJU336" i="51"/>
  <c r="CLA336" i="51"/>
  <c r="CMG336" i="51"/>
  <c r="CNM336" i="51"/>
  <c r="COS336" i="51"/>
  <c r="CPY336" i="51"/>
  <c r="CRE336" i="51"/>
  <c r="CSK336" i="51"/>
  <c r="CTQ336" i="51"/>
  <c r="CUW336" i="51"/>
  <c r="CWC336" i="51"/>
  <c r="CXI336" i="51"/>
  <c r="CYO336" i="51"/>
  <c r="DBA336" i="51"/>
  <c r="DCG336" i="51"/>
  <c r="DDM336" i="51"/>
  <c r="DFY336" i="51"/>
  <c r="DIK336" i="51"/>
  <c r="DKW336" i="51"/>
  <c r="DNI336" i="51"/>
  <c r="DOO336" i="51"/>
  <c r="DPU336" i="51"/>
  <c r="DRA336" i="51"/>
  <c r="DSG336" i="51"/>
  <c r="DTM336" i="51"/>
  <c r="DUS336" i="51"/>
  <c r="DVY336" i="51"/>
  <c r="DXE336" i="51"/>
  <c r="DYK336" i="51"/>
  <c r="DZQ336" i="51"/>
  <c r="EAW336" i="51"/>
  <c r="ECC336" i="51"/>
  <c r="EDI336" i="51"/>
  <c r="EEO336" i="51"/>
  <c r="EFU336" i="51"/>
  <c r="EHA336" i="51"/>
  <c r="EIG336" i="51"/>
  <c r="EJM336" i="51"/>
  <c r="EKS336" i="51"/>
  <c r="ELY336" i="51"/>
  <c r="ENE336" i="51"/>
  <c r="EOK336" i="51"/>
  <c r="EPQ336" i="51"/>
  <c r="EQW336" i="51"/>
  <c r="ESC336" i="51"/>
  <c r="ETI336" i="51"/>
  <c r="EUO336" i="51"/>
  <c r="EVU336" i="51"/>
  <c r="EXA336" i="51"/>
  <c r="EYG336" i="51"/>
  <c r="EZM336" i="51"/>
  <c r="FAS336" i="51"/>
  <c r="FBY336" i="51"/>
  <c r="FDE336" i="51"/>
  <c r="FEK336" i="51"/>
  <c r="FFQ336" i="51"/>
  <c r="FGW336" i="51"/>
  <c r="FIC336" i="51"/>
  <c r="FJI336" i="51"/>
  <c r="FKO336" i="51"/>
  <c r="FLU336" i="51"/>
  <c r="FNA336" i="51"/>
  <c r="FOG336" i="51"/>
  <c r="FPM336" i="51"/>
  <c r="FQS336" i="51"/>
  <c r="FRY336" i="51"/>
  <c r="FTE336" i="51"/>
  <c r="FUK336" i="51"/>
  <c r="FVQ336" i="51"/>
  <c r="FWW336" i="51"/>
  <c r="FYC336" i="51"/>
  <c r="FZI336" i="51"/>
  <c r="GAO336" i="51"/>
  <c r="GBU336" i="51"/>
  <c r="GDA336" i="51"/>
  <c r="GEG336" i="51"/>
  <c r="GFM336" i="51"/>
  <c r="GGS336" i="51"/>
  <c r="GHY336" i="51"/>
  <c r="GJE336" i="51"/>
  <c r="GKK336" i="51"/>
  <c r="GLQ336" i="51"/>
  <c r="GMW336" i="51"/>
  <c r="GOC336" i="51"/>
  <c r="GPI336" i="51"/>
  <c r="GQO336" i="51"/>
  <c r="GRU336" i="51"/>
  <c r="GTA336" i="51"/>
  <c r="GUG336" i="51"/>
  <c r="GVM336" i="51"/>
  <c r="GWS336" i="51"/>
  <c r="GXY336" i="51"/>
  <c r="GZE336" i="51"/>
  <c r="HAK336" i="51"/>
  <c r="HBQ336" i="51"/>
  <c r="HCW336" i="51"/>
  <c r="HEC336" i="51"/>
  <c r="HFI336" i="51"/>
  <c r="HGO336" i="51"/>
  <c r="HHU336" i="51"/>
  <c r="HJA336" i="51"/>
  <c r="HKG336" i="51"/>
  <c r="HLM336" i="51"/>
  <c r="HMS336" i="51"/>
  <c r="HNY336" i="51"/>
  <c r="HPE336" i="51"/>
  <c r="HQK336" i="51"/>
  <c r="HRQ336" i="51"/>
  <c r="HSW336" i="51"/>
  <c r="HUC336" i="51"/>
  <c r="HVI336" i="51"/>
  <c r="ICS336" i="51"/>
  <c r="FI336" i="51"/>
  <c r="MS336" i="51"/>
  <c r="UC336" i="51"/>
  <c r="ABM336" i="51"/>
  <c r="AIW336" i="51"/>
  <c r="AQG336" i="51"/>
  <c r="AXQ336" i="51"/>
  <c r="BFA336" i="51"/>
  <c r="BIS336" i="51"/>
  <c r="BRI336" i="51"/>
  <c r="BYS336" i="51"/>
  <c r="CZU336" i="51"/>
  <c r="IBM336" i="51"/>
  <c r="AK336" i="51"/>
  <c r="HU336" i="51"/>
  <c r="QK336" i="51"/>
  <c r="XU336" i="51"/>
  <c r="AFE336" i="51"/>
  <c r="AMO336" i="51"/>
  <c r="ATY336" i="51"/>
  <c r="BDU336" i="51"/>
  <c r="BMK336" i="51"/>
  <c r="CCK336" i="51"/>
  <c r="DJQ336" i="51"/>
  <c r="IHQ336" i="51"/>
  <c r="IFE336" i="51"/>
  <c r="GO336" i="51"/>
  <c r="LM336" i="51"/>
  <c r="SW336" i="51"/>
  <c r="ZA336" i="51"/>
  <c r="AHQ336" i="51"/>
  <c r="APA336" i="51"/>
  <c r="AWK336" i="51"/>
  <c r="BBI336" i="51"/>
  <c r="BHM336" i="51"/>
  <c r="BOW336" i="51"/>
  <c r="BWG336" i="51"/>
  <c r="CIO336" i="51"/>
  <c r="DMC336" i="51"/>
  <c r="HXU336" i="51"/>
  <c r="EC336" i="51"/>
  <c r="NY336" i="51"/>
  <c r="WO336" i="51"/>
  <c r="ACS336" i="51"/>
  <c r="AKC336" i="51"/>
  <c r="ARM336" i="51"/>
  <c r="AYW336" i="51"/>
  <c r="BLE336" i="51"/>
  <c r="CBE336" i="51"/>
  <c r="DHE336" i="51"/>
  <c r="HZA336" i="51"/>
  <c r="LDK336" i="51"/>
  <c r="CW336" i="51"/>
  <c r="JA336" i="51"/>
  <c r="PE336" i="51"/>
  <c r="VI336" i="51"/>
  <c r="ADY336" i="51"/>
  <c r="ALI336" i="51"/>
  <c r="ASS336" i="51"/>
  <c r="BAC336" i="51"/>
  <c r="BGG336" i="51"/>
  <c r="BNQ336" i="51"/>
  <c r="BVA336" i="51"/>
  <c r="CGC336" i="51"/>
  <c r="DES336" i="51"/>
  <c r="IAG336" i="51"/>
  <c r="SGC336" i="51"/>
  <c r="IRM336" i="51"/>
  <c r="JGG336" i="51"/>
  <c r="JVA336" i="51"/>
  <c r="KRE336" i="51"/>
  <c r="LMC336" i="51"/>
  <c r="MFU336" i="51"/>
  <c r="MVU336" i="51"/>
  <c r="NGW336" i="51"/>
  <c r="NRY336" i="51"/>
  <c r="OEG336" i="51"/>
  <c r="OPI336" i="51"/>
  <c r="OXY336" i="51"/>
  <c r="PHU336" i="51"/>
  <c r="PQK336" i="51"/>
  <c r="PUC336" i="51"/>
  <c r="QAG336" i="51"/>
  <c r="QHQ336" i="51"/>
  <c r="QVE336" i="51"/>
  <c r="RYS336" i="51"/>
  <c r="AL336" i="51"/>
  <c r="NZ336" i="51"/>
  <c r="XV336" i="51"/>
  <c r="AIX336" i="51"/>
  <c r="AXR336" i="51"/>
  <c r="BLF336" i="51"/>
  <c r="BXN336" i="51"/>
  <c r="CMH336" i="51"/>
  <c r="DBB336" i="51"/>
  <c r="DKX336" i="51"/>
  <c r="DVZ336" i="51"/>
  <c r="EKT336" i="51"/>
  <c r="ETJ336" i="51"/>
  <c r="FGX336" i="51"/>
  <c r="FTF336" i="51"/>
  <c r="GFN336" i="51"/>
  <c r="GQP336" i="51"/>
  <c r="HAL336" i="51"/>
  <c r="HKH336" i="51"/>
  <c r="HXV336" i="51"/>
  <c r="IMP336" i="51"/>
  <c r="JGH336" i="51"/>
  <c r="JRJ336" i="51"/>
  <c r="KEX336" i="51"/>
  <c r="KSL336" i="51"/>
  <c r="LET336" i="51"/>
  <c r="LSH336" i="51"/>
  <c r="MCD336" i="51"/>
  <c r="MJN336" i="51"/>
  <c r="MUP336" i="51"/>
  <c r="NEL336" i="51"/>
  <c r="NOH336" i="51"/>
  <c r="NVR336" i="51"/>
  <c r="NZJ336" i="51"/>
  <c r="OFN336" i="51"/>
  <c r="OLR336" i="51"/>
  <c r="OQP336" i="51"/>
  <c r="OXZ336" i="51"/>
  <c r="PED336" i="51"/>
  <c r="PMT336" i="51"/>
  <c r="PSX336" i="51"/>
  <c r="PWP336" i="51"/>
  <c r="PZB336" i="51"/>
  <c r="QDZ336" i="51"/>
  <c r="QGL336" i="51"/>
  <c r="QIX336" i="51"/>
  <c r="QNV336" i="51"/>
  <c r="QQH336" i="51"/>
  <c r="QST336" i="51"/>
  <c r="QVF336" i="51"/>
  <c r="QXR336" i="51"/>
  <c r="RBJ336" i="51"/>
  <c r="RFB336" i="51"/>
  <c r="RIT336" i="51"/>
  <c r="RLF336" i="51"/>
  <c r="RQD336" i="51"/>
  <c r="RTV336" i="51"/>
  <c r="SDR336" i="51"/>
  <c r="K336" i="51"/>
  <c r="AQ336" i="51"/>
  <c r="BW336" i="51"/>
  <c r="DC336" i="51"/>
  <c r="EI336" i="51"/>
  <c r="FO336" i="51"/>
  <c r="GU336" i="51"/>
  <c r="IA336" i="51"/>
  <c r="JG336" i="51"/>
  <c r="KM336" i="51"/>
  <c r="LS336" i="51"/>
  <c r="MY336" i="51"/>
  <c r="OE336" i="51"/>
  <c r="PK336" i="51"/>
  <c r="QQ336" i="51"/>
  <c r="RW336" i="51"/>
  <c r="TC336" i="51"/>
  <c r="UI336" i="51"/>
  <c r="VO336" i="51"/>
  <c r="WU336" i="51"/>
  <c r="YA336" i="51"/>
  <c r="ZG336" i="51"/>
  <c r="AAM336" i="51"/>
  <c r="ABS336" i="51"/>
  <c r="ACY336" i="51"/>
  <c r="AEE336" i="51"/>
  <c r="AFK336" i="51"/>
  <c r="AGQ336" i="51"/>
  <c r="AHW336" i="51"/>
  <c r="AJC336" i="51"/>
  <c r="AKI336" i="51"/>
  <c r="ALO336" i="51"/>
  <c r="AMU336" i="51"/>
  <c r="AOA336" i="51"/>
  <c r="APG336" i="51"/>
  <c r="AQM336" i="51"/>
  <c r="ARS336" i="51"/>
  <c r="ASY336" i="51"/>
  <c r="AUE336" i="51"/>
  <c r="AVK336" i="51"/>
  <c r="AWQ336" i="51"/>
  <c r="AXW336" i="51"/>
  <c r="AZC336" i="51"/>
  <c r="BAI336" i="51"/>
  <c r="BBO336" i="51"/>
  <c r="BCU336" i="51"/>
  <c r="BEA336" i="51"/>
  <c r="BFG336" i="51"/>
  <c r="BGM336" i="51"/>
  <c r="BHS336" i="51"/>
  <c r="BIY336" i="51"/>
  <c r="BKE336" i="51"/>
  <c r="BLK336" i="51"/>
  <c r="BMQ336" i="51"/>
  <c r="BNW336" i="51"/>
  <c r="BPC336" i="51"/>
  <c r="BQI336" i="51"/>
  <c r="BRO336" i="51"/>
  <c r="BSU336" i="51"/>
  <c r="BUA336" i="51"/>
  <c r="BVG336" i="51"/>
  <c r="BWM336" i="51"/>
  <c r="BXS336" i="51"/>
  <c r="BYY336" i="51"/>
  <c r="CAE336" i="51"/>
  <c r="CBK336" i="51"/>
  <c r="CCQ336" i="51"/>
  <c r="CDW336" i="51"/>
  <c r="CFC336" i="51"/>
  <c r="CGI336" i="51"/>
  <c r="CHO336" i="51"/>
  <c r="CIU336" i="51"/>
  <c r="CKA336" i="51"/>
  <c r="CLG336" i="51"/>
  <c r="CMM336" i="51"/>
  <c r="CNS336" i="51"/>
  <c r="COY336" i="51"/>
  <c r="CQE336" i="51"/>
  <c r="CRK336" i="51"/>
  <c r="CSQ336" i="51"/>
  <c r="CTW336" i="51"/>
  <c r="CVC336" i="51"/>
  <c r="CWI336" i="51"/>
  <c r="CXO336" i="51"/>
  <c r="CYU336" i="51"/>
  <c r="DAA336" i="51"/>
  <c r="DBG336" i="51"/>
  <c r="IQG336" i="51"/>
  <c r="JDU336" i="51"/>
  <c r="JQC336" i="51"/>
  <c r="KCK336" i="51"/>
  <c r="KMG336" i="51"/>
  <c r="LBA336" i="51"/>
  <c r="LOO336" i="51"/>
  <c r="LZQ336" i="51"/>
  <c r="MNE336" i="51"/>
  <c r="NAS336" i="51"/>
  <c r="NPM336" i="51"/>
  <c r="OJE336" i="51"/>
  <c r="OTA336" i="51"/>
  <c r="PCW336" i="51"/>
  <c r="PNY336" i="51"/>
  <c r="PWO336" i="51"/>
  <c r="QGK336" i="51"/>
  <c r="QQG336" i="51"/>
  <c r="RXM336" i="51"/>
  <c r="BR336" i="51"/>
  <c r="LN336" i="51"/>
  <c r="VJ336" i="51"/>
  <c r="AGL336" i="51"/>
  <c r="ARN336" i="51"/>
  <c r="BCP336" i="51"/>
  <c r="BJZ336" i="51"/>
  <c r="BTV336" i="51"/>
  <c r="CGD336" i="51"/>
  <c r="CSL336" i="51"/>
  <c r="DDN336" i="51"/>
  <c r="DTN336" i="51"/>
  <c r="EJN336" i="51"/>
  <c r="FAT336" i="51"/>
  <c r="FRZ336" i="51"/>
  <c r="GDB336" i="51"/>
  <c r="GMX336" i="51"/>
  <c r="GWT336" i="51"/>
  <c r="HFJ336" i="51"/>
  <c r="HNZ336" i="51"/>
  <c r="HWP336" i="51"/>
  <c r="IGL336" i="51"/>
  <c r="IRN336" i="51"/>
  <c r="JFB336" i="51"/>
  <c r="JOX336" i="51"/>
  <c r="JYT336" i="51"/>
  <c r="KJV336" i="51"/>
  <c r="KTR336" i="51"/>
  <c r="LCH336" i="51"/>
  <c r="LNJ336" i="51"/>
  <c r="LZR336" i="51"/>
  <c r="MHB336" i="51"/>
  <c r="MPR336" i="51"/>
  <c r="MZN336" i="51"/>
  <c r="NGX336" i="51"/>
  <c r="NNB336" i="51"/>
  <c r="NWX336" i="51"/>
  <c r="ODB336" i="51"/>
  <c r="OHZ336" i="51"/>
  <c r="OMX336" i="51"/>
  <c r="ORV336" i="51"/>
  <c r="OUH336" i="51"/>
  <c r="OZF336" i="51"/>
  <c r="PCX336" i="51"/>
  <c r="PJB336" i="51"/>
  <c r="PNZ336" i="51"/>
  <c r="PRR336" i="51"/>
  <c r="PVJ336" i="51"/>
  <c r="PXV336" i="51"/>
  <c r="QCT336" i="51"/>
  <c r="QFF336" i="51"/>
  <c r="QHR336" i="51"/>
  <c r="QKD336" i="51"/>
  <c r="QLJ336" i="51"/>
  <c r="QMP336" i="51"/>
  <c r="QPB336" i="51"/>
  <c r="QRN336" i="51"/>
  <c r="QTZ336" i="51"/>
  <c r="QWL336" i="51"/>
  <c r="QYX336" i="51"/>
  <c r="RAD336" i="51"/>
  <c r="RCP336" i="51"/>
  <c r="RDV336" i="51"/>
  <c r="RGH336" i="51"/>
  <c r="RHN336" i="51"/>
  <c r="RJZ336" i="51"/>
  <c r="RML336" i="51"/>
  <c r="RNR336" i="51"/>
  <c r="ROX336" i="51"/>
  <c r="RRJ336" i="51"/>
  <c r="RSP336" i="51"/>
  <c r="SCL336" i="51"/>
  <c r="L336" i="51"/>
  <c r="AR336" i="51"/>
  <c r="BX336" i="51"/>
  <c r="DD336" i="51"/>
  <c r="EJ336" i="51"/>
  <c r="FP336" i="51"/>
  <c r="GV336" i="51"/>
  <c r="IB336" i="51"/>
  <c r="JH336" i="51"/>
  <c r="KN336" i="51"/>
  <c r="LT336" i="51"/>
  <c r="MZ336" i="51"/>
  <c r="OF336" i="51"/>
  <c r="PL336" i="51"/>
  <c r="QR336" i="51"/>
  <c r="RX336" i="51"/>
  <c r="TD336" i="51"/>
  <c r="UJ336" i="51"/>
  <c r="VP336" i="51"/>
  <c r="WV336" i="51"/>
  <c r="YB336" i="51"/>
  <c r="ZH336" i="51"/>
  <c r="AAN336" i="51"/>
  <c r="ABT336" i="51"/>
  <c r="ACZ336" i="51"/>
  <c r="AEF336" i="51"/>
  <c r="AFL336" i="51"/>
  <c r="AGR336" i="51"/>
  <c r="AHX336" i="51"/>
  <c r="AJD336" i="51"/>
  <c r="AKJ336" i="51"/>
  <c r="ALP336" i="51"/>
  <c r="AMV336" i="51"/>
  <c r="AOB336" i="51"/>
  <c r="APH336" i="51"/>
  <c r="AQN336" i="51"/>
  <c r="ART336" i="51"/>
  <c r="ASZ336" i="51"/>
  <c r="AUF336" i="51"/>
  <c r="AVL336" i="51"/>
  <c r="AWR336" i="51"/>
  <c r="AXX336" i="51"/>
  <c r="AZD336" i="51"/>
  <c r="BAJ336" i="51"/>
  <c r="BBP336" i="51"/>
  <c r="BCV336" i="51"/>
  <c r="BEB336" i="51"/>
  <c r="BFH336" i="51"/>
  <c r="BGN336" i="51"/>
  <c r="BHT336" i="51"/>
  <c r="BIZ336" i="51"/>
  <c r="BKF336" i="51"/>
  <c r="BLL336" i="51"/>
  <c r="BMR336" i="51"/>
  <c r="BNX336" i="51"/>
  <c r="BPD336" i="51"/>
  <c r="BQJ336" i="51"/>
  <c r="BRP336" i="51"/>
  <c r="BSV336" i="51"/>
  <c r="BUB336" i="51"/>
  <c r="BVH336" i="51"/>
  <c r="BWN336" i="51"/>
  <c r="BXT336" i="51"/>
  <c r="BYZ336" i="51"/>
  <c r="CAF336" i="51"/>
  <c r="CBL336" i="51"/>
  <c r="CCR336" i="51"/>
  <c r="CDX336" i="51"/>
  <c r="CFD336" i="51"/>
  <c r="CGJ336" i="51"/>
  <c r="CHP336" i="51"/>
  <c r="CIV336" i="51"/>
  <c r="CKB336" i="51"/>
  <c r="CLH336" i="51"/>
  <c r="CMN336" i="51"/>
  <c r="CNT336" i="51"/>
  <c r="COZ336" i="51"/>
  <c r="CQF336" i="51"/>
  <c r="CRL336" i="51"/>
  <c r="CSR336" i="51"/>
  <c r="CTX336" i="51"/>
  <c r="CVD336" i="51"/>
  <c r="CWJ336" i="51"/>
  <c r="CXP336" i="51"/>
  <c r="CYV336" i="51"/>
  <c r="DAB336" i="51"/>
  <c r="DBH336" i="51"/>
  <c r="ILI336" i="51"/>
  <c r="IVE336" i="51"/>
  <c r="JFA336" i="51"/>
  <c r="JOW336" i="51"/>
  <c r="JZY336" i="51"/>
  <c r="KIO336" i="51"/>
  <c r="KSK336" i="51"/>
  <c r="LCG336" i="51"/>
  <c r="LKW336" i="51"/>
  <c r="LVY336" i="51"/>
  <c r="MEO336" i="51"/>
  <c r="MPQ336" i="51"/>
  <c r="MZM336" i="51"/>
  <c r="NJI336" i="51"/>
  <c r="NTE336" i="51"/>
  <c r="ODA336" i="51"/>
  <c r="OMW336" i="51"/>
  <c r="OVM336" i="51"/>
  <c r="PFI336" i="51"/>
  <c r="PPE336" i="51"/>
  <c r="QBM336" i="51"/>
  <c r="QNU336" i="51"/>
  <c r="QWK336" i="51"/>
  <c r="RFA336" i="51"/>
  <c r="RNQ336" i="51"/>
  <c r="SDQ336" i="51"/>
  <c r="HV336" i="51"/>
  <c r="SX336" i="51"/>
  <c r="ADZ336" i="51"/>
  <c r="AMP336" i="51"/>
  <c r="AVF336" i="51"/>
  <c r="BFB336" i="51"/>
  <c r="BNR336" i="51"/>
  <c r="BVB336" i="51"/>
  <c r="CDR336" i="51"/>
  <c r="CNN336" i="51"/>
  <c r="CWD336" i="51"/>
  <c r="DIL336" i="51"/>
  <c r="DRB336" i="51"/>
  <c r="ECD336" i="51"/>
  <c r="EPR336" i="51"/>
  <c r="FDF336" i="51"/>
  <c r="FPN336" i="51"/>
  <c r="GBV336" i="51"/>
  <c r="GPJ336" i="51"/>
  <c r="GZF336" i="51"/>
  <c r="HJB336" i="51"/>
  <c r="HSX336" i="51"/>
  <c r="IBN336" i="51"/>
  <c r="IKD336" i="51"/>
  <c r="ITZ336" i="51"/>
  <c r="JCP336" i="51"/>
  <c r="JML336" i="51"/>
  <c r="JWH336" i="51"/>
  <c r="KGD336" i="51"/>
  <c r="KRF336" i="51"/>
  <c r="LFZ336" i="51"/>
  <c r="LRB336" i="51"/>
  <c r="MAX336" i="51"/>
  <c r="MFV336" i="51"/>
  <c r="MQX336" i="51"/>
  <c r="MVV336" i="51"/>
  <c r="NDF336" i="51"/>
  <c r="NKP336" i="51"/>
  <c r="NUL336" i="51"/>
  <c r="OBV336" i="51"/>
  <c r="OJF336" i="51"/>
  <c r="OPJ336" i="51"/>
  <c r="OWT336" i="51"/>
  <c r="PBR336" i="51"/>
  <c r="PGP336" i="51"/>
  <c r="PLN336" i="51"/>
  <c r="PQL336" i="51"/>
  <c r="QAH336" i="51"/>
  <c r="RZZ336" i="51"/>
  <c r="INU336" i="51"/>
  <c r="IYW336" i="51"/>
  <c r="JJY336" i="51"/>
  <c r="JSO336" i="51"/>
  <c r="JXM336" i="51"/>
  <c r="KGC336" i="51"/>
  <c r="KOS336" i="51"/>
  <c r="KYO336" i="51"/>
  <c r="LIK336" i="51"/>
  <c r="LSG336" i="51"/>
  <c r="MCC336" i="51"/>
  <c r="MKS336" i="51"/>
  <c r="MQW336" i="51"/>
  <c r="MYG336" i="51"/>
  <c r="NIC336" i="51"/>
  <c r="NQS336" i="51"/>
  <c r="NYC336" i="51"/>
  <c r="OFM336" i="51"/>
  <c r="OOC336" i="51"/>
  <c r="OWS336" i="51"/>
  <c r="PGO336" i="51"/>
  <c r="PRQ336" i="51"/>
  <c r="QCS336" i="51"/>
  <c r="QPA336" i="51"/>
  <c r="QYW336" i="51"/>
  <c r="RGG336" i="51"/>
  <c r="ROW336" i="51"/>
  <c r="SCK336" i="51"/>
  <c r="GP336" i="51"/>
  <c r="RR336" i="51"/>
  <c r="ABN336" i="51"/>
  <c r="ANV336" i="51"/>
  <c r="BAD336" i="51"/>
  <c r="BML336" i="51"/>
  <c r="BYT336" i="51"/>
  <c r="CHJ336" i="51"/>
  <c r="CPZ336" i="51"/>
  <c r="CYP336" i="51"/>
  <c r="DHF336" i="51"/>
  <c r="DPV336" i="51"/>
  <c r="EAX336" i="51"/>
  <c r="EFV336" i="51"/>
  <c r="EOL336" i="51"/>
  <c r="EVV336" i="51"/>
  <c r="FEL336" i="51"/>
  <c r="FLV336" i="51"/>
  <c r="FVR336" i="51"/>
  <c r="GEH336" i="51"/>
  <c r="GKL336" i="51"/>
  <c r="GRV336" i="51"/>
  <c r="HBR336" i="51"/>
  <c r="HLN336" i="51"/>
  <c r="HVJ336" i="51"/>
  <c r="IDZ336" i="51"/>
  <c r="INV336" i="51"/>
  <c r="IXR336" i="51"/>
  <c r="JDV336" i="51"/>
  <c r="JNR336" i="51"/>
  <c r="JXN336" i="51"/>
  <c r="KHJ336" i="51"/>
  <c r="KOT336" i="51"/>
  <c r="KXJ336" i="51"/>
  <c r="LBB336" i="51"/>
  <c r="LJR336" i="51"/>
  <c r="LPV336" i="51"/>
  <c r="LXF336" i="51"/>
  <c r="MEP336" i="51"/>
  <c r="MNF336" i="51"/>
  <c r="MSD336" i="51"/>
  <c r="MXB336" i="51"/>
  <c r="NAT336" i="51"/>
  <c r="NID336" i="51"/>
  <c r="NLV336" i="51"/>
  <c r="NTF336" i="51"/>
  <c r="OAP336" i="51"/>
  <c r="OGT336" i="51"/>
  <c r="OOD336" i="51"/>
  <c r="OVN336" i="51"/>
  <c r="PAL336" i="51"/>
  <c r="PFJ336" i="51"/>
  <c r="PKH336" i="51"/>
  <c r="PPF336" i="51"/>
  <c r="PUD336" i="51"/>
  <c r="QBN336" i="51"/>
  <c r="SBF336" i="51"/>
  <c r="ISS336" i="51"/>
  <c r="JCO336" i="51"/>
  <c r="JLE336" i="51"/>
  <c r="JTU336" i="51"/>
  <c r="KDQ336" i="51"/>
  <c r="KNM336" i="51"/>
  <c r="KWC336" i="51"/>
  <c r="LES336" i="51"/>
  <c r="LNI336" i="51"/>
  <c r="LUS336" i="51"/>
  <c r="MDI336" i="51"/>
  <c r="MLY336" i="51"/>
  <c r="MUO336" i="51"/>
  <c r="NEK336" i="51"/>
  <c r="NLU336" i="51"/>
  <c r="NUK336" i="51"/>
  <c r="OAO336" i="51"/>
  <c r="OKK336" i="51"/>
  <c r="OUG336" i="51"/>
  <c r="PEC336" i="51"/>
  <c r="PMS336" i="51"/>
  <c r="PZA336" i="51"/>
  <c r="QLI336" i="51"/>
  <c r="QSS336" i="51"/>
  <c r="RBI336" i="51"/>
  <c r="RIS336" i="51"/>
  <c r="RQC336" i="51"/>
  <c r="SBE336" i="51"/>
  <c r="KH336" i="51"/>
  <c r="UD336" i="51"/>
  <c r="AFF336" i="51"/>
  <c r="APB336" i="51"/>
  <c r="AYX336" i="51"/>
  <c r="BIT336" i="51"/>
  <c r="BSP336" i="51"/>
  <c r="CBF336" i="51"/>
  <c r="CJV336" i="51"/>
  <c r="CTR336" i="51"/>
  <c r="DCH336" i="51"/>
  <c r="DNJ336" i="51"/>
  <c r="DYL336" i="51"/>
  <c r="EIH336" i="51"/>
  <c r="ESD336" i="51"/>
  <c r="EZN336" i="51"/>
  <c r="FJJ336" i="51"/>
  <c r="FUL336" i="51"/>
  <c r="GAP336" i="51"/>
  <c r="GGT336" i="51"/>
  <c r="GOD336" i="51"/>
  <c r="GVN336" i="51"/>
  <c r="HGP336" i="51"/>
  <c r="HQL336" i="51"/>
  <c r="IFF336" i="51"/>
  <c r="IPB336" i="51"/>
  <c r="IYX336" i="51"/>
  <c r="JIT336" i="51"/>
  <c r="JSP336" i="51"/>
  <c r="JZZ336" i="51"/>
  <c r="KIP336" i="51"/>
  <c r="KPZ336" i="51"/>
  <c r="KZV336" i="51"/>
  <c r="LKX336" i="51"/>
  <c r="LOP336" i="51"/>
  <c r="LUT336" i="51"/>
  <c r="MDJ336" i="51"/>
  <c r="MIH336" i="51"/>
  <c r="MOL336" i="51"/>
  <c r="MTJ336" i="51"/>
  <c r="MYH336" i="51"/>
  <c r="NBZ336" i="51"/>
  <c r="NJJ336" i="51"/>
  <c r="NPN336" i="51"/>
  <c r="NYD336" i="51"/>
  <c r="OEH336" i="51"/>
  <c r="OKL336" i="51"/>
  <c r="OTB336" i="51"/>
  <c r="PHV336" i="51"/>
  <c r="RYT336" i="51"/>
  <c r="IGK336" i="51"/>
  <c r="IMO336" i="51"/>
  <c r="IWK336" i="51"/>
  <c r="JAC336" i="51"/>
  <c r="JHM336" i="51"/>
  <c r="JNQ336" i="51"/>
  <c r="JWG336" i="51"/>
  <c r="KEW336" i="51"/>
  <c r="KLA336" i="51"/>
  <c r="KTQ336" i="51"/>
  <c r="KZU336" i="51"/>
  <c r="LFY336" i="51"/>
  <c r="LPU336" i="51"/>
  <c r="LXE336" i="51"/>
  <c r="MHA336" i="51"/>
  <c r="MSC336" i="51"/>
  <c r="NBY336" i="51"/>
  <c r="NKO336" i="51"/>
  <c r="NVQ336" i="51"/>
  <c r="OBU336" i="51"/>
  <c r="OLQ336" i="51"/>
  <c r="OZE336" i="51"/>
  <c r="PKG336" i="51"/>
  <c r="PVI336" i="51"/>
  <c r="QFE336" i="51"/>
  <c r="QMO336" i="51"/>
  <c r="QTY336" i="51"/>
  <c r="RCO336" i="51"/>
  <c r="RJY336" i="51"/>
  <c r="RSO336" i="51"/>
  <c r="SEW336" i="51"/>
  <c r="ED336" i="51"/>
  <c r="JB336" i="51"/>
  <c r="PF336" i="51"/>
  <c r="ZB336" i="51"/>
  <c r="AHR336" i="51"/>
  <c r="AQH336" i="51"/>
  <c r="AWL336" i="51"/>
  <c r="BGH336" i="51"/>
  <c r="BOX336" i="51"/>
  <c r="BWH336" i="51"/>
  <c r="CEX336" i="51"/>
  <c r="COT336" i="51"/>
  <c r="CZV336" i="51"/>
  <c r="DJR336" i="51"/>
  <c r="DSH336" i="51"/>
  <c r="DZR336" i="51"/>
  <c r="EEP336" i="51"/>
  <c r="ELZ336" i="51"/>
  <c r="EUP336" i="51"/>
  <c r="FBZ336" i="51"/>
  <c r="FKP336" i="51"/>
  <c r="FQT336" i="51"/>
  <c r="FYD336" i="51"/>
  <c r="GHZ336" i="51"/>
  <c r="GTB336" i="51"/>
  <c r="HCX336" i="51"/>
  <c r="HMT336" i="51"/>
  <c r="HUD336" i="51"/>
  <c r="IAH336" i="51"/>
  <c r="IIX336" i="51"/>
  <c r="IST336" i="51"/>
  <c r="JHN336" i="51"/>
  <c r="JQD336" i="51"/>
  <c r="KBF336" i="51"/>
  <c r="KMH336" i="51"/>
  <c r="KWD336" i="51"/>
  <c r="LIL336" i="51"/>
  <c r="LVZ336" i="51"/>
  <c r="MKT336" i="51"/>
  <c r="NQT336" i="51"/>
  <c r="RXN336" i="51"/>
  <c r="IIW336" i="51"/>
  <c r="IPA336" i="51"/>
  <c r="IXQ336" i="51"/>
  <c r="JIS336" i="51"/>
  <c r="JRI336" i="51"/>
  <c r="JYS336" i="51"/>
  <c r="KHI336" i="51"/>
  <c r="KPY336" i="51"/>
  <c r="KXI336" i="51"/>
  <c r="LHE336" i="51"/>
  <c r="LRA336" i="51"/>
  <c r="LYK336" i="51"/>
  <c r="MJM336" i="51"/>
  <c r="MTI336" i="51"/>
  <c r="NDE336" i="51"/>
  <c r="NOG336" i="51"/>
  <c r="NZI336" i="51"/>
  <c r="OHY336" i="51"/>
  <c r="ORU336" i="51"/>
  <c r="PBQ336" i="51"/>
  <c r="PLM336" i="51"/>
  <c r="PXU336" i="51"/>
  <c r="QKC336" i="51"/>
  <c r="QXQ336" i="51"/>
  <c r="RDU336" i="51"/>
  <c r="RMK336" i="51"/>
  <c r="RTU336" i="51"/>
  <c r="RZY336" i="51"/>
  <c r="CX336" i="51"/>
  <c r="MT336" i="51"/>
  <c r="WP336" i="51"/>
  <c r="ACT336" i="51"/>
  <c r="AKD336" i="51"/>
  <c r="ATZ336" i="51"/>
  <c r="BDV336" i="51"/>
  <c r="BRJ336" i="51"/>
  <c r="CCL336" i="51"/>
  <c r="CLB336" i="51"/>
  <c r="CUX336" i="51"/>
  <c r="DET336" i="51"/>
  <c r="DOP336" i="51"/>
  <c r="DXF336" i="51"/>
  <c r="EHB336" i="51"/>
  <c r="EQX336" i="51"/>
  <c r="EYH336" i="51"/>
  <c r="FID336" i="51"/>
  <c r="FOH336" i="51"/>
  <c r="FWX336" i="51"/>
  <c r="GJF336" i="51"/>
  <c r="GUH336" i="51"/>
  <c r="HED336" i="51"/>
  <c r="HPF336" i="51"/>
  <c r="HZB336" i="51"/>
  <c r="IHR336" i="51"/>
  <c r="IQH336" i="51"/>
  <c r="IWL336" i="51"/>
  <c r="JAD336" i="51"/>
  <c r="JJZ336" i="51"/>
  <c r="JTV336" i="51"/>
  <c r="KCL336" i="51"/>
  <c r="KLB336" i="51"/>
  <c r="KUX336" i="51"/>
  <c r="LHF336" i="51"/>
  <c r="LYL336" i="51"/>
  <c r="NFR336" i="51"/>
  <c r="RVB336" i="51"/>
  <c r="IKC336" i="51"/>
  <c r="ITY336" i="51"/>
  <c r="JBI336" i="51"/>
  <c r="JMK336" i="51"/>
  <c r="KBE336" i="51"/>
  <c r="KJU336" i="51"/>
  <c r="KUW336" i="51"/>
  <c r="LDM336" i="51"/>
  <c r="LJQ336" i="51"/>
  <c r="LTM336" i="51"/>
  <c r="MAW336" i="51"/>
  <c r="MIG336" i="51"/>
  <c r="MOK336" i="51"/>
  <c r="MXA336" i="51"/>
  <c r="NFQ336" i="51"/>
  <c r="NNA336" i="51"/>
  <c r="NWW336" i="51"/>
  <c r="OGS336" i="51"/>
  <c r="OQO336" i="51"/>
  <c r="PAK336" i="51"/>
  <c r="PJA336" i="51"/>
  <c r="PSW336" i="51"/>
  <c r="QDY336" i="51"/>
  <c r="QIW336" i="51"/>
  <c r="QRM336" i="51"/>
  <c r="RAC336" i="51"/>
  <c r="RHM336" i="51"/>
  <c r="RLE336" i="51"/>
  <c r="RRI336" i="51"/>
  <c r="RVA336" i="51"/>
  <c r="RWG336" i="51"/>
  <c r="FJ336" i="51"/>
  <c r="QL336" i="51"/>
  <c r="AAH336" i="51"/>
  <c r="ALJ336" i="51"/>
  <c r="AST336" i="51"/>
  <c r="BBJ336" i="51"/>
  <c r="BHN336" i="51"/>
  <c r="BQD336" i="51"/>
  <c r="BZZ336" i="51"/>
  <c r="CIP336" i="51"/>
  <c r="CRF336" i="51"/>
  <c r="CXJ336" i="51"/>
  <c r="DFZ336" i="51"/>
  <c r="DMD336" i="51"/>
  <c r="DUT336" i="51"/>
  <c r="EDJ336" i="51"/>
  <c r="ENF336" i="51"/>
  <c r="EXB336" i="51"/>
  <c r="FFR336" i="51"/>
  <c r="FNB336" i="51"/>
  <c r="FZJ336" i="51"/>
  <c r="GLR336" i="51"/>
  <c r="GXZ336" i="51"/>
  <c r="HHV336" i="51"/>
  <c r="HRR336" i="51"/>
  <c r="ICT336" i="51"/>
  <c r="ILJ336" i="51"/>
  <c r="IVF336" i="51"/>
  <c r="JBJ336" i="51"/>
  <c r="JLF336" i="51"/>
  <c r="JVB336" i="51"/>
  <c r="KDR336" i="51"/>
  <c r="KNN336" i="51"/>
  <c r="KYP336" i="51"/>
  <c r="LDN336" i="51"/>
  <c r="LMD336" i="51"/>
  <c r="LTN336" i="51"/>
  <c r="MLZ336" i="51"/>
  <c r="NRZ336" i="51"/>
  <c r="RWH336" i="51"/>
  <c r="SGD336" i="51"/>
  <c r="DCM336" i="51"/>
  <c r="DDS336" i="51"/>
  <c r="DEY336" i="51"/>
  <c r="DGE336" i="51"/>
  <c r="DHK336" i="51"/>
  <c r="DIQ336" i="51"/>
  <c r="DJW336" i="51"/>
  <c r="DLC336" i="51"/>
  <c r="DMI336" i="51"/>
  <c r="DNO336" i="51"/>
  <c r="DOU336" i="51"/>
  <c r="DQA336" i="51"/>
  <c r="DRG336" i="51"/>
  <c r="DSM336" i="51"/>
  <c r="DTS336" i="51"/>
  <c r="DUY336" i="51"/>
  <c r="DWE336" i="51"/>
  <c r="DXK336" i="51"/>
  <c r="DYQ336" i="51"/>
  <c r="DZW336" i="51"/>
  <c r="EBC336" i="51"/>
  <c r="ECI336" i="51"/>
  <c r="EDO336" i="51"/>
  <c r="EEU336" i="51"/>
  <c r="EGA336" i="51"/>
  <c r="EHG336" i="51"/>
  <c r="EIM336" i="51"/>
  <c r="EJS336" i="51"/>
  <c r="EKY336" i="51"/>
  <c r="EME336" i="51"/>
  <c r="ENK336" i="51"/>
  <c r="EOQ336" i="51"/>
  <c r="EPW336" i="51"/>
  <c r="ERC336" i="51"/>
  <c r="ESI336" i="51"/>
  <c r="ETO336" i="51"/>
  <c r="EUU336" i="51"/>
  <c r="EWA336" i="51"/>
  <c r="EXG336" i="51"/>
  <c r="EYM336" i="51"/>
  <c r="EZS336" i="51"/>
  <c r="FAY336" i="51"/>
  <c r="FCE336" i="51"/>
  <c r="FDK336" i="51"/>
  <c r="FEQ336" i="51"/>
  <c r="FFW336" i="51"/>
  <c r="FHC336" i="51"/>
  <c r="FII336" i="51"/>
  <c r="FJO336" i="51"/>
  <c r="FKU336" i="51"/>
  <c r="FMA336" i="51"/>
  <c r="FNG336" i="51"/>
  <c r="FOM336" i="51"/>
  <c r="FPS336" i="51"/>
  <c r="FQY336" i="51"/>
  <c r="FSE336" i="51"/>
  <c r="FTK336" i="51"/>
  <c r="FUQ336" i="51"/>
  <c r="FVW336" i="51"/>
  <c r="FXC336" i="51"/>
  <c r="FYI336" i="51"/>
  <c r="FZO336" i="51"/>
  <c r="GAU336" i="51"/>
  <c r="GCA336" i="51"/>
  <c r="GDG336" i="51"/>
  <c r="GEM336" i="51"/>
  <c r="GFS336" i="51"/>
  <c r="GGY336" i="51"/>
  <c r="GIE336" i="51"/>
  <c r="GJK336" i="51"/>
  <c r="GKQ336" i="51"/>
  <c r="GLW336" i="51"/>
  <c r="GNC336" i="51"/>
  <c r="GOI336" i="51"/>
  <c r="GPO336" i="51"/>
  <c r="GQU336" i="51"/>
  <c r="GSA336" i="51"/>
  <c r="GTG336" i="51"/>
  <c r="GUM336" i="51"/>
  <c r="GVS336" i="51"/>
  <c r="GWY336" i="51"/>
  <c r="GYE336" i="51"/>
  <c r="GZK336" i="51"/>
  <c r="HAQ336" i="51"/>
  <c r="HBW336" i="51"/>
  <c r="HDC336" i="51"/>
  <c r="HEI336" i="51"/>
  <c r="HFO336" i="51"/>
  <c r="HGU336" i="51"/>
  <c r="HIA336" i="51"/>
  <c r="HJG336" i="51"/>
  <c r="HKM336" i="51"/>
  <c r="HLS336" i="51"/>
  <c r="HMY336" i="51"/>
  <c r="HOE336" i="51"/>
  <c r="HPK336" i="51"/>
  <c r="HQQ336" i="51"/>
  <c r="HRW336" i="51"/>
  <c r="HTC336" i="51"/>
  <c r="HUI336" i="51"/>
  <c r="HVO336" i="51"/>
  <c r="HWU336" i="51"/>
  <c r="HYA336" i="51"/>
  <c r="HZG336" i="51"/>
  <c r="IAM336" i="51"/>
  <c r="IBS336" i="51"/>
  <c r="ICY336" i="51"/>
  <c r="IEE336" i="51"/>
  <c r="IFK336" i="51"/>
  <c r="IGQ336" i="51"/>
  <c r="IHW336" i="51"/>
  <c r="IJC336" i="51"/>
  <c r="IKI336" i="51"/>
  <c r="ILO336" i="51"/>
  <c r="IMU336" i="51"/>
  <c r="IOA336" i="51"/>
  <c r="IPG336" i="51"/>
  <c r="IQM336" i="51"/>
  <c r="IRS336" i="51"/>
  <c r="ISY336" i="51"/>
  <c r="IUE336" i="51"/>
  <c r="IVK336" i="51"/>
  <c r="IWQ336" i="51"/>
  <c r="IXW336" i="51"/>
  <c r="IZC336" i="51"/>
  <c r="JAI336" i="51"/>
  <c r="JBO336" i="51"/>
  <c r="JCU336" i="51"/>
  <c r="JEA336" i="51"/>
  <c r="JFG336" i="51"/>
  <c r="JGM336" i="51"/>
  <c r="JHS336" i="51"/>
  <c r="JIY336" i="51"/>
  <c r="JKE336" i="51"/>
  <c r="JLK336" i="51"/>
  <c r="JMQ336" i="51"/>
  <c r="JNW336" i="51"/>
  <c r="JPC336" i="51"/>
  <c r="JQI336" i="51"/>
  <c r="JRO336" i="51"/>
  <c r="JSU336" i="51"/>
  <c r="JUA336" i="51"/>
  <c r="JVG336" i="51"/>
  <c r="JWM336" i="51"/>
  <c r="JXS336" i="51"/>
  <c r="JYY336" i="51"/>
  <c r="KAE336" i="51"/>
  <c r="KBK336" i="51"/>
  <c r="KCQ336" i="51"/>
  <c r="KDW336" i="51"/>
  <c r="KFC336" i="51"/>
  <c r="KGI336" i="51"/>
  <c r="KHO336" i="51"/>
  <c r="KIU336" i="51"/>
  <c r="KKA336" i="51"/>
  <c r="KLG336" i="51"/>
  <c r="KMM336" i="51"/>
  <c r="KNS336" i="51"/>
  <c r="KOY336" i="51"/>
  <c r="KQE336" i="51"/>
  <c r="KRK336" i="51"/>
  <c r="KSQ336" i="51"/>
  <c r="KTW336" i="51"/>
  <c r="KVC336" i="51"/>
  <c r="KWI336" i="51"/>
  <c r="KXO336" i="51"/>
  <c r="KYU336" i="51"/>
  <c r="LAA336" i="51"/>
  <c r="LBG336" i="51"/>
  <c r="LCM336" i="51"/>
  <c r="DCN336" i="51"/>
  <c r="DDT336" i="51"/>
  <c r="DEZ336" i="51"/>
  <c r="DGF336" i="51"/>
  <c r="DHL336" i="51"/>
  <c r="DIR336" i="51"/>
  <c r="DJX336" i="51"/>
  <c r="DLD336" i="51"/>
  <c r="DMJ336" i="51"/>
  <c r="DNP336" i="51"/>
  <c r="DOV336" i="51"/>
  <c r="DQB336" i="51"/>
  <c r="DRH336" i="51"/>
  <c r="DSN336" i="51"/>
  <c r="DTT336" i="51"/>
  <c r="DUZ336" i="51"/>
  <c r="DWF336" i="51"/>
  <c r="DXL336" i="51"/>
  <c r="DYR336" i="51"/>
  <c r="DZX336" i="51"/>
  <c r="EBD336" i="51"/>
  <c r="ECJ336" i="51"/>
  <c r="EDP336" i="51"/>
  <c r="EEV336" i="51"/>
  <c r="EGB336" i="51"/>
  <c r="EHH336" i="51"/>
  <c r="EIN336" i="51"/>
  <c r="EJT336" i="51"/>
  <c r="EKZ336" i="51"/>
  <c r="EMF336" i="51"/>
  <c r="ENL336" i="51"/>
  <c r="EOR336" i="51"/>
  <c r="EPX336" i="51"/>
  <c r="ERD336" i="51"/>
  <c r="ESJ336" i="51"/>
  <c r="ETP336" i="51"/>
  <c r="EUV336" i="51"/>
  <c r="EWB336" i="51"/>
  <c r="EXH336" i="51"/>
  <c r="EYN336" i="51"/>
  <c r="EZT336" i="51"/>
  <c r="FAZ336" i="51"/>
  <c r="FCF336" i="51"/>
  <c r="FDL336" i="51"/>
  <c r="FER336" i="51"/>
  <c r="FFX336" i="51"/>
  <c r="FHD336" i="51"/>
  <c r="FIJ336" i="51"/>
  <c r="FJP336" i="51"/>
  <c r="FKV336" i="51"/>
  <c r="FMB336" i="51"/>
  <c r="FNH336" i="51"/>
  <c r="FON336" i="51"/>
  <c r="FPT336" i="51"/>
  <c r="FQZ336" i="51"/>
  <c r="FSF336" i="51"/>
  <c r="FTL336" i="51"/>
  <c r="FUR336" i="51"/>
  <c r="FVX336" i="51"/>
  <c r="FXD336" i="51"/>
  <c r="FYJ336" i="51"/>
  <c r="FZP336" i="51"/>
  <c r="GAV336" i="51"/>
  <c r="GCB336" i="51"/>
  <c r="GDH336" i="51"/>
  <c r="GEN336" i="51"/>
  <c r="GFT336" i="51"/>
  <c r="GGZ336" i="51"/>
  <c r="GIF336" i="51"/>
  <c r="GJL336" i="51"/>
  <c r="GKR336" i="51"/>
  <c r="GLX336" i="51"/>
  <c r="GND336" i="51"/>
  <c r="GOJ336" i="51"/>
  <c r="GPP336" i="51"/>
  <c r="GQV336" i="51"/>
  <c r="GSB336" i="51"/>
  <c r="GTH336" i="51"/>
  <c r="GUN336" i="51"/>
  <c r="GVT336" i="51"/>
  <c r="GWZ336" i="51"/>
  <c r="GYF336" i="51"/>
  <c r="GZL336" i="51"/>
  <c r="HAR336" i="51"/>
  <c r="HBX336" i="51"/>
  <c r="HDD336" i="51"/>
  <c r="HEJ336" i="51"/>
  <c r="HFP336" i="51"/>
  <c r="HGV336" i="51"/>
  <c r="HIB336" i="51"/>
  <c r="HJH336" i="51"/>
  <c r="HKN336" i="51"/>
  <c r="HLT336" i="51"/>
  <c r="HMZ336" i="51"/>
  <c r="HOF336" i="51"/>
  <c r="HPL336" i="51"/>
  <c r="HQR336" i="51"/>
  <c r="HRX336" i="51"/>
  <c r="HTD336" i="51"/>
  <c r="HUJ336" i="51"/>
  <c r="HVP336" i="51"/>
  <c r="HWV336" i="51"/>
  <c r="HYB336" i="51"/>
  <c r="HZH336" i="51"/>
  <c r="IAN336" i="51"/>
  <c r="IBT336" i="51"/>
  <c r="ICZ336" i="51"/>
  <c r="IEF336" i="51"/>
  <c r="IFL336" i="51"/>
  <c r="IGR336" i="51"/>
  <c r="IHX336" i="51"/>
  <c r="IJD336" i="51"/>
  <c r="IKJ336" i="51"/>
  <c r="ILP336" i="51"/>
  <c r="IMV336" i="51"/>
  <c r="IOB336" i="51"/>
  <c r="IPH336" i="51"/>
  <c r="IQN336" i="51"/>
  <c r="IRT336" i="51"/>
  <c r="ISZ336" i="51"/>
  <c r="IUF336" i="51"/>
  <c r="IVL336" i="51"/>
  <c r="IWR336" i="51"/>
  <c r="IXX336" i="51"/>
  <c r="IZD336" i="51"/>
  <c r="JAJ336" i="51"/>
  <c r="JBP336" i="51"/>
  <c r="JCV336" i="51"/>
  <c r="JEB336" i="51"/>
  <c r="JFH336" i="51"/>
  <c r="JGN336" i="51"/>
  <c r="JHT336" i="51"/>
  <c r="JIZ336" i="51"/>
  <c r="JKF336" i="51"/>
  <c r="JLL336" i="51"/>
  <c r="JMR336" i="51"/>
  <c r="JNX336" i="51"/>
  <c r="JPD336" i="51"/>
  <c r="JQJ336" i="51"/>
  <c r="JRP336" i="51"/>
  <c r="JSV336" i="51"/>
  <c r="JUB336" i="51"/>
  <c r="JVH336" i="51"/>
  <c r="JWN336" i="51"/>
  <c r="JXT336" i="51"/>
  <c r="JYZ336" i="51"/>
  <c r="KAF336" i="51"/>
  <c r="KBL336" i="51"/>
  <c r="KCR336" i="51"/>
  <c r="KDX336" i="51"/>
  <c r="KFD336" i="51"/>
  <c r="KGJ336" i="51"/>
  <c r="KHP336" i="51"/>
  <c r="KIV336" i="51"/>
  <c r="KKB336" i="51"/>
  <c r="KLH336" i="51"/>
  <c r="KMN336" i="51"/>
  <c r="KNT336" i="51"/>
  <c r="KOZ336" i="51"/>
  <c r="KQF336" i="51"/>
  <c r="KRL336" i="51"/>
  <c r="KSR336" i="51"/>
  <c r="KTX336" i="51"/>
  <c r="KVD336" i="51"/>
  <c r="KWJ336" i="51"/>
  <c r="KXP336" i="51"/>
  <c r="KYV336" i="51"/>
  <c r="LAB336" i="51"/>
  <c r="LBH336" i="51"/>
  <c r="LCN336" i="51"/>
  <c r="SHI336" i="51"/>
  <c r="LDS336" i="51"/>
  <c r="LEY336" i="51"/>
  <c r="LGE336" i="51"/>
  <c r="LHK336" i="51"/>
  <c r="LIQ336" i="51"/>
  <c r="LJW336" i="51"/>
  <c r="LLC336" i="51"/>
  <c r="LMI336" i="51"/>
  <c r="LNO336" i="51"/>
  <c r="LOU336" i="51"/>
  <c r="LQA336" i="51"/>
  <c r="LRG336" i="51"/>
  <c r="LSM336" i="51"/>
  <c r="LTS336" i="51"/>
  <c r="LUY336" i="51"/>
  <c r="LWE336" i="51"/>
  <c r="LXK336" i="51"/>
  <c r="LYQ336" i="51"/>
  <c r="LZW336" i="51"/>
  <c r="MBC336" i="51"/>
  <c r="MCI336" i="51"/>
  <c r="MDO336" i="51"/>
  <c r="MEU336" i="51"/>
  <c r="MGA336" i="51"/>
  <c r="MHG336" i="51"/>
  <c r="MIM336" i="51"/>
  <c r="MJS336" i="51"/>
  <c r="MKY336" i="51"/>
  <c r="MME336" i="51"/>
  <c r="MNK336" i="51"/>
  <c r="MOQ336" i="51"/>
  <c r="MPW336" i="51"/>
  <c r="MRC336" i="51"/>
  <c r="MSI336" i="51"/>
  <c r="MTO336" i="51"/>
  <c r="MUU336" i="51"/>
  <c r="MWA336" i="51"/>
  <c r="MXG336" i="51"/>
  <c r="MYM336" i="51"/>
  <c r="MZS336" i="51"/>
  <c r="NAY336" i="51"/>
  <c r="NCE336" i="51"/>
  <c r="NDK336" i="51"/>
  <c r="NEQ336" i="51"/>
  <c r="NFW336" i="51"/>
  <c r="NHC336" i="51"/>
  <c r="NII336" i="51"/>
  <c r="NJO336" i="51"/>
  <c r="NKU336" i="51"/>
  <c r="NMA336" i="51"/>
  <c r="NNG336" i="51"/>
  <c r="NOM336" i="51"/>
  <c r="NPS336" i="51"/>
  <c r="NQY336" i="51"/>
  <c r="NSE336" i="51"/>
  <c r="NTK336" i="51"/>
  <c r="NUQ336" i="51"/>
  <c r="NVW336" i="51"/>
  <c r="NXC336" i="51"/>
  <c r="NYI336" i="51"/>
  <c r="NZO336" i="51"/>
  <c r="OAU336" i="51"/>
  <c r="OCA336" i="51"/>
  <c r="ODG336" i="51"/>
  <c r="OEM336" i="51"/>
  <c r="OFS336" i="51"/>
  <c r="OGY336" i="51"/>
  <c r="OIE336" i="51"/>
  <c r="OJK336" i="51"/>
  <c r="OKQ336" i="51"/>
  <c r="OLW336" i="51"/>
  <c r="ONC336" i="51"/>
  <c r="OOI336" i="51"/>
  <c r="OPO336" i="51"/>
  <c r="OQU336" i="51"/>
  <c r="OSA336" i="51"/>
  <c r="OTG336" i="51"/>
  <c r="OUM336" i="51"/>
  <c r="OVS336" i="51"/>
  <c r="OWY336" i="51"/>
  <c r="OYE336" i="51"/>
  <c r="OZK336" i="51"/>
  <c r="PAQ336" i="51"/>
  <c r="PBW336" i="51"/>
  <c r="PDC336" i="51"/>
  <c r="PEI336" i="51"/>
  <c r="PFO336" i="51"/>
  <c r="PGU336" i="51"/>
  <c r="PIA336" i="51"/>
  <c r="PJG336" i="51"/>
  <c r="PKM336" i="51"/>
  <c r="PLS336" i="51"/>
  <c r="PMY336" i="51"/>
  <c r="POE336" i="51"/>
  <c r="PPK336" i="51"/>
  <c r="PQQ336" i="51"/>
  <c r="PRW336" i="51"/>
  <c r="PTC336" i="51"/>
  <c r="PUI336" i="51"/>
  <c r="PVO336" i="51"/>
  <c r="PWU336" i="51"/>
  <c r="PYA336" i="51"/>
  <c r="PZG336" i="51"/>
  <c r="QAM336" i="51"/>
  <c r="QBS336" i="51"/>
  <c r="QCY336" i="51"/>
  <c r="QEE336" i="51"/>
  <c r="QFK336" i="51"/>
  <c r="QGQ336" i="51"/>
  <c r="QHW336" i="51"/>
  <c r="QJC336" i="51"/>
  <c r="QKI336" i="51"/>
  <c r="QLO336" i="51"/>
  <c r="QMU336" i="51"/>
  <c r="QOA336" i="51"/>
  <c r="QPG336" i="51"/>
  <c r="QQM336" i="51"/>
  <c r="QRS336" i="51"/>
  <c r="QSY336" i="51"/>
  <c r="QUE336" i="51"/>
  <c r="QVK336" i="51"/>
  <c r="QWQ336" i="51"/>
  <c r="QXW336" i="51"/>
  <c r="QZC336" i="51"/>
  <c r="RAI336" i="51"/>
  <c r="RBO336" i="51"/>
  <c r="RCU336" i="51"/>
  <c r="REA336" i="51"/>
  <c r="RFG336" i="51"/>
  <c r="RGM336" i="51"/>
  <c r="RHS336" i="51"/>
  <c r="RIY336" i="51"/>
  <c r="RKE336" i="51"/>
  <c r="RLK336" i="51"/>
  <c r="RMQ336" i="51"/>
  <c r="RNW336" i="51"/>
  <c r="RPC336" i="51"/>
  <c r="LDT336" i="51"/>
  <c r="LEZ336" i="51"/>
  <c r="LGF336" i="51"/>
  <c r="LHL336" i="51"/>
  <c r="LIR336" i="51"/>
  <c r="LJX336" i="51"/>
  <c r="LLD336" i="51"/>
  <c r="LMJ336" i="51"/>
  <c r="LNP336" i="51"/>
  <c r="LOV336" i="51"/>
  <c r="LQB336" i="51"/>
  <c r="LRH336" i="51"/>
  <c r="LSN336" i="51"/>
  <c r="LTT336" i="51"/>
  <c r="LUZ336" i="51"/>
  <c r="LWF336" i="51"/>
  <c r="LXL336" i="51"/>
  <c r="LYR336" i="51"/>
  <c r="LZX336" i="51"/>
  <c r="MBD336" i="51"/>
  <c r="MCJ336" i="51"/>
  <c r="MDP336" i="51"/>
  <c r="MEV336" i="51"/>
  <c r="MGB336" i="51"/>
  <c r="MHH336" i="51"/>
  <c r="MIN336" i="51"/>
  <c r="MJT336" i="51"/>
  <c r="MKZ336" i="51"/>
  <c r="MMF336" i="51"/>
  <c r="MNL336" i="51"/>
  <c r="MOR336" i="51"/>
  <c r="MPX336" i="51"/>
  <c r="MRD336" i="51"/>
  <c r="MSJ336" i="51"/>
  <c r="MTP336" i="51"/>
  <c r="MUV336" i="51"/>
  <c r="MWB336" i="51"/>
  <c r="MXH336" i="51"/>
  <c r="MYN336" i="51"/>
  <c r="MZT336" i="51"/>
  <c r="NAZ336" i="51"/>
  <c r="NCF336" i="51"/>
  <c r="NDL336" i="51"/>
  <c r="NER336" i="51"/>
  <c r="NFX336" i="51"/>
  <c r="NHD336" i="51"/>
  <c r="NIJ336" i="51"/>
  <c r="NJP336" i="51"/>
  <c r="NKV336" i="51"/>
  <c r="NMB336" i="51"/>
  <c r="NNH336" i="51"/>
  <c r="NON336" i="51"/>
  <c r="NPT336" i="51"/>
  <c r="NQZ336" i="51"/>
  <c r="NSF336" i="51"/>
  <c r="NTL336" i="51"/>
  <c r="NUR336" i="51"/>
  <c r="NVX336" i="51"/>
  <c r="NXD336" i="51"/>
  <c r="NYJ336" i="51"/>
  <c r="NZP336" i="51"/>
  <c r="OAV336" i="51"/>
  <c r="OCB336" i="51"/>
  <c r="ODH336" i="51"/>
  <c r="OEN336" i="51"/>
  <c r="OFT336" i="51"/>
  <c r="OGZ336" i="51"/>
  <c r="OIF336" i="51"/>
  <c r="OJL336" i="51"/>
  <c r="OKR336" i="51"/>
  <c r="OLX336" i="51"/>
  <c r="OND336" i="51"/>
  <c r="OOJ336" i="51"/>
  <c r="OPP336" i="51"/>
  <c r="OQV336" i="51"/>
  <c r="OSB336" i="51"/>
  <c r="OTH336" i="51"/>
  <c r="OUN336" i="51"/>
  <c r="OVT336" i="51"/>
  <c r="OWZ336" i="51"/>
  <c r="OYF336" i="51"/>
  <c r="OZL336" i="51"/>
  <c r="PAR336" i="51"/>
  <c r="PBX336" i="51"/>
  <c r="PDD336" i="51"/>
  <c r="PEJ336" i="51"/>
  <c r="PFP336" i="51"/>
  <c r="PGV336" i="51"/>
  <c r="PIB336" i="51"/>
  <c r="PJH336" i="51"/>
  <c r="PKN336" i="51"/>
  <c r="PLT336" i="51"/>
  <c r="PMZ336" i="51"/>
  <c r="POF336" i="51"/>
  <c r="PPL336" i="51"/>
  <c r="PQR336" i="51"/>
  <c r="PRX336" i="51"/>
  <c r="PTD336" i="51"/>
  <c r="PUJ336" i="51"/>
  <c r="PVP336" i="51"/>
  <c r="PWV336" i="51"/>
  <c r="PYB336" i="51"/>
  <c r="PZH336" i="51"/>
  <c r="QAN336" i="51"/>
  <c r="QBT336" i="51"/>
  <c r="QCZ336" i="51"/>
  <c r="QEF336" i="51"/>
  <c r="QFL336" i="51"/>
  <c r="QGR336" i="51"/>
  <c r="QHX336" i="51"/>
  <c r="QJD336" i="51"/>
  <c r="QKJ336" i="51"/>
  <c r="QLP336" i="51"/>
  <c r="QMV336" i="51"/>
  <c r="QOB336" i="51"/>
  <c r="QPH336" i="51"/>
  <c r="QQN336" i="51"/>
  <c r="QRT336" i="51"/>
  <c r="QSZ336" i="51"/>
  <c r="QUF336" i="51"/>
  <c r="QVL336" i="51"/>
  <c r="QWR336" i="51"/>
  <c r="QXX336" i="51"/>
  <c r="QZD336" i="51"/>
  <c r="RAJ336" i="51"/>
  <c r="RBP336" i="51"/>
  <c r="RCV336" i="51"/>
  <c r="REB336" i="51"/>
  <c r="RFH336" i="51"/>
  <c r="RGN336" i="51"/>
  <c r="RHT336" i="51"/>
  <c r="RIZ336" i="51"/>
  <c r="RKF336" i="51"/>
  <c r="RLL336" i="51"/>
  <c r="RMR336" i="51"/>
  <c r="RNX336" i="51"/>
  <c r="RPD336" i="51"/>
  <c r="RQJ336" i="51"/>
  <c r="RRP336" i="51"/>
  <c r="RSV336" i="51"/>
  <c r="RUB336" i="51"/>
  <c r="RVH336" i="51"/>
  <c r="RWN336" i="51"/>
  <c r="RXT336" i="51"/>
  <c r="RYZ336" i="51"/>
  <c r="SAF336" i="51"/>
  <c r="SBL336" i="51"/>
  <c r="SCR336" i="51"/>
  <c r="SDX336" i="51"/>
  <c r="SFD336" i="51"/>
  <c r="SGJ336" i="51"/>
  <c r="SHP336" i="51"/>
  <c r="SIV336" i="51"/>
  <c r="SKB336" i="51"/>
  <c r="SLH336" i="51"/>
  <c r="SMN336" i="51"/>
  <c r="SNT336" i="51"/>
  <c r="SOZ336" i="51"/>
  <c r="SQF336" i="51"/>
  <c r="SRL336" i="51"/>
  <c r="SSR336" i="51"/>
  <c r="STX336" i="51"/>
  <c r="SVD336" i="51"/>
  <c r="SWJ336" i="51"/>
  <c r="SXP336" i="51"/>
  <c r="SYV336" i="51"/>
  <c r="TAB336" i="51"/>
  <c r="TBH336" i="51"/>
  <c r="TCN336" i="51"/>
  <c r="TDT336" i="51"/>
  <c r="SHJ336" i="51"/>
  <c r="RQI336" i="51"/>
  <c r="RRO336" i="51"/>
  <c r="RSU336" i="51"/>
  <c r="RUA336" i="51"/>
  <c r="RVG336" i="51"/>
  <c r="RWM336" i="51"/>
  <c r="RXS336" i="51"/>
  <c r="RYY336" i="51"/>
  <c r="SAE336" i="51"/>
  <c r="SBK336" i="51"/>
  <c r="SCQ336" i="51"/>
  <c r="SDW336" i="51"/>
  <c r="SFC336" i="51"/>
  <c r="SGI336" i="51"/>
  <c r="SHO336" i="51"/>
  <c r="SIU336" i="51"/>
  <c r="SKA336" i="51"/>
  <c r="SLG336" i="51"/>
  <c r="SMM336" i="51"/>
  <c r="SNS336" i="51"/>
  <c r="SOY336" i="51"/>
  <c r="SQE336" i="51"/>
  <c r="SRK336" i="51"/>
  <c r="SSQ336" i="51"/>
  <c r="STW336" i="51"/>
  <c r="SVC336" i="51"/>
  <c r="SWI336" i="51"/>
  <c r="SXO336" i="51"/>
  <c r="SYU336" i="51"/>
  <c r="TAA336" i="51"/>
  <c r="TBG336" i="51"/>
  <c r="TCM336" i="51"/>
  <c r="TDS336" i="51"/>
  <c r="TEY336" i="51"/>
  <c r="TGE336" i="51"/>
  <c r="THK336" i="51"/>
  <c r="TIQ336" i="51"/>
  <c r="TJW336" i="51"/>
  <c r="TLC336" i="51"/>
  <c r="TMI336" i="51"/>
  <c r="TNO336" i="51"/>
  <c r="TOU336" i="51"/>
  <c r="TQA336" i="51"/>
  <c r="TRG336" i="51"/>
  <c r="TSM336" i="51"/>
  <c r="TTS336" i="51"/>
  <c r="TUY336" i="51"/>
  <c r="TWE336" i="51"/>
  <c r="TXK336" i="51"/>
  <c r="TYQ336" i="51"/>
  <c r="TZW336" i="51"/>
  <c r="UBC336" i="51"/>
  <c r="UCI336" i="51"/>
  <c r="UDO336" i="51"/>
  <c r="UEU336" i="51"/>
  <c r="UGA336" i="51"/>
  <c r="UHG336" i="51"/>
  <c r="UIM336" i="51"/>
  <c r="UJS336" i="51"/>
  <c r="UKY336" i="51"/>
  <c r="UME336" i="51"/>
  <c r="UNK336" i="51"/>
  <c r="UOQ336" i="51"/>
  <c r="UPW336" i="51"/>
  <c r="URC336" i="51"/>
  <c r="USI336" i="51"/>
  <c r="UTO336" i="51"/>
  <c r="UUU336" i="51"/>
  <c r="UWA336" i="51"/>
  <c r="UXG336" i="51"/>
  <c r="UYM336" i="51"/>
  <c r="UZS336" i="51"/>
  <c r="VAY336" i="51"/>
  <c r="VCE336" i="51"/>
  <c r="VDK336" i="51"/>
  <c r="VEQ336" i="51"/>
  <c r="VFW336" i="51"/>
  <c r="VHC336" i="51"/>
  <c r="VII336" i="51"/>
  <c r="VJO336" i="51"/>
  <c r="VKU336" i="51"/>
  <c r="VMA336" i="51"/>
  <c r="VNG336" i="51"/>
  <c r="VOM336" i="51"/>
  <c r="VPS336" i="51"/>
  <c r="SIO336" i="51"/>
  <c r="SJU336" i="51"/>
  <c r="SLA336" i="51"/>
  <c r="SMG336" i="51"/>
  <c r="SNM336" i="51"/>
  <c r="SOS336" i="51"/>
  <c r="SPY336" i="51"/>
  <c r="SRE336" i="51"/>
  <c r="SSK336" i="51"/>
  <c r="STQ336" i="51"/>
  <c r="SUW336" i="51"/>
  <c r="SWC336" i="51"/>
  <c r="SXI336" i="51"/>
  <c r="SYO336" i="51"/>
  <c r="SZU336" i="51"/>
  <c r="TBA336" i="51"/>
  <c r="TCG336" i="51"/>
  <c r="TDM336" i="51"/>
  <c r="TES336" i="51"/>
  <c r="TFY336" i="51"/>
  <c r="THE336" i="51"/>
  <c r="TIK336" i="51"/>
  <c r="TJQ336" i="51"/>
  <c r="TKW336" i="51"/>
  <c r="TMC336" i="51"/>
  <c r="TNI336" i="51"/>
  <c r="SIP336" i="51"/>
  <c r="SJV336" i="51"/>
  <c r="SLB336" i="51"/>
  <c r="SMH336" i="51"/>
  <c r="SNN336" i="51"/>
  <c r="SOT336" i="51"/>
  <c r="SPZ336" i="51"/>
  <c r="SRF336" i="51"/>
  <c r="SSL336" i="51"/>
  <c r="STR336" i="51"/>
  <c r="SUX336" i="51"/>
  <c r="SWD336" i="51"/>
  <c r="SXJ336" i="51"/>
  <c r="SYP336" i="51"/>
  <c r="SZV336" i="51"/>
  <c r="TBB336" i="51"/>
  <c r="TCH336" i="51"/>
  <c r="TDN336" i="51"/>
  <c r="TET336" i="51"/>
  <c r="TFZ336" i="51"/>
  <c r="THF336" i="51"/>
  <c r="TIL336" i="51"/>
  <c r="TJR336" i="51"/>
  <c r="TKX336" i="51"/>
  <c r="TMD336" i="51"/>
  <c r="TNJ336" i="51"/>
  <c r="VQY336" i="51"/>
  <c r="VSE336" i="51"/>
  <c r="VTK336" i="51"/>
  <c r="VUQ336" i="51"/>
  <c r="VVW336" i="51"/>
  <c r="VXC336" i="51"/>
  <c r="VYI336" i="51"/>
  <c r="VZO336" i="51"/>
  <c r="WAU336" i="51"/>
  <c r="WCA336" i="51"/>
  <c r="WDG336" i="51"/>
  <c r="WEM336" i="51"/>
  <c r="WFS336" i="51"/>
  <c r="WGY336" i="51"/>
  <c r="WIE336" i="51"/>
  <c r="WJK336" i="51"/>
  <c r="WKQ336" i="51"/>
  <c r="WLW336" i="51"/>
  <c r="WNC336" i="51"/>
  <c r="WOI336" i="51"/>
  <c r="WPO336" i="51"/>
  <c r="WQU336" i="51"/>
  <c r="WSA336" i="51"/>
  <c r="WTG336" i="51"/>
  <c r="WUM336" i="51"/>
  <c r="WVS336" i="51"/>
  <c r="WWY336" i="51"/>
  <c r="WYE336" i="51"/>
  <c r="WZK336" i="51"/>
  <c r="XAQ336" i="51"/>
  <c r="XBW336" i="51"/>
  <c r="XDC336" i="51"/>
  <c r="XEI336" i="51"/>
  <c r="TEZ336" i="51"/>
  <c r="TGF336" i="51"/>
  <c r="THL336" i="51"/>
  <c r="TIR336" i="51"/>
  <c r="TJX336" i="51"/>
  <c r="TLD336" i="51"/>
  <c r="TMJ336" i="51"/>
  <c r="TNP336" i="51"/>
  <c r="TOV336" i="51"/>
  <c r="TQB336" i="51"/>
  <c r="TRH336" i="51"/>
  <c r="TSN336" i="51"/>
  <c r="TTT336" i="51"/>
  <c r="TUZ336" i="51"/>
  <c r="TWF336" i="51"/>
  <c r="TXL336" i="51"/>
  <c r="TYR336" i="51"/>
  <c r="TZX336" i="51"/>
  <c r="UBD336" i="51"/>
  <c r="UCJ336" i="51"/>
  <c r="UDP336" i="51"/>
  <c r="UEV336" i="51"/>
  <c r="UGB336" i="51"/>
  <c r="UHH336" i="51"/>
  <c r="UIN336" i="51"/>
  <c r="UJT336" i="51"/>
  <c r="UKZ336" i="51"/>
  <c r="UMF336" i="51"/>
  <c r="UNL336" i="51"/>
  <c r="UOR336" i="51"/>
  <c r="UPX336" i="51"/>
  <c r="URD336" i="51"/>
  <c r="USJ336" i="51"/>
  <c r="UTP336" i="51"/>
  <c r="UUV336" i="51"/>
  <c r="UWB336" i="51"/>
  <c r="UXH336" i="51"/>
  <c r="UYN336" i="51"/>
  <c r="UZT336" i="51"/>
  <c r="VAZ336" i="51"/>
  <c r="VCF336" i="51"/>
  <c r="VDL336" i="51"/>
  <c r="VER336" i="51"/>
  <c r="VFX336" i="51"/>
  <c r="VHD336" i="51"/>
  <c r="VIJ336" i="51"/>
  <c r="VJP336" i="51"/>
  <c r="VKV336" i="51"/>
  <c r="VMB336" i="51"/>
  <c r="VNH336" i="51"/>
  <c r="VON336" i="51"/>
  <c r="VPT336" i="51"/>
  <c r="VQZ336" i="51"/>
  <c r="VSF336" i="51"/>
  <c r="VTL336" i="51"/>
  <c r="VUR336" i="51"/>
  <c r="VVX336" i="51"/>
  <c r="VXD336" i="51"/>
  <c r="VYJ336" i="51"/>
  <c r="VZP336" i="51"/>
  <c r="WAV336" i="51"/>
  <c r="WCB336" i="51"/>
  <c r="WDH336" i="51"/>
  <c r="WEN336" i="51"/>
  <c r="WFT336" i="51"/>
  <c r="WGZ336" i="51"/>
  <c r="WIF336" i="51"/>
  <c r="WJL336" i="51"/>
  <c r="WKR336" i="51"/>
  <c r="WLX336" i="51"/>
  <c r="WND336" i="51"/>
  <c r="WOJ336" i="51"/>
  <c r="WPP336" i="51"/>
  <c r="WQV336" i="51"/>
  <c r="WSB336" i="51"/>
  <c r="WTH336" i="51"/>
  <c r="WUN336" i="51"/>
  <c r="WVT336" i="51"/>
  <c r="WWZ336" i="51"/>
  <c r="WYF336" i="51"/>
  <c r="WZL336" i="51"/>
  <c r="XAR336" i="51"/>
  <c r="XBX336" i="51"/>
  <c r="XDD336" i="51"/>
  <c r="XEJ336" i="51"/>
  <c r="TFJ336" i="51"/>
  <c r="TGP336" i="51"/>
  <c r="THV336" i="51"/>
  <c r="TJB336" i="51"/>
  <c r="TKH336" i="51"/>
  <c r="TLN336" i="51"/>
  <c r="TMT336" i="51"/>
  <c r="TNZ336" i="51"/>
  <c r="TPF336" i="51"/>
  <c r="TQL336" i="51"/>
  <c r="TRR336" i="51"/>
  <c r="TSX336" i="51"/>
  <c r="TUD336" i="51"/>
  <c r="TVJ336" i="51"/>
  <c r="TWP336" i="51"/>
  <c r="TXV336" i="51"/>
  <c r="TZB336" i="51"/>
  <c r="UAH336" i="51"/>
  <c r="UBN336" i="51"/>
  <c r="UCT336" i="51"/>
  <c r="UDZ336" i="51"/>
  <c r="UFF336" i="51"/>
  <c r="UGL336" i="51"/>
  <c r="UHR336" i="51"/>
  <c r="UIX336" i="51"/>
  <c r="UKD336" i="51"/>
  <c r="ULJ336" i="51"/>
  <c r="UMP336" i="51"/>
  <c r="UNV336" i="51"/>
  <c r="UPB336" i="51"/>
  <c r="UQH336" i="51"/>
  <c r="URN336" i="51"/>
  <c r="UST336" i="51"/>
  <c r="UTZ336" i="51"/>
  <c r="UVF336" i="51"/>
  <c r="UWL336" i="51"/>
  <c r="UXR336" i="51"/>
  <c r="UYX336" i="51"/>
  <c r="VAD336" i="51"/>
  <c r="VBJ336" i="51"/>
  <c r="VCP336" i="51"/>
  <c r="VDV336" i="51"/>
  <c r="VFB336" i="51"/>
  <c r="VGH336" i="51"/>
  <c r="VHN336" i="51"/>
  <c r="VIT336" i="51"/>
  <c r="VJZ336" i="51"/>
  <c r="VLF336" i="51"/>
  <c r="VML336" i="51"/>
  <c r="VNR336" i="51"/>
  <c r="VOX336" i="51"/>
  <c r="VQD336" i="51"/>
  <c r="VRJ336" i="51"/>
  <c r="VSP336" i="51"/>
  <c r="VTV336" i="51"/>
  <c r="VVB336" i="51"/>
  <c r="VWH336" i="51"/>
  <c r="VXN336" i="51"/>
  <c r="VYT336" i="51"/>
  <c r="VZZ336" i="51"/>
  <c r="WBF336" i="51"/>
  <c r="WCL336" i="51"/>
  <c r="WDR336" i="51"/>
  <c r="WEX336" i="51"/>
  <c r="WGD336" i="51"/>
  <c r="WHJ336" i="51"/>
  <c r="WIP336" i="51"/>
  <c r="WJV336" i="51"/>
  <c r="WLB336" i="51"/>
  <c r="WMH336" i="51"/>
  <c r="WNN336" i="51"/>
  <c r="WOT336" i="51"/>
  <c r="WPZ336" i="51"/>
  <c r="WRF336" i="51"/>
  <c r="WSL336" i="51"/>
  <c r="WTR336" i="51"/>
  <c r="WUX336" i="51"/>
  <c r="WWD336" i="51"/>
  <c r="WXJ336" i="51"/>
  <c r="WYP336" i="51"/>
  <c r="WZV336" i="51"/>
  <c r="XBB336" i="51"/>
  <c r="XCH336" i="51"/>
  <c r="XDN336" i="51"/>
  <c r="XET336" i="51"/>
  <c r="UEE336" i="51"/>
  <c r="UFK336" i="51"/>
  <c r="UGQ336" i="51"/>
  <c r="UHW336" i="51"/>
  <c r="UJC336" i="51"/>
  <c r="UKI336" i="51"/>
  <c r="ULO336" i="51"/>
  <c r="UMU336" i="51"/>
  <c r="UOA336" i="51"/>
  <c r="UPG336" i="51"/>
  <c r="UQM336" i="51"/>
  <c r="URS336" i="51"/>
  <c r="USY336" i="51"/>
  <c r="UUE336" i="51"/>
  <c r="UVK336" i="51"/>
  <c r="UWQ336" i="51"/>
  <c r="UXW336" i="51"/>
  <c r="UZC336" i="51"/>
  <c r="VAI336" i="51"/>
  <c r="VBO336" i="51"/>
  <c r="VCU336" i="51"/>
  <c r="VEA336" i="51"/>
  <c r="VFG336" i="51"/>
  <c r="VGM336" i="51"/>
  <c r="VHS336" i="51"/>
  <c r="VIY336" i="51"/>
  <c r="VKE336" i="51"/>
  <c r="VLK336" i="51"/>
  <c r="VMQ336" i="51"/>
  <c r="VNW336" i="51"/>
  <c r="VPC336" i="51"/>
  <c r="VQI336" i="51"/>
  <c r="VRO336" i="51"/>
  <c r="VSU336" i="51"/>
  <c r="VUA336" i="51"/>
  <c r="VVG336" i="51"/>
  <c r="VWM336" i="51"/>
  <c r="VXS336" i="51"/>
  <c r="VYY336" i="51"/>
  <c r="WAE336" i="51"/>
  <c r="WBK336" i="51"/>
  <c r="WCQ336" i="51"/>
  <c r="WDW336" i="51"/>
  <c r="WFC336" i="51"/>
  <c r="WGI336" i="51"/>
  <c r="WHO336" i="51"/>
  <c r="WIU336" i="51"/>
  <c r="WKA336" i="51"/>
  <c r="WLG336" i="51"/>
  <c r="WMM336" i="51"/>
  <c r="WNS336" i="51"/>
  <c r="WOY336" i="51"/>
  <c r="WQE336" i="51"/>
  <c r="WRK336" i="51"/>
  <c r="WSQ336" i="51"/>
  <c r="WTW336" i="51"/>
  <c r="WVC336" i="51"/>
  <c r="WWI336" i="51"/>
  <c r="WXO336" i="51"/>
  <c r="WYU336" i="51"/>
  <c r="XAA336" i="51"/>
  <c r="XBG336" i="51"/>
  <c r="XCM336" i="51"/>
  <c r="XDS336" i="51"/>
  <c r="XEY336" i="51"/>
  <c r="TAS336" i="51"/>
  <c r="TBY336" i="51"/>
  <c r="TDE336" i="51"/>
  <c r="TEK336" i="51"/>
  <c r="TFQ336" i="51"/>
  <c r="TGW336" i="51"/>
  <c r="TIC336" i="51"/>
  <c r="TJI336" i="51"/>
  <c r="TKO336" i="51"/>
  <c r="TLU336" i="51"/>
  <c r="TNA336" i="51"/>
  <c r="TOG336" i="51"/>
  <c r="TPM336" i="51"/>
  <c r="TQS336" i="51"/>
  <c r="TRY336" i="51"/>
  <c r="TTE336" i="51"/>
  <c r="TUK336" i="51"/>
  <c r="TVQ336" i="51"/>
  <c r="TWW336" i="51"/>
  <c r="TYC336" i="51"/>
  <c r="TZI336" i="51"/>
  <c r="CE336" i="51"/>
  <c r="FW336" i="51"/>
  <c r="KU336" i="51"/>
  <c r="OM336" i="51"/>
  <c r="SE336" i="51"/>
  <c r="XC336" i="51"/>
  <c r="AAU336" i="51"/>
  <c r="AFS336" i="51"/>
  <c r="AKQ336" i="51"/>
  <c r="AOI336" i="51"/>
  <c r="ASA336" i="51"/>
  <c r="AVS336" i="51"/>
  <c r="AZK336" i="51"/>
  <c r="BDC336" i="51"/>
  <c r="BIA336" i="51"/>
  <c r="BMY336" i="51"/>
  <c r="BQQ336" i="51"/>
  <c r="BUI336" i="51"/>
  <c r="CBS336" i="51"/>
  <c r="CHW336" i="51"/>
  <c r="CMU336" i="51"/>
  <c r="CQM336" i="51"/>
  <c r="CVK336" i="51"/>
  <c r="DAI336" i="51"/>
  <c r="DEA336" i="51"/>
  <c r="DHS336" i="51"/>
  <c r="DLK336" i="51"/>
  <c r="DPC336" i="51"/>
  <c r="DUA336" i="51"/>
  <c r="DXS336" i="51"/>
  <c r="ECQ336" i="51"/>
  <c r="EGI336" i="51"/>
  <c r="EMM336" i="51"/>
  <c r="ERK336" i="51"/>
  <c r="EWI336" i="51"/>
  <c r="FBG336" i="51"/>
  <c r="FGE336" i="51"/>
  <c r="FLC336" i="51"/>
  <c r="FQA336" i="51"/>
  <c r="FXK336" i="51"/>
  <c r="GCI336" i="51"/>
  <c r="GGA336" i="51"/>
  <c r="GJS336" i="51"/>
  <c r="GRC336" i="51"/>
  <c r="GZS336" i="51"/>
  <c r="HFW336" i="51"/>
  <c r="ESQ336" i="51"/>
  <c r="EXO336" i="51"/>
  <c r="FCM336" i="51"/>
  <c r="FIQ336" i="51"/>
  <c r="FNO336" i="51"/>
  <c r="FSM336" i="51"/>
  <c r="FWE336" i="51"/>
  <c r="GBC336" i="51"/>
  <c r="GHG336" i="51"/>
  <c r="GME336" i="51"/>
  <c r="GOQ336" i="51"/>
  <c r="GSI336" i="51"/>
  <c r="GWA336" i="51"/>
  <c r="GYM336" i="51"/>
  <c r="HCE336" i="51"/>
  <c r="HEQ336" i="51"/>
  <c r="AY336" i="51"/>
  <c r="DK336" i="51"/>
  <c r="HC336" i="51"/>
  <c r="II336" i="51"/>
  <c r="MA336" i="51"/>
  <c r="PS336" i="51"/>
  <c r="TK336" i="51"/>
  <c r="VW336" i="51"/>
  <c r="ZO336" i="51"/>
  <c r="ADG336" i="51"/>
  <c r="AGY336" i="51"/>
  <c r="AJK336" i="51"/>
  <c r="ANC336" i="51"/>
  <c r="AQU336" i="51"/>
  <c r="ATG336" i="51"/>
  <c r="AWY336" i="51"/>
  <c r="BBW336" i="51"/>
  <c r="BFO336" i="51"/>
  <c r="BJG336" i="51"/>
  <c r="BLS336" i="51"/>
  <c r="BOE336" i="51"/>
  <c r="BRW336" i="51"/>
  <c r="BVO336" i="51"/>
  <c r="BZG336" i="51"/>
  <c r="CCY336" i="51"/>
  <c r="CFK336" i="51"/>
  <c r="CGQ336" i="51"/>
  <c r="CKI336" i="51"/>
  <c r="CPG336" i="51"/>
  <c r="CRS336" i="51"/>
  <c r="CUE336" i="51"/>
  <c r="CXW336" i="51"/>
  <c r="DBO336" i="51"/>
  <c r="DFG336" i="51"/>
  <c r="DIY336" i="51"/>
  <c r="DMQ336" i="51"/>
  <c r="DQI336" i="51"/>
  <c r="DSU336" i="51"/>
  <c r="DWM336" i="51"/>
  <c r="EAE336" i="51"/>
  <c r="EDW336" i="51"/>
  <c r="EHO336" i="51"/>
  <c r="EKA336" i="51"/>
  <c r="EOY336" i="51"/>
  <c r="ETW336" i="51"/>
  <c r="EYU336" i="51"/>
  <c r="FDS336" i="51"/>
  <c r="FHK336" i="51"/>
  <c r="FMI336" i="51"/>
  <c r="FRG336" i="51"/>
  <c r="FUY336" i="51"/>
  <c r="FZW336" i="51"/>
  <c r="GEU336" i="51"/>
  <c r="GKY336" i="51"/>
  <c r="GUU336" i="51"/>
  <c r="HII336" i="51"/>
  <c r="S336" i="51"/>
  <c r="EQ336" i="51"/>
  <c r="JO336" i="51"/>
  <c r="NG336" i="51"/>
  <c r="QY336" i="51"/>
  <c r="UQ336" i="51"/>
  <c r="YI336" i="51"/>
  <c r="ACA336" i="51"/>
  <c r="AEM336" i="51"/>
  <c r="AIE336" i="51"/>
  <c r="ALW336" i="51"/>
  <c r="APO336" i="51"/>
  <c r="AUM336" i="51"/>
  <c r="AYE336" i="51"/>
  <c r="BAQ336" i="51"/>
  <c r="BEI336" i="51"/>
  <c r="BGU336" i="51"/>
  <c r="BKM336" i="51"/>
  <c r="BPK336" i="51"/>
  <c r="BTC336" i="51"/>
  <c r="BWU336" i="51"/>
  <c r="BYA336" i="51"/>
  <c r="CAM336" i="51"/>
  <c r="CEE336" i="51"/>
  <c r="CJC336" i="51"/>
  <c r="CLO336" i="51"/>
  <c r="COA336" i="51"/>
  <c r="CSY336" i="51"/>
  <c r="CWQ336" i="51"/>
  <c r="CZC336" i="51"/>
  <c r="DCU336" i="51"/>
  <c r="DGM336" i="51"/>
  <c r="DKE336" i="51"/>
  <c r="DNW336" i="51"/>
  <c r="DRO336" i="51"/>
  <c r="DVG336" i="51"/>
  <c r="DYY336" i="51"/>
  <c r="EBK336" i="51"/>
  <c r="EFC336" i="51"/>
  <c r="EIU336" i="51"/>
  <c r="ELG336" i="51"/>
  <c r="EQE336" i="51"/>
  <c r="EVC336" i="51"/>
  <c r="FAA336" i="51"/>
  <c r="FEY336" i="51"/>
  <c r="FJW336" i="51"/>
  <c r="FOU336" i="51"/>
  <c r="FTS336" i="51"/>
  <c r="FYQ336" i="51"/>
  <c r="GDO336" i="51"/>
  <c r="GIM336" i="51"/>
  <c r="GNK336" i="51"/>
  <c r="GPW336" i="51"/>
  <c r="GTO336" i="51"/>
  <c r="GXG336" i="51"/>
  <c r="HAY336" i="51"/>
  <c r="HDK336" i="51"/>
  <c r="AI336" i="51"/>
  <c r="BO336" i="51"/>
  <c r="CU336" i="51"/>
  <c r="EA336" i="51"/>
  <c r="FG336" i="51"/>
  <c r="GM336" i="51"/>
  <c r="HS336" i="51"/>
  <c r="IY336" i="51"/>
  <c r="KE336" i="51"/>
  <c r="LK336" i="51"/>
  <c r="MQ336" i="51"/>
  <c r="NW336" i="51"/>
  <c r="PC336" i="51"/>
  <c r="QI336" i="51"/>
  <c r="RO336" i="51"/>
  <c r="SU336" i="51"/>
  <c r="UA336" i="51"/>
  <c r="VG336" i="51"/>
  <c r="WM336" i="51"/>
  <c r="XS336" i="51"/>
  <c r="YY336" i="51"/>
  <c r="AAE336" i="51"/>
  <c r="ABK336" i="51"/>
  <c r="ACQ336" i="51"/>
  <c r="ADW336" i="51"/>
  <c r="AFC336" i="51"/>
  <c r="AGI336" i="51"/>
  <c r="AHO336" i="51"/>
  <c r="AIU336" i="51"/>
  <c r="AKA336" i="51"/>
  <c r="ALG336" i="51"/>
  <c r="AMM336" i="51"/>
  <c r="ANS336" i="51"/>
  <c r="AOY336" i="51"/>
  <c r="AQE336" i="51"/>
  <c r="ARK336" i="51"/>
  <c r="ASQ336" i="51"/>
  <c r="ATW336" i="51"/>
  <c r="AVC336" i="51"/>
  <c r="AWI336" i="51"/>
  <c r="AXO336" i="51"/>
  <c r="AYU336" i="51"/>
  <c r="BAA336" i="51"/>
  <c r="BBG336" i="51"/>
  <c r="BCM336" i="51"/>
  <c r="BDS336" i="51"/>
  <c r="BEY336" i="51"/>
  <c r="BGE336" i="51"/>
  <c r="BHK336" i="51"/>
  <c r="BIQ336" i="51"/>
  <c r="BJW336" i="51"/>
  <c r="BLC336" i="51"/>
  <c r="BMI336" i="51"/>
  <c r="BNO336" i="51"/>
  <c r="BOU336" i="51"/>
  <c r="BQA336" i="51"/>
  <c r="BRG336" i="51"/>
  <c r="BSM336" i="51"/>
  <c r="BTS336" i="51"/>
  <c r="BUY336" i="51"/>
  <c r="BWE336" i="51"/>
  <c r="BXK336" i="51"/>
  <c r="BYQ336" i="51"/>
  <c r="BZW336" i="51"/>
  <c r="CBC336" i="51"/>
  <c r="CCI336" i="51"/>
  <c r="CDO336" i="51"/>
  <c r="CEU336" i="51"/>
  <c r="CGA336" i="51"/>
  <c r="CHG336" i="51"/>
  <c r="CIM336" i="51"/>
  <c r="CJS336" i="51"/>
  <c r="CKY336" i="51"/>
  <c r="CME336" i="51"/>
  <c r="CNK336" i="51"/>
  <c r="COQ336" i="51"/>
  <c r="CPW336" i="51"/>
  <c r="CRC336" i="51"/>
  <c r="CSI336" i="51"/>
  <c r="CTO336" i="51"/>
  <c r="CUU336" i="51"/>
  <c r="CWA336" i="51"/>
  <c r="CXG336" i="51"/>
  <c r="CYM336" i="51"/>
  <c r="CZS336" i="51"/>
  <c r="DAY336" i="51"/>
  <c r="DCE336" i="51"/>
  <c r="DDK336" i="51"/>
  <c r="DEQ336" i="51"/>
  <c r="DFW336" i="51"/>
  <c r="DHC336" i="51"/>
  <c r="DII336" i="51"/>
  <c r="DJO336" i="51"/>
  <c r="DKU336" i="51"/>
  <c r="DMA336" i="51"/>
  <c r="DNG336" i="51"/>
  <c r="DOM336" i="51"/>
  <c r="DPS336" i="51"/>
  <c r="DQY336" i="51"/>
  <c r="DSE336" i="51"/>
  <c r="DUQ336" i="51"/>
  <c r="HKU336" i="51"/>
  <c r="HSE336" i="51"/>
  <c r="HXC336" i="51"/>
  <c r="ICA336" i="51"/>
  <c r="IGY336" i="51"/>
  <c r="INC336" i="51"/>
  <c r="ISA336" i="51"/>
  <c r="IWY336" i="51"/>
  <c r="JDC336" i="51"/>
  <c r="JJG336" i="51"/>
  <c r="JPK336" i="51"/>
  <c r="JWU336" i="51"/>
  <c r="KBS336" i="51"/>
  <c r="KHW336" i="51"/>
  <c r="KOA336" i="51"/>
  <c r="KUE336" i="51"/>
  <c r="KZC336" i="51"/>
  <c r="LFG336" i="51"/>
  <c r="LKE336" i="51"/>
  <c r="LPC336" i="51"/>
  <c r="LUA336" i="51"/>
  <c r="MAE336" i="51"/>
  <c r="MGI336" i="51"/>
  <c r="MMM336" i="51"/>
  <c r="MRK336" i="51"/>
  <c r="MWI336" i="51"/>
  <c r="NCM336" i="51"/>
  <c r="NIQ336" i="51"/>
  <c r="NNO336" i="51"/>
  <c r="NTS336" i="51"/>
  <c r="NYQ336" i="51"/>
  <c r="OEU336" i="51"/>
  <c r="OKY336" i="51"/>
  <c r="OPW336" i="51"/>
  <c r="OUU336" i="51"/>
  <c r="OZS336" i="51"/>
  <c r="PEQ336" i="51"/>
  <c r="PJO336" i="51"/>
  <c r="POM336" i="51"/>
  <c r="PTK336" i="51"/>
  <c r="QAU336" i="51"/>
  <c r="QGY336" i="51"/>
  <c r="QLW336" i="51"/>
  <c r="QQU336" i="51"/>
  <c r="QVS336" i="51"/>
  <c r="RAQ336" i="51"/>
  <c r="RIA336" i="51"/>
  <c r="ROE336" i="51"/>
  <c r="RTC336" i="51"/>
  <c r="RWU336" i="51"/>
  <c r="SBS336" i="51"/>
  <c r="SGQ336" i="51"/>
  <c r="SLO336" i="51"/>
  <c r="SSY336" i="51"/>
  <c r="SZC336" i="51"/>
  <c r="TFG336" i="51"/>
  <c r="TMQ336" i="51"/>
  <c r="TSU336" i="51"/>
  <c r="TYY336" i="51"/>
  <c r="UFC336" i="51"/>
  <c r="UKA336" i="51"/>
  <c r="UOY336" i="51"/>
  <c r="UVC336" i="51"/>
  <c r="VAA336" i="51"/>
  <c r="VEY336" i="51"/>
  <c r="VMI336" i="51"/>
  <c r="VRG336" i="51"/>
  <c r="VYQ336" i="51"/>
  <c r="WDO336" i="51"/>
  <c r="WIM336" i="51"/>
  <c r="WKY336" i="51"/>
  <c r="WOQ336" i="51"/>
  <c r="WPW336" i="51"/>
  <c r="WRC336" i="51"/>
  <c r="WSI336" i="51"/>
  <c r="WTO336" i="51"/>
  <c r="WXG336" i="51"/>
  <c r="WYM336" i="51"/>
  <c r="XAY336" i="51"/>
  <c r="XCE336" i="51"/>
  <c r="XDK336" i="51"/>
  <c r="XEQ336" i="51"/>
  <c r="HJO336" i="51"/>
  <c r="HNG336" i="51"/>
  <c r="HQY336" i="51"/>
  <c r="HUQ336" i="51"/>
  <c r="HZO336" i="51"/>
  <c r="IFS336" i="51"/>
  <c r="IKQ336" i="51"/>
  <c r="IPO336" i="51"/>
  <c r="IUM336" i="51"/>
  <c r="IYE336" i="51"/>
  <c r="JBW336" i="51"/>
  <c r="JIA336" i="51"/>
  <c r="JMY336" i="51"/>
  <c r="JRW336" i="51"/>
  <c r="JVO336" i="51"/>
  <c r="KAM336" i="51"/>
  <c r="KFK336" i="51"/>
  <c r="KJC336" i="51"/>
  <c r="KMU336" i="51"/>
  <c r="KRS336" i="51"/>
  <c r="KXW336" i="51"/>
  <c r="LCU336" i="51"/>
  <c r="LIY336" i="51"/>
  <c r="LNW336" i="51"/>
  <c r="LSU336" i="51"/>
  <c r="LXS336" i="51"/>
  <c r="MCQ336" i="51"/>
  <c r="MHO336" i="51"/>
  <c r="MLG336" i="51"/>
  <c r="MQE336" i="51"/>
  <c r="MVC336" i="51"/>
  <c r="NAA336" i="51"/>
  <c r="NEY336" i="51"/>
  <c r="NJW336" i="51"/>
  <c r="NQA336" i="51"/>
  <c r="NUY336" i="51"/>
  <c r="NZW336" i="51"/>
  <c r="OGA336" i="51"/>
  <c r="OME336" i="51"/>
  <c r="ORC336" i="51"/>
  <c r="OWA336" i="51"/>
  <c r="PAY336" i="51"/>
  <c r="PFW336" i="51"/>
  <c r="PKU336" i="51"/>
  <c r="PPS336" i="51"/>
  <c r="PUQ336" i="51"/>
  <c r="PYI336" i="51"/>
  <c r="QDG336" i="51"/>
  <c r="QIE336" i="51"/>
  <c r="QNC336" i="51"/>
  <c r="QSA336" i="51"/>
  <c r="QWY336" i="51"/>
  <c r="RBW336" i="51"/>
  <c r="RFO336" i="51"/>
  <c r="RKM336" i="51"/>
  <c r="RPK336" i="51"/>
  <c r="RUI336" i="51"/>
  <c r="RZG336" i="51"/>
  <c r="SCY336" i="51"/>
  <c r="SHW336" i="51"/>
  <c r="SMU336" i="51"/>
  <c r="SQM336" i="51"/>
  <c r="SVK336" i="51"/>
  <c r="TAI336" i="51"/>
  <c r="TEA336" i="51"/>
  <c r="TIY336" i="51"/>
  <c r="TNW336" i="51"/>
  <c r="TRO336" i="51"/>
  <c r="TWM336" i="51"/>
  <c r="UBK336" i="51"/>
  <c r="UGI336" i="51"/>
  <c r="ULG336" i="51"/>
  <c r="UQE336" i="51"/>
  <c r="UTW336" i="51"/>
  <c r="UXO336" i="51"/>
  <c r="VBG336" i="51"/>
  <c r="VGE336" i="51"/>
  <c r="VJW336" i="51"/>
  <c r="VQA336" i="51"/>
  <c r="VUY336" i="51"/>
  <c r="VZW336" i="51"/>
  <c r="WEU336" i="51"/>
  <c r="WJS336" i="51"/>
  <c r="WUU336" i="51"/>
  <c r="HOM336" i="51"/>
  <c r="HTK336" i="51"/>
  <c r="HYI336" i="51"/>
  <c r="IDG336" i="51"/>
  <c r="IIE336" i="51"/>
  <c r="ILW336" i="51"/>
  <c r="IQU336" i="51"/>
  <c r="IVS336" i="51"/>
  <c r="IZK336" i="51"/>
  <c r="JEI336" i="51"/>
  <c r="JGU336" i="51"/>
  <c r="JLS336" i="51"/>
  <c r="JQQ336" i="51"/>
  <c r="JUI336" i="51"/>
  <c r="JZG336" i="51"/>
  <c r="KCY336" i="51"/>
  <c r="KGQ336" i="51"/>
  <c r="KLO336" i="51"/>
  <c r="KQM336" i="51"/>
  <c r="KVK336" i="51"/>
  <c r="LAI336" i="51"/>
  <c r="LEA336" i="51"/>
  <c r="LHS336" i="51"/>
  <c r="LLK336" i="51"/>
  <c r="LQI336" i="51"/>
  <c r="LVG336" i="51"/>
  <c r="LYY336" i="51"/>
  <c r="MDW336" i="51"/>
  <c r="MIU336" i="51"/>
  <c r="MNS336" i="51"/>
  <c r="MSQ336" i="51"/>
  <c r="MXO336" i="51"/>
  <c r="NBG336" i="51"/>
  <c r="NHK336" i="51"/>
  <c r="NMI336" i="51"/>
  <c r="NRG336" i="51"/>
  <c r="NWE336" i="51"/>
  <c r="OBC336" i="51"/>
  <c r="ODO336" i="51"/>
  <c r="OJS336" i="51"/>
  <c r="OOQ336" i="51"/>
  <c r="OTO336" i="51"/>
  <c r="OXG336" i="51"/>
  <c r="PCE336" i="51"/>
  <c r="PHC336" i="51"/>
  <c r="PMA336" i="51"/>
  <c r="PQY336" i="51"/>
  <c r="PXC336" i="51"/>
  <c r="QCA336" i="51"/>
  <c r="QFS336" i="51"/>
  <c r="QJK336" i="51"/>
  <c r="QOI336" i="51"/>
  <c r="QUM336" i="51"/>
  <c r="QZK336" i="51"/>
  <c r="REI336" i="51"/>
  <c r="RJG336" i="51"/>
  <c r="RMY336" i="51"/>
  <c r="RQQ336" i="51"/>
  <c r="RVO336" i="51"/>
  <c r="SAM336" i="51"/>
  <c r="SFK336" i="51"/>
  <c r="SKI336" i="51"/>
  <c r="SPG336" i="51"/>
  <c r="SUE336" i="51"/>
  <c r="SXW336" i="51"/>
  <c r="TCU336" i="51"/>
  <c r="TGM336" i="51"/>
  <c r="TLK336" i="51"/>
  <c r="TQI336" i="51"/>
  <c r="TVG336" i="51"/>
  <c r="UAE336" i="51"/>
  <c r="UDW336" i="51"/>
  <c r="UIU336" i="51"/>
  <c r="UNS336" i="51"/>
  <c r="USQ336" i="51"/>
  <c r="UYU336" i="51"/>
  <c r="VDS336" i="51"/>
  <c r="VIQ336" i="51"/>
  <c r="VNO336" i="51"/>
  <c r="VSM336" i="51"/>
  <c r="VXK336" i="51"/>
  <c r="WCI336" i="51"/>
  <c r="WHG336" i="51"/>
  <c r="WNK336" i="51"/>
  <c r="WZS336" i="51"/>
  <c r="HHC336" i="51"/>
  <c r="HMA336" i="51"/>
  <c r="HPS336" i="51"/>
  <c r="HVW336" i="51"/>
  <c r="IAU336" i="51"/>
  <c r="IEM336" i="51"/>
  <c r="IJK336" i="51"/>
  <c r="IOI336" i="51"/>
  <c r="ITG336" i="51"/>
  <c r="JAQ336" i="51"/>
  <c r="JFO336" i="51"/>
  <c r="JKM336" i="51"/>
  <c r="JOE336" i="51"/>
  <c r="JTC336" i="51"/>
  <c r="JYA336" i="51"/>
  <c r="KEE336" i="51"/>
  <c r="KKI336" i="51"/>
  <c r="KPG336" i="51"/>
  <c r="KSY336" i="51"/>
  <c r="KWQ336" i="51"/>
  <c r="LBO336" i="51"/>
  <c r="LGM336" i="51"/>
  <c r="LMQ336" i="51"/>
  <c r="LRO336" i="51"/>
  <c r="LWM336" i="51"/>
  <c r="MBK336" i="51"/>
  <c r="MFC336" i="51"/>
  <c r="MKA336" i="51"/>
  <c r="MOY336" i="51"/>
  <c r="MTW336" i="51"/>
  <c r="MYU336" i="51"/>
  <c r="NDS336" i="51"/>
  <c r="NGE336" i="51"/>
  <c r="NLC336" i="51"/>
  <c r="NOU336" i="51"/>
  <c r="NSM336" i="51"/>
  <c r="NXK336" i="51"/>
  <c r="OCI336" i="51"/>
  <c r="OHG336" i="51"/>
  <c r="OIM336" i="51"/>
  <c r="ONK336" i="51"/>
  <c r="OSI336" i="51"/>
  <c r="OYM336" i="51"/>
  <c r="PDK336" i="51"/>
  <c r="PII336" i="51"/>
  <c r="PNG336" i="51"/>
  <c r="PSE336" i="51"/>
  <c r="PVW336" i="51"/>
  <c r="PZO336" i="51"/>
  <c r="QEM336" i="51"/>
  <c r="QKQ336" i="51"/>
  <c r="QPO336" i="51"/>
  <c r="QTG336" i="51"/>
  <c r="QYE336" i="51"/>
  <c r="RDC336" i="51"/>
  <c r="RGU336" i="51"/>
  <c r="RLS336" i="51"/>
  <c r="RRW336" i="51"/>
  <c r="RYA336" i="51"/>
  <c r="SEE336" i="51"/>
  <c r="SJC336" i="51"/>
  <c r="SOA336" i="51"/>
  <c r="SRS336" i="51"/>
  <c r="SWQ336" i="51"/>
  <c r="TBO336" i="51"/>
  <c r="THS336" i="51"/>
  <c r="TKE336" i="51"/>
  <c r="TPC336" i="51"/>
  <c r="TUA336" i="51"/>
  <c r="TXS336" i="51"/>
  <c r="UCQ336" i="51"/>
  <c r="UHO336" i="51"/>
  <c r="UMM336" i="51"/>
  <c r="URK336" i="51"/>
  <c r="UWI336" i="51"/>
  <c r="VCM336" i="51"/>
  <c r="VHK336" i="51"/>
  <c r="VLC336" i="51"/>
  <c r="VOU336" i="51"/>
  <c r="VTS336" i="51"/>
  <c r="VWE336" i="51"/>
  <c r="WBC336" i="51"/>
  <c r="WGA336" i="51"/>
  <c r="WME336" i="51"/>
  <c r="WWA336" i="51"/>
  <c r="DVW336" i="51"/>
  <c r="DXC336" i="51"/>
  <c r="DYI336" i="51"/>
  <c r="DZO336" i="51"/>
  <c r="EAU336" i="51"/>
  <c r="ECA336" i="51"/>
  <c r="EDG336" i="51"/>
  <c r="EEM336" i="51"/>
  <c r="EFS336" i="51"/>
  <c r="EGY336" i="51"/>
  <c r="EIE336" i="51"/>
  <c r="EJK336" i="51"/>
  <c r="EKQ336" i="51"/>
  <c r="ELW336" i="51"/>
  <c r="ENC336" i="51"/>
  <c r="EOI336" i="51"/>
  <c r="EPO336" i="51"/>
  <c r="EQU336" i="51"/>
  <c r="ESA336" i="51"/>
  <c r="ETG336" i="51"/>
  <c r="EUM336" i="51"/>
  <c r="EVS336" i="51"/>
  <c r="EWY336" i="51"/>
  <c r="EYE336" i="51"/>
  <c r="EZK336" i="51"/>
  <c r="FAQ336" i="51"/>
  <c r="FBW336" i="51"/>
  <c r="FDC336" i="51"/>
  <c r="FEI336" i="51"/>
  <c r="FFO336" i="51"/>
  <c r="FGU336" i="51"/>
  <c r="FIA336" i="51"/>
  <c r="FJG336" i="51"/>
  <c r="FKM336" i="51"/>
  <c r="FLS336" i="51"/>
  <c r="FMY336" i="51"/>
  <c r="FOE336" i="51"/>
  <c r="FPK336" i="51"/>
  <c r="FQQ336" i="51"/>
  <c r="FRW336" i="51"/>
  <c r="FTC336" i="51"/>
  <c r="FUI336" i="51"/>
  <c r="FVO336" i="51"/>
  <c r="FWU336" i="51"/>
  <c r="FYA336" i="51"/>
  <c r="FZG336" i="51"/>
  <c r="GAM336" i="51"/>
  <c r="GBS336" i="51"/>
  <c r="GCY336" i="51"/>
  <c r="GEE336" i="51"/>
  <c r="GFK336" i="51"/>
  <c r="GGQ336" i="51"/>
  <c r="GHW336" i="51"/>
  <c r="GJC336" i="51"/>
  <c r="GKI336" i="51"/>
  <c r="GLO336" i="51"/>
  <c r="GMU336" i="51"/>
  <c r="GOA336" i="51"/>
  <c r="GPG336" i="51"/>
  <c r="GQM336" i="51"/>
  <c r="GRS336" i="51"/>
  <c r="GSY336" i="51"/>
  <c r="GUE336" i="51"/>
  <c r="GVK336" i="51"/>
  <c r="GWQ336" i="51"/>
  <c r="GXW336" i="51"/>
  <c r="GZC336" i="51"/>
  <c r="HAI336" i="51"/>
  <c r="HBO336" i="51"/>
  <c r="HCU336" i="51"/>
  <c r="HEA336" i="51"/>
  <c r="HFG336" i="51"/>
  <c r="HGM336" i="51"/>
  <c r="HHS336" i="51"/>
  <c r="HIY336" i="51"/>
  <c r="HKE336" i="51"/>
  <c r="HLK336" i="51"/>
  <c r="HMQ336" i="51"/>
  <c r="HNW336" i="51"/>
  <c r="HPC336" i="51"/>
  <c r="AJ336" i="51"/>
  <c r="BP336" i="51"/>
  <c r="CV336" i="51"/>
  <c r="EB336" i="51"/>
  <c r="FH336" i="51"/>
  <c r="GN336" i="51"/>
  <c r="HT336" i="51"/>
  <c r="IZ336" i="51"/>
  <c r="KF336" i="51"/>
  <c r="LL336" i="51"/>
  <c r="MR336" i="51"/>
  <c r="NX336" i="51"/>
  <c r="PD336" i="51"/>
  <c r="QJ336" i="51"/>
  <c r="RP336" i="51"/>
  <c r="SV336" i="51"/>
  <c r="UB336" i="51"/>
  <c r="VH336" i="51"/>
  <c r="WN336" i="51"/>
  <c r="XT336" i="51"/>
  <c r="YZ336" i="51"/>
  <c r="AAF336" i="51"/>
  <c r="ABL336" i="51"/>
  <c r="ACR336" i="51"/>
  <c r="ADX336" i="51"/>
  <c r="AFD336" i="51"/>
  <c r="AGJ336" i="51"/>
  <c r="AHP336" i="51"/>
  <c r="AIV336" i="51"/>
  <c r="AKB336" i="51"/>
  <c r="ALH336" i="51"/>
  <c r="AMN336" i="51"/>
  <c r="ANT336" i="51"/>
  <c r="AOZ336" i="51"/>
  <c r="AQF336" i="51"/>
  <c r="ARL336" i="51"/>
  <c r="ASR336" i="51"/>
  <c r="ATX336" i="51"/>
  <c r="AVD336" i="51"/>
  <c r="AWJ336" i="51"/>
  <c r="AXP336" i="51"/>
  <c r="AYV336" i="51"/>
  <c r="BAB336" i="51"/>
  <c r="BBH336" i="51"/>
  <c r="BCN336" i="51"/>
  <c r="BDT336" i="51"/>
  <c r="BEZ336" i="51"/>
  <c r="BGF336" i="51"/>
  <c r="BHL336" i="51"/>
  <c r="BIR336" i="51"/>
  <c r="BJX336" i="51"/>
  <c r="BLD336" i="51"/>
  <c r="BMJ336" i="51"/>
  <c r="BNP336" i="51"/>
  <c r="BOV336" i="51"/>
  <c r="BQB336" i="51"/>
  <c r="BRH336" i="51"/>
  <c r="BSN336" i="51"/>
  <c r="BTT336" i="51"/>
  <c r="BUZ336" i="51"/>
  <c r="BWF336" i="51"/>
  <c r="BXL336" i="51"/>
  <c r="BYR336" i="51"/>
  <c r="BZX336" i="51"/>
  <c r="CBD336" i="51"/>
  <c r="CCJ336" i="51"/>
  <c r="CDP336" i="51"/>
  <c r="CEV336" i="51"/>
  <c r="CGB336" i="51"/>
  <c r="CHH336" i="51"/>
  <c r="CIN336" i="51"/>
  <c r="CJT336" i="51"/>
  <c r="CKZ336" i="51"/>
  <c r="CMF336" i="51"/>
  <c r="CNL336" i="51"/>
  <c r="COR336" i="51"/>
  <c r="CPX336" i="51"/>
  <c r="CRD336" i="51"/>
  <c r="CSJ336" i="51"/>
  <c r="CTP336" i="51"/>
  <c r="CUV336" i="51"/>
  <c r="CWB336" i="51"/>
  <c r="CXH336" i="51"/>
  <c r="CYN336" i="51"/>
  <c r="CZT336" i="51"/>
  <c r="DAZ336" i="51"/>
  <c r="DCF336" i="51"/>
  <c r="DDL336" i="51"/>
  <c r="DER336" i="51"/>
  <c r="DFX336" i="51"/>
  <c r="PDL336" i="51"/>
  <c r="PER336" i="51"/>
  <c r="PFX336" i="51"/>
  <c r="PHD336" i="51"/>
  <c r="PIJ336" i="51"/>
  <c r="PJP336" i="51"/>
  <c r="PKV336" i="51"/>
  <c r="PMB336" i="51"/>
  <c r="PNH336" i="51"/>
  <c r="PON336" i="51"/>
  <c r="PPT336" i="51"/>
  <c r="PQZ336" i="51"/>
  <c r="PSF336" i="51"/>
  <c r="PTL336" i="51"/>
  <c r="PUR336" i="51"/>
  <c r="PVX336" i="51"/>
  <c r="PXD336" i="51"/>
  <c r="PYJ336" i="51"/>
  <c r="PZP336" i="51"/>
  <c r="QAV336" i="51"/>
  <c r="QCB336" i="51"/>
  <c r="QDH336" i="51"/>
  <c r="QEN336" i="51"/>
  <c r="QFT336" i="51"/>
  <c r="QGZ336" i="51"/>
  <c r="QIF336" i="51"/>
  <c r="QJL336" i="51"/>
  <c r="QKR336" i="51"/>
  <c r="QLX336" i="51"/>
  <c r="QND336" i="51"/>
  <c r="QOJ336" i="51"/>
  <c r="QPP336" i="51"/>
  <c r="QQV336" i="51"/>
  <c r="QSB336" i="51"/>
  <c r="QTH336" i="51"/>
  <c r="QUN336" i="51"/>
  <c r="QVT336" i="51"/>
  <c r="QWZ336" i="51"/>
  <c r="QYF336" i="51"/>
  <c r="QZL336" i="51"/>
  <c r="RAR336" i="51"/>
  <c r="RBX336" i="51"/>
  <c r="RDD336" i="51"/>
  <c r="REJ336" i="51"/>
  <c r="RFP336" i="51"/>
  <c r="RGV336" i="51"/>
  <c r="RIB336" i="51"/>
  <c r="RJH336" i="51"/>
  <c r="RKN336" i="51"/>
  <c r="RLT336" i="51"/>
  <c r="RMZ336" i="51"/>
  <c r="ROF336" i="51"/>
  <c r="RPL336" i="51"/>
  <c r="RQR336" i="51"/>
  <c r="RRX336" i="51"/>
  <c r="RTD336" i="51"/>
  <c r="RUJ336" i="51"/>
  <c r="RVP336" i="51"/>
  <c r="RWV336" i="51"/>
  <c r="RYB336" i="51"/>
  <c r="RZH336" i="51"/>
  <c r="SAN336" i="51"/>
  <c r="SBT336" i="51"/>
  <c r="SCZ336" i="51"/>
  <c r="SEF336" i="51"/>
  <c r="SFL336" i="51"/>
  <c r="SGR336" i="51"/>
  <c r="SHX336" i="51"/>
  <c r="SJD336" i="51"/>
  <c r="SKJ336" i="51"/>
  <c r="SLP336" i="51"/>
  <c r="SMV336" i="51"/>
  <c r="SOB336" i="51"/>
  <c r="SPH336" i="51"/>
  <c r="SQN336" i="51"/>
  <c r="SRT336" i="51"/>
  <c r="SSZ336" i="51"/>
  <c r="SUF336" i="51"/>
  <c r="SVL336" i="51"/>
  <c r="SWR336" i="51"/>
  <c r="SXX336" i="51"/>
  <c r="SZD336" i="51"/>
  <c r="TAJ336" i="51"/>
  <c r="TBP336" i="51"/>
  <c r="TCV336" i="51"/>
  <c r="TEB336" i="51"/>
  <c r="TFH336" i="51"/>
  <c r="TGN336" i="51"/>
  <c r="THT336" i="51"/>
  <c r="TIZ336" i="51"/>
  <c r="TKF336" i="51"/>
  <c r="TLL336" i="51"/>
  <c r="TMR336" i="51"/>
  <c r="TNX336" i="51"/>
  <c r="TPD336" i="51"/>
  <c r="TQJ336" i="51"/>
  <c r="TRP336" i="51"/>
  <c r="TSV336" i="51"/>
  <c r="TUB336" i="51"/>
  <c r="TVH336" i="51"/>
  <c r="TWN336" i="51"/>
  <c r="TXT336" i="51"/>
  <c r="TYZ336" i="51"/>
  <c r="UAF336" i="51"/>
  <c r="UBL336" i="51"/>
  <c r="UCR336" i="51"/>
  <c r="UDX336" i="51"/>
  <c r="UFD336" i="51"/>
  <c r="UGJ336" i="51"/>
  <c r="UHP336" i="51"/>
  <c r="UIV336" i="51"/>
  <c r="UKB336" i="51"/>
  <c r="ULH336" i="51"/>
  <c r="UMN336" i="51"/>
  <c r="UNT336" i="51"/>
  <c r="UOZ336" i="51"/>
  <c r="UQF336" i="51"/>
  <c r="URL336" i="51"/>
  <c r="USR336" i="51"/>
  <c r="UTX336" i="51"/>
  <c r="UVD336" i="51"/>
  <c r="UWJ336" i="51"/>
  <c r="UXP336" i="51"/>
  <c r="UYV336" i="51"/>
  <c r="VAB336" i="51"/>
  <c r="VBH336" i="51"/>
  <c r="VCN336" i="51"/>
  <c r="VDT336" i="51"/>
  <c r="VEZ336" i="51"/>
  <c r="VGF336" i="51"/>
  <c r="VHL336" i="51"/>
  <c r="VIR336" i="51"/>
  <c r="VJX336" i="51"/>
  <c r="VLD336" i="51"/>
  <c r="VMJ336" i="51"/>
  <c r="VNP336" i="51"/>
  <c r="VOV336" i="51"/>
  <c r="VQB336" i="51"/>
  <c r="VRH336" i="51"/>
  <c r="VSN336" i="51"/>
  <c r="VTT336" i="51"/>
  <c r="VUZ336" i="51"/>
  <c r="VWF336" i="51"/>
  <c r="VXL336" i="51"/>
  <c r="VYR336" i="51"/>
  <c r="VZX336" i="51"/>
  <c r="WBD336" i="51"/>
  <c r="WCJ336" i="51"/>
  <c r="WDP336" i="51"/>
  <c r="WEV336" i="51"/>
  <c r="WGB336" i="51"/>
  <c r="WHH336" i="51"/>
  <c r="WIN336" i="51"/>
  <c r="WJT336" i="51"/>
  <c r="WKZ336" i="51"/>
  <c r="WMF336" i="51"/>
  <c r="WNL336" i="51"/>
  <c r="WOR336" i="51"/>
  <c r="WPX336" i="51"/>
  <c r="WRD336" i="51"/>
  <c r="WSJ336" i="51"/>
  <c r="WTP336" i="51"/>
  <c r="WUV336" i="51"/>
  <c r="WWB336" i="51"/>
  <c r="WXH336" i="51"/>
  <c r="WYN336" i="51"/>
  <c r="WZT336" i="51"/>
  <c r="XAZ336" i="51"/>
  <c r="XCF336" i="51"/>
  <c r="XDL336" i="51"/>
  <c r="XER336" i="51"/>
  <c r="UAO336" i="51"/>
  <c r="UBU336" i="51"/>
  <c r="UDA336" i="51"/>
  <c r="UEG336" i="51"/>
  <c r="UFM336" i="51"/>
  <c r="UGS336" i="51"/>
  <c r="UHY336" i="51"/>
  <c r="UJE336" i="51"/>
  <c r="UKK336" i="51"/>
  <c r="ULQ336" i="51"/>
  <c r="UMW336" i="51"/>
  <c r="UOC336" i="51"/>
  <c r="UPI336" i="51"/>
  <c r="UQO336" i="51"/>
  <c r="URU336" i="51"/>
  <c r="UTA336" i="51"/>
  <c r="UUG336" i="51"/>
  <c r="UVM336" i="51"/>
  <c r="UWS336" i="51"/>
  <c r="UXY336" i="51"/>
  <c r="UZE336" i="51"/>
  <c r="VAK336" i="51"/>
  <c r="VBQ336" i="51"/>
  <c r="VCW336" i="51"/>
  <c r="VEC336" i="51"/>
  <c r="VFI336" i="51"/>
  <c r="VGO336" i="51"/>
  <c r="VHU336" i="51"/>
  <c r="VJA336" i="51"/>
  <c r="VKG336" i="51"/>
  <c r="VLM336" i="51"/>
  <c r="VMS336" i="51"/>
  <c r="VNY336" i="51"/>
  <c r="VPE336" i="51"/>
  <c r="VQK336" i="51"/>
  <c r="VRQ336" i="51"/>
  <c r="VSW336" i="51"/>
  <c r="VUC336" i="51"/>
  <c r="VVI336" i="51"/>
  <c r="VWO336" i="51"/>
  <c r="VXU336" i="51"/>
  <c r="VZA336" i="51"/>
  <c r="WAG336" i="51"/>
  <c r="WBM336" i="51"/>
  <c r="WCS336" i="51"/>
  <c r="WDY336" i="51"/>
  <c r="WFE336" i="51"/>
  <c r="WGK336" i="51"/>
  <c r="WHQ336" i="51"/>
  <c r="WIW336" i="51"/>
  <c r="WKC336" i="51"/>
  <c r="WLI336" i="51"/>
  <c r="WMO336" i="51"/>
  <c r="WNU336" i="51"/>
  <c r="WPA336" i="51"/>
  <c r="WQG336" i="51"/>
  <c r="WRM336" i="51"/>
  <c r="WSS336" i="51"/>
  <c r="WTY336" i="51"/>
  <c r="WVE336" i="51"/>
  <c r="WWK336" i="51"/>
  <c r="WXQ336" i="51"/>
  <c r="WYW336" i="51"/>
  <c r="XAC336" i="51"/>
  <c r="XBI336" i="51"/>
  <c r="XCO336" i="51"/>
  <c r="XDU336" i="51"/>
  <c r="XFA336" i="51"/>
  <c r="UAP336" i="51"/>
  <c r="UBV336" i="51"/>
  <c r="UDB336" i="51"/>
  <c r="UEH336" i="51"/>
  <c r="UFN336" i="51"/>
  <c r="UGT336" i="51"/>
  <c r="UHZ336" i="51"/>
  <c r="UJF336" i="51"/>
  <c r="UKL336" i="51"/>
  <c r="ULR336" i="51"/>
  <c r="UMX336" i="51"/>
  <c r="UOD336" i="51"/>
  <c r="UPJ336" i="51"/>
  <c r="UQP336" i="51"/>
  <c r="URV336" i="51"/>
  <c r="UTB336" i="51"/>
  <c r="UUH336" i="51"/>
  <c r="UVN336" i="51"/>
  <c r="UWT336" i="51"/>
  <c r="UXZ336" i="51"/>
  <c r="UZF336" i="51"/>
  <c r="VAL336" i="51"/>
  <c r="VBR336" i="51"/>
  <c r="VCX336" i="51"/>
  <c r="VED336" i="51"/>
  <c r="VFJ336" i="51"/>
  <c r="VGP336" i="51"/>
  <c r="VHV336" i="51"/>
  <c r="VJB336" i="51"/>
  <c r="VKH336" i="51"/>
  <c r="VLN336" i="51"/>
  <c r="VMT336" i="51"/>
  <c r="VNZ336" i="51"/>
  <c r="VPF336" i="51"/>
  <c r="VQL336" i="51"/>
  <c r="VRR336" i="51"/>
  <c r="VSX336" i="51"/>
  <c r="VUD336" i="51"/>
  <c r="VVJ336" i="51"/>
  <c r="VWP336" i="51"/>
  <c r="VXV336" i="51"/>
  <c r="VZB336" i="51"/>
  <c r="WAH336" i="51"/>
  <c r="WBN336" i="51"/>
  <c r="WCT336" i="51"/>
  <c r="WDZ336" i="51"/>
  <c r="WFF336" i="51"/>
  <c r="WGL336" i="51"/>
  <c r="WHR336" i="51"/>
  <c r="WIX336" i="51"/>
  <c r="WKD336" i="51"/>
  <c r="WLJ336" i="51"/>
  <c r="WMP336" i="51"/>
  <c r="WNV336" i="51"/>
  <c r="WPB336" i="51"/>
  <c r="WQH336" i="51"/>
  <c r="WRN336" i="51"/>
  <c r="WST336" i="51"/>
  <c r="WTZ336" i="51"/>
  <c r="WVF336" i="51"/>
  <c r="WWL336" i="51"/>
  <c r="WXR336" i="51"/>
  <c r="WYX336" i="51"/>
  <c r="XAD336" i="51"/>
  <c r="XBJ336" i="51"/>
  <c r="XCP336" i="51"/>
  <c r="XDV336" i="51"/>
  <c r="XFB336" i="51"/>
  <c r="TEQ336" i="51"/>
  <c r="TFW336" i="51"/>
  <c r="THC336" i="51"/>
  <c r="TII336" i="51"/>
  <c r="TJO336" i="51"/>
  <c r="TKU336" i="51"/>
  <c r="TMA336" i="51"/>
  <c r="TNG336" i="51"/>
  <c r="QHP336" i="51"/>
  <c r="QIV336" i="51"/>
  <c r="QKB336" i="51"/>
  <c r="QLH336" i="51"/>
  <c r="QMN336" i="51"/>
  <c r="QNT336" i="51"/>
  <c r="QOZ336" i="51"/>
  <c r="QQF336" i="51"/>
  <c r="QRL336" i="51"/>
  <c r="QSR336" i="51"/>
  <c r="QTX336" i="51"/>
  <c r="QVD336" i="51"/>
  <c r="QWJ336" i="51"/>
  <c r="QXP336" i="51"/>
  <c r="QYV336" i="51"/>
  <c r="RAB336" i="51"/>
  <c r="RBH336" i="51"/>
  <c r="RCN336" i="51"/>
  <c r="RDT336" i="51"/>
  <c r="REZ336" i="51"/>
  <c r="RGF336" i="51"/>
  <c r="RHL336" i="51"/>
  <c r="RIR336" i="51"/>
  <c r="RJX336" i="51"/>
  <c r="RLD336" i="51"/>
  <c r="RMJ336" i="51"/>
  <c r="RNP336" i="51"/>
  <c r="ROV336" i="51"/>
  <c r="RQB336" i="51"/>
  <c r="RRH336" i="51"/>
  <c r="RSN336" i="51"/>
  <c r="RTT336" i="51"/>
  <c r="RUZ336" i="51"/>
  <c r="RWF336" i="51"/>
  <c r="RXL336" i="51"/>
  <c r="RYR336" i="51"/>
  <c r="RZX336" i="51"/>
  <c r="SBD336" i="51"/>
  <c r="SCJ336" i="51"/>
  <c r="SDP336" i="51"/>
  <c r="SEV336" i="51"/>
  <c r="SGB336" i="51"/>
  <c r="SHH336" i="51"/>
  <c r="SIN336" i="51"/>
  <c r="SJT336" i="51"/>
  <c r="SKZ336" i="51"/>
  <c r="SMF336" i="51"/>
  <c r="SNL336" i="51"/>
  <c r="SOR336" i="51"/>
  <c r="SPX336" i="51"/>
  <c r="SRD336" i="51"/>
  <c r="SSJ336" i="51"/>
  <c r="STP336" i="51"/>
  <c r="SUV336" i="51"/>
  <c r="SWB336" i="51"/>
  <c r="SXH336" i="51"/>
  <c r="SYN336" i="51"/>
  <c r="SZT336" i="51"/>
  <c r="TAZ336" i="51"/>
  <c r="TCF336" i="51"/>
  <c r="TDL336" i="51"/>
  <c r="TER336" i="51"/>
  <c r="TFX336" i="51"/>
  <c r="THD336" i="51"/>
  <c r="TIJ336" i="51"/>
  <c r="TJP336" i="51"/>
  <c r="TKV336" i="51"/>
  <c r="TMB336" i="51"/>
  <c r="TNH336" i="51"/>
  <c r="TON336" i="51"/>
  <c r="TPT336" i="51"/>
  <c r="TOM336" i="51"/>
  <c r="TPS336" i="51"/>
  <c r="TQY336" i="51"/>
  <c r="TSE336" i="51"/>
  <c r="TTK336" i="51"/>
  <c r="TUQ336" i="51"/>
  <c r="TVW336" i="51"/>
  <c r="TXC336" i="51"/>
  <c r="TYI336" i="51"/>
  <c r="TZO336" i="51"/>
  <c r="UAU336" i="51"/>
  <c r="UCA336" i="51"/>
  <c r="UDG336" i="51"/>
  <c r="UEM336" i="51"/>
  <c r="UFS336" i="51"/>
  <c r="UGY336" i="51"/>
  <c r="UIE336" i="51"/>
  <c r="UJK336" i="51"/>
  <c r="UKQ336" i="51"/>
  <c r="ULW336" i="51"/>
  <c r="UNC336" i="51"/>
  <c r="UOI336" i="51"/>
  <c r="UPO336" i="51"/>
  <c r="UQU336" i="51"/>
  <c r="USA336" i="51"/>
  <c r="UTG336" i="51"/>
  <c r="UUM336" i="51"/>
  <c r="UVS336" i="51"/>
  <c r="UWY336" i="51"/>
  <c r="UYE336" i="51"/>
  <c r="UZK336" i="51"/>
  <c r="VAQ336" i="51"/>
  <c r="VBW336" i="51"/>
  <c r="VDC336" i="51"/>
  <c r="VEI336" i="51"/>
  <c r="VFO336" i="51"/>
  <c r="VGU336" i="51"/>
  <c r="VIA336" i="51"/>
  <c r="VJG336" i="51"/>
  <c r="VKM336" i="51"/>
  <c r="VLS336" i="51"/>
  <c r="VMY336" i="51"/>
  <c r="VOE336" i="51"/>
  <c r="VPK336" i="51"/>
  <c r="VQQ336" i="51"/>
  <c r="VRW336" i="51"/>
  <c r="VTC336" i="51"/>
  <c r="VUI336" i="51"/>
  <c r="VVO336" i="51"/>
  <c r="VWU336" i="51"/>
  <c r="VYA336" i="51"/>
  <c r="VZG336" i="51"/>
  <c r="WAM336" i="51"/>
  <c r="WBS336" i="51"/>
  <c r="WCY336" i="51"/>
  <c r="WEE336" i="51"/>
  <c r="WFK336" i="51"/>
  <c r="WGQ336" i="51"/>
  <c r="WHW336" i="51"/>
  <c r="WJC336" i="51"/>
  <c r="WKI336" i="51"/>
  <c r="WLO336" i="51"/>
  <c r="WMU336" i="51"/>
  <c r="WOA336" i="51"/>
  <c r="WPG336" i="51"/>
  <c r="WQM336" i="51"/>
  <c r="WRS336" i="51"/>
  <c r="WSY336" i="51"/>
  <c r="WUE336" i="51"/>
  <c r="WVK336" i="51"/>
  <c r="WWQ336" i="51"/>
  <c r="WXW336" i="51"/>
  <c r="WZC336" i="51"/>
  <c r="XAI336" i="51"/>
  <c r="XBO336" i="51"/>
  <c r="XCU336" i="51"/>
  <c r="XEA336" i="51"/>
  <c r="TQZ336" i="51"/>
  <c r="TSF336" i="51"/>
  <c r="TTL336" i="51"/>
  <c r="TUR336" i="51"/>
  <c r="TVX336" i="51"/>
  <c r="TXD336" i="51"/>
  <c r="TYJ336" i="51"/>
  <c r="TZP336" i="51"/>
  <c r="UAV336" i="51"/>
  <c r="UCB336" i="51"/>
  <c r="UDH336" i="51"/>
  <c r="UEN336" i="51"/>
  <c r="UFT336" i="51"/>
  <c r="UGZ336" i="51"/>
  <c r="UIF336" i="51"/>
  <c r="UJL336" i="51"/>
  <c r="UKR336" i="51"/>
  <c r="ULX336" i="51"/>
  <c r="UND336" i="51"/>
  <c r="UOJ336" i="51"/>
  <c r="UPP336" i="51"/>
  <c r="UQV336" i="51"/>
  <c r="USB336" i="51"/>
  <c r="UTH336" i="51"/>
  <c r="UUN336" i="51"/>
  <c r="UVT336" i="51"/>
  <c r="UWZ336" i="51"/>
  <c r="UYF336" i="51"/>
  <c r="UZL336" i="51"/>
  <c r="VAR336" i="51"/>
  <c r="VBX336" i="51"/>
  <c r="VDD336" i="51"/>
  <c r="VEJ336" i="51"/>
  <c r="VFP336" i="51"/>
  <c r="VGV336" i="51"/>
  <c r="VIB336" i="51"/>
  <c r="VJH336" i="51"/>
  <c r="VKN336" i="51"/>
  <c r="VLT336" i="51"/>
  <c r="VMZ336" i="51"/>
  <c r="VOF336" i="51"/>
  <c r="VPL336" i="51"/>
  <c r="VQR336" i="51"/>
  <c r="VRX336" i="51"/>
  <c r="VTD336" i="51"/>
  <c r="VUJ336" i="51"/>
  <c r="VVP336" i="51"/>
  <c r="VWV336" i="51"/>
  <c r="VYB336" i="51"/>
  <c r="VZH336" i="51"/>
  <c r="WAN336" i="51"/>
  <c r="WBT336" i="51"/>
  <c r="WCZ336" i="51"/>
  <c r="WEF336" i="51"/>
  <c r="WFL336" i="51"/>
  <c r="WGR336" i="51"/>
  <c r="WHX336" i="51"/>
  <c r="WJD336" i="51"/>
  <c r="WKJ336" i="51"/>
  <c r="WLP336" i="51"/>
  <c r="WMV336" i="51"/>
  <c r="WOB336" i="51"/>
  <c r="WPH336" i="51"/>
  <c r="WQN336" i="51"/>
  <c r="WRT336" i="51"/>
  <c r="WSZ336" i="51"/>
  <c r="WUF336" i="51"/>
  <c r="WVL336" i="51"/>
  <c r="WWR336" i="51"/>
  <c r="WXX336" i="51"/>
  <c r="WZD336" i="51"/>
  <c r="XAJ336" i="51"/>
  <c r="XBP336" i="51"/>
  <c r="XCV336" i="51"/>
  <c r="XEB336" i="51"/>
  <c r="TOO336" i="51"/>
  <c r="TPU336" i="51"/>
  <c r="TRA336" i="51"/>
  <c r="TSG336" i="51"/>
  <c r="TTM336" i="51"/>
  <c r="TUS336" i="51"/>
  <c r="TVY336" i="51"/>
  <c r="TXE336" i="51"/>
  <c r="TYK336" i="51"/>
  <c r="TZQ336" i="51"/>
  <c r="UAW336" i="51"/>
  <c r="UCC336" i="51"/>
  <c r="UDI336" i="51"/>
  <c r="UEO336" i="51"/>
  <c r="UFU336" i="51"/>
  <c r="UHA336" i="51"/>
  <c r="UIG336" i="51"/>
  <c r="UJM336" i="51"/>
  <c r="UKS336" i="51"/>
  <c r="ULY336" i="51"/>
  <c r="UNE336" i="51"/>
  <c r="UOK336" i="51"/>
  <c r="UPQ336" i="51"/>
  <c r="UQW336" i="51"/>
  <c r="USC336" i="51"/>
  <c r="UTI336" i="51"/>
  <c r="UUO336" i="51"/>
  <c r="UVU336" i="51"/>
  <c r="UXA336" i="51"/>
  <c r="UYG336" i="51"/>
  <c r="UZM336" i="51"/>
  <c r="VAS336" i="51"/>
  <c r="VBY336" i="51"/>
  <c r="VDE336" i="51"/>
  <c r="VEK336" i="51"/>
  <c r="VFQ336" i="51"/>
  <c r="VGW336" i="51"/>
  <c r="VIC336" i="51"/>
  <c r="VJI336" i="51"/>
  <c r="VKO336" i="51"/>
  <c r="VLU336" i="51"/>
  <c r="VNA336" i="51"/>
  <c r="VOG336" i="51"/>
  <c r="VPM336" i="51"/>
  <c r="VQS336" i="51"/>
  <c r="VRY336" i="51"/>
  <c r="VTE336" i="51"/>
  <c r="VUK336" i="51"/>
  <c r="VVQ336" i="51"/>
  <c r="VWW336" i="51"/>
  <c r="VYC336" i="51"/>
  <c r="VZI336" i="51"/>
  <c r="WAO336" i="51"/>
  <c r="WBU336" i="51"/>
  <c r="WDA336" i="51"/>
  <c r="WEG336" i="51"/>
  <c r="WFM336" i="51"/>
  <c r="WGS336" i="51"/>
  <c r="WHY336" i="51"/>
  <c r="WJE336" i="51"/>
  <c r="WKK336" i="51"/>
  <c r="WLQ336" i="51"/>
  <c r="WMW336" i="51"/>
  <c r="WOC336" i="51"/>
  <c r="WPI336" i="51"/>
  <c r="WQO336" i="51"/>
  <c r="WRU336" i="51"/>
  <c r="WTA336" i="51"/>
  <c r="WUG336" i="51"/>
  <c r="WVM336" i="51"/>
  <c r="WWS336" i="51"/>
  <c r="WXY336" i="51"/>
  <c r="WZE336" i="51"/>
  <c r="XAK336" i="51"/>
  <c r="XBQ336" i="51"/>
  <c r="XCW336" i="51"/>
  <c r="XEC336" i="51"/>
  <c r="TOP336" i="51"/>
  <c r="TPV336" i="51"/>
  <c r="TRB336" i="51"/>
  <c r="TSH336" i="51"/>
  <c r="TTN336" i="51"/>
  <c r="TUT336" i="51"/>
  <c r="TVZ336" i="51"/>
  <c r="TXF336" i="51"/>
  <c r="TYL336" i="51"/>
  <c r="TZR336" i="51"/>
  <c r="UAX336" i="51"/>
  <c r="UCD336" i="51"/>
  <c r="UDJ336" i="51"/>
  <c r="UEP336" i="51"/>
  <c r="UFV336" i="51"/>
  <c r="UHB336" i="51"/>
  <c r="UIH336" i="51"/>
  <c r="UJN336" i="51"/>
  <c r="UKT336" i="51"/>
  <c r="ULZ336" i="51"/>
  <c r="UNF336" i="51"/>
  <c r="UOL336" i="51"/>
  <c r="UPR336" i="51"/>
  <c r="UQX336" i="51"/>
  <c r="USD336" i="51"/>
  <c r="UTJ336" i="51"/>
  <c r="UUP336" i="51"/>
  <c r="UVV336" i="51"/>
  <c r="UXB336" i="51"/>
  <c r="UYH336" i="51"/>
  <c r="UZN336" i="51"/>
  <c r="VAT336" i="51"/>
  <c r="VBZ336" i="51"/>
  <c r="VDF336" i="51"/>
  <c r="VEL336" i="51"/>
  <c r="VFR336" i="51"/>
  <c r="VGX336" i="51"/>
  <c r="VID336" i="51"/>
  <c r="VJJ336" i="51"/>
  <c r="VKP336" i="51"/>
  <c r="VLV336" i="51"/>
  <c r="VNB336" i="51"/>
  <c r="VOH336" i="51"/>
  <c r="VPN336" i="51"/>
  <c r="VQT336" i="51"/>
  <c r="VRZ336" i="51"/>
  <c r="VTF336" i="51"/>
  <c r="VUL336" i="51"/>
  <c r="VVR336" i="51"/>
  <c r="VWX336" i="51"/>
  <c r="VYD336" i="51"/>
  <c r="VZJ336" i="51"/>
  <c r="WAP336" i="51"/>
  <c r="WBV336" i="51"/>
  <c r="WDB336" i="51"/>
  <c r="WEH336" i="51"/>
  <c r="WFN336" i="51"/>
  <c r="WGT336" i="51"/>
  <c r="WHZ336" i="51"/>
  <c r="WJF336" i="51"/>
  <c r="WKL336" i="51"/>
  <c r="WLR336" i="51"/>
  <c r="WMX336" i="51"/>
  <c r="WOD336" i="51"/>
  <c r="WPJ336" i="51"/>
  <c r="WQP336" i="51"/>
  <c r="WRV336" i="51"/>
  <c r="WTB336" i="51"/>
  <c r="WUH336" i="51"/>
  <c r="WVN336" i="51"/>
  <c r="WWT336" i="51"/>
  <c r="WXZ336" i="51"/>
  <c r="WZF336" i="51"/>
  <c r="XAL336" i="51"/>
  <c r="XBR336" i="51"/>
  <c r="XCX336" i="51"/>
  <c r="XED336" i="51"/>
  <c r="FFI336" i="51"/>
  <c r="AB24" i="56" l="1"/>
  <c r="S24" i="56"/>
  <c r="J24" i="56"/>
  <c r="AB18" i="56"/>
  <c r="S18" i="56"/>
  <c r="J18" i="56"/>
  <c r="J5" i="56"/>
  <c r="J6" i="56"/>
  <c r="S5" i="56"/>
  <c r="S6" i="56"/>
  <c r="Q5" i="56"/>
  <c r="AB6" i="56"/>
  <c r="AB5" i="56"/>
  <c r="J19" i="56" l="1"/>
  <c r="S19" i="56"/>
  <c r="AB19" i="56"/>
  <c r="AB25" i="56"/>
  <c r="S25" i="56"/>
  <c r="J25" i="56"/>
  <c r="AB7" i="56"/>
  <c r="S7" i="56"/>
  <c r="T5" i="56"/>
  <c r="B306" i="51"/>
  <c r="D306" i="51" s="1"/>
  <c r="D318" i="51"/>
  <c r="D307" i="51"/>
  <c r="H24" i="56"/>
  <c r="H18" i="56"/>
  <c r="C6" i="56"/>
  <c r="C5" i="56"/>
  <c r="Q6" i="56"/>
  <c r="Q7" i="56" l="1"/>
  <c r="T6" i="56"/>
  <c r="H25" i="56"/>
  <c r="K24" i="56"/>
  <c r="H19" i="56"/>
  <c r="K18" i="56"/>
  <c r="J7" i="56"/>
  <c r="C306" i="51"/>
  <c r="L217" i="51" l="1"/>
  <c r="L244" i="51" s="1"/>
  <c r="K217" i="51"/>
  <c r="M217" i="51" s="1"/>
  <c r="K61" i="51"/>
  <c r="K87" i="51" s="1"/>
  <c r="K113" i="51" s="1"/>
  <c r="K139" i="51" s="1"/>
  <c r="K165" i="51" s="1"/>
  <c r="K192" i="51" s="1"/>
  <c r="K219" i="51" s="1"/>
  <c r="M219" i="51" s="1"/>
  <c r="K60" i="51"/>
  <c r="K86" i="51" s="1"/>
  <c r="K112" i="51" s="1"/>
  <c r="K138" i="51" s="1"/>
  <c r="K164" i="51" s="1"/>
  <c r="K191" i="51" s="1"/>
  <c r="K218" i="51" s="1"/>
  <c r="K59" i="51"/>
  <c r="K85" i="51" s="1"/>
  <c r="K111" i="51" s="1"/>
  <c r="K137" i="51" s="1"/>
  <c r="K163" i="51" s="1"/>
  <c r="K189" i="51" s="1"/>
  <c r="K216" i="51" s="1"/>
  <c r="M216" i="51" s="1"/>
  <c r="K58" i="51"/>
  <c r="K84" i="51" s="1"/>
  <c r="K110" i="51" s="1"/>
  <c r="K136" i="51" s="1"/>
  <c r="K162" i="51" s="1"/>
  <c r="K188" i="51" s="1"/>
  <c r="K215" i="51" s="1"/>
  <c r="K242" i="51" s="1"/>
  <c r="K57" i="51"/>
  <c r="K56" i="51"/>
  <c r="K82" i="51" s="1"/>
  <c r="K108" i="51" s="1"/>
  <c r="K134" i="51" s="1"/>
  <c r="K160" i="51" s="1"/>
  <c r="K186" i="51" s="1"/>
  <c r="K213" i="51" s="1"/>
  <c r="K240" i="51" s="1"/>
  <c r="K55" i="51"/>
  <c r="K81" i="51" s="1"/>
  <c r="K107" i="51" s="1"/>
  <c r="K133" i="51" s="1"/>
  <c r="K159" i="51" s="1"/>
  <c r="K185" i="51" s="1"/>
  <c r="K212" i="51" s="1"/>
  <c r="K54" i="51"/>
  <c r="K80" i="51" s="1"/>
  <c r="K106" i="51" s="1"/>
  <c r="K132" i="51" s="1"/>
  <c r="K158" i="51" s="1"/>
  <c r="K184" i="51" s="1"/>
  <c r="K211" i="51" s="1"/>
  <c r="K238" i="51" s="1"/>
  <c r="K53" i="51"/>
  <c r="K79" i="51" s="1"/>
  <c r="K105" i="51" s="1"/>
  <c r="K131" i="51" s="1"/>
  <c r="K157" i="51" s="1"/>
  <c r="K183" i="51" s="1"/>
  <c r="K210" i="51" s="1"/>
  <c r="K52" i="51"/>
  <c r="K78" i="51" s="1"/>
  <c r="K104" i="51" s="1"/>
  <c r="K130" i="51" s="1"/>
  <c r="K156" i="51" s="1"/>
  <c r="K182" i="51" s="1"/>
  <c r="K209" i="51" s="1"/>
  <c r="K51" i="51"/>
  <c r="K77" i="51" s="1"/>
  <c r="K103" i="51" s="1"/>
  <c r="K129" i="51" s="1"/>
  <c r="K155" i="51" s="1"/>
  <c r="K181" i="51" s="1"/>
  <c r="K208" i="51" s="1"/>
  <c r="K50" i="51"/>
  <c r="K76" i="51" s="1"/>
  <c r="K102" i="51" s="1"/>
  <c r="K128" i="51" s="1"/>
  <c r="K154" i="51" s="1"/>
  <c r="K180" i="51" s="1"/>
  <c r="K207" i="51" s="1"/>
  <c r="K49" i="51"/>
  <c r="K75" i="51" s="1"/>
  <c r="K101" i="51" s="1"/>
  <c r="K127" i="51" s="1"/>
  <c r="K153" i="51" s="1"/>
  <c r="K179" i="51" s="1"/>
  <c r="K206" i="51" s="1"/>
  <c r="K48" i="51"/>
  <c r="K74" i="51" s="1"/>
  <c r="K100" i="51" s="1"/>
  <c r="K126" i="51" s="1"/>
  <c r="K152" i="51" s="1"/>
  <c r="K178" i="51" s="1"/>
  <c r="K205" i="51" s="1"/>
  <c r="K232" i="51" s="1"/>
  <c r="K47" i="51"/>
  <c r="K73" i="51" s="1"/>
  <c r="K99" i="51" s="1"/>
  <c r="K125" i="51" s="1"/>
  <c r="K151" i="51" s="1"/>
  <c r="K177" i="51" s="1"/>
  <c r="K204" i="51" s="1"/>
  <c r="K231" i="51" s="1"/>
  <c r="K46" i="51"/>
  <c r="K72" i="51" s="1"/>
  <c r="K98" i="51" s="1"/>
  <c r="K124" i="51" s="1"/>
  <c r="K150" i="51" s="1"/>
  <c r="K176" i="51" s="1"/>
  <c r="K203" i="51" s="1"/>
  <c r="K230" i="51" s="1"/>
  <c r="K45" i="51"/>
  <c r="K71" i="51" s="1"/>
  <c r="K97" i="51" s="1"/>
  <c r="K123" i="51" s="1"/>
  <c r="K149" i="51" s="1"/>
  <c r="K175" i="51" s="1"/>
  <c r="K202" i="51" s="1"/>
  <c r="K229" i="51" s="1"/>
  <c r="K44" i="51"/>
  <c r="K70" i="51" s="1"/>
  <c r="K96" i="51" s="1"/>
  <c r="K122" i="51" s="1"/>
  <c r="K148" i="51" s="1"/>
  <c r="K174" i="51" s="1"/>
  <c r="K201" i="51" s="1"/>
  <c r="K228" i="51" s="1"/>
  <c r="K43" i="51"/>
  <c r="K69" i="51" s="1"/>
  <c r="K95" i="51" s="1"/>
  <c r="K121" i="51" s="1"/>
  <c r="K147" i="51" s="1"/>
  <c r="K173" i="51" s="1"/>
  <c r="K200" i="51" s="1"/>
  <c r="M200" i="51" s="1"/>
  <c r="K42" i="51"/>
  <c r="K68" i="51" s="1"/>
  <c r="K94" i="51" s="1"/>
  <c r="K120" i="51" s="1"/>
  <c r="K146" i="51" s="1"/>
  <c r="K172" i="51" s="1"/>
  <c r="K199" i="51" s="1"/>
  <c r="K41" i="51"/>
  <c r="K67" i="51" s="1"/>
  <c r="K93" i="51" s="1"/>
  <c r="K119" i="51" s="1"/>
  <c r="K145" i="51" s="1"/>
  <c r="K171" i="51" s="1"/>
  <c r="K198" i="51" s="1"/>
  <c r="K225" i="51" s="1"/>
  <c r="K40" i="51"/>
  <c r="K66" i="51" s="1"/>
  <c r="K92" i="51" s="1"/>
  <c r="K118" i="51" s="1"/>
  <c r="K144" i="51" s="1"/>
  <c r="K170" i="51" s="1"/>
  <c r="K197" i="51" s="1"/>
  <c r="K39" i="51"/>
  <c r="K65" i="51" s="1"/>
  <c r="K91" i="51" s="1"/>
  <c r="K117" i="51" s="1"/>
  <c r="K143" i="51" s="1"/>
  <c r="K169" i="51" s="1"/>
  <c r="K196" i="51" s="1"/>
  <c r="K223" i="51" s="1"/>
  <c r="K38" i="51"/>
  <c r="K64" i="51" s="1"/>
  <c r="K90" i="51" s="1"/>
  <c r="K116" i="51" s="1"/>
  <c r="K142" i="51" s="1"/>
  <c r="K168" i="51" s="1"/>
  <c r="K195" i="51" s="1"/>
  <c r="K37" i="51"/>
  <c r="K63" i="51" s="1"/>
  <c r="K89" i="51" s="1"/>
  <c r="K115" i="51" s="1"/>
  <c r="K141" i="51" s="1"/>
  <c r="K167" i="51" s="1"/>
  <c r="K194" i="51" s="1"/>
  <c r="K221" i="51" s="1"/>
  <c r="K36" i="51"/>
  <c r="K62" i="51" s="1"/>
  <c r="K88" i="51" s="1"/>
  <c r="K114" i="51" s="1"/>
  <c r="K140" i="51" s="1"/>
  <c r="K166" i="51" s="1"/>
  <c r="K193" i="51" s="1"/>
  <c r="K220" i="51" s="1"/>
  <c r="V98" i="14"/>
  <c r="G16" i="24"/>
  <c r="F59" i="35"/>
  <c r="E59" i="35" s="1"/>
  <c r="E32" i="35" s="1"/>
  <c r="C35" i="35"/>
  <c r="C41" i="35" s="1"/>
  <c r="C34" i="35"/>
  <c r="C40" i="35" s="1"/>
  <c r="C32" i="35"/>
  <c r="C38" i="35" s="1"/>
  <c r="C31" i="35"/>
  <c r="C37" i="35" s="1"/>
  <c r="E62" i="35"/>
  <c r="E35" i="35" s="1"/>
  <c r="E41" i="35" s="1"/>
  <c r="G41" i="35" s="1"/>
  <c r="E34" i="35"/>
  <c r="M6" i="56"/>
  <c r="M5" i="56"/>
  <c r="L6" i="56"/>
  <c r="L5" i="56"/>
  <c r="Z6" i="56"/>
  <c r="Z5" i="56"/>
  <c r="U6" i="56"/>
  <c r="U5" i="56"/>
  <c r="F5" i="56"/>
  <c r="D5" i="56"/>
  <c r="X5" i="56"/>
  <c r="V6" i="56"/>
  <c r="V5" i="56"/>
  <c r="X6" i="56"/>
  <c r="H5" i="56"/>
  <c r="F6" i="56"/>
  <c r="D6" i="56"/>
  <c r="O6" i="56"/>
  <c r="O5" i="56"/>
  <c r="M50" i="14" l="1"/>
  <c r="M53" i="14"/>
  <c r="M43" i="14"/>
  <c r="M54" i="14"/>
  <c r="M39" i="14"/>
  <c r="M40" i="14"/>
  <c r="M45" i="14"/>
  <c r="M36" i="14"/>
  <c r="M46" i="14"/>
  <c r="M52" i="14"/>
  <c r="M38" i="14"/>
  <c r="M42" i="14"/>
  <c r="M47" i="14"/>
  <c r="M55" i="14"/>
  <c r="M51" i="14"/>
  <c r="M33" i="14"/>
  <c r="M37" i="14"/>
  <c r="M30" i="14"/>
  <c r="M48" i="14"/>
  <c r="M49" i="14"/>
  <c r="K244" i="51"/>
  <c r="K234" i="51"/>
  <c r="K237" i="51"/>
  <c r="M210" i="51"/>
  <c r="K222" i="51"/>
  <c r="M195" i="51"/>
  <c r="K233" i="51"/>
  <c r="M206" i="51"/>
  <c r="M208" i="51"/>
  <c r="K235" i="51"/>
  <c r="M209" i="51"/>
  <c r="K236" i="51"/>
  <c r="M197" i="51"/>
  <c r="K224" i="51"/>
  <c r="M199" i="51"/>
  <c r="K226" i="51"/>
  <c r="K245" i="51"/>
  <c r="M218" i="51"/>
  <c r="M212" i="51"/>
  <c r="K239" i="51"/>
  <c r="K227" i="51"/>
  <c r="K243" i="51"/>
  <c r="R5" i="56"/>
  <c r="R6" i="56"/>
  <c r="I5" i="56"/>
  <c r="AC5" i="56"/>
  <c r="AC6" i="56"/>
  <c r="G34" i="35"/>
  <c r="E40" i="35"/>
  <c r="G40" i="35" s="1"/>
  <c r="K5" i="56"/>
  <c r="P5" i="56"/>
  <c r="N6" i="56"/>
  <c r="M215" i="51"/>
  <c r="M196" i="51"/>
  <c r="M211" i="51"/>
  <c r="M213" i="51"/>
  <c r="M203" i="51"/>
  <c r="M193" i="51"/>
  <c r="K83" i="51"/>
  <c r="K109" i="51" s="1"/>
  <c r="K135" i="51" s="1"/>
  <c r="K161" i="51" s="1"/>
  <c r="K187" i="51" s="1"/>
  <c r="K214" i="51" s="1"/>
  <c r="G32" i="35"/>
  <c r="E38" i="35"/>
  <c r="G38" i="35" s="1"/>
  <c r="F41" i="35"/>
  <c r="G35" i="35"/>
  <c r="F35" i="35"/>
  <c r="F32" i="35"/>
  <c r="F34" i="35"/>
  <c r="F40" i="35" l="1"/>
  <c r="F38" i="35"/>
  <c r="M131" i="14"/>
  <c r="M214" i="51"/>
  <c r="K241" i="51"/>
  <c r="AF25" i="57"/>
  <c r="AE25" i="57"/>
  <c r="AD25" i="57"/>
  <c r="AC25" i="57"/>
  <c r="Y25" i="57"/>
  <c r="X25" i="57"/>
  <c r="W25" i="57"/>
  <c r="V25" i="57"/>
  <c r="AF13" i="57"/>
  <c r="AE13" i="57"/>
  <c r="AD13" i="57"/>
  <c r="AC13" i="57"/>
  <c r="Y13" i="57"/>
  <c r="X13" i="57"/>
  <c r="W13" i="57"/>
  <c r="V13" i="57"/>
  <c r="R25" i="57"/>
  <c r="R13" i="57"/>
  <c r="O13" i="57"/>
  <c r="J74" i="57"/>
  <c r="J64" i="57"/>
  <c r="M122" i="14"/>
  <c r="M106" i="14"/>
  <c r="T43" i="14"/>
  <c r="T42" i="14"/>
  <c r="I48" i="24"/>
  <c r="T48" i="24" s="1"/>
  <c r="J48" i="24"/>
  <c r="L21" i="24"/>
  <c r="V48" i="24"/>
  <c r="L7" i="24"/>
  <c r="H7" i="24" s="1"/>
  <c r="T58" i="14"/>
  <c r="T40" i="14"/>
  <c r="W212" i="14"/>
  <c r="W211" i="14"/>
  <c r="W210" i="14"/>
  <c r="W209" i="14"/>
  <c r="W207" i="14"/>
  <c r="W206" i="14"/>
  <c r="W205" i="14"/>
  <c r="W204" i="14"/>
  <c r="W203" i="14"/>
  <c r="W202" i="14"/>
  <c r="W201" i="14"/>
  <c r="W200" i="14"/>
  <c r="W199" i="14"/>
  <c r="W198" i="14"/>
  <c r="W197" i="14"/>
  <c r="W196" i="14"/>
  <c r="W195" i="14"/>
  <c r="W194" i="14"/>
  <c r="W193" i="14"/>
  <c r="W192" i="14"/>
  <c r="W191" i="14"/>
  <c r="W190" i="14"/>
  <c r="W189" i="14"/>
  <c r="W188" i="14"/>
  <c r="W187" i="14"/>
  <c r="W186" i="14"/>
  <c r="W185" i="14"/>
  <c r="W184" i="14"/>
  <c r="W183" i="14"/>
  <c r="W182" i="14"/>
  <c r="B5" i="14"/>
  <c r="B3" i="14"/>
  <c r="T209" i="14"/>
  <c r="T98" i="14"/>
  <c r="T97" i="14"/>
  <c r="AC23" i="14"/>
  <c r="T23" i="14"/>
  <c r="H331" i="51"/>
  <c r="G331" i="51"/>
  <c r="F331" i="51"/>
  <c r="E331" i="51"/>
  <c r="D331" i="51"/>
  <c r="C331" i="51"/>
  <c r="H330" i="51"/>
  <c r="G330" i="51"/>
  <c r="F330" i="51"/>
  <c r="E330" i="51"/>
  <c r="D330" i="51"/>
  <c r="D337" i="51" s="1"/>
  <c r="C330" i="51"/>
  <c r="H319" i="51"/>
  <c r="G319" i="51"/>
  <c r="F319" i="51"/>
  <c r="E319" i="51"/>
  <c r="D319" i="51"/>
  <c r="C319" i="51"/>
  <c r="H318" i="51"/>
  <c r="G318" i="51"/>
  <c r="F318" i="51"/>
  <c r="E318" i="51"/>
  <c r="C318" i="51"/>
  <c r="H307" i="51"/>
  <c r="G307" i="51"/>
  <c r="F307" i="51"/>
  <c r="E307" i="51"/>
  <c r="C307" i="51"/>
  <c r="H306" i="51"/>
  <c r="G306" i="51"/>
  <c r="F306" i="51"/>
  <c r="E306" i="51"/>
  <c r="AH315" i="51"/>
  <c r="AG315" i="51"/>
  <c r="AF315" i="51"/>
  <c r="Z315" i="51"/>
  <c r="Y315" i="51"/>
  <c r="X315" i="51"/>
  <c r="R315" i="51"/>
  <c r="Q315" i="51"/>
  <c r="P315" i="51"/>
  <c r="H284" i="51"/>
  <c r="H283" i="51"/>
  <c r="H271" i="51"/>
  <c r="H270" i="51"/>
  <c r="H258" i="51"/>
  <c r="H257" i="51"/>
  <c r="Z28" i="51"/>
  <c r="Z27" i="51"/>
  <c r="Z26" i="51"/>
  <c r="Z25" i="51"/>
  <c r="Z24" i="51"/>
  <c r="Z23" i="51"/>
  <c r="Z22" i="51"/>
  <c r="Z21" i="51"/>
  <c r="Z20" i="51"/>
  <c r="Z19" i="51"/>
  <c r="Z18" i="51"/>
  <c r="Z17" i="51"/>
  <c r="Z16" i="51"/>
  <c r="Z15" i="51"/>
  <c r="Z14" i="51"/>
  <c r="Z13" i="51"/>
  <c r="Z12" i="51"/>
  <c r="Z11" i="51"/>
  <c r="Z10" i="51"/>
  <c r="Z9" i="51"/>
  <c r="Z8" i="51"/>
  <c r="Z7" i="51"/>
  <c r="Z6" i="51"/>
  <c r="Z5" i="51"/>
  <c r="Z4" i="51"/>
  <c r="Z3" i="51"/>
  <c r="AE212" i="14"/>
  <c r="AL212" i="14"/>
  <c r="AL174" i="14"/>
  <c r="AE174" i="14"/>
  <c r="AL60" i="14"/>
  <c r="AE60" i="14"/>
  <c r="T60" i="14"/>
  <c r="AL136" i="14"/>
  <c r="AE136" i="14"/>
  <c r="AE98" i="14"/>
  <c r="T54" i="14"/>
  <c r="T50" i="14"/>
  <c r="R214" i="14"/>
  <c r="Y213" i="14"/>
  <c r="X213" i="14"/>
  <c r="P213" i="14"/>
  <c r="AL211" i="14"/>
  <c r="AE211" i="14"/>
  <c r="AL210" i="14"/>
  <c r="AE210" i="14"/>
  <c r="AL209" i="14"/>
  <c r="AE209" i="14"/>
  <c r="Y208" i="14"/>
  <c r="X208" i="14"/>
  <c r="P208" i="14"/>
  <c r="AL207" i="14"/>
  <c r="J165" i="51" s="1"/>
  <c r="P165" i="51" s="1"/>
  <c r="U165" i="51" s="1"/>
  <c r="AE207" i="14"/>
  <c r="AL206" i="14"/>
  <c r="J164" i="51" s="1"/>
  <c r="P164" i="51" s="1"/>
  <c r="U164" i="51" s="1"/>
  <c r="AE206" i="14"/>
  <c r="AL205" i="14"/>
  <c r="AE205" i="14"/>
  <c r="AL204" i="14"/>
  <c r="J163" i="51" s="1"/>
  <c r="P163" i="51" s="1"/>
  <c r="U163" i="51" s="1"/>
  <c r="AE204" i="14"/>
  <c r="AL203" i="14"/>
  <c r="J162" i="51" s="1"/>
  <c r="P162" i="51" s="1"/>
  <c r="U162" i="51" s="1"/>
  <c r="AE203" i="14"/>
  <c r="AL202" i="14"/>
  <c r="J161" i="51" s="1"/>
  <c r="P161" i="51" s="1"/>
  <c r="U161" i="51" s="1"/>
  <c r="AE202" i="14"/>
  <c r="AL201" i="14"/>
  <c r="J160" i="51" s="1"/>
  <c r="P160" i="51" s="1"/>
  <c r="AE201" i="14"/>
  <c r="AL200" i="14"/>
  <c r="J159" i="51" s="1"/>
  <c r="P159" i="51" s="1"/>
  <c r="U159" i="51" s="1"/>
  <c r="AE200" i="14"/>
  <c r="AL199" i="14"/>
  <c r="J158" i="51" s="1"/>
  <c r="P158" i="51" s="1"/>
  <c r="U158" i="51" s="1"/>
  <c r="AE199" i="14"/>
  <c r="AL198" i="14"/>
  <c r="J157" i="51" s="1"/>
  <c r="P157" i="51" s="1"/>
  <c r="U157" i="51" s="1"/>
  <c r="AE198" i="14"/>
  <c r="AL197" i="14"/>
  <c r="J156" i="51" s="1"/>
  <c r="P156" i="51" s="1"/>
  <c r="AE197" i="14"/>
  <c r="AL196" i="14"/>
  <c r="J155" i="51" s="1"/>
  <c r="P155" i="51" s="1"/>
  <c r="U155" i="51" s="1"/>
  <c r="AE196" i="14"/>
  <c r="AL195" i="14"/>
  <c r="J154" i="51" s="1"/>
  <c r="P154" i="51" s="1"/>
  <c r="U154" i="51" s="1"/>
  <c r="AE195" i="14"/>
  <c r="AL194" i="14"/>
  <c r="J153" i="51" s="1"/>
  <c r="P153" i="51" s="1"/>
  <c r="U153" i="51" s="1"/>
  <c r="AE194" i="14"/>
  <c r="J152" i="51"/>
  <c r="P152" i="51" s="1"/>
  <c r="U152" i="51" s="1"/>
  <c r="AL193" i="14"/>
  <c r="J151" i="51" s="1"/>
  <c r="P151" i="51" s="1"/>
  <c r="U151" i="51" s="1"/>
  <c r="AE193" i="14"/>
  <c r="AL192" i="14"/>
  <c r="J150" i="51" s="1"/>
  <c r="P150" i="51" s="1"/>
  <c r="U150" i="51" s="1"/>
  <c r="AE192" i="14"/>
  <c r="AL191" i="14"/>
  <c r="J149" i="51" s="1"/>
  <c r="P149" i="51" s="1"/>
  <c r="U149" i="51" s="1"/>
  <c r="AE191" i="14"/>
  <c r="AL190" i="14"/>
  <c r="J148" i="51" s="1"/>
  <c r="P148" i="51" s="1"/>
  <c r="U148" i="51" s="1"/>
  <c r="AE190" i="14"/>
  <c r="AL189" i="14"/>
  <c r="J147" i="51" s="1"/>
  <c r="P147" i="51" s="1"/>
  <c r="U147" i="51" s="1"/>
  <c r="AE189" i="14"/>
  <c r="AL188" i="14"/>
  <c r="J146" i="51" s="1"/>
  <c r="P146" i="51" s="1"/>
  <c r="U146" i="51" s="1"/>
  <c r="AE188" i="14"/>
  <c r="AL187" i="14"/>
  <c r="J145" i="51" s="1"/>
  <c r="P145" i="51" s="1"/>
  <c r="U145" i="51" s="1"/>
  <c r="AE187" i="14"/>
  <c r="AL186" i="14"/>
  <c r="J144" i="51" s="1"/>
  <c r="P144" i="51" s="1"/>
  <c r="U144" i="51" s="1"/>
  <c r="AE186" i="14"/>
  <c r="AL185" i="14"/>
  <c r="J143" i="51" s="1"/>
  <c r="P143" i="51" s="1"/>
  <c r="U143" i="51" s="1"/>
  <c r="AE185" i="14"/>
  <c r="AL184" i="14"/>
  <c r="J142" i="51" s="1"/>
  <c r="P142" i="51" s="1"/>
  <c r="U142" i="51" s="1"/>
  <c r="AE184" i="14"/>
  <c r="AL183" i="14"/>
  <c r="J141" i="51" s="1"/>
  <c r="P141" i="51" s="1"/>
  <c r="U141" i="51" s="1"/>
  <c r="AE183" i="14"/>
  <c r="AL182" i="14"/>
  <c r="J140" i="51" s="1"/>
  <c r="P140" i="51" s="1"/>
  <c r="U140" i="51" s="1"/>
  <c r="AE182" i="14"/>
  <c r="M44" i="14"/>
  <c r="T41" i="14"/>
  <c r="M114" i="14"/>
  <c r="T36" i="14"/>
  <c r="K23" i="14"/>
  <c r="B7" i="43"/>
  <c r="B8" i="43" s="1"/>
  <c r="B11" i="43" s="1"/>
  <c r="Q13" i="57"/>
  <c r="P13" i="57"/>
  <c r="Q25" i="57"/>
  <c r="P25" i="57"/>
  <c r="O25" i="57"/>
  <c r="G258" i="51"/>
  <c r="E271" i="51"/>
  <c r="G270" i="51"/>
  <c r="K109" i="57"/>
  <c r="K79" i="57"/>
  <c r="G284" i="51"/>
  <c r="F284" i="51"/>
  <c r="E284" i="51"/>
  <c r="D284" i="51"/>
  <c r="C284" i="51"/>
  <c r="G283" i="51"/>
  <c r="E283" i="51"/>
  <c r="D283" i="51"/>
  <c r="D290" i="51" s="1"/>
  <c r="C283" i="51"/>
  <c r="G271" i="51"/>
  <c r="F271" i="51"/>
  <c r="F270" i="51"/>
  <c r="C270" i="51"/>
  <c r="C258" i="51"/>
  <c r="G257" i="51"/>
  <c r="F258" i="51"/>
  <c r="F257" i="51"/>
  <c r="E258" i="51"/>
  <c r="E257" i="51"/>
  <c r="D258" i="51"/>
  <c r="K123" i="57"/>
  <c r="K122" i="57"/>
  <c r="K121" i="57"/>
  <c r="K120" i="57"/>
  <c r="K119" i="57"/>
  <c r="K118" i="57"/>
  <c r="K117" i="57"/>
  <c r="K116" i="57"/>
  <c r="K115" i="57"/>
  <c r="K114" i="57"/>
  <c r="K113" i="57"/>
  <c r="K112" i="57"/>
  <c r="K111" i="57"/>
  <c r="K110" i="57"/>
  <c r="K108" i="57"/>
  <c r="K107" i="57"/>
  <c r="K106" i="57"/>
  <c r="K105" i="57"/>
  <c r="K104" i="57"/>
  <c r="K103" i="57"/>
  <c r="K102" i="57"/>
  <c r="K101" i="57"/>
  <c r="K100" i="57"/>
  <c r="K99" i="57"/>
  <c r="K98" i="57"/>
  <c r="K97" i="57"/>
  <c r="K96" i="57"/>
  <c r="K95" i="57"/>
  <c r="K94" i="57"/>
  <c r="K93" i="57"/>
  <c r="K92" i="57"/>
  <c r="K91" i="57"/>
  <c r="K90" i="57"/>
  <c r="K89" i="57"/>
  <c r="K88" i="57"/>
  <c r="K87" i="57"/>
  <c r="K86" i="57"/>
  <c r="K85" i="57"/>
  <c r="K84" i="57"/>
  <c r="K83" i="57"/>
  <c r="K82" i="57"/>
  <c r="K81" i="57"/>
  <c r="K80" i="57"/>
  <c r="J59" i="57"/>
  <c r="J49" i="57"/>
  <c r="J44" i="57"/>
  <c r="Z75" i="14"/>
  <c r="N45" i="24"/>
  <c r="O45" i="24" s="1"/>
  <c r="G18" i="24"/>
  <c r="H18" i="24" s="1"/>
  <c r="G32" i="24"/>
  <c r="H32" i="24" s="1"/>
  <c r="W40" i="14" s="1"/>
  <c r="B10" i="43"/>
  <c r="B9" i="43"/>
  <c r="E54" i="31"/>
  <c r="C54" i="31"/>
  <c r="F61" i="24"/>
  <c r="F60" i="24"/>
  <c r="H57" i="24"/>
  <c r="G57" i="24"/>
  <c r="F57" i="24"/>
  <c r="H56" i="24"/>
  <c r="G56" i="24"/>
  <c r="F56" i="24"/>
  <c r="K51" i="24"/>
  <c r="C50" i="24"/>
  <c r="J49" i="24"/>
  <c r="I49" i="24"/>
  <c r="T49" i="24" s="1"/>
  <c r="H49" i="24"/>
  <c r="G49" i="24"/>
  <c r="F49" i="24"/>
  <c r="E49" i="24"/>
  <c r="G61" i="24" s="1"/>
  <c r="H48" i="24"/>
  <c r="G48" i="24"/>
  <c r="F48" i="24"/>
  <c r="E48" i="24"/>
  <c r="G60" i="24" s="1"/>
  <c r="V47" i="24"/>
  <c r="R47" i="24"/>
  <c r="J47" i="24"/>
  <c r="I47" i="24"/>
  <c r="H47" i="24"/>
  <c r="S47" i="24" s="1"/>
  <c r="E47" i="24"/>
  <c r="G59" i="24" s="1"/>
  <c r="V46" i="24"/>
  <c r="J46" i="24"/>
  <c r="H46" i="24"/>
  <c r="F46" i="24"/>
  <c r="E46" i="24"/>
  <c r="G58" i="24" s="1"/>
  <c r="S45" i="24"/>
  <c r="U45" i="24" s="1"/>
  <c r="V44" i="24"/>
  <c r="S44" i="24"/>
  <c r="L35" i="24"/>
  <c r="L33" i="24"/>
  <c r="G33" i="24"/>
  <c r="V42" i="14" s="1"/>
  <c r="G27" i="24"/>
  <c r="G24" i="24"/>
  <c r="H24" i="24" s="1"/>
  <c r="W43" i="14" s="1"/>
  <c r="G19" i="24"/>
  <c r="V54" i="14" s="1"/>
  <c r="L16" i="24"/>
  <c r="H16" i="24" s="1"/>
  <c r="G14" i="24"/>
  <c r="H14" i="24" s="1"/>
  <c r="L12" i="24"/>
  <c r="G12" i="24"/>
  <c r="G3" i="24"/>
  <c r="V57" i="14" s="1"/>
  <c r="O2" i="24"/>
  <c r="V51" i="14" s="1"/>
  <c r="F54" i="35"/>
  <c r="E54" i="35" s="1"/>
  <c r="J34" i="57"/>
  <c r="F53" i="35"/>
  <c r="E53" i="35" s="1"/>
  <c r="J29" i="57"/>
  <c r="E52" i="35"/>
  <c r="F51" i="35"/>
  <c r="E51" i="35" s="1"/>
  <c r="E5" i="35" s="1"/>
  <c r="F50" i="35"/>
  <c r="E50" i="35" s="1"/>
  <c r="E4" i="35" s="1"/>
  <c r="F4" i="35" s="1"/>
  <c r="E49" i="35"/>
  <c r="C29" i="35"/>
  <c r="C28" i="35"/>
  <c r="C27" i="35"/>
  <c r="C25" i="35"/>
  <c r="C24" i="35"/>
  <c r="C22" i="35"/>
  <c r="C21" i="35"/>
  <c r="C20" i="35"/>
  <c r="C19" i="35"/>
  <c r="C18" i="35"/>
  <c r="C17" i="35"/>
  <c r="C15" i="35"/>
  <c r="C14" i="35"/>
  <c r="C13" i="35"/>
  <c r="C12" i="35"/>
  <c r="C11" i="35"/>
  <c r="C10" i="35"/>
  <c r="P245" i="51"/>
  <c r="U245" i="51" s="1"/>
  <c r="O245" i="51"/>
  <c r="N245" i="51"/>
  <c r="M245" i="51"/>
  <c r="T244" i="51"/>
  <c r="S244" i="51"/>
  <c r="R244" i="51"/>
  <c r="P244" i="51"/>
  <c r="U244" i="51" s="1"/>
  <c r="O244" i="51"/>
  <c r="N244" i="51"/>
  <c r="M244" i="51"/>
  <c r="P239" i="51"/>
  <c r="U239" i="51" s="1"/>
  <c r="O239" i="51"/>
  <c r="N239" i="51"/>
  <c r="M239" i="51"/>
  <c r="P234" i="51"/>
  <c r="U234" i="51" s="1"/>
  <c r="O234" i="51"/>
  <c r="N234" i="51"/>
  <c r="M234" i="51"/>
  <c r="P219" i="51"/>
  <c r="U219" i="51" s="1"/>
  <c r="O219" i="51"/>
  <c r="N219" i="51"/>
  <c r="P218" i="51"/>
  <c r="U218" i="51" s="1"/>
  <c r="O218" i="51"/>
  <c r="N218" i="51"/>
  <c r="T217" i="51"/>
  <c r="S217" i="51"/>
  <c r="R217" i="51"/>
  <c r="P217" i="51"/>
  <c r="U217" i="51" s="1"/>
  <c r="O217" i="51"/>
  <c r="N217" i="51"/>
  <c r="O214" i="51"/>
  <c r="P212" i="51"/>
  <c r="U212" i="51" s="1"/>
  <c r="O212" i="51"/>
  <c r="N212" i="51"/>
  <c r="I209" i="51"/>
  <c r="H209" i="51"/>
  <c r="P207" i="51"/>
  <c r="U207" i="51" s="1"/>
  <c r="I207" i="51"/>
  <c r="O207" i="51" s="1"/>
  <c r="H207" i="51"/>
  <c r="G207" i="51"/>
  <c r="M207" i="51" s="1"/>
  <c r="I198" i="51"/>
  <c r="H198" i="51"/>
  <c r="G198" i="51"/>
  <c r="M198" i="51" s="1"/>
  <c r="I194" i="51"/>
  <c r="H194" i="51"/>
  <c r="G194" i="51"/>
  <c r="M194" i="51" s="1"/>
  <c r="P192" i="51"/>
  <c r="U192" i="51" s="1"/>
  <c r="O192" i="51"/>
  <c r="N192" i="51"/>
  <c r="M192" i="51"/>
  <c r="P191" i="51"/>
  <c r="U191" i="51" s="1"/>
  <c r="O191" i="51"/>
  <c r="N191" i="51"/>
  <c r="M191" i="51"/>
  <c r="T190" i="51"/>
  <c r="S190" i="51"/>
  <c r="R190" i="51"/>
  <c r="P190" i="51"/>
  <c r="U190" i="51" s="1"/>
  <c r="O190" i="51"/>
  <c r="N190" i="51"/>
  <c r="M190" i="51"/>
  <c r="P185" i="51"/>
  <c r="U185" i="51" s="1"/>
  <c r="O185" i="51"/>
  <c r="N185" i="51"/>
  <c r="M185" i="51"/>
  <c r="I182" i="51"/>
  <c r="H182" i="51"/>
  <c r="P180" i="51"/>
  <c r="U180" i="51" s="1"/>
  <c r="I180" i="51"/>
  <c r="H180" i="51"/>
  <c r="G180" i="51"/>
  <c r="M180" i="51" s="1"/>
  <c r="I175" i="51"/>
  <c r="H175" i="51"/>
  <c r="G175" i="51"/>
  <c r="I171" i="51"/>
  <c r="H171" i="51"/>
  <c r="G171" i="51"/>
  <c r="I169" i="51"/>
  <c r="H169" i="51"/>
  <c r="G169" i="51"/>
  <c r="I167" i="51"/>
  <c r="H167" i="51"/>
  <c r="G167" i="51"/>
  <c r="I166" i="51"/>
  <c r="H166" i="51"/>
  <c r="G166" i="51"/>
  <c r="H32" i="51"/>
  <c r="L28" i="51"/>
  <c r="L61" i="51" s="1"/>
  <c r="L87" i="51" s="1"/>
  <c r="L113" i="51" s="1"/>
  <c r="L139" i="51" s="1"/>
  <c r="L165" i="51" s="1"/>
  <c r="L27" i="51"/>
  <c r="L60" i="51" s="1"/>
  <c r="L86" i="51" s="1"/>
  <c r="L112" i="51" s="1"/>
  <c r="L138" i="51" s="1"/>
  <c r="L164" i="51" s="1"/>
  <c r="L191" i="51" s="1"/>
  <c r="L218" i="51" s="1"/>
  <c r="L245" i="51" s="1"/>
  <c r="T245" i="51" s="1"/>
  <c r="L26" i="51"/>
  <c r="L59" i="51" s="1"/>
  <c r="L85" i="51" s="1"/>
  <c r="L111" i="51" s="1"/>
  <c r="L137" i="51" s="1"/>
  <c r="L163" i="51" s="1"/>
  <c r="L189" i="51" s="1"/>
  <c r="L216" i="51" s="1"/>
  <c r="L243" i="51" s="1"/>
  <c r="L25" i="51"/>
  <c r="L58" i="51" s="1"/>
  <c r="L84" i="51" s="1"/>
  <c r="L110" i="51" s="1"/>
  <c r="L136" i="51" s="1"/>
  <c r="L162" i="51" s="1"/>
  <c r="L188" i="51" s="1"/>
  <c r="L215" i="51" s="1"/>
  <c r="L242" i="51" s="1"/>
  <c r="L24" i="51"/>
  <c r="L57" i="51" s="1"/>
  <c r="L83" i="51" s="1"/>
  <c r="L109" i="51" s="1"/>
  <c r="L135" i="51" s="1"/>
  <c r="L161" i="51" s="1"/>
  <c r="L187" i="51" s="1"/>
  <c r="L214" i="51" s="1"/>
  <c r="L241" i="51" s="1"/>
  <c r="L23" i="51"/>
  <c r="L56" i="51" s="1"/>
  <c r="L82" i="51" s="1"/>
  <c r="L108" i="51" s="1"/>
  <c r="L134" i="51" s="1"/>
  <c r="L160" i="51" s="1"/>
  <c r="L186" i="51" s="1"/>
  <c r="L213" i="51" s="1"/>
  <c r="L240" i="51" s="1"/>
  <c r="L22" i="51"/>
  <c r="L55" i="51" s="1"/>
  <c r="L81" i="51" s="1"/>
  <c r="L107" i="51" s="1"/>
  <c r="L133" i="51" s="1"/>
  <c r="L159" i="51" s="1"/>
  <c r="L185" i="51" s="1"/>
  <c r="L21" i="51"/>
  <c r="L54" i="51" s="1"/>
  <c r="L80" i="51" s="1"/>
  <c r="L106" i="51" s="1"/>
  <c r="L132" i="51" s="1"/>
  <c r="L158" i="51" s="1"/>
  <c r="L184" i="51" s="1"/>
  <c r="L211" i="51" s="1"/>
  <c r="L238" i="51" s="1"/>
  <c r="L20" i="51"/>
  <c r="L53" i="51" s="1"/>
  <c r="L79" i="51" s="1"/>
  <c r="L105" i="51" s="1"/>
  <c r="L131" i="51" s="1"/>
  <c r="L157" i="51" s="1"/>
  <c r="L183" i="51" s="1"/>
  <c r="L210" i="51" s="1"/>
  <c r="L237" i="51" s="1"/>
  <c r="L19" i="51"/>
  <c r="L52" i="51" s="1"/>
  <c r="L78" i="51" s="1"/>
  <c r="L104" i="51" s="1"/>
  <c r="L130" i="51" s="1"/>
  <c r="L156" i="51" s="1"/>
  <c r="L182" i="51" s="1"/>
  <c r="L209" i="51" s="1"/>
  <c r="L236" i="51" s="1"/>
  <c r="L18" i="51"/>
  <c r="L51" i="51" s="1"/>
  <c r="L77" i="51" s="1"/>
  <c r="L103" i="51" s="1"/>
  <c r="L129" i="51" s="1"/>
  <c r="L155" i="51" s="1"/>
  <c r="L181" i="51" s="1"/>
  <c r="L208" i="51" s="1"/>
  <c r="L235" i="51" s="1"/>
  <c r="L17" i="51"/>
  <c r="L50" i="51" s="1"/>
  <c r="L76" i="51" s="1"/>
  <c r="L102" i="51" s="1"/>
  <c r="L128" i="51" s="1"/>
  <c r="L154" i="51" s="1"/>
  <c r="L180" i="51" s="1"/>
  <c r="L207" i="51" s="1"/>
  <c r="L234" i="51" s="1"/>
  <c r="R234" i="51" s="1"/>
  <c r="L16" i="51"/>
  <c r="L49" i="51" s="1"/>
  <c r="L75" i="51" s="1"/>
  <c r="L101" i="51" s="1"/>
  <c r="L127" i="51" s="1"/>
  <c r="L153" i="51" s="1"/>
  <c r="L179" i="51" s="1"/>
  <c r="L206" i="51" s="1"/>
  <c r="L233" i="51" s="1"/>
  <c r="L15" i="51"/>
  <c r="L48" i="51" s="1"/>
  <c r="L74" i="51" s="1"/>
  <c r="L100" i="51" s="1"/>
  <c r="L126" i="51" s="1"/>
  <c r="L152" i="51" s="1"/>
  <c r="L178" i="51" s="1"/>
  <c r="L205" i="51" s="1"/>
  <c r="L232" i="51" s="1"/>
  <c r="L14" i="51"/>
  <c r="L47" i="51" s="1"/>
  <c r="L73" i="51" s="1"/>
  <c r="L99" i="51" s="1"/>
  <c r="L125" i="51" s="1"/>
  <c r="L151" i="51" s="1"/>
  <c r="L177" i="51" s="1"/>
  <c r="L204" i="51" s="1"/>
  <c r="L231" i="51" s="1"/>
  <c r="L13" i="51"/>
  <c r="L46" i="51" s="1"/>
  <c r="L72" i="51" s="1"/>
  <c r="L98" i="51" s="1"/>
  <c r="L124" i="51" s="1"/>
  <c r="L150" i="51" s="1"/>
  <c r="L176" i="51" s="1"/>
  <c r="L203" i="51" s="1"/>
  <c r="L230" i="51" s="1"/>
  <c r="L12" i="51"/>
  <c r="L45" i="51" s="1"/>
  <c r="L71" i="51" s="1"/>
  <c r="L97" i="51" s="1"/>
  <c r="L123" i="51" s="1"/>
  <c r="L149" i="51" s="1"/>
  <c r="L175" i="51" s="1"/>
  <c r="L202" i="51" s="1"/>
  <c r="L229" i="51" s="1"/>
  <c r="L11" i="51"/>
  <c r="L44" i="51" s="1"/>
  <c r="L70" i="51" s="1"/>
  <c r="L96" i="51" s="1"/>
  <c r="L122" i="51" s="1"/>
  <c r="L148" i="51" s="1"/>
  <c r="L174" i="51" s="1"/>
  <c r="L201" i="51" s="1"/>
  <c r="L228" i="51" s="1"/>
  <c r="L10" i="51"/>
  <c r="L43" i="51" s="1"/>
  <c r="L69" i="51" s="1"/>
  <c r="L95" i="51" s="1"/>
  <c r="L121" i="51" s="1"/>
  <c r="L147" i="51" s="1"/>
  <c r="L173" i="51" s="1"/>
  <c r="L200" i="51" s="1"/>
  <c r="L227" i="51" s="1"/>
  <c r="L9" i="51"/>
  <c r="L42" i="51" s="1"/>
  <c r="L68" i="51" s="1"/>
  <c r="L94" i="51" s="1"/>
  <c r="L120" i="51" s="1"/>
  <c r="L146" i="51" s="1"/>
  <c r="L172" i="51" s="1"/>
  <c r="L199" i="51" s="1"/>
  <c r="L226" i="51" s="1"/>
  <c r="L8" i="51"/>
  <c r="L41" i="51" s="1"/>
  <c r="L67" i="51" s="1"/>
  <c r="L93" i="51" s="1"/>
  <c r="L119" i="51" s="1"/>
  <c r="L145" i="51" s="1"/>
  <c r="L171" i="51" s="1"/>
  <c r="L198" i="51" s="1"/>
  <c r="L225" i="51" s="1"/>
  <c r="L7" i="51"/>
  <c r="L40" i="51" s="1"/>
  <c r="L66" i="51" s="1"/>
  <c r="L92" i="51" s="1"/>
  <c r="L118" i="51" s="1"/>
  <c r="L144" i="51" s="1"/>
  <c r="L170" i="51" s="1"/>
  <c r="L197" i="51" s="1"/>
  <c r="L224" i="51" s="1"/>
  <c r="L6" i="51"/>
  <c r="L39" i="51" s="1"/>
  <c r="L65" i="51" s="1"/>
  <c r="L91" i="51" s="1"/>
  <c r="L117" i="51" s="1"/>
  <c r="L143" i="51" s="1"/>
  <c r="L169" i="51" s="1"/>
  <c r="L196" i="51" s="1"/>
  <c r="L223" i="51" s="1"/>
  <c r="L5" i="51"/>
  <c r="L38" i="51" s="1"/>
  <c r="L64" i="51" s="1"/>
  <c r="L90" i="51" s="1"/>
  <c r="L116" i="51" s="1"/>
  <c r="L142" i="51" s="1"/>
  <c r="L168" i="51" s="1"/>
  <c r="L195" i="51" s="1"/>
  <c r="L222" i="51" s="1"/>
  <c r="L4" i="51"/>
  <c r="L37" i="51" s="1"/>
  <c r="L63" i="51" s="1"/>
  <c r="L89" i="51" s="1"/>
  <c r="L115" i="51" s="1"/>
  <c r="L141" i="51" s="1"/>
  <c r="L167" i="51" s="1"/>
  <c r="L194" i="51" s="1"/>
  <c r="L221" i="51" s="1"/>
  <c r="L3" i="51"/>
  <c r="L36" i="51" s="1"/>
  <c r="L62" i="51" s="1"/>
  <c r="L88" i="51" s="1"/>
  <c r="L114" i="51" s="1"/>
  <c r="L140" i="51" s="1"/>
  <c r="L166" i="51" s="1"/>
  <c r="L193" i="51" s="1"/>
  <c r="L220" i="51" s="1"/>
  <c r="R176" i="14"/>
  <c r="Y175" i="14"/>
  <c r="X175" i="14"/>
  <c r="P175" i="14"/>
  <c r="AL173" i="14"/>
  <c r="AE173" i="14"/>
  <c r="AL172" i="14"/>
  <c r="AE172" i="14"/>
  <c r="AL171" i="14"/>
  <c r="AE171" i="14"/>
  <c r="Y170" i="14"/>
  <c r="X170" i="14"/>
  <c r="P170" i="14"/>
  <c r="AL169" i="14"/>
  <c r="J139" i="51" s="1"/>
  <c r="AE169" i="14"/>
  <c r="AL168" i="14"/>
  <c r="J138" i="51" s="1"/>
  <c r="AE168" i="14"/>
  <c r="AL167" i="14"/>
  <c r="AE167" i="14"/>
  <c r="AL166" i="14"/>
  <c r="J137" i="51" s="1"/>
  <c r="AE166" i="14"/>
  <c r="AL165" i="14"/>
  <c r="J136" i="51" s="1"/>
  <c r="AE165" i="14"/>
  <c r="AL164" i="14"/>
  <c r="J135" i="51" s="1"/>
  <c r="AE164" i="14"/>
  <c r="AL163" i="14"/>
  <c r="J134" i="51" s="1"/>
  <c r="AE163" i="14"/>
  <c r="AL162" i="14"/>
  <c r="J133" i="51" s="1"/>
  <c r="AE162" i="14"/>
  <c r="AL161" i="14"/>
  <c r="J132" i="51" s="1"/>
  <c r="AE161" i="14"/>
  <c r="AL160" i="14"/>
  <c r="J131" i="51" s="1"/>
  <c r="AE160" i="14"/>
  <c r="AL159" i="14"/>
  <c r="J130" i="51" s="1"/>
  <c r="AE159" i="14"/>
  <c r="AL158" i="14"/>
  <c r="J129" i="51" s="1"/>
  <c r="AE158" i="14"/>
  <c r="AL157" i="14"/>
  <c r="J128" i="51" s="1"/>
  <c r="AE157" i="14"/>
  <c r="AL156" i="14"/>
  <c r="J127" i="51" s="1"/>
  <c r="AE156" i="14"/>
  <c r="J126" i="51"/>
  <c r="AL155" i="14"/>
  <c r="J125" i="51" s="1"/>
  <c r="AE155" i="14"/>
  <c r="AL154" i="14"/>
  <c r="J124" i="51" s="1"/>
  <c r="AE154" i="14"/>
  <c r="AL153" i="14"/>
  <c r="J123" i="51" s="1"/>
  <c r="AE153" i="14"/>
  <c r="AL152" i="14"/>
  <c r="J122" i="51" s="1"/>
  <c r="AE152" i="14"/>
  <c r="AL151" i="14"/>
  <c r="J121" i="51" s="1"/>
  <c r="AE151" i="14"/>
  <c r="AL150" i="14"/>
  <c r="J120" i="51" s="1"/>
  <c r="AE150" i="14"/>
  <c r="AL149" i="14"/>
  <c r="J119" i="51" s="1"/>
  <c r="AE149" i="14"/>
  <c r="AL148" i="14"/>
  <c r="J118" i="51" s="1"/>
  <c r="AE148" i="14"/>
  <c r="AL147" i="14"/>
  <c r="J117" i="51" s="1"/>
  <c r="AE147" i="14"/>
  <c r="AL146" i="14"/>
  <c r="AE146" i="14"/>
  <c r="AL145" i="14"/>
  <c r="J115" i="51" s="1"/>
  <c r="AE145" i="14"/>
  <c r="AL144" i="14"/>
  <c r="J114" i="51" s="1"/>
  <c r="AE144" i="14"/>
  <c r="W144" i="14"/>
  <c r="Y137" i="14"/>
  <c r="X137" i="14"/>
  <c r="P137" i="14"/>
  <c r="AL135" i="14"/>
  <c r="AE135" i="14"/>
  <c r="AL134" i="14"/>
  <c r="AE134" i="14"/>
  <c r="AL133" i="14"/>
  <c r="AE133" i="14"/>
  <c r="Y132" i="14"/>
  <c r="X132" i="14"/>
  <c r="P132" i="14"/>
  <c r="AL131" i="14"/>
  <c r="J113" i="51" s="1"/>
  <c r="AE131" i="14"/>
  <c r="AL130" i="14"/>
  <c r="J112" i="51" s="1"/>
  <c r="AE130" i="14"/>
  <c r="AL129" i="14"/>
  <c r="AE129" i="14"/>
  <c r="AL128" i="14"/>
  <c r="J111" i="51" s="1"/>
  <c r="AE128" i="14"/>
  <c r="AL127" i="14"/>
  <c r="J110" i="51" s="1"/>
  <c r="AE127" i="14"/>
  <c r="AL126" i="14"/>
  <c r="J109" i="51" s="1"/>
  <c r="AE126" i="14"/>
  <c r="AL125" i="14"/>
  <c r="J108" i="51" s="1"/>
  <c r="AE125" i="14"/>
  <c r="AL124" i="14"/>
  <c r="J107" i="51" s="1"/>
  <c r="AE124" i="14"/>
  <c r="AL123" i="14"/>
  <c r="J106" i="51" s="1"/>
  <c r="AE123" i="14"/>
  <c r="AL122" i="14"/>
  <c r="J105" i="51" s="1"/>
  <c r="AE122" i="14"/>
  <c r="AL121" i="14"/>
  <c r="J104" i="51" s="1"/>
  <c r="AE121" i="14"/>
  <c r="AL120" i="14"/>
  <c r="J103" i="51" s="1"/>
  <c r="AE120" i="14"/>
  <c r="AL119" i="14"/>
  <c r="J102" i="51" s="1"/>
  <c r="AE119" i="14"/>
  <c r="AL118" i="14"/>
  <c r="J101" i="51" s="1"/>
  <c r="AE118" i="14"/>
  <c r="J100" i="51"/>
  <c r="AL117" i="14"/>
  <c r="J99" i="51" s="1"/>
  <c r="AE117" i="14"/>
  <c r="AL116" i="14"/>
  <c r="J98" i="51" s="1"/>
  <c r="AE116" i="14"/>
  <c r="AL115" i="14"/>
  <c r="J97" i="51" s="1"/>
  <c r="AE115" i="14"/>
  <c r="AL114" i="14"/>
  <c r="J96" i="51" s="1"/>
  <c r="AE114" i="14"/>
  <c r="AL113" i="14"/>
  <c r="J95" i="51" s="1"/>
  <c r="AE113" i="14"/>
  <c r="AL112" i="14"/>
  <c r="J94" i="51" s="1"/>
  <c r="AE112" i="14"/>
  <c r="AL111" i="14"/>
  <c r="J93" i="51" s="1"/>
  <c r="AE111" i="14"/>
  <c r="AL110" i="14"/>
  <c r="J92" i="51" s="1"/>
  <c r="AE110" i="14"/>
  <c r="AL109" i="14"/>
  <c r="J91" i="51" s="1"/>
  <c r="AE109" i="14"/>
  <c r="AL108" i="14"/>
  <c r="AE108" i="14"/>
  <c r="AL107" i="14"/>
  <c r="J89" i="51" s="1"/>
  <c r="AE107" i="14"/>
  <c r="AL106" i="14"/>
  <c r="J88" i="51" s="1"/>
  <c r="AE106" i="14"/>
  <c r="P99" i="14"/>
  <c r="AE97" i="14"/>
  <c r="AE96" i="14"/>
  <c r="AE95" i="14"/>
  <c r="Y94" i="14"/>
  <c r="P94" i="14"/>
  <c r="AE93" i="14"/>
  <c r="AE92" i="14"/>
  <c r="AE91" i="14"/>
  <c r="AE90" i="14"/>
  <c r="AE89" i="14"/>
  <c r="AE88" i="14"/>
  <c r="AE87" i="14"/>
  <c r="AE86" i="14"/>
  <c r="AE85" i="14"/>
  <c r="AE84" i="14"/>
  <c r="AE83" i="14"/>
  <c r="AE82" i="14"/>
  <c r="AE81" i="14"/>
  <c r="AE80" i="14"/>
  <c r="AE79" i="14"/>
  <c r="AE78" i="14"/>
  <c r="AE77" i="14"/>
  <c r="AE76" i="14"/>
  <c r="AE75" i="14"/>
  <c r="T75" i="14"/>
  <c r="AE74" i="14"/>
  <c r="AE73" i="14"/>
  <c r="AE72" i="14"/>
  <c r="AE71" i="14"/>
  <c r="AE70" i="14"/>
  <c r="AE69" i="14"/>
  <c r="AE68" i="14"/>
  <c r="P61" i="14"/>
  <c r="AE59" i="14"/>
  <c r="AE58" i="14"/>
  <c r="AE57" i="14"/>
  <c r="P56" i="14"/>
  <c r="AE55" i="14"/>
  <c r="AE54" i="14"/>
  <c r="AL53" i="14"/>
  <c r="AE53" i="14"/>
  <c r="AE52" i="14"/>
  <c r="AE51" i="14"/>
  <c r="AE50" i="14"/>
  <c r="AE49" i="14"/>
  <c r="AE48" i="14"/>
  <c r="AE47" i="14"/>
  <c r="AE46" i="14"/>
  <c r="AE45" i="14"/>
  <c r="AE44" i="14"/>
  <c r="AE43" i="14"/>
  <c r="AE42" i="14"/>
  <c r="AE41" i="14"/>
  <c r="AE40" i="14"/>
  <c r="AE39" i="14"/>
  <c r="AE38" i="14"/>
  <c r="AE37" i="14"/>
  <c r="AE36" i="14"/>
  <c r="AE35" i="14"/>
  <c r="AE34" i="14"/>
  <c r="AE33" i="14"/>
  <c r="AE32" i="14"/>
  <c r="AE26" i="14" s="1"/>
  <c r="AE31" i="14"/>
  <c r="AE30" i="14"/>
  <c r="C24" i="56"/>
  <c r="Z24" i="56"/>
  <c r="O24" i="56"/>
  <c r="U24" i="56"/>
  <c r="X24" i="56"/>
  <c r="L24" i="56"/>
  <c r="Q24" i="56"/>
  <c r="D24" i="56"/>
  <c r="V24" i="56"/>
  <c r="F24" i="56"/>
  <c r="M24" i="56"/>
  <c r="Z18" i="56"/>
  <c r="C18" i="56"/>
  <c r="V18" i="56"/>
  <c r="D18" i="56"/>
  <c r="O18" i="56"/>
  <c r="Q18" i="56"/>
  <c r="L18" i="56"/>
  <c r="M18" i="56"/>
  <c r="F18" i="56"/>
  <c r="X18" i="56"/>
  <c r="U18" i="56"/>
  <c r="H6" i="56"/>
  <c r="L11" i="24" l="1"/>
  <c r="T46" i="24"/>
  <c r="S48" i="24"/>
  <c r="V40" i="14"/>
  <c r="E3" i="35"/>
  <c r="E24" i="35" s="1"/>
  <c r="M189" i="14"/>
  <c r="M151" i="14"/>
  <c r="M207" i="14"/>
  <c r="M169" i="14"/>
  <c r="M127" i="14"/>
  <c r="M126" i="14"/>
  <c r="M125" i="14"/>
  <c r="M121" i="14"/>
  <c r="M115" i="14"/>
  <c r="M107" i="14"/>
  <c r="M109" i="14"/>
  <c r="Y214" i="14"/>
  <c r="S234" i="51"/>
  <c r="F338" i="51"/>
  <c r="C338" i="51"/>
  <c r="D338" i="51"/>
  <c r="D339" i="51" s="1"/>
  <c r="F337" i="51"/>
  <c r="E338" i="51"/>
  <c r="E337" i="51"/>
  <c r="C337" i="51"/>
  <c r="E291" i="51"/>
  <c r="F291" i="51"/>
  <c r="T234" i="51"/>
  <c r="S218" i="51"/>
  <c r="V218" i="51" s="1"/>
  <c r="S185" i="51"/>
  <c r="V185" i="51" s="1"/>
  <c r="L212" i="51"/>
  <c r="T185" i="51"/>
  <c r="R191" i="51"/>
  <c r="L192" i="51"/>
  <c r="L219" i="51" s="1"/>
  <c r="R219" i="51" s="1"/>
  <c r="B14" i="43"/>
  <c r="B15" i="43" s="1"/>
  <c r="T44" i="14"/>
  <c r="M120" i="14"/>
  <c r="B4" i="14"/>
  <c r="AA180" i="14"/>
  <c r="M25" i="56"/>
  <c r="G24" i="56"/>
  <c r="F25" i="56"/>
  <c r="I24" i="56"/>
  <c r="V25" i="56"/>
  <c r="W24" i="56"/>
  <c r="D25" i="56"/>
  <c r="Q25" i="56"/>
  <c r="R24" i="56"/>
  <c r="T24" i="56"/>
  <c r="L25" i="56"/>
  <c r="X25" i="56"/>
  <c r="Y24" i="56"/>
  <c r="U25" i="56"/>
  <c r="P24" i="56"/>
  <c r="O25" i="56"/>
  <c r="Z25" i="56"/>
  <c r="AA24" i="56"/>
  <c r="AC24" i="56"/>
  <c r="C25" i="56"/>
  <c r="U19" i="56"/>
  <c r="Y18" i="56"/>
  <c r="X19" i="56"/>
  <c r="F19" i="56"/>
  <c r="M19" i="56"/>
  <c r="L19" i="56"/>
  <c r="Q19" i="56"/>
  <c r="R18" i="56"/>
  <c r="T18" i="56"/>
  <c r="O19" i="56"/>
  <c r="P18" i="56"/>
  <c r="E18" i="56"/>
  <c r="D19" i="56"/>
  <c r="V19" i="56"/>
  <c r="AA18" i="56"/>
  <c r="Z19" i="56"/>
  <c r="AC18" i="56"/>
  <c r="K6" i="56"/>
  <c r="R185" i="51"/>
  <c r="T187" i="51"/>
  <c r="Q185" i="51"/>
  <c r="W51" i="14"/>
  <c r="E25" i="35"/>
  <c r="F25" i="35" s="1"/>
  <c r="E26" i="35"/>
  <c r="F26" i="35" s="1"/>
  <c r="E12" i="35"/>
  <c r="G12" i="35" s="1"/>
  <c r="T45" i="14"/>
  <c r="E8" i="35"/>
  <c r="G8" i="35" s="1"/>
  <c r="E18" i="35"/>
  <c r="G18" i="35" s="1"/>
  <c r="E7" i="35"/>
  <c r="E14" i="35" s="1"/>
  <c r="G14" i="35" s="1"/>
  <c r="T135" i="14"/>
  <c r="E11" i="35"/>
  <c r="G4" i="35"/>
  <c r="F5" i="35"/>
  <c r="E19" i="35"/>
  <c r="G5" i="35"/>
  <c r="E6" i="35"/>
  <c r="M112" i="14"/>
  <c r="N5" i="56"/>
  <c r="H19" i="24"/>
  <c r="W54" i="14" s="1"/>
  <c r="S49" i="24"/>
  <c r="U49" i="24" s="1"/>
  <c r="L27" i="24" s="1"/>
  <c r="H27" i="24" s="1"/>
  <c r="W48" i="14" s="1"/>
  <c r="T171" i="14"/>
  <c r="T172" i="14"/>
  <c r="T134" i="14"/>
  <c r="T96" i="14"/>
  <c r="M110" i="14"/>
  <c r="T133" i="14"/>
  <c r="T31" i="14"/>
  <c r="T47" i="14"/>
  <c r="G61" i="14"/>
  <c r="T34" i="14"/>
  <c r="T51" i="14"/>
  <c r="T49" i="14"/>
  <c r="P214" i="14"/>
  <c r="T38" i="14"/>
  <c r="X214" i="14"/>
  <c r="V190" i="51"/>
  <c r="V217" i="51"/>
  <c r="V234" i="51"/>
  <c r="Q192" i="51"/>
  <c r="Q212" i="51"/>
  <c r="Q218" i="51"/>
  <c r="Q239" i="51"/>
  <c r="Q219" i="51"/>
  <c r="Q191" i="51"/>
  <c r="V244" i="51"/>
  <c r="Q190" i="51"/>
  <c r="Q244" i="51"/>
  <c r="Q217" i="51"/>
  <c r="Q234" i="51"/>
  <c r="Q245" i="51"/>
  <c r="U160" i="51"/>
  <c r="U156" i="51"/>
  <c r="S188" i="51"/>
  <c r="S201" i="51"/>
  <c r="S176" i="51"/>
  <c r="AE213" i="14"/>
  <c r="G99" i="14"/>
  <c r="AL213" i="14"/>
  <c r="T210" i="14"/>
  <c r="AE208" i="14"/>
  <c r="S9" i="14" s="1"/>
  <c r="AL208" i="14"/>
  <c r="T33" i="14"/>
  <c r="E24" i="56"/>
  <c r="N24" i="56"/>
  <c r="G18" i="56"/>
  <c r="N18" i="56"/>
  <c r="W18" i="56"/>
  <c r="P176" i="14"/>
  <c r="P100" i="14"/>
  <c r="X176" i="14"/>
  <c r="P138" i="14"/>
  <c r="P62" i="14"/>
  <c r="Y176" i="14"/>
  <c r="Y138" i="14"/>
  <c r="T173" i="14"/>
  <c r="AE132" i="14"/>
  <c r="Q9" i="14" s="1"/>
  <c r="X138" i="14"/>
  <c r="AE175" i="14"/>
  <c r="T88" i="14"/>
  <c r="AE99" i="14"/>
  <c r="T85" i="14"/>
  <c r="AL170" i="14"/>
  <c r="T90" i="14"/>
  <c r="AE61" i="14"/>
  <c r="T32" i="14"/>
  <c r="T48" i="14"/>
  <c r="AE56" i="14"/>
  <c r="J90" i="51"/>
  <c r="P90" i="51" s="1"/>
  <c r="U90" i="51" s="1"/>
  <c r="AL132" i="14"/>
  <c r="J116" i="51"/>
  <c r="P116" i="51" s="1"/>
  <c r="U116" i="51" s="1"/>
  <c r="T53" i="14"/>
  <c r="T59" i="14"/>
  <c r="T52" i="14"/>
  <c r="AE94" i="14"/>
  <c r="P9" i="14" s="1"/>
  <c r="G32" i="51"/>
  <c r="T39" i="14"/>
  <c r="T46" i="14"/>
  <c r="AE170" i="14"/>
  <c r="AL175" i="14"/>
  <c r="G94" i="14"/>
  <c r="M166" i="14"/>
  <c r="AE137" i="14"/>
  <c r="AL137" i="14"/>
  <c r="AL138" i="14" s="1"/>
  <c r="E5" i="56"/>
  <c r="G5" i="56"/>
  <c r="F283" i="51"/>
  <c r="F290" i="51" s="1"/>
  <c r="C290" i="51"/>
  <c r="C271" i="51"/>
  <c r="C291" i="51" s="1"/>
  <c r="D271" i="51"/>
  <c r="D291" i="51" s="1"/>
  <c r="D292" i="51" s="1"/>
  <c r="E270" i="51"/>
  <c r="E290" i="51" s="1"/>
  <c r="T207" i="51"/>
  <c r="P214" i="51"/>
  <c r="U214" i="51" s="1"/>
  <c r="O208" i="51"/>
  <c r="P100" i="51"/>
  <c r="U100" i="51" s="1"/>
  <c r="M167" i="51"/>
  <c r="R180" i="51"/>
  <c r="P93" i="51"/>
  <c r="U93" i="51" s="1"/>
  <c r="P177" i="51"/>
  <c r="Q177" i="51" s="1"/>
  <c r="P120" i="51"/>
  <c r="U120" i="51" s="1"/>
  <c r="T186" i="51"/>
  <c r="S186" i="51"/>
  <c r="R186" i="51"/>
  <c r="M176" i="51"/>
  <c r="P176" i="51"/>
  <c r="U176" i="51" s="1"/>
  <c r="O176" i="51"/>
  <c r="N176" i="51"/>
  <c r="T175" i="51"/>
  <c r="S175" i="51"/>
  <c r="S173" i="51"/>
  <c r="T173" i="51"/>
  <c r="R173" i="51"/>
  <c r="P186" i="51"/>
  <c r="U186" i="51" s="1"/>
  <c r="O186" i="51"/>
  <c r="M186" i="51"/>
  <c r="N186" i="51"/>
  <c r="P110" i="51"/>
  <c r="U110" i="51" s="1"/>
  <c r="M170" i="51"/>
  <c r="P170" i="51"/>
  <c r="U170" i="51" s="1"/>
  <c r="O170" i="51"/>
  <c r="N170" i="51"/>
  <c r="P121" i="51"/>
  <c r="U121" i="51" s="1"/>
  <c r="T177" i="51"/>
  <c r="N166" i="51"/>
  <c r="P95" i="51"/>
  <c r="U95" i="51" s="1"/>
  <c r="O169" i="51"/>
  <c r="S178" i="51"/>
  <c r="P88" i="51"/>
  <c r="U88" i="51" s="1"/>
  <c r="T174" i="51"/>
  <c r="P113" i="51"/>
  <c r="U113" i="51" s="1"/>
  <c r="P167" i="51"/>
  <c r="U167" i="51" s="1"/>
  <c r="O194" i="51"/>
  <c r="N167" i="51"/>
  <c r="R187" i="51"/>
  <c r="P96" i="51"/>
  <c r="U96" i="51" s="1"/>
  <c r="P139" i="51"/>
  <c r="U139" i="51" s="1"/>
  <c r="O167" i="51"/>
  <c r="S187" i="51"/>
  <c r="P105" i="51"/>
  <c r="U105" i="51" s="1"/>
  <c r="S207" i="51"/>
  <c r="V207" i="51" s="1"/>
  <c r="N207" i="51"/>
  <c r="Q207" i="51" s="1"/>
  <c r="S174" i="51"/>
  <c r="R174" i="51"/>
  <c r="P168" i="51"/>
  <c r="U168" i="51" s="1"/>
  <c r="O168" i="51"/>
  <c r="P102" i="51"/>
  <c r="U102" i="51" s="1"/>
  <c r="M168" i="51"/>
  <c r="T188" i="51"/>
  <c r="R188" i="51"/>
  <c r="N168" i="51"/>
  <c r="R218" i="51"/>
  <c r="T218" i="51"/>
  <c r="R175" i="51"/>
  <c r="T191" i="51"/>
  <c r="S191" i="51"/>
  <c r="V191" i="51" s="1"/>
  <c r="P107" i="51"/>
  <c r="U107" i="51" s="1"/>
  <c r="N180" i="51"/>
  <c r="Q180" i="51" s="1"/>
  <c r="S180" i="51"/>
  <c r="V180" i="51" s="1"/>
  <c r="R207" i="51"/>
  <c r="T180" i="51"/>
  <c r="O180" i="51"/>
  <c r="P98" i="51"/>
  <c r="U98" i="51" s="1"/>
  <c r="P118" i="51"/>
  <c r="U118" i="51" s="1"/>
  <c r="P92" i="51"/>
  <c r="U92" i="51" s="1"/>
  <c r="R245" i="51"/>
  <c r="S245" i="51"/>
  <c r="V245" i="51" s="1"/>
  <c r="P106" i="51"/>
  <c r="U106" i="51" s="1"/>
  <c r="P134" i="51"/>
  <c r="U134" i="51" s="1"/>
  <c r="P137" i="51"/>
  <c r="U137" i="51" s="1"/>
  <c r="N214" i="51"/>
  <c r="O49" i="24"/>
  <c r="K24" i="24" s="1"/>
  <c r="X43" i="14" s="1"/>
  <c r="AL43" i="14" s="1"/>
  <c r="J50" i="51" s="1"/>
  <c r="V43" i="14"/>
  <c r="N46" i="24"/>
  <c r="O46" i="24" s="1"/>
  <c r="G21" i="24"/>
  <c r="D57" i="24"/>
  <c r="K6" i="24"/>
  <c r="X59" i="14" s="1"/>
  <c r="K3" i="24"/>
  <c r="X57" i="14" s="1"/>
  <c r="P45" i="24"/>
  <c r="V34" i="14"/>
  <c r="L9" i="24"/>
  <c r="L10" i="24"/>
  <c r="T47" i="24"/>
  <c r="T37" i="14"/>
  <c r="I9" i="24"/>
  <c r="K9" i="24" s="1"/>
  <c r="X39" i="14" s="1"/>
  <c r="I11" i="24"/>
  <c r="K11" i="24" s="1"/>
  <c r="X33" i="14" s="1"/>
  <c r="K4" i="24"/>
  <c r="I4" i="24"/>
  <c r="I8" i="24"/>
  <c r="K8" i="24" s="1"/>
  <c r="X38" i="14" s="1"/>
  <c r="I6" i="24"/>
  <c r="I3" i="24"/>
  <c r="I10" i="24"/>
  <c r="K10" i="24" s="1"/>
  <c r="X41" i="14" s="1"/>
  <c r="V48" i="14"/>
  <c r="L15" i="24"/>
  <c r="L4" i="24"/>
  <c r="L8" i="24"/>
  <c r="L17" i="24"/>
  <c r="L3" i="24"/>
  <c r="L6" i="24"/>
  <c r="V45" i="24"/>
  <c r="L5" i="24"/>
  <c r="F59" i="24"/>
  <c r="N47" i="24"/>
  <c r="O47" i="24" s="1"/>
  <c r="V45" i="14"/>
  <c r="S46" i="24"/>
  <c r="H58" i="24"/>
  <c r="N48" i="24"/>
  <c r="O48" i="24" s="1"/>
  <c r="F58" i="24"/>
  <c r="P2" i="24"/>
  <c r="G31" i="24" s="1"/>
  <c r="H33" i="24"/>
  <c r="W42" i="14" s="1"/>
  <c r="O44" i="24"/>
  <c r="G25" i="24"/>
  <c r="T113" i="14"/>
  <c r="C19" i="56"/>
  <c r="H7" i="56"/>
  <c r="G6" i="56"/>
  <c r="I6" i="56"/>
  <c r="L7" i="56"/>
  <c r="M7" i="56"/>
  <c r="O7" i="56"/>
  <c r="W6" i="56"/>
  <c r="U7" i="56"/>
  <c r="Y6" i="56"/>
  <c r="Y5" i="56"/>
  <c r="X7" i="56"/>
  <c r="AA6" i="56"/>
  <c r="E6" i="56"/>
  <c r="D7" i="56"/>
  <c r="V7" i="56"/>
  <c r="W5" i="56"/>
  <c r="P6" i="56"/>
  <c r="C7" i="56"/>
  <c r="F7" i="56"/>
  <c r="AA5" i="56"/>
  <c r="Z7" i="56"/>
  <c r="T30" i="14"/>
  <c r="J56" i="14"/>
  <c r="P111" i="51"/>
  <c r="U111" i="51" s="1"/>
  <c r="P103" i="51"/>
  <c r="U103" i="51" s="1"/>
  <c r="P91" i="51"/>
  <c r="U91" i="51" s="1"/>
  <c r="P128" i="51"/>
  <c r="U128" i="51" s="1"/>
  <c r="P108" i="51"/>
  <c r="U108" i="51" s="1"/>
  <c r="P114" i="51"/>
  <c r="U114" i="51" s="1"/>
  <c r="P133" i="51"/>
  <c r="U133" i="51" s="1"/>
  <c r="P89" i="51"/>
  <c r="U89" i="51" s="1"/>
  <c r="P124" i="51"/>
  <c r="U124" i="51" s="1"/>
  <c r="P99" i="51"/>
  <c r="U99" i="51" s="1"/>
  <c r="P115" i="51"/>
  <c r="U115" i="51" s="1"/>
  <c r="P125" i="51"/>
  <c r="U125" i="51" s="1"/>
  <c r="G3" i="35" l="1"/>
  <c r="E17" i="35"/>
  <c r="G17" i="35" s="1"/>
  <c r="E10" i="35"/>
  <c r="G10" i="35" s="1"/>
  <c r="F3" i="35"/>
  <c r="K27" i="24"/>
  <c r="X48" i="14" s="1"/>
  <c r="AL48" i="14" s="1"/>
  <c r="J55" i="51" s="1"/>
  <c r="P55" i="51" s="1"/>
  <c r="U55" i="51" s="1"/>
  <c r="I27" i="24"/>
  <c r="I24" i="24"/>
  <c r="D61" i="24"/>
  <c r="V49" i="24"/>
  <c r="P49" i="24"/>
  <c r="K14" i="24"/>
  <c r="W34" i="14"/>
  <c r="M3" i="24"/>
  <c r="M163" i="14"/>
  <c r="M167" i="14"/>
  <c r="M168" i="14"/>
  <c r="M130" i="14"/>
  <c r="M164" i="14"/>
  <c r="M124" i="14"/>
  <c r="M123" i="14"/>
  <c r="T123" i="14" s="1"/>
  <c r="M160" i="14"/>
  <c r="M197" i="14"/>
  <c r="M159" i="14"/>
  <c r="M119" i="14"/>
  <c r="M118" i="14"/>
  <c r="M191" i="14"/>
  <c r="M153" i="14"/>
  <c r="M190" i="14"/>
  <c r="M152" i="14"/>
  <c r="M187" i="14"/>
  <c r="M149" i="14"/>
  <c r="M185" i="14"/>
  <c r="M147" i="14"/>
  <c r="M183" i="14"/>
  <c r="M145" i="14"/>
  <c r="F339" i="51"/>
  <c r="C339" i="51"/>
  <c r="E339" i="51"/>
  <c r="E292" i="51"/>
  <c r="C292" i="51"/>
  <c r="F292" i="51"/>
  <c r="S192" i="51"/>
  <c r="V192" i="51" s="1"/>
  <c r="S219" i="51"/>
  <c r="V219" i="51" s="1"/>
  <c r="L239" i="51"/>
  <c r="S212" i="51"/>
  <c r="V212" i="51" s="1"/>
  <c r="R212" i="51"/>
  <c r="T212" i="51"/>
  <c r="T192" i="51"/>
  <c r="T219" i="51"/>
  <c r="R192" i="51"/>
  <c r="B16" i="43"/>
  <c r="B17" i="43" s="1"/>
  <c r="X185" i="51"/>
  <c r="P50" i="51"/>
  <c r="U50" i="51" s="1"/>
  <c r="F8" i="35"/>
  <c r="G26" i="35"/>
  <c r="G25" i="35"/>
  <c r="F12" i="35"/>
  <c r="E22" i="35"/>
  <c r="G22" i="35" s="1"/>
  <c r="E15" i="35"/>
  <c r="G15" i="35" s="1"/>
  <c r="E29" i="35"/>
  <c r="G29" i="35" s="1"/>
  <c r="E28" i="35"/>
  <c r="G28" i="35" s="1"/>
  <c r="M161" i="14"/>
  <c r="F17" i="35"/>
  <c r="F18" i="35"/>
  <c r="F7" i="35"/>
  <c r="E21" i="35"/>
  <c r="F21" i="35" s="1"/>
  <c r="F14" i="35"/>
  <c r="G7" i="35"/>
  <c r="E20" i="35"/>
  <c r="E13" i="35"/>
  <c r="G6" i="35"/>
  <c r="F6" i="35"/>
  <c r="E27" i="35"/>
  <c r="G19" i="35"/>
  <c r="F19" i="35"/>
  <c r="G24" i="35"/>
  <c r="F24" i="35"/>
  <c r="G11" i="35"/>
  <c r="F11" i="35"/>
  <c r="T72" i="14"/>
  <c r="T110" i="14"/>
  <c r="T82" i="14"/>
  <c r="T84" i="14"/>
  <c r="T78" i="14"/>
  <c r="G62" i="14"/>
  <c r="T80" i="14"/>
  <c r="G100" i="14"/>
  <c r="X244" i="51"/>
  <c r="X190" i="51"/>
  <c r="X234" i="51"/>
  <c r="M204" i="14"/>
  <c r="X217" i="51"/>
  <c r="X191" i="51"/>
  <c r="Q168" i="51"/>
  <c r="X180" i="51"/>
  <c r="Q176" i="51"/>
  <c r="V176" i="51"/>
  <c r="X218" i="51"/>
  <c r="Q170" i="51"/>
  <c r="X245" i="51"/>
  <c r="Q167" i="51"/>
  <c r="X207" i="51"/>
  <c r="Q214" i="51"/>
  <c r="Q186" i="51"/>
  <c r="V186" i="51"/>
  <c r="U177" i="51"/>
  <c r="R201" i="51"/>
  <c r="T228" i="51"/>
  <c r="T201" i="51"/>
  <c r="S177" i="51"/>
  <c r="R177" i="51"/>
  <c r="T203" i="51"/>
  <c r="R178" i="51"/>
  <c r="R176" i="51"/>
  <c r="T178" i="51"/>
  <c r="T176" i="51"/>
  <c r="P181" i="51"/>
  <c r="U181" i="51" s="1"/>
  <c r="P129" i="51"/>
  <c r="U129" i="51" s="1"/>
  <c r="P123" i="51"/>
  <c r="U123" i="51" s="1"/>
  <c r="N208" i="51"/>
  <c r="M181" i="51"/>
  <c r="M235" i="51"/>
  <c r="N181" i="51"/>
  <c r="R166" i="51"/>
  <c r="O181" i="51"/>
  <c r="P208" i="51"/>
  <c r="U208" i="51" s="1"/>
  <c r="S166" i="51"/>
  <c r="AE214" i="14"/>
  <c r="J9" i="14" s="1"/>
  <c r="AL214" i="14"/>
  <c r="T189" i="14"/>
  <c r="T211" i="14"/>
  <c r="AL176" i="14"/>
  <c r="T69" i="14"/>
  <c r="T87" i="14"/>
  <c r="AE138" i="14"/>
  <c r="H9" i="14" s="1"/>
  <c r="J10" i="31" s="1"/>
  <c r="G132" i="14"/>
  <c r="M150" i="14"/>
  <c r="T71" i="14"/>
  <c r="T76" i="14"/>
  <c r="T129" i="14"/>
  <c r="AE100" i="14"/>
  <c r="G9" i="14" s="1"/>
  <c r="T91" i="14"/>
  <c r="AE62" i="14"/>
  <c r="F9" i="14" s="1"/>
  <c r="O9" i="14"/>
  <c r="AL59" i="14"/>
  <c r="T128" i="14"/>
  <c r="T89" i="14"/>
  <c r="T107" i="14"/>
  <c r="R9" i="14"/>
  <c r="AE176" i="14"/>
  <c r="I9" i="14" s="1"/>
  <c r="M10" i="31" s="1"/>
  <c r="P119" i="51"/>
  <c r="U119" i="51" s="1"/>
  <c r="P122" i="51"/>
  <c r="U122" i="51" s="1"/>
  <c r="T166" i="51"/>
  <c r="P204" i="51"/>
  <c r="Q204" i="51" s="1"/>
  <c r="P112" i="51"/>
  <c r="U112" i="51" s="1"/>
  <c r="M166" i="51"/>
  <c r="P97" i="51"/>
  <c r="U97" i="51" s="1"/>
  <c r="P132" i="51"/>
  <c r="U132" i="51" s="1"/>
  <c r="S182" i="51"/>
  <c r="P136" i="51"/>
  <c r="U136" i="51" s="1"/>
  <c r="P94" i="51"/>
  <c r="U94" i="51" s="1"/>
  <c r="M169" i="51"/>
  <c r="P126" i="51"/>
  <c r="U126" i="51" s="1"/>
  <c r="O166" i="51"/>
  <c r="P117" i="51"/>
  <c r="U117" i="51" s="1"/>
  <c r="P109" i="51"/>
  <c r="U109" i="51" s="1"/>
  <c r="P135" i="51"/>
  <c r="U135" i="51" s="1"/>
  <c r="S214" i="51"/>
  <c r="V214" i="51" s="1"/>
  <c r="R214" i="51"/>
  <c r="T214" i="51"/>
  <c r="T193" i="51"/>
  <c r="S193" i="51"/>
  <c r="R193" i="51"/>
  <c r="P131" i="51"/>
  <c r="U131" i="51" s="1"/>
  <c r="P195" i="51"/>
  <c r="U195" i="51" s="1"/>
  <c r="O195" i="51"/>
  <c r="N195" i="51"/>
  <c r="T170" i="51"/>
  <c r="R170" i="51"/>
  <c r="S170" i="51"/>
  <c r="V170" i="51" s="1"/>
  <c r="P194" i="51"/>
  <c r="U194" i="51" s="1"/>
  <c r="P104" i="51"/>
  <c r="U104" i="51" s="1"/>
  <c r="P203" i="51"/>
  <c r="U203" i="51" s="1"/>
  <c r="O203" i="51"/>
  <c r="N203" i="51"/>
  <c r="P184" i="51"/>
  <c r="U184" i="51" s="1"/>
  <c r="M184" i="51"/>
  <c r="O184" i="51"/>
  <c r="N184" i="51"/>
  <c r="P183" i="51"/>
  <c r="U183" i="51" s="1"/>
  <c r="M183" i="51"/>
  <c r="N183" i="51"/>
  <c r="O183" i="51"/>
  <c r="P241" i="51"/>
  <c r="U241" i="51" s="1"/>
  <c r="O241" i="51"/>
  <c r="N241" i="51"/>
  <c r="M241" i="51"/>
  <c r="T189" i="51"/>
  <c r="S189" i="51"/>
  <c r="R189" i="51"/>
  <c r="P175" i="51"/>
  <c r="Q175" i="51" s="1"/>
  <c r="P174" i="51"/>
  <c r="Q174" i="51" s="1"/>
  <c r="P169" i="51"/>
  <c r="U169" i="51" s="1"/>
  <c r="N169" i="51"/>
  <c r="P166" i="51"/>
  <c r="U166" i="51" s="1"/>
  <c r="P188" i="51"/>
  <c r="O188" i="51"/>
  <c r="N188" i="51"/>
  <c r="M188" i="51"/>
  <c r="N173" i="51"/>
  <c r="M173" i="51"/>
  <c r="O173" i="51"/>
  <c r="P173" i="51"/>
  <c r="U173" i="51" s="1"/>
  <c r="V173" i="51" s="1"/>
  <c r="P187" i="51"/>
  <c r="O187" i="51"/>
  <c r="M187" i="51"/>
  <c r="N187" i="51"/>
  <c r="T171" i="51"/>
  <c r="S171" i="51"/>
  <c r="R171" i="51"/>
  <c r="T181" i="51"/>
  <c r="S181" i="51"/>
  <c r="R181" i="51"/>
  <c r="N194" i="51"/>
  <c r="P171" i="51"/>
  <c r="U171" i="51" s="1"/>
  <c r="N171" i="51"/>
  <c r="M171" i="51"/>
  <c r="O171" i="51"/>
  <c r="P189" i="51"/>
  <c r="U189" i="51" s="1"/>
  <c r="O189" i="51"/>
  <c r="N189" i="51"/>
  <c r="M189" i="51"/>
  <c r="T200" i="51"/>
  <c r="S200" i="51"/>
  <c r="R200" i="51"/>
  <c r="P130" i="51"/>
  <c r="U130" i="51" s="1"/>
  <c r="R183" i="51"/>
  <c r="T183" i="51"/>
  <c r="S183" i="51"/>
  <c r="P178" i="51"/>
  <c r="N213" i="51"/>
  <c r="O213" i="51"/>
  <c r="P213" i="51"/>
  <c r="U213" i="51" s="1"/>
  <c r="R202" i="51"/>
  <c r="T202" i="51"/>
  <c r="S202" i="51"/>
  <c r="S213" i="51"/>
  <c r="R213" i="51"/>
  <c r="T213" i="51"/>
  <c r="P224" i="51"/>
  <c r="Q224" i="51" s="1"/>
  <c r="P197" i="51"/>
  <c r="U197" i="51" s="1"/>
  <c r="O197" i="51"/>
  <c r="N197" i="51"/>
  <c r="R205" i="51"/>
  <c r="T205" i="51"/>
  <c r="S205" i="51"/>
  <c r="S215" i="51"/>
  <c r="R215" i="51"/>
  <c r="T215" i="51"/>
  <c r="T204" i="51"/>
  <c r="S204" i="51"/>
  <c r="R204" i="51"/>
  <c r="T168" i="51"/>
  <c r="S168" i="51"/>
  <c r="V168" i="51" s="1"/>
  <c r="R168" i="51"/>
  <c r="K21" i="24"/>
  <c r="X30" i="14" s="1"/>
  <c r="AL30" i="14" s="1"/>
  <c r="I21" i="24"/>
  <c r="X45" i="14"/>
  <c r="I14" i="24"/>
  <c r="K18" i="24"/>
  <c r="I18" i="24"/>
  <c r="K31" i="24"/>
  <c r="V37" i="14"/>
  <c r="H31" i="24"/>
  <c r="W37" i="14" s="1"/>
  <c r="N51" i="24"/>
  <c r="AL41" i="14"/>
  <c r="J47" i="51" s="1"/>
  <c r="P47" i="51" s="1"/>
  <c r="U47" i="51" s="1"/>
  <c r="K19" i="24"/>
  <c r="X54" i="14" s="1"/>
  <c r="X55" i="14" s="1"/>
  <c r="K33" i="24"/>
  <c r="X42" i="14" s="1"/>
  <c r="I19" i="24"/>
  <c r="I33" i="24"/>
  <c r="P47" i="24"/>
  <c r="D59" i="24"/>
  <c r="K32" i="24"/>
  <c r="X40" i="14" s="1"/>
  <c r="K26" i="24"/>
  <c r="X47" i="14" s="1"/>
  <c r="K22" i="24"/>
  <c r="X31" i="14" s="1"/>
  <c r="AL31" i="14" s="1"/>
  <c r="I26" i="24"/>
  <c r="I22" i="24"/>
  <c r="K12" i="24"/>
  <c r="X34" i="14" s="1"/>
  <c r="I12" i="24"/>
  <c r="K16" i="24"/>
  <c r="X51" i="14" s="1"/>
  <c r="I32" i="24"/>
  <c r="I16" i="24"/>
  <c r="K25" i="24"/>
  <c r="X44" i="14" s="1"/>
  <c r="I25" i="24"/>
  <c r="AL38" i="14"/>
  <c r="J44" i="51" s="1"/>
  <c r="D60" i="24"/>
  <c r="P48" i="24"/>
  <c r="AL57" i="14"/>
  <c r="I34" i="24"/>
  <c r="K29" i="24"/>
  <c r="X35" i="14" s="1"/>
  <c r="I29" i="24"/>
  <c r="P46" i="24"/>
  <c r="I23" i="24"/>
  <c r="K23" i="24"/>
  <c r="X32" i="14" s="1"/>
  <c r="D58" i="24"/>
  <c r="K35" i="24"/>
  <c r="X49" i="14" s="1"/>
  <c r="I35" i="24"/>
  <c r="K30" i="24"/>
  <c r="I30" i="24"/>
  <c r="K34" i="24"/>
  <c r="X46" i="14" s="1"/>
  <c r="K17" i="24"/>
  <c r="X52" i="14" s="1"/>
  <c r="K15" i="24"/>
  <c r="X50" i="14" s="1"/>
  <c r="D56" i="24"/>
  <c r="I15" i="24"/>
  <c r="O51" i="24"/>
  <c r="P44" i="24"/>
  <c r="K5" i="24"/>
  <c r="I17" i="24"/>
  <c r="I5" i="24"/>
  <c r="AL33" i="14"/>
  <c r="J39" i="51" s="1"/>
  <c r="W57" i="14"/>
  <c r="H25" i="24"/>
  <c r="W44" i="14" s="1"/>
  <c r="V44" i="14"/>
  <c r="G5" i="24"/>
  <c r="G4" i="24"/>
  <c r="H4" i="24" s="1"/>
  <c r="Q2" i="24"/>
  <c r="G22" i="24"/>
  <c r="G10" i="24"/>
  <c r="G23" i="24"/>
  <c r="AL39" i="14"/>
  <c r="J45" i="51" s="1"/>
  <c r="P45" i="51" s="1"/>
  <c r="U45" i="51" s="1"/>
  <c r="T68" i="14"/>
  <c r="M56" i="14"/>
  <c r="T55" i="14"/>
  <c r="T56" i="14" s="1"/>
  <c r="T115" i="14"/>
  <c r="T151" i="14"/>
  <c r="T116" i="14"/>
  <c r="F10" i="35" l="1"/>
  <c r="X36" i="14"/>
  <c r="X37" i="14"/>
  <c r="D10" i="31"/>
  <c r="B10" i="31" s="1"/>
  <c r="C10" i="31" s="1"/>
  <c r="H10" i="31"/>
  <c r="I10" i="31" s="1"/>
  <c r="M202" i="14"/>
  <c r="M192" i="14"/>
  <c r="M205" i="14"/>
  <c r="M154" i="14"/>
  <c r="T154" i="14" s="1"/>
  <c r="M203" i="14"/>
  <c r="M165" i="14"/>
  <c r="M196" i="14"/>
  <c r="M158" i="14"/>
  <c r="M195" i="14"/>
  <c r="M157" i="14"/>
  <c r="M194" i="14"/>
  <c r="M156" i="14"/>
  <c r="M193" i="14"/>
  <c r="M155" i="14"/>
  <c r="M186" i="14"/>
  <c r="M148" i="14"/>
  <c r="AB9" i="14"/>
  <c r="N10" i="31"/>
  <c r="Q189" i="51"/>
  <c r="X192" i="51"/>
  <c r="X212" i="51"/>
  <c r="X219" i="51"/>
  <c r="T239" i="51"/>
  <c r="S239" i="51"/>
  <c r="V239" i="51" s="1"/>
  <c r="R239" i="51"/>
  <c r="G9" i="35"/>
  <c r="H96" i="14" s="1"/>
  <c r="I96" i="14" s="1"/>
  <c r="F22" i="35"/>
  <c r="F15" i="35"/>
  <c r="F29" i="35"/>
  <c r="G21" i="35"/>
  <c r="M199" i="14"/>
  <c r="F28" i="35"/>
  <c r="G27" i="35"/>
  <c r="G30" i="35" s="1"/>
  <c r="F27" i="35"/>
  <c r="J19" i="57"/>
  <c r="F13" i="35"/>
  <c r="G13" i="35"/>
  <c r="G16" i="35" s="1"/>
  <c r="F20" i="35"/>
  <c r="G20" i="35"/>
  <c r="T74" i="14"/>
  <c r="AL55" i="14"/>
  <c r="J61" i="51" s="1"/>
  <c r="P61" i="51" s="1"/>
  <c r="U61" i="51" s="1"/>
  <c r="T81" i="14"/>
  <c r="M206" i="14"/>
  <c r="T83" i="14"/>
  <c r="T86" i="14"/>
  <c r="T92" i="14"/>
  <c r="T121" i="14"/>
  <c r="T130" i="14"/>
  <c r="T79" i="14"/>
  <c r="T77" i="14"/>
  <c r="T117" i="14"/>
  <c r="M188" i="14"/>
  <c r="M198" i="14"/>
  <c r="X176" i="51"/>
  <c r="Q171" i="51"/>
  <c r="X170" i="51"/>
  <c r="X168" i="51"/>
  <c r="Q197" i="51"/>
  <c r="Q188" i="51"/>
  <c r="V171" i="51"/>
  <c r="Q241" i="51"/>
  <c r="Q194" i="51"/>
  <c r="V177" i="51"/>
  <c r="X177" i="51" s="1"/>
  <c r="Q173" i="51"/>
  <c r="X173" i="51" s="1"/>
  <c r="V189" i="51"/>
  <c r="Q203" i="51"/>
  <c r="X186" i="51"/>
  <c r="V213" i="51"/>
  <c r="V181" i="51"/>
  <c r="Q195" i="51"/>
  <c r="Q181" i="51"/>
  <c r="Q169" i="51"/>
  <c r="X214" i="51"/>
  <c r="Q184" i="51"/>
  <c r="Q213" i="51"/>
  <c r="Q208" i="51"/>
  <c r="U178" i="51"/>
  <c r="V178" i="51" s="1"/>
  <c r="Q178" i="51"/>
  <c r="Q187" i="51"/>
  <c r="Q183" i="51"/>
  <c r="Q166" i="51"/>
  <c r="V183" i="51"/>
  <c r="V166" i="51"/>
  <c r="U175" i="51"/>
  <c r="V175" i="51" s="1"/>
  <c r="X175" i="51" s="1"/>
  <c r="U204" i="51"/>
  <c r="V204" i="51" s="1"/>
  <c r="X204" i="51" s="1"/>
  <c r="U188" i="51"/>
  <c r="V188" i="51" s="1"/>
  <c r="U187" i="51"/>
  <c r="V187" i="51" s="1"/>
  <c r="R228" i="51"/>
  <c r="S228" i="51"/>
  <c r="R203" i="51"/>
  <c r="S230" i="51"/>
  <c r="U174" i="51"/>
  <c r="V174" i="51" s="1"/>
  <c r="X174" i="51" s="1"/>
  <c r="U224" i="51"/>
  <c r="R182" i="51"/>
  <c r="O235" i="51"/>
  <c r="T209" i="51"/>
  <c r="S203" i="51"/>
  <c r="V203" i="51" s="1"/>
  <c r="N235" i="51"/>
  <c r="P235" i="51"/>
  <c r="U235" i="51" s="1"/>
  <c r="P231" i="51"/>
  <c r="Q231" i="51" s="1"/>
  <c r="M201" i="14"/>
  <c r="T9" i="14"/>
  <c r="U9" i="14" s="1"/>
  <c r="K9" i="14"/>
  <c r="T159" i="14"/>
  <c r="T145" i="14"/>
  <c r="T118" i="14"/>
  <c r="T112" i="14"/>
  <c r="T167" i="14"/>
  <c r="T122" i="14"/>
  <c r="Z9" i="14"/>
  <c r="T161" i="14"/>
  <c r="J47" i="31"/>
  <c r="T166" i="14"/>
  <c r="T126" i="14"/>
  <c r="T109" i="14"/>
  <c r="T111" i="14"/>
  <c r="T120" i="14"/>
  <c r="T93" i="14"/>
  <c r="T125" i="14"/>
  <c r="T127" i="14"/>
  <c r="X9" i="14"/>
  <c r="G170" i="14"/>
  <c r="T168" i="14"/>
  <c r="AA9" i="14"/>
  <c r="K10" i="31"/>
  <c r="L10" i="31" s="1"/>
  <c r="Y9" i="14"/>
  <c r="E10" i="31"/>
  <c r="F10" i="31" s="1"/>
  <c r="G10" i="31" s="1"/>
  <c r="T119" i="14"/>
  <c r="T182" i="51"/>
  <c r="P222" i="51"/>
  <c r="U222" i="51" s="1"/>
  <c r="N222" i="51"/>
  <c r="O222" i="51"/>
  <c r="M222" i="51"/>
  <c r="P205" i="51"/>
  <c r="P232" i="51"/>
  <c r="P138" i="51"/>
  <c r="U138" i="51" s="1"/>
  <c r="P200" i="51"/>
  <c r="O200" i="51"/>
  <c r="N200" i="51"/>
  <c r="P228" i="51"/>
  <c r="P201" i="51"/>
  <c r="T242" i="51"/>
  <c r="S242" i="51"/>
  <c r="R242" i="51"/>
  <c r="T167" i="51"/>
  <c r="R167" i="51"/>
  <c r="S167" i="51"/>
  <c r="V167" i="51" s="1"/>
  <c r="O211" i="51"/>
  <c r="N211" i="51"/>
  <c r="P211" i="51"/>
  <c r="U211" i="51" s="1"/>
  <c r="T179" i="51"/>
  <c r="S179" i="51"/>
  <c r="R179" i="51"/>
  <c r="P193" i="51"/>
  <c r="U193" i="51" s="1"/>
  <c r="V193" i="51" s="1"/>
  <c r="O193" i="51"/>
  <c r="N193" i="51"/>
  <c r="T240" i="51"/>
  <c r="S240" i="51"/>
  <c r="R240" i="51"/>
  <c r="T229" i="51"/>
  <c r="S229" i="51"/>
  <c r="R229" i="51"/>
  <c r="P221" i="51"/>
  <c r="U221" i="51" s="1"/>
  <c r="O221" i="51"/>
  <c r="M221" i="51"/>
  <c r="N221" i="51"/>
  <c r="S210" i="51"/>
  <c r="R210" i="51"/>
  <c r="T210" i="51"/>
  <c r="N216" i="51"/>
  <c r="P216" i="51"/>
  <c r="U216" i="51" s="1"/>
  <c r="O216" i="51"/>
  <c r="P182" i="51"/>
  <c r="U182" i="51" s="1"/>
  <c r="V182" i="51" s="1"/>
  <c r="M182" i="51"/>
  <c r="O182" i="51"/>
  <c r="N182" i="51"/>
  <c r="T241" i="51"/>
  <c r="S241" i="51"/>
  <c r="V241" i="51" s="1"/>
  <c r="R241" i="51"/>
  <c r="O210" i="51"/>
  <c r="N210" i="51"/>
  <c r="P210" i="51"/>
  <c r="U210" i="51" s="1"/>
  <c r="T232" i="51"/>
  <c r="S232" i="51"/>
  <c r="R232" i="51"/>
  <c r="S169" i="51"/>
  <c r="V169" i="51" s="1"/>
  <c r="R169" i="51"/>
  <c r="T169" i="51"/>
  <c r="P229" i="51"/>
  <c r="Q229" i="51" s="1"/>
  <c r="P202" i="51"/>
  <c r="Q202" i="51" s="1"/>
  <c r="S216" i="51"/>
  <c r="R216" i="51"/>
  <c r="T216" i="51"/>
  <c r="T195" i="51"/>
  <c r="S195" i="51"/>
  <c r="V195" i="51" s="1"/>
  <c r="R195" i="51"/>
  <c r="M172" i="51"/>
  <c r="P172" i="51"/>
  <c r="U172" i="51" s="1"/>
  <c r="O172" i="51"/>
  <c r="N172" i="51"/>
  <c r="R208" i="51"/>
  <c r="T208" i="51"/>
  <c r="S208" i="51"/>
  <c r="V208" i="51" s="1"/>
  <c r="N215" i="51"/>
  <c r="P215" i="51"/>
  <c r="O215" i="51"/>
  <c r="T197" i="51"/>
  <c r="S197" i="51"/>
  <c r="V197" i="51" s="1"/>
  <c r="R224" i="51"/>
  <c r="R197" i="51"/>
  <c r="S198" i="51"/>
  <c r="R198" i="51"/>
  <c r="T198" i="51"/>
  <c r="P101" i="51"/>
  <c r="U101" i="51" s="1"/>
  <c r="N230" i="51"/>
  <c r="M230" i="51"/>
  <c r="P230" i="51"/>
  <c r="U230" i="51" s="1"/>
  <c r="O230" i="51"/>
  <c r="U220" i="51"/>
  <c r="T220" i="51"/>
  <c r="S220" i="51"/>
  <c r="R220" i="51"/>
  <c r="R231" i="51"/>
  <c r="T231" i="51"/>
  <c r="S231" i="51"/>
  <c r="P198" i="51"/>
  <c r="U198" i="51" s="1"/>
  <c r="N198" i="51"/>
  <c r="O198" i="51"/>
  <c r="P223" i="51"/>
  <c r="U223" i="51" s="1"/>
  <c r="O196" i="51"/>
  <c r="P196" i="51"/>
  <c r="U196" i="51" s="1"/>
  <c r="N196" i="51"/>
  <c r="T227" i="51"/>
  <c r="S227" i="51"/>
  <c r="R227" i="51"/>
  <c r="O240" i="51"/>
  <c r="N240" i="51"/>
  <c r="M240" i="51"/>
  <c r="P240" i="51"/>
  <c r="U240" i="51" s="1"/>
  <c r="AL45" i="14"/>
  <c r="J52" i="51" s="1"/>
  <c r="P52" i="51" s="1"/>
  <c r="U52" i="51" s="1"/>
  <c r="P51" i="24"/>
  <c r="AL36" i="14"/>
  <c r="J42" i="51" s="1"/>
  <c r="H5" i="24"/>
  <c r="W58" i="14" s="1"/>
  <c r="V58" i="14"/>
  <c r="G34" i="24"/>
  <c r="G11" i="24"/>
  <c r="R2" i="24"/>
  <c r="G35" i="24"/>
  <c r="AL52" i="14"/>
  <c r="J59" i="51" s="1"/>
  <c r="J37" i="51"/>
  <c r="P37" i="51" s="1"/>
  <c r="U37" i="51" s="1"/>
  <c r="P39" i="51"/>
  <c r="U39" i="51" s="1"/>
  <c r="AL49" i="14"/>
  <c r="J56" i="51" s="1"/>
  <c r="P56" i="51" s="1"/>
  <c r="U56" i="51" s="1"/>
  <c r="P44" i="51"/>
  <c r="U44" i="51" s="1"/>
  <c r="AL40" i="14"/>
  <c r="J46" i="51" s="1"/>
  <c r="P46" i="51" s="1"/>
  <c r="U46" i="51" s="1"/>
  <c r="AL44" i="14"/>
  <c r="J51" i="51" s="1"/>
  <c r="H21" i="24"/>
  <c r="V30" i="14"/>
  <c r="AL46" i="14"/>
  <c r="J53" i="51" s="1"/>
  <c r="P53" i="51" s="1"/>
  <c r="U53" i="51" s="1"/>
  <c r="AL47" i="14"/>
  <c r="J54" i="51" s="1"/>
  <c r="AL54" i="14"/>
  <c r="J60" i="51" s="1"/>
  <c r="P60" i="51" s="1"/>
  <c r="U60" i="51" s="1"/>
  <c r="AL32" i="14"/>
  <c r="J38" i="51" s="1"/>
  <c r="W45" i="14"/>
  <c r="AL34" i="14"/>
  <c r="J40" i="51" s="1"/>
  <c r="P40" i="51" s="1"/>
  <c r="U40" i="51" s="1"/>
  <c r="H23" i="24"/>
  <c r="W32" i="14" s="1"/>
  <c r="V32" i="14"/>
  <c r="X58" i="14"/>
  <c r="AL35" i="14"/>
  <c r="J41" i="51" s="1"/>
  <c r="P41" i="51" s="1"/>
  <c r="U41" i="51" s="1"/>
  <c r="AL51" i="14"/>
  <c r="J58" i="51" s="1"/>
  <c r="AL50" i="14"/>
  <c r="J57" i="51" s="1"/>
  <c r="V41" i="14"/>
  <c r="H10" i="24"/>
  <c r="W41" i="14" s="1"/>
  <c r="H22" i="24"/>
  <c r="W31" i="14" s="1"/>
  <c r="V31" i="14"/>
  <c r="J48" i="51"/>
  <c r="P48" i="51" s="1"/>
  <c r="U48" i="51" s="1"/>
  <c r="AL42" i="14"/>
  <c r="J49" i="51" s="1"/>
  <c r="T114" i="14"/>
  <c r="T108" i="14"/>
  <c r="J132" i="14"/>
  <c r="M182" i="14" l="1"/>
  <c r="O10" i="31"/>
  <c r="P10" i="31" s="1"/>
  <c r="X171" i="51"/>
  <c r="X189" i="51"/>
  <c r="X239" i="51"/>
  <c r="V220" i="51"/>
  <c r="X181" i="51"/>
  <c r="H135" i="14"/>
  <c r="I135" i="14" s="1"/>
  <c r="AB135" i="14" s="1"/>
  <c r="H79" i="14"/>
  <c r="I79" i="14" s="1"/>
  <c r="AB79" i="14" s="1"/>
  <c r="H97" i="14"/>
  <c r="I97" i="14" s="1"/>
  <c r="AB97" i="14" s="1"/>
  <c r="H93" i="14"/>
  <c r="I93" i="14" s="1"/>
  <c r="AB93" i="14" s="1"/>
  <c r="H59" i="14"/>
  <c r="I59" i="14" s="1"/>
  <c r="H192" i="14"/>
  <c r="I192" i="14" s="1"/>
  <c r="AB192" i="14" s="1"/>
  <c r="H120" i="14"/>
  <c r="I120" i="14" s="1"/>
  <c r="AB120" i="14" s="1"/>
  <c r="H116" i="14"/>
  <c r="I116" i="14" s="1"/>
  <c r="AB116" i="14" s="1"/>
  <c r="H146" i="14"/>
  <c r="I146" i="14" s="1"/>
  <c r="AB146" i="14" s="1"/>
  <c r="H129" i="14"/>
  <c r="I129" i="14" s="1"/>
  <c r="AB129" i="14" s="1"/>
  <c r="H76" i="14"/>
  <c r="I76" i="14" s="1"/>
  <c r="AB76" i="14" s="1"/>
  <c r="H107" i="14"/>
  <c r="I107" i="14" s="1"/>
  <c r="AB107" i="14" s="1"/>
  <c r="H130" i="14"/>
  <c r="I130" i="14" s="1"/>
  <c r="AB130" i="14" s="1"/>
  <c r="H205" i="14"/>
  <c r="I205" i="14" s="1"/>
  <c r="AB205" i="14" s="1"/>
  <c r="H128" i="14"/>
  <c r="I128" i="14" s="1"/>
  <c r="AB128" i="14" s="1"/>
  <c r="H118" i="14"/>
  <c r="I118" i="14" s="1"/>
  <c r="AB118" i="14" s="1"/>
  <c r="H126" i="14"/>
  <c r="I126" i="14" s="1"/>
  <c r="AB126" i="14" s="1"/>
  <c r="H68" i="14"/>
  <c r="I68" i="14" s="1"/>
  <c r="AB68" i="14" s="1"/>
  <c r="H166" i="14"/>
  <c r="I166" i="14" s="1"/>
  <c r="AB166" i="14" s="1"/>
  <c r="H182" i="14"/>
  <c r="I182" i="14" s="1"/>
  <c r="AB182" i="14" s="1"/>
  <c r="H195" i="14"/>
  <c r="I195" i="14" s="1"/>
  <c r="AB195" i="14" s="1"/>
  <c r="B259" i="51"/>
  <c r="G259" i="51" s="1"/>
  <c r="H77" i="14"/>
  <c r="I77" i="14" s="1"/>
  <c r="AB77" i="14" s="1"/>
  <c r="H38" i="14"/>
  <c r="I38" i="14" s="1"/>
  <c r="H190" i="14"/>
  <c r="I190" i="14" s="1"/>
  <c r="AB190" i="14" s="1"/>
  <c r="H144" i="14"/>
  <c r="I144" i="14" s="1"/>
  <c r="AB144" i="14" s="1"/>
  <c r="H133" i="14"/>
  <c r="I133" i="14" s="1"/>
  <c r="AB133" i="14" s="1"/>
  <c r="H123" i="14"/>
  <c r="I123" i="14" s="1"/>
  <c r="AB123" i="14" s="1"/>
  <c r="H172" i="14"/>
  <c r="I172" i="14" s="1"/>
  <c r="AB172" i="14" s="1"/>
  <c r="H57" i="14"/>
  <c r="I57" i="14" s="1"/>
  <c r="AB57" i="14" s="1"/>
  <c r="H203" i="14"/>
  <c r="I203" i="14" s="1"/>
  <c r="AB203" i="14" s="1"/>
  <c r="H191" i="14"/>
  <c r="I191" i="14" s="1"/>
  <c r="AB191" i="14" s="1"/>
  <c r="H31" i="14"/>
  <c r="I31" i="14" s="1"/>
  <c r="AB31" i="14" s="1"/>
  <c r="H134" i="14"/>
  <c r="I134" i="14" s="1"/>
  <c r="AB134" i="14" s="1"/>
  <c r="H147" i="14"/>
  <c r="I147" i="14" s="1"/>
  <c r="AB147" i="14" s="1"/>
  <c r="H209" i="14"/>
  <c r="I209" i="14" s="1"/>
  <c r="AB209" i="14" s="1"/>
  <c r="H167" i="14"/>
  <c r="I167" i="14" s="1"/>
  <c r="AB167" i="14" s="1"/>
  <c r="H52" i="14"/>
  <c r="I52" i="14" s="1"/>
  <c r="H42" i="14"/>
  <c r="I42" i="14" s="1"/>
  <c r="AB42" i="14" s="1"/>
  <c r="H155" i="14"/>
  <c r="I155" i="14" s="1"/>
  <c r="AB155" i="14" s="1"/>
  <c r="H193" i="14"/>
  <c r="I193" i="14" s="1"/>
  <c r="AB193" i="14" s="1"/>
  <c r="H45" i="14"/>
  <c r="I45" i="14" s="1"/>
  <c r="AB45" i="14" s="1"/>
  <c r="H74" i="14"/>
  <c r="I74" i="14" s="1"/>
  <c r="AB74" i="14" s="1"/>
  <c r="H200" i="14"/>
  <c r="I200" i="14" s="1"/>
  <c r="AB200" i="14" s="1"/>
  <c r="H39" i="14"/>
  <c r="I39" i="14" s="1"/>
  <c r="H149" i="14"/>
  <c r="I149" i="14" s="1"/>
  <c r="AB149" i="14" s="1"/>
  <c r="H162" i="14"/>
  <c r="I162" i="14" s="1"/>
  <c r="AB162" i="14" s="1"/>
  <c r="H206" i="14"/>
  <c r="I206" i="14" s="1"/>
  <c r="AB206" i="14" s="1"/>
  <c r="H54" i="14"/>
  <c r="I54" i="14" s="1"/>
  <c r="AB54" i="14" s="1"/>
  <c r="H85" i="14"/>
  <c r="I85" i="14" s="1"/>
  <c r="AB85" i="14" s="1"/>
  <c r="H60" i="14"/>
  <c r="I60" i="14" s="1"/>
  <c r="H46" i="14"/>
  <c r="I46" i="14" s="1"/>
  <c r="B272" i="51"/>
  <c r="D272" i="51" s="1"/>
  <c r="D273" i="51" s="1"/>
  <c r="M11" i="56" s="1"/>
  <c r="H58" i="14"/>
  <c r="I58" i="14" s="1"/>
  <c r="AB58" i="14" s="1"/>
  <c r="H95" i="14"/>
  <c r="I95" i="14" s="1"/>
  <c r="AB95" i="14" s="1"/>
  <c r="H119" i="14"/>
  <c r="I119" i="14" s="1"/>
  <c r="AB119" i="14" s="1"/>
  <c r="H211" i="14"/>
  <c r="I211" i="14" s="1"/>
  <c r="AB211" i="14" s="1"/>
  <c r="H156" i="14"/>
  <c r="I156" i="14" s="1"/>
  <c r="AB156" i="14" s="1"/>
  <c r="H154" i="14"/>
  <c r="I154" i="14" s="1"/>
  <c r="AB154" i="14" s="1"/>
  <c r="H80" i="14"/>
  <c r="I80" i="14" s="1"/>
  <c r="AB80" i="14" s="1"/>
  <c r="H183" i="14"/>
  <c r="I183" i="14" s="1"/>
  <c r="AB183" i="14" s="1"/>
  <c r="H187" i="14"/>
  <c r="I187" i="14" s="1"/>
  <c r="AB187" i="14" s="1"/>
  <c r="H87" i="14"/>
  <c r="I87" i="14" s="1"/>
  <c r="AB87" i="14" s="1"/>
  <c r="H161" i="14"/>
  <c r="I161" i="14" s="1"/>
  <c r="AB161" i="14" s="1"/>
  <c r="H108" i="14"/>
  <c r="I108" i="14" s="1"/>
  <c r="AB108" i="14" s="1"/>
  <c r="H30" i="14"/>
  <c r="I30" i="14" s="1"/>
  <c r="H197" i="14"/>
  <c r="I197" i="14" s="1"/>
  <c r="AB197" i="14" s="1"/>
  <c r="H145" i="14"/>
  <c r="I145" i="14" s="1"/>
  <c r="AB145" i="14" s="1"/>
  <c r="H169" i="14"/>
  <c r="I169" i="14" s="1"/>
  <c r="AB169" i="14" s="1"/>
  <c r="H153" i="14"/>
  <c r="I153" i="14" s="1"/>
  <c r="AB153" i="14" s="1"/>
  <c r="H73" i="14"/>
  <c r="I73" i="14" s="1"/>
  <c r="AB73" i="14" s="1"/>
  <c r="H89" i="14"/>
  <c r="I89" i="14" s="1"/>
  <c r="AB89" i="14" s="1"/>
  <c r="H168" i="14"/>
  <c r="I168" i="14" s="1"/>
  <c r="AB168" i="14" s="1"/>
  <c r="H34" i="14"/>
  <c r="I34" i="14" s="1"/>
  <c r="AB34" i="14" s="1"/>
  <c r="H37" i="14"/>
  <c r="I37" i="14" s="1"/>
  <c r="AB37" i="14" s="1"/>
  <c r="H112" i="14"/>
  <c r="I112" i="14" s="1"/>
  <c r="AB112" i="14" s="1"/>
  <c r="H110" i="14"/>
  <c r="I110" i="14" s="1"/>
  <c r="AB110" i="14" s="1"/>
  <c r="H92" i="14"/>
  <c r="I92" i="14" s="1"/>
  <c r="AB92" i="14" s="1"/>
  <c r="H40" i="14"/>
  <c r="I40" i="14" s="1"/>
  <c r="AB40" i="14" s="1"/>
  <c r="H71" i="14"/>
  <c r="I71" i="14" s="1"/>
  <c r="AB71" i="14" s="1"/>
  <c r="H33" i="14"/>
  <c r="I33" i="14" s="1"/>
  <c r="H117" i="14"/>
  <c r="I117" i="14" s="1"/>
  <c r="AB117" i="14" s="1"/>
  <c r="H115" i="14"/>
  <c r="I115" i="14" s="1"/>
  <c r="AB115" i="14" s="1"/>
  <c r="H86" i="14"/>
  <c r="I86" i="14" s="1"/>
  <c r="AB86" i="14" s="1"/>
  <c r="H47" i="14"/>
  <c r="I47" i="14" s="1"/>
  <c r="H91" i="14"/>
  <c r="I91" i="14" s="1"/>
  <c r="AB91" i="14" s="1"/>
  <c r="H158" i="14"/>
  <c r="I158" i="14" s="1"/>
  <c r="AB158" i="14" s="1"/>
  <c r="H124" i="14"/>
  <c r="I124" i="14" s="1"/>
  <c r="AB124" i="14" s="1"/>
  <c r="H122" i="14"/>
  <c r="I122" i="14" s="1"/>
  <c r="AB122" i="14" s="1"/>
  <c r="H111" i="14"/>
  <c r="I111" i="14" s="1"/>
  <c r="AB111" i="14" s="1"/>
  <c r="H109" i="14"/>
  <c r="I109" i="14" s="1"/>
  <c r="AB109" i="14" s="1"/>
  <c r="H114" i="14"/>
  <c r="I114" i="14" s="1"/>
  <c r="AB114" i="14" s="1"/>
  <c r="H81" i="14"/>
  <c r="I81" i="14" s="1"/>
  <c r="AB81" i="14" s="1"/>
  <c r="H51" i="14"/>
  <c r="I51" i="14" s="1"/>
  <c r="AB51" i="14" s="1"/>
  <c r="H127" i="14"/>
  <c r="I127" i="14" s="1"/>
  <c r="AB127" i="14" s="1"/>
  <c r="H194" i="14"/>
  <c r="I194" i="14" s="1"/>
  <c r="AB194" i="14" s="1"/>
  <c r="H171" i="14"/>
  <c r="I171" i="14" s="1"/>
  <c r="AB171" i="14" s="1"/>
  <c r="H113" i="14"/>
  <c r="I113" i="14" s="1"/>
  <c r="AB113" i="14" s="1"/>
  <c r="H173" i="14"/>
  <c r="I173" i="14" s="1"/>
  <c r="AB173" i="14" s="1"/>
  <c r="H70" i="14"/>
  <c r="I70" i="14" s="1"/>
  <c r="AB70" i="14" s="1"/>
  <c r="H84" i="14"/>
  <c r="I84" i="14" s="1"/>
  <c r="AB84" i="14" s="1"/>
  <c r="H207" i="14"/>
  <c r="I207" i="14" s="1"/>
  <c r="AB207" i="14" s="1"/>
  <c r="H184" i="14"/>
  <c r="I184" i="14" s="1"/>
  <c r="AB184" i="14" s="1"/>
  <c r="H82" i="14"/>
  <c r="I82" i="14" s="1"/>
  <c r="AB82" i="14" s="1"/>
  <c r="H185" i="14"/>
  <c r="I185" i="14" s="1"/>
  <c r="AB185" i="14" s="1"/>
  <c r="H186" i="14"/>
  <c r="I186" i="14" s="1"/>
  <c r="AB186" i="14" s="1"/>
  <c r="H148" i="14"/>
  <c r="I148" i="14" s="1"/>
  <c r="AB148" i="14" s="1"/>
  <c r="H43" i="14"/>
  <c r="I43" i="14" s="1"/>
  <c r="AB43" i="14" s="1"/>
  <c r="H49" i="14"/>
  <c r="I49" i="14" s="1"/>
  <c r="H198" i="14"/>
  <c r="I198" i="14" s="1"/>
  <c r="H196" i="14"/>
  <c r="I196" i="14" s="1"/>
  <c r="AB196" i="14" s="1"/>
  <c r="H36" i="14"/>
  <c r="I36" i="14" s="1"/>
  <c r="H121" i="14"/>
  <c r="I121" i="14" s="1"/>
  <c r="AB121" i="14" s="1"/>
  <c r="H48" i="14"/>
  <c r="I48" i="14" s="1"/>
  <c r="AB48" i="14" s="1"/>
  <c r="H35" i="14"/>
  <c r="I35" i="14" s="1"/>
  <c r="H106" i="14"/>
  <c r="I106" i="14" s="1"/>
  <c r="AB106" i="14" s="1"/>
  <c r="H188" i="14"/>
  <c r="I188" i="14" s="1"/>
  <c r="AB188" i="14" s="1"/>
  <c r="H210" i="14"/>
  <c r="I210" i="14" s="1"/>
  <c r="AB210" i="14" s="1"/>
  <c r="J4" i="57"/>
  <c r="J5" i="57" s="1"/>
  <c r="H165" i="14"/>
  <c r="I165" i="14" s="1"/>
  <c r="AB165" i="14" s="1"/>
  <c r="H163" i="14"/>
  <c r="I163" i="14" s="1"/>
  <c r="AB163" i="14" s="1"/>
  <c r="H164" i="14"/>
  <c r="I164" i="14" s="1"/>
  <c r="AB164" i="14" s="1"/>
  <c r="H41" i="14"/>
  <c r="H55" i="14"/>
  <c r="I55" i="14" s="1"/>
  <c r="AB55" i="14" s="1"/>
  <c r="H150" i="14"/>
  <c r="I150" i="14" s="1"/>
  <c r="AB150" i="14" s="1"/>
  <c r="H83" i="14"/>
  <c r="I83" i="14" s="1"/>
  <c r="AB83" i="14" s="1"/>
  <c r="H44" i="14"/>
  <c r="I44" i="14" s="1"/>
  <c r="AB44" i="14" s="1"/>
  <c r="H78" i="14"/>
  <c r="I78" i="14" s="1"/>
  <c r="AB78" i="14" s="1"/>
  <c r="H204" i="14"/>
  <c r="I204" i="14" s="1"/>
  <c r="AB204" i="14" s="1"/>
  <c r="H157" i="14"/>
  <c r="I157" i="14" s="1"/>
  <c r="AB157" i="14" s="1"/>
  <c r="H50" i="14"/>
  <c r="I50" i="14" s="1"/>
  <c r="H160" i="14"/>
  <c r="I160" i="14" s="1"/>
  <c r="AB160" i="14" s="1"/>
  <c r="H53" i="14"/>
  <c r="I53" i="14" s="1"/>
  <c r="AB53" i="14" s="1"/>
  <c r="H131" i="14"/>
  <c r="I131" i="14" s="1"/>
  <c r="AB131" i="14" s="1"/>
  <c r="H201" i="14"/>
  <c r="I201" i="14" s="1"/>
  <c r="AB201" i="14" s="1"/>
  <c r="H152" i="14"/>
  <c r="I152" i="14" s="1"/>
  <c r="AB152" i="14" s="1"/>
  <c r="H199" i="14"/>
  <c r="I199" i="14" s="1"/>
  <c r="AB199" i="14" s="1"/>
  <c r="H189" i="14"/>
  <c r="I189" i="14" s="1"/>
  <c r="AB189" i="14" s="1"/>
  <c r="H32" i="14"/>
  <c r="I32" i="14" s="1"/>
  <c r="AB32" i="14" s="1"/>
  <c r="AB26" i="14" s="1"/>
  <c r="H69" i="14"/>
  <c r="I69" i="14" s="1"/>
  <c r="H90" i="14"/>
  <c r="I90" i="14" s="1"/>
  <c r="AB90" i="14" s="1"/>
  <c r="H125" i="14"/>
  <c r="I125" i="14" s="1"/>
  <c r="AB125" i="14" s="1"/>
  <c r="H72" i="14"/>
  <c r="I72" i="14" s="1"/>
  <c r="AB72" i="14" s="1"/>
  <c r="H151" i="14"/>
  <c r="I151" i="14" s="1"/>
  <c r="AB151" i="14" s="1"/>
  <c r="H159" i="14"/>
  <c r="I159" i="14" s="1"/>
  <c r="AB159" i="14" s="1"/>
  <c r="H88" i="14"/>
  <c r="I88" i="14" s="1"/>
  <c r="AB88" i="14" s="1"/>
  <c r="H202" i="14"/>
  <c r="I202" i="14" s="1"/>
  <c r="AB202" i="14" s="1"/>
  <c r="H75" i="14"/>
  <c r="I75" i="14" s="1"/>
  <c r="AB75" i="14" s="1"/>
  <c r="G23" i="35"/>
  <c r="K211" i="14"/>
  <c r="L211" i="14" s="1"/>
  <c r="AC211" i="14" s="1"/>
  <c r="AJ211" i="14" s="1"/>
  <c r="I71" i="57" s="1"/>
  <c r="K197" i="14"/>
  <c r="L197" i="14" s="1"/>
  <c r="AC197" i="14" s="1"/>
  <c r="AJ197" i="14" s="1"/>
  <c r="H156" i="51" s="1"/>
  <c r="K187" i="14"/>
  <c r="L187" i="14" s="1"/>
  <c r="AC187" i="14" s="1"/>
  <c r="AJ187" i="14" s="1"/>
  <c r="H145" i="51" s="1"/>
  <c r="K163" i="14"/>
  <c r="L163" i="14" s="1"/>
  <c r="AC163" i="14" s="1"/>
  <c r="AJ163" i="14" s="1"/>
  <c r="H134" i="51" s="1"/>
  <c r="N134" i="51" s="1"/>
  <c r="Q134" i="51" s="1"/>
  <c r="H126" i="51"/>
  <c r="N126" i="51" s="1"/>
  <c r="Q126" i="51" s="1"/>
  <c r="K148" i="14"/>
  <c r="L148" i="14" s="1"/>
  <c r="AC148" i="14" s="1"/>
  <c r="AJ148" i="14" s="1"/>
  <c r="K92" i="14"/>
  <c r="K89" i="14"/>
  <c r="K41" i="14"/>
  <c r="L41" i="14" s="1"/>
  <c r="K38" i="14"/>
  <c r="K35" i="14"/>
  <c r="K128" i="14"/>
  <c r="L128" i="14" s="1"/>
  <c r="AC128" i="14" s="1"/>
  <c r="AJ128" i="14" s="1"/>
  <c r="H111" i="51" s="1"/>
  <c r="K120" i="14"/>
  <c r="L120" i="14" s="1"/>
  <c r="AC120" i="14" s="1"/>
  <c r="AJ120" i="14" s="1"/>
  <c r="H103" i="51" s="1"/>
  <c r="K113" i="14"/>
  <c r="L113" i="14" s="1"/>
  <c r="K108" i="14"/>
  <c r="L108" i="14" s="1"/>
  <c r="AC108" i="14" s="1"/>
  <c r="AJ108" i="14" s="1"/>
  <c r="H90" i="51" s="1"/>
  <c r="N90" i="51" s="1"/>
  <c r="Q90" i="51" s="1"/>
  <c r="K59" i="14"/>
  <c r="K60" i="14"/>
  <c r="K184" i="14"/>
  <c r="L184" i="14" s="1"/>
  <c r="AC184" i="14" s="1"/>
  <c r="K205" i="14"/>
  <c r="L205" i="14" s="1"/>
  <c r="AC205" i="14" s="1"/>
  <c r="AJ205" i="14" s="1"/>
  <c r="K194" i="14"/>
  <c r="L194" i="14" s="1"/>
  <c r="AC194" i="14" s="1"/>
  <c r="AJ194" i="14" s="1"/>
  <c r="H153" i="51" s="1"/>
  <c r="K192" i="14"/>
  <c r="L192" i="14" s="1"/>
  <c r="AC192" i="14" s="1"/>
  <c r="AJ192" i="14" s="1"/>
  <c r="H150" i="51" s="1"/>
  <c r="N150" i="51" s="1"/>
  <c r="Q150" i="51" s="1"/>
  <c r="K202" i="14"/>
  <c r="L202" i="14" s="1"/>
  <c r="AC202" i="14" s="1"/>
  <c r="K189" i="14"/>
  <c r="L189" i="14" s="1"/>
  <c r="AC189" i="14" s="1"/>
  <c r="AJ189" i="14" s="1"/>
  <c r="H147" i="51" s="1"/>
  <c r="K199" i="14"/>
  <c r="L199" i="14" s="1"/>
  <c r="AC199" i="14" s="1"/>
  <c r="AJ199" i="14" s="1"/>
  <c r="H158" i="51" s="1"/>
  <c r="N158" i="51" s="1"/>
  <c r="Q158" i="51" s="1"/>
  <c r="K173" i="14"/>
  <c r="L173" i="14" s="1"/>
  <c r="AC173" i="14" s="1"/>
  <c r="AJ173" i="14" s="1"/>
  <c r="I56" i="57" s="1"/>
  <c r="K133" i="14"/>
  <c r="L133" i="14" s="1"/>
  <c r="K130" i="14"/>
  <c r="L130" i="14" s="1"/>
  <c r="AC130" i="14" s="1"/>
  <c r="AJ130" i="14" s="1"/>
  <c r="H112" i="51" s="1"/>
  <c r="N112" i="51" s="1"/>
  <c r="Q112" i="51" s="1"/>
  <c r="K122" i="14"/>
  <c r="L122" i="14" s="1"/>
  <c r="K115" i="14"/>
  <c r="L115" i="14" s="1"/>
  <c r="K110" i="14"/>
  <c r="L110" i="14" s="1"/>
  <c r="AC110" i="14" s="1"/>
  <c r="AJ110" i="14" s="1"/>
  <c r="H92" i="51" s="1"/>
  <c r="K91" i="14"/>
  <c r="K88" i="14"/>
  <c r="K34" i="14"/>
  <c r="K162" i="14"/>
  <c r="L162" i="14" s="1"/>
  <c r="AC162" i="14" s="1"/>
  <c r="AJ162" i="14" s="1"/>
  <c r="H133" i="51" s="1"/>
  <c r="N133" i="51" s="1"/>
  <c r="Q133" i="51" s="1"/>
  <c r="K155" i="14"/>
  <c r="L155" i="14" s="1"/>
  <c r="AC155" i="14" s="1"/>
  <c r="AJ155" i="14" s="1"/>
  <c r="H125" i="51" s="1"/>
  <c r="N125" i="51" s="1"/>
  <c r="Q125" i="51" s="1"/>
  <c r="K147" i="14"/>
  <c r="L147" i="14" s="1"/>
  <c r="AC147" i="14" s="1"/>
  <c r="AJ147" i="14" s="1"/>
  <c r="K196" i="14"/>
  <c r="L196" i="14" s="1"/>
  <c r="AC196" i="14" s="1"/>
  <c r="AJ196" i="14" s="1"/>
  <c r="H155" i="51" s="1"/>
  <c r="K186" i="14"/>
  <c r="L186" i="14" s="1"/>
  <c r="AC186" i="14" s="1"/>
  <c r="AJ186" i="14" s="1"/>
  <c r="H144" i="51" s="1"/>
  <c r="N144" i="51" s="1"/>
  <c r="Q144" i="51" s="1"/>
  <c r="K207" i="14"/>
  <c r="L207" i="14" s="1"/>
  <c r="AC207" i="14" s="1"/>
  <c r="K183" i="14"/>
  <c r="L183" i="14" s="1"/>
  <c r="AC183" i="14" s="1"/>
  <c r="K210" i="14"/>
  <c r="L210" i="14" s="1"/>
  <c r="AC210" i="14" s="1"/>
  <c r="AJ210" i="14" s="1"/>
  <c r="I70" i="57" s="1"/>
  <c r="K204" i="14"/>
  <c r="L204" i="14" s="1"/>
  <c r="AC204" i="14" s="1"/>
  <c r="AJ204" i="14" s="1"/>
  <c r="H163" i="51" s="1"/>
  <c r="H152" i="51"/>
  <c r="N152" i="51" s="1"/>
  <c r="Q152" i="51" s="1"/>
  <c r="K167" i="14"/>
  <c r="L167" i="14" s="1"/>
  <c r="K159" i="14"/>
  <c r="L159" i="14" s="1"/>
  <c r="K152" i="14"/>
  <c r="L152" i="14" s="1"/>
  <c r="AC152" i="14" s="1"/>
  <c r="K81" i="14"/>
  <c r="K76" i="14"/>
  <c r="K70" i="14"/>
  <c r="K48" i="14"/>
  <c r="K144" i="14"/>
  <c r="K135" i="14"/>
  <c r="L135" i="14" s="1"/>
  <c r="AC135" i="14" s="1"/>
  <c r="AJ135" i="14" s="1"/>
  <c r="I41" i="57" s="1"/>
  <c r="K124" i="14"/>
  <c r="L124" i="14" s="1"/>
  <c r="AC124" i="14" s="1"/>
  <c r="AJ124" i="14" s="1"/>
  <c r="K117" i="14"/>
  <c r="L117" i="14" s="1"/>
  <c r="AC117" i="14" s="1"/>
  <c r="AJ117" i="14" s="1"/>
  <c r="H99" i="51" s="1"/>
  <c r="N99" i="51" s="1"/>
  <c r="Q99" i="51" s="1"/>
  <c r="K191" i="14"/>
  <c r="L191" i="14" s="1"/>
  <c r="AC191" i="14" s="1"/>
  <c r="I72" i="57"/>
  <c r="K201" i="14"/>
  <c r="L201" i="14" s="1"/>
  <c r="AC201" i="14" s="1"/>
  <c r="K188" i="14"/>
  <c r="L188" i="14" s="1"/>
  <c r="K164" i="14"/>
  <c r="L164" i="14" s="1"/>
  <c r="AC164" i="14" s="1"/>
  <c r="AJ164" i="14" s="1"/>
  <c r="H135" i="51" s="1"/>
  <c r="N135" i="51" s="1"/>
  <c r="Q135" i="51" s="1"/>
  <c r="K156" i="14"/>
  <c r="L156" i="14" s="1"/>
  <c r="AC156" i="14" s="1"/>
  <c r="AJ156" i="14" s="1"/>
  <c r="H127" i="51" s="1"/>
  <c r="N127" i="51" s="1"/>
  <c r="K149" i="14"/>
  <c r="L149" i="14" s="1"/>
  <c r="AC149" i="14" s="1"/>
  <c r="AJ149" i="14" s="1"/>
  <c r="H119" i="51" s="1"/>
  <c r="N119" i="51" s="1"/>
  <c r="Q119" i="51" s="1"/>
  <c r="K97" i="14"/>
  <c r="K87" i="14"/>
  <c r="K33" i="14"/>
  <c r="K198" i="14"/>
  <c r="L198" i="14" s="1"/>
  <c r="AC198" i="14" s="1"/>
  <c r="AJ198" i="14" s="1"/>
  <c r="H157" i="51" s="1"/>
  <c r="K185" i="14"/>
  <c r="L185" i="14" s="1"/>
  <c r="AC185" i="14" s="1"/>
  <c r="K195" i="14"/>
  <c r="L195" i="14" s="1"/>
  <c r="AC195" i="14" s="1"/>
  <c r="AJ195" i="14" s="1"/>
  <c r="H154" i="51" s="1"/>
  <c r="N154" i="51" s="1"/>
  <c r="K182" i="14"/>
  <c r="L182" i="14" s="1"/>
  <c r="AC182" i="14" s="1"/>
  <c r="K206" i="14"/>
  <c r="L206" i="14" s="1"/>
  <c r="K193" i="14"/>
  <c r="L193" i="14" s="1"/>
  <c r="AC193" i="14" s="1"/>
  <c r="K209" i="14"/>
  <c r="L209" i="14" s="1"/>
  <c r="K203" i="14"/>
  <c r="L203" i="14" s="1"/>
  <c r="AC203" i="14" s="1"/>
  <c r="K190" i="14"/>
  <c r="L190" i="14" s="1"/>
  <c r="AC190" i="14" s="1"/>
  <c r="K200" i="14"/>
  <c r="L200" i="14" s="1"/>
  <c r="AC200" i="14" s="1"/>
  <c r="I57" i="57"/>
  <c r="K134" i="14"/>
  <c r="L134" i="14" s="1"/>
  <c r="AC134" i="14" s="1"/>
  <c r="AJ134" i="14" s="1"/>
  <c r="I40" i="57" s="1"/>
  <c r="K123" i="14"/>
  <c r="L123" i="14" s="1"/>
  <c r="AC123" i="14" s="1"/>
  <c r="K116" i="14"/>
  <c r="L116" i="14" s="1"/>
  <c r="K111" i="14"/>
  <c r="L111" i="14" s="1"/>
  <c r="K169" i="14"/>
  <c r="L169" i="14" s="1"/>
  <c r="K161" i="14"/>
  <c r="L161" i="14" s="1"/>
  <c r="K154" i="14"/>
  <c r="L154" i="14" s="1"/>
  <c r="AC154" i="14" s="1"/>
  <c r="AJ154" i="14" s="1"/>
  <c r="K146" i="14"/>
  <c r="L146" i="14" s="1"/>
  <c r="K95" i="14"/>
  <c r="K90" i="14"/>
  <c r="K51" i="14"/>
  <c r="K37" i="14"/>
  <c r="L37" i="14" s="1"/>
  <c r="K112" i="14"/>
  <c r="L112" i="14" s="1"/>
  <c r="AC112" i="14" s="1"/>
  <c r="AJ112" i="14" s="1"/>
  <c r="H94" i="51" s="1"/>
  <c r="K46" i="14"/>
  <c r="K39" i="14"/>
  <c r="K118" i="14"/>
  <c r="L118" i="14" s="1"/>
  <c r="K107" i="14"/>
  <c r="L107" i="14" s="1"/>
  <c r="AC107" i="14" s="1"/>
  <c r="AJ107" i="14" s="1"/>
  <c r="H89" i="51" s="1"/>
  <c r="N89" i="51" s="1"/>
  <c r="Q89" i="51" s="1"/>
  <c r="K83" i="14"/>
  <c r="K57" i="14"/>
  <c r="K79" i="14"/>
  <c r="K30" i="14"/>
  <c r="Y30" i="14" s="1"/>
  <c r="K166" i="14"/>
  <c r="L166" i="14" s="1"/>
  <c r="K158" i="14"/>
  <c r="L158" i="14" s="1"/>
  <c r="AC158" i="14" s="1"/>
  <c r="AJ158" i="14" s="1"/>
  <c r="H129" i="51" s="1"/>
  <c r="N129" i="51" s="1"/>
  <c r="Q129" i="51" s="1"/>
  <c r="K151" i="14"/>
  <c r="L151" i="14" s="1"/>
  <c r="AC151" i="14" s="1"/>
  <c r="AJ151" i="14" s="1"/>
  <c r="H121" i="51" s="1"/>
  <c r="N121" i="51" s="1"/>
  <c r="Q121" i="51" s="1"/>
  <c r="K114" i="14"/>
  <c r="L114" i="14" s="1"/>
  <c r="K82" i="14"/>
  <c r="K75" i="14"/>
  <c r="K52" i="14"/>
  <c r="K44" i="14"/>
  <c r="K106" i="14"/>
  <c r="L106" i="14" s="1"/>
  <c r="AC106" i="14" s="1"/>
  <c r="K32" i="14"/>
  <c r="P28" i="14" s="1"/>
  <c r="K78" i="14"/>
  <c r="K165" i="14"/>
  <c r="L165" i="14" s="1"/>
  <c r="AC165" i="14" s="1"/>
  <c r="AJ165" i="14" s="1"/>
  <c r="H136" i="51" s="1"/>
  <c r="N136" i="51" s="1"/>
  <c r="Q136" i="51" s="1"/>
  <c r="K157" i="14"/>
  <c r="L157" i="14" s="1"/>
  <c r="AC157" i="14" s="1"/>
  <c r="AJ157" i="14" s="1"/>
  <c r="H128" i="51" s="1"/>
  <c r="N128" i="51" s="1"/>
  <c r="Q128" i="51" s="1"/>
  <c r="K150" i="14"/>
  <c r="L150" i="14" s="1"/>
  <c r="AC150" i="14" s="1"/>
  <c r="AJ150" i="14" s="1"/>
  <c r="K74" i="14"/>
  <c r="K43" i="14"/>
  <c r="L43" i="14" s="1"/>
  <c r="K73" i="14"/>
  <c r="K126" i="14"/>
  <c r="L126" i="14" s="1"/>
  <c r="K172" i="14"/>
  <c r="L172" i="14" s="1"/>
  <c r="AC172" i="14" s="1"/>
  <c r="AJ172" i="14" s="1"/>
  <c r="I55" i="57" s="1"/>
  <c r="K109" i="14"/>
  <c r="L109" i="14" s="1"/>
  <c r="K85" i="14"/>
  <c r="K77" i="14"/>
  <c r="K54" i="14"/>
  <c r="K47" i="14"/>
  <c r="K40" i="14"/>
  <c r="K93" i="14"/>
  <c r="K69" i="14"/>
  <c r="K36" i="14"/>
  <c r="L36" i="14" s="1"/>
  <c r="K53" i="14"/>
  <c r="K125" i="14"/>
  <c r="L125" i="14" s="1"/>
  <c r="AC125" i="14" s="1"/>
  <c r="AJ125" i="14" s="1"/>
  <c r="K55" i="14"/>
  <c r="K168" i="14"/>
  <c r="L168" i="14" s="1"/>
  <c r="AC168" i="14" s="1"/>
  <c r="AJ168" i="14" s="1"/>
  <c r="H138" i="51" s="1"/>
  <c r="N138" i="51" s="1"/>
  <c r="Q138" i="51" s="1"/>
  <c r="K160" i="14"/>
  <c r="L160" i="14" s="1"/>
  <c r="AC160" i="14" s="1"/>
  <c r="AJ160" i="14" s="1"/>
  <c r="H131" i="51" s="1"/>
  <c r="K153" i="14"/>
  <c r="L153" i="14" s="1"/>
  <c r="AC153" i="14" s="1"/>
  <c r="AJ153" i="14" s="1"/>
  <c r="K145" i="14"/>
  <c r="L145" i="14" s="1"/>
  <c r="K127" i="14"/>
  <c r="L127" i="14" s="1"/>
  <c r="AC127" i="14" s="1"/>
  <c r="AJ127" i="14" s="1"/>
  <c r="H110" i="51" s="1"/>
  <c r="N110" i="51" s="1"/>
  <c r="Q110" i="51" s="1"/>
  <c r="K119" i="14"/>
  <c r="L119" i="14" s="1"/>
  <c r="AC119" i="14" s="1"/>
  <c r="AJ119" i="14" s="1"/>
  <c r="H102" i="51" s="1"/>
  <c r="N102" i="51" s="1"/>
  <c r="Q102" i="51" s="1"/>
  <c r="K131" i="14"/>
  <c r="L131" i="14" s="1"/>
  <c r="AC131" i="14" s="1"/>
  <c r="K50" i="14"/>
  <c r="K121" i="14"/>
  <c r="L121" i="14" s="1"/>
  <c r="K72" i="14"/>
  <c r="K96" i="14"/>
  <c r="K84" i="14"/>
  <c r="K80" i="14"/>
  <c r="K42" i="14"/>
  <c r="K31" i="14"/>
  <c r="K49" i="14"/>
  <c r="K45" i="14"/>
  <c r="K86" i="14"/>
  <c r="K129" i="14"/>
  <c r="L129" i="14" s="1"/>
  <c r="AC129" i="14" s="1"/>
  <c r="AJ129" i="14" s="1"/>
  <c r="K171" i="14"/>
  <c r="L171" i="14" s="1"/>
  <c r="K68" i="14"/>
  <c r="K58" i="14"/>
  <c r="L58" i="14" s="1"/>
  <c r="K71" i="14"/>
  <c r="R194" i="14"/>
  <c r="S194" i="14" s="1"/>
  <c r="AF194" i="14" s="1"/>
  <c r="R168" i="14"/>
  <c r="S168" i="14" s="1"/>
  <c r="AF168" i="14" s="1"/>
  <c r="R160" i="14"/>
  <c r="S160" i="14" s="1"/>
  <c r="AF160" i="14" s="1"/>
  <c r="R153" i="14"/>
  <c r="S153" i="14" s="1"/>
  <c r="AF153" i="14" s="1"/>
  <c r="R145" i="14"/>
  <c r="S145" i="14" s="1"/>
  <c r="R77" i="14"/>
  <c r="S77" i="14" s="1"/>
  <c r="AF77" i="14" s="1"/>
  <c r="R68" i="14"/>
  <c r="S68" i="14" s="1"/>
  <c r="AF68" i="14" s="1"/>
  <c r="R55" i="14"/>
  <c r="S55" i="14" s="1"/>
  <c r="AF55" i="14" s="1"/>
  <c r="R46" i="14"/>
  <c r="S46" i="14" s="1"/>
  <c r="R171" i="14"/>
  <c r="S171" i="14" s="1"/>
  <c r="AF171" i="14" s="1"/>
  <c r="R125" i="14"/>
  <c r="S125" i="14" s="1"/>
  <c r="AF125" i="14" s="1"/>
  <c r="R82" i="14"/>
  <c r="S82" i="14" s="1"/>
  <c r="AF82" i="14" s="1"/>
  <c r="R71" i="14"/>
  <c r="S71" i="14" s="1"/>
  <c r="AF71" i="14" s="1"/>
  <c r="R52" i="14"/>
  <c r="S52" i="14" s="1"/>
  <c r="R205" i="14"/>
  <c r="S205" i="14" s="1"/>
  <c r="AF205" i="14" s="1"/>
  <c r="R192" i="14"/>
  <c r="S192" i="14" s="1"/>
  <c r="AF192" i="14" s="1"/>
  <c r="R202" i="14"/>
  <c r="S202" i="14" s="1"/>
  <c r="R189" i="14"/>
  <c r="S189" i="14" s="1"/>
  <c r="AF189" i="14" s="1"/>
  <c r="R199" i="14"/>
  <c r="S199" i="14" s="1"/>
  <c r="AF199" i="14" s="1"/>
  <c r="R196" i="14"/>
  <c r="S196" i="14" s="1"/>
  <c r="R186" i="14"/>
  <c r="S186" i="14" s="1"/>
  <c r="R207" i="14"/>
  <c r="S207" i="14" s="1"/>
  <c r="R183" i="14"/>
  <c r="S183" i="14" s="1"/>
  <c r="AF183" i="14" s="1"/>
  <c r="R127" i="14"/>
  <c r="S127" i="14" s="1"/>
  <c r="AF127" i="14" s="1"/>
  <c r="R119" i="14"/>
  <c r="S119" i="14" s="1"/>
  <c r="AF119" i="14" s="1"/>
  <c r="R107" i="14"/>
  <c r="S107" i="14" s="1"/>
  <c r="AF107" i="14" s="1"/>
  <c r="R79" i="14"/>
  <c r="S79" i="14" s="1"/>
  <c r="AF79" i="14" s="1"/>
  <c r="R54" i="14"/>
  <c r="S54" i="14" s="1"/>
  <c r="AF54" i="14" s="1"/>
  <c r="R45" i="14"/>
  <c r="S45" i="14" s="1"/>
  <c r="AF45" i="14" s="1"/>
  <c r="R167" i="14"/>
  <c r="S167" i="14" s="1"/>
  <c r="AF167" i="14" s="1"/>
  <c r="R159" i="14"/>
  <c r="S159" i="14" s="1"/>
  <c r="AF159" i="14" s="1"/>
  <c r="R152" i="14"/>
  <c r="S152" i="14" s="1"/>
  <c r="AF152" i="14" s="1"/>
  <c r="R81" i="14"/>
  <c r="S81" i="14" s="1"/>
  <c r="AF81" i="14" s="1"/>
  <c r="R76" i="14"/>
  <c r="S76" i="14" s="1"/>
  <c r="AF76" i="14" s="1"/>
  <c r="R70" i="14"/>
  <c r="R210" i="14"/>
  <c r="S210" i="14" s="1"/>
  <c r="AF210" i="14" s="1"/>
  <c r="R204" i="14"/>
  <c r="S204" i="14" s="1"/>
  <c r="R191" i="14"/>
  <c r="S191" i="14" s="1"/>
  <c r="R201" i="14"/>
  <c r="S201" i="14" s="1"/>
  <c r="R188" i="14"/>
  <c r="S188" i="14" s="1"/>
  <c r="R164" i="14"/>
  <c r="S164" i="14" s="1"/>
  <c r="AF164" i="14" s="1"/>
  <c r="R156" i="14"/>
  <c r="S156" i="14" s="1"/>
  <c r="AF156" i="14" s="1"/>
  <c r="R149" i="14"/>
  <c r="S149" i="14" s="1"/>
  <c r="AF149" i="14" s="1"/>
  <c r="R97" i="14"/>
  <c r="S97" i="14" s="1"/>
  <c r="AF97" i="14" s="1"/>
  <c r="R87" i="14"/>
  <c r="S87" i="14" s="1"/>
  <c r="AF87" i="14" s="1"/>
  <c r="AM87" i="14" s="1"/>
  <c r="R33" i="14"/>
  <c r="S33" i="14" s="1"/>
  <c r="R129" i="14"/>
  <c r="S129" i="14" s="1"/>
  <c r="AF129" i="14" s="1"/>
  <c r="R121" i="14"/>
  <c r="S121" i="14" s="1"/>
  <c r="AF121" i="14" s="1"/>
  <c r="R114" i="14"/>
  <c r="S114" i="14" s="1"/>
  <c r="AF114" i="14" s="1"/>
  <c r="R198" i="14"/>
  <c r="S198" i="14" s="1"/>
  <c r="AF198" i="14" s="1"/>
  <c r="R98" i="14"/>
  <c r="S98" i="14" s="1"/>
  <c r="AF98" i="14" s="1"/>
  <c r="R195" i="14"/>
  <c r="S195" i="14" s="1"/>
  <c r="R185" i="14"/>
  <c r="S185" i="14" s="1"/>
  <c r="R169" i="14"/>
  <c r="S169" i="14" s="1"/>
  <c r="AF169" i="14" s="1"/>
  <c r="R161" i="14"/>
  <c r="S161" i="14" s="1"/>
  <c r="AF161" i="14" s="1"/>
  <c r="R154" i="14"/>
  <c r="S154" i="14" s="1"/>
  <c r="AF154" i="14" s="1"/>
  <c r="R146" i="14"/>
  <c r="S146" i="14" s="1"/>
  <c r="AF146" i="14" s="1"/>
  <c r="R78" i="14"/>
  <c r="S78" i="14" s="1"/>
  <c r="AF78" i="14" s="1"/>
  <c r="R57" i="14"/>
  <c r="R44" i="14"/>
  <c r="S44" i="14" s="1"/>
  <c r="AF44" i="14" s="1"/>
  <c r="R206" i="14"/>
  <c r="S206" i="14" s="1"/>
  <c r="R182" i="14"/>
  <c r="S182" i="14" s="1"/>
  <c r="R209" i="14"/>
  <c r="S209" i="14" s="1"/>
  <c r="AF209" i="14" s="1"/>
  <c r="R203" i="14"/>
  <c r="S203" i="14" s="1"/>
  <c r="R193" i="14"/>
  <c r="S193" i="14" s="1"/>
  <c r="R190" i="14"/>
  <c r="S190" i="14" s="1"/>
  <c r="R60" i="14"/>
  <c r="S60" i="14" s="1"/>
  <c r="AF60" i="14" s="1"/>
  <c r="R211" i="14"/>
  <c r="S211" i="14" s="1"/>
  <c r="AF211" i="14" s="1"/>
  <c r="R200" i="14"/>
  <c r="S200" i="14" s="1"/>
  <c r="AF200" i="14" s="1"/>
  <c r="R187" i="14"/>
  <c r="S187" i="14" s="1"/>
  <c r="R197" i="14"/>
  <c r="S197" i="14" s="1"/>
  <c r="R184" i="14"/>
  <c r="S184" i="14" s="1"/>
  <c r="R128" i="14"/>
  <c r="S128" i="14" s="1"/>
  <c r="AF128" i="14" s="1"/>
  <c r="R120" i="14"/>
  <c r="S120" i="14" s="1"/>
  <c r="AF120" i="14" s="1"/>
  <c r="R113" i="14"/>
  <c r="S113" i="14" s="1"/>
  <c r="AF113" i="14" s="1"/>
  <c r="R108" i="14"/>
  <c r="S108" i="14" s="1"/>
  <c r="AF108" i="14" s="1"/>
  <c r="AM108" i="14" s="1"/>
  <c r="R165" i="14"/>
  <c r="S165" i="14" s="1"/>
  <c r="AF165" i="14" s="1"/>
  <c r="R157" i="14"/>
  <c r="S157" i="14" s="1"/>
  <c r="AF157" i="14" s="1"/>
  <c r="R150" i="14"/>
  <c r="S150" i="14" s="1"/>
  <c r="AF150" i="14" s="1"/>
  <c r="R90" i="14"/>
  <c r="S90" i="14" s="1"/>
  <c r="AF90" i="14" s="1"/>
  <c r="R74" i="14"/>
  <c r="S74" i="14" s="1"/>
  <c r="AF74" i="14" s="1"/>
  <c r="R51" i="14"/>
  <c r="S51" i="14" s="1"/>
  <c r="AF51" i="14" s="1"/>
  <c r="R47" i="14"/>
  <c r="S47" i="14" s="1"/>
  <c r="R43" i="14"/>
  <c r="S43" i="14" s="1"/>
  <c r="AF43" i="14" s="1"/>
  <c r="R40" i="14"/>
  <c r="S40" i="14" s="1"/>
  <c r="AF40" i="14" s="1"/>
  <c r="R42" i="14"/>
  <c r="S42" i="14" s="1"/>
  <c r="AF42" i="14" s="1"/>
  <c r="R126" i="14"/>
  <c r="S126" i="14" s="1"/>
  <c r="AF126" i="14" s="1"/>
  <c r="R118" i="14"/>
  <c r="S118" i="14" s="1"/>
  <c r="AF118" i="14" s="1"/>
  <c r="R31" i="14"/>
  <c r="S31" i="14" s="1"/>
  <c r="AF31" i="14" s="1"/>
  <c r="R144" i="14"/>
  <c r="R130" i="14"/>
  <c r="S130" i="14" s="1"/>
  <c r="AF130" i="14" s="1"/>
  <c r="R111" i="14"/>
  <c r="S111" i="14" s="1"/>
  <c r="AF111" i="14" s="1"/>
  <c r="R166" i="14"/>
  <c r="S166" i="14" s="1"/>
  <c r="AF166" i="14" s="1"/>
  <c r="R158" i="14"/>
  <c r="S158" i="14" s="1"/>
  <c r="AF158" i="14" s="1"/>
  <c r="R155" i="14"/>
  <c r="S155" i="14" s="1"/>
  <c r="AF155" i="14" s="1"/>
  <c r="R147" i="14"/>
  <c r="S147" i="14" s="1"/>
  <c r="AF147" i="14" s="1"/>
  <c r="R91" i="14"/>
  <c r="S91" i="14" s="1"/>
  <c r="AF91" i="14" s="1"/>
  <c r="R75" i="14"/>
  <c r="S75" i="14" s="1"/>
  <c r="AF75" i="14" s="1"/>
  <c r="R30" i="14"/>
  <c r="S30" i="14" s="1"/>
  <c r="R34" i="14"/>
  <c r="S34" i="14" s="1"/>
  <c r="AF34" i="14" s="1"/>
  <c r="R106" i="14"/>
  <c r="S106" i="14" s="1"/>
  <c r="AF106" i="14" s="1"/>
  <c r="R86" i="14"/>
  <c r="S86" i="14" s="1"/>
  <c r="AF86" i="14" s="1"/>
  <c r="R48" i="14"/>
  <c r="S48" i="14" s="1"/>
  <c r="R41" i="14"/>
  <c r="S41" i="14" s="1"/>
  <c r="AF41" i="14" s="1"/>
  <c r="R172" i="14"/>
  <c r="S172" i="14" s="1"/>
  <c r="AF172" i="14" s="1"/>
  <c r="R85" i="14"/>
  <c r="S85" i="14" s="1"/>
  <c r="AF85" i="14" s="1"/>
  <c r="R84" i="14"/>
  <c r="S84" i="14" s="1"/>
  <c r="AF84" i="14" s="1"/>
  <c r="R122" i="14"/>
  <c r="S122" i="14" s="1"/>
  <c r="AF122" i="14" s="1"/>
  <c r="R151" i="14"/>
  <c r="S151" i="14" s="1"/>
  <c r="AF151" i="14" s="1"/>
  <c r="R110" i="14"/>
  <c r="S110" i="14" s="1"/>
  <c r="AF110" i="14" s="1"/>
  <c r="R124" i="14"/>
  <c r="S124" i="14" s="1"/>
  <c r="AF124" i="14" s="1"/>
  <c r="R117" i="14"/>
  <c r="S117" i="14" s="1"/>
  <c r="AF117" i="14" s="1"/>
  <c r="R109" i="14"/>
  <c r="S109" i="14" s="1"/>
  <c r="AF109" i="14" s="1"/>
  <c r="R116" i="14"/>
  <c r="S116" i="14" s="1"/>
  <c r="AF116" i="14" s="1"/>
  <c r="R88" i="14"/>
  <c r="S88" i="14" s="1"/>
  <c r="AF88" i="14" s="1"/>
  <c r="R162" i="14"/>
  <c r="S162" i="14" s="1"/>
  <c r="AF162" i="14" s="1"/>
  <c r="R131" i="14"/>
  <c r="S131" i="14" s="1"/>
  <c r="AF131" i="14" s="1"/>
  <c r="R69" i="14"/>
  <c r="S69" i="14" s="1"/>
  <c r="AF69" i="14" s="1"/>
  <c r="R59" i="14"/>
  <c r="S59" i="14" s="1"/>
  <c r="R50" i="14"/>
  <c r="S50" i="14" s="1"/>
  <c r="R32" i="14"/>
  <c r="S32" i="14" s="1"/>
  <c r="AF32" i="14" s="1"/>
  <c r="AF26" i="14" s="1"/>
  <c r="R135" i="14"/>
  <c r="S135" i="14" s="1"/>
  <c r="AF135" i="14" s="1"/>
  <c r="R96" i="14"/>
  <c r="S96" i="14" s="1"/>
  <c r="AF96" i="14" s="1"/>
  <c r="R37" i="14"/>
  <c r="S37" i="14" s="1"/>
  <c r="AF37" i="14" s="1"/>
  <c r="R93" i="14"/>
  <c r="S93" i="14" s="1"/>
  <c r="AF93" i="14" s="1"/>
  <c r="R89" i="14"/>
  <c r="S89" i="14" s="1"/>
  <c r="AF89" i="14" s="1"/>
  <c r="R80" i="14"/>
  <c r="S80" i="14" s="1"/>
  <c r="AF80" i="14" s="1"/>
  <c r="R73" i="14"/>
  <c r="S73" i="14" s="1"/>
  <c r="AF73" i="14" s="1"/>
  <c r="R36" i="14"/>
  <c r="S36" i="14" s="1"/>
  <c r="R123" i="14"/>
  <c r="S123" i="14" s="1"/>
  <c r="AF123" i="14" s="1"/>
  <c r="R72" i="14"/>
  <c r="S72" i="14" s="1"/>
  <c r="AF72" i="14" s="1"/>
  <c r="R38" i="14"/>
  <c r="S38" i="14" s="1"/>
  <c r="R112" i="14"/>
  <c r="S112" i="14" s="1"/>
  <c r="AF112" i="14" s="1"/>
  <c r="R58" i="14"/>
  <c r="S58" i="14" s="1"/>
  <c r="AF58" i="14" s="1"/>
  <c r="R53" i="14"/>
  <c r="S53" i="14" s="1"/>
  <c r="AF53" i="14" s="1"/>
  <c r="R39" i="14"/>
  <c r="S39" i="14" s="1"/>
  <c r="R115" i="14"/>
  <c r="S115" i="14" s="1"/>
  <c r="AF115" i="14" s="1"/>
  <c r="R133" i="14"/>
  <c r="S133" i="14" s="1"/>
  <c r="AF133" i="14" s="1"/>
  <c r="R95" i="14"/>
  <c r="R173" i="14"/>
  <c r="S173" i="14" s="1"/>
  <c r="AF173" i="14" s="1"/>
  <c r="R163" i="14"/>
  <c r="S163" i="14" s="1"/>
  <c r="AF163" i="14" s="1"/>
  <c r="R148" i="14"/>
  <c r="S148" i="14" s="1"/>
  <c r="AF148" i="14" s="1"/>
  <c r="R134" i="14"/>
  <c r="S134" i="14" s="1"/>
  <c r="AF134" i="14" s="1"/>
  <c r="R92" i="14"/>
  <c r="S92" i="14" s="1"/>
  <c r="AF92" i="14" s="1"/>
  <c r="R83" i="14"/>
  <c r="S83" i="14" s="1"/>
  <c r="AF83" i="14" s="1"/>
  <c r="R49" i="14"/>
  <c r="S49" i="14" s="1"/>
  <c r="R35" i="14"/>
  <c r="S35" i="14" s="1"/>
  <c r="AB96" i="14"/>
  <c r="T153" i="14"/>
  <c r="I46" i="31"/>
  <c r="T124" i="14"/>
  <c r="T187" i="14"/>
  <c r="T202" i="14"/>
  <c r="T194" i="14"/>
  <c r="T204" i="14"/>
  <c r="T205" i="14"/>
  <c r="T150" i="14"/>
  <c r="T192" i="14"/>
  <c r="T190" i="14"/>
  <c r="T191" i="14"/>
  <c r="X188" i="51"/>
  <c r="X213" i="51"/>
  <c r="T199" i="14"/>
  <c r="T197" i="14"/>
  <c r="T188" i="14"/>
  <c r="T196" i="14"/>
  <c r="T183" i="14"/>
  <c r="G208" i="14"/>
  <c r="T186" i="14"/>
  <c r="T184" i="14"/>
  <c r="Q240" i="51"/>
  <c r="X178" i="51"/>
  <c r="X183" i="51"/>
  <c r="Q200" i="51"/>
  <c r="X197" i="51"/>
  <c r="X195" i="51"/>
  <c r="Q210" i="51"/>
  <c r="X167" i="51"/>
  <c r="X203" i="51"/>
  <c r="X166" i="51"/>
  <c r="Q172" i="51"/>
  <c r="Q198" i="51"/>
  <c r="X187" i="51"/>
  <c r="X208" i="51"/>
  <c r="V198" i="51"/>
  <c r="X169" i="51"/>
  <c r="Q193" i="51"/>
  <c r="X193" i="51" s="1"/>
  <c r="X241" i="51"/>
  <c r="V210" i="51"/>
  <c r="Q221" i="51"/>
  <c r="Q182" i="51"/>
  <c r="X182" i="51" s="1"/>
  <c r="U201" i="51"/>
  <c r="V201" i="51" s="1"/>
  <c r="Q201" i="51"/>
  <c r="Q211" i="51"/>
  <c r="U228" i="51"/>
  <c r="V228" i="51" s="1"/>
  <c r="Q228" i="51"/>
  <c r="Q235" i="51"/>
  <c r="Q196" i="51"/>
  <c r="Q216" i="51"/>
  <c r="V240" i="51"/>
  <c r="U205" i="51"/>
  <c r="V205" i="51" s="1"/>
  <c r="Q205" i="51"/>
  <c r="Q230" i="51"/>
  <c r="Q215" i="51"/>
  <c r="V230" i="51"/>
  <c r="U232" i="51"/>
  <c r="V232" i="51" s="1"/>
  <c r="Q232" i="51"/>
  <c r="V216" i="51"/>
  <c r="Q222" i="51"/>
  <c r="U200" i="51"/>
  <c r="V200" i="51" s="1"/>
  <c r="U215" i="51"/>
  <c r="V215" i="51" s="1"/>
  <c r="U202" i="51"/>
  <c r="V202" i="51" s="1"/>
  <c r="X202" i="51" s="1"/>
  <c r="U229" i="51"/>
  <c r="V229" i="51" s="1"/>
  <c r="X229" i="51" s="1"/>
  <c r="U231" i="51"/>
  <c r="V231" i="51" s="1"/>
  <c r="X231" i="51" s="1"/>
  <c r="T230" i="51"/>
  <c r="S209" i="51"/>
  <c r="T236" i="51"/>
  <c r="R209" i="51"/>
  <c r="R230" i="51"/>
  <c r="T203" i="14"/>
  <c r="AC9" i="14"/>
  <c r="AD9" i="14" s="1"/>
  <c r="T160" i="14"/>
  <c r="T147" i="14"/>
  <c r="T162" i="14"/>
  <c r="T158" i="14"/>
  <c r="T163" i="14"/>
  <c r="T165" i="14"/>
  <c r="T149" i="14"/>
  <c r="T148" i="14"/>
  <c r="T131" i="14"/>
  <c r="T157" i="14"/>
  <c r="T156" i="14"/>
  <c r="Q10" i="31"/>
  <c r="R10" i="31"/>
  <c r="T152" i="14"/>
  <c r="L9" i="14"/>
  <c r="T164" i="14"/>
  <c r="T225" i="51"/>
  <c r="S225" i="51"/>
  <c r="R225" i="51"/>
  <c r="P220" i="51"/>
  <c r="O220" i="51"/>
  <c r="N220" i="51"/>
  <c r="M220" i="51"/>
  <c r="P199" i="51"/>
  <c r="U199" i="51" s="1"/>
  <c r="O199" i="51"/>
  <c r="N199" i="51"/>
  <c r="T237" i="51"/>
  <c r="R237" i="51"/>
  <c r="S237" i="51"/>
  <c r="O209" i="51"/>
  <c r="P209" i="51"/>
  <c r="U209" i="51" s="1"/>
  <c r="N209" i="51"/>
  <c r="T172" i="51"/>
  <c r="S172" i="51"/>
  <c r="V172" i="51" s="1"/>
  <c r="R172" i="51"/>
  <c r="O225" i="51"/>
  <c r="P225" i="51"/>
  <c r="U225" i="51" s="1"/>
  <c r="N225" i="51"/>
  <c r="M225" i="51"/>
  <c r="T222" i="51"/>
  <c r="S222" i="51"/>
  <c r="V222" i="51" s="1"/>
  <c r="R222" i="51"/>
  <c r="S206" i="51"/>
  <c r="R206" i="51"/>
  <c r="T206" i="51"/>
  <c r="P238" i="51"/>
  <c r="U238" i="51" s="1"/>
  <c r="O238" i="51"/>
  <c r="N238" i="51"/>
  <c r="M238" i="51"/>
  <c r="P127" i="51"/>
  <c r="U127" i="51" s="1"/>
  <c r="P242" i="51"/>
  <c r="O242" i="51"/>
  <c r="M242" i="51"/>
  <c r="N242" i="51"/>
  <c r="T235" i="51"/>
  <c r="S235" i="51"/>
  <c r="V235" i="51" s="1"/>
  <c r="R235" i="51"/>
  <c r="T243" i="51"/>
  <c r="S243" i="51"/>
  <c r="R243" i="51"/>
  <c r="P237" i="51"/>
  <c r="U237" i="51" s="1"/>
  <c r="O237" i="51"/>
  <c r="N237" i="51"/>
  <c r="M237" i="51"/>
  <c r="T196" i="51"/>
  <c r="S196" i="51"/>
  <c r="V196" i="51" s="1"/>
  <c r="R196" i="51"/>
  <c r="R194" i="51"/>
  <c r="S194" i="51"/>
  <c r="V194" i="51" s="1"/>
  <c r="T194" i="51"/>
  <c r="R184" i="51"/>
  <c r="T184" i="51"/>
  <c r="S184" i="51"/>
  <c r="V184" i="51" s="1"/>
  <c r="M243" i="51"/>
  <c r="P243" i="51"/>
  <c r="U243" i="51" s="1"/>
  <c r="O243" i="51"/>
  <c r="N243" i="51"/>
  <c r="T224" i="51"/>
  <c r="S224" i="51"/>
  <c r="V224" i="51" s="1"/>
  <c r="O227" i="51"/>
  <c r="P227" i="51"/>
  <c r="N227" i="51"/>
  <c r="M227" i="51"/>
  <c r="AL37" i="14"/>
  <c r="J43" i="51" s="1"/>
  <c r="P43" i="51" s="1"/>
  <c r="U43" i="51" s="1"/>
  <c r="X56" i="14"/>
  <c r="W30" i="14"/>
  <c r="G9" i="24"/>
  <c r="S2" i="24"/>
  <c r="T2" i="24" s="1"/>
  <c r="G6" i="24"/>
  <c r="P51" i="51"/>
  <c r="U51" i="51" s="1"/>
  <c r="P49" i="51"/>
  <c r="U49" i="51" s="1"/>
  <c r="P58" i="51"/>
  <c r="U58" i="51" s="1"/>
  <c r="P38" i="51"/>
  <c r="U38" i="51" s="1"/>
  <c r="H34" i="24"/>
  <c r="W46" i="14" s="1"/>
  <c r="V46" i="14"/>
  <c r="P42" i="51"/>
  <c r="U42" i="51" s="1"/>
  <c r="P57" i="51"/>
  <c r="U57" i="51" s="1"/>
  <c r="H11" i="24"/>
  <c r="W33" i="14" s="1"/>
  <c r="V33" i="14"/>
  <c r="J36" i="51"/>
  <c r="V49" i="14"/>
  <c r="H35" i="24"/>
  <c r="W49" i="14" s="1"/>
  <c r="P54" i="51"/>
  <c r="U54" i="51" s="1"/>
  <c r="P59" i="51"/>
  <c r="U59" i="51" s="1"/>
  <c r="AL58" i="14"/>
  <c r="AL61" i="14" s="1"/>
  <c r="X61" i="14"/>
  <c r="T146" i="14"/>
  <c r="M132" i="14"/>
  <c r="T106" i="14"/>
  <c r="AM159" i="14" l="1"/>
  <c r="AM82" i="14"/>
  <c r="AM165" i="14"/>
  <c r="AM115" i="14"/>
  <c r="AM120" i="14"/>
  <c r="AM54" i="14"/>
  <c r="AM44" i="14"/>
  <c r="AM113" i="14"/>
  <c r="AM164" i="14"/>
  <c r="AM112" i="14"/>
  <c r="AM128" i="14"/>
  <c r="AM122" i="14"/>
  <c r="AM58" i="14"/>
  <c r="AM71" i="14"/>
  <c r="AM43" i="14"/>
  <c r="AM210" i="14"/>
  <c r="AM90" i="14"/>
  <c r="AM133" i="14"/>
  <c r="AM84" i="14"/>
  <c r="AM73" i="14"/>
  <c r="AM124" i="14"/>
  <c r="AM171" i="14"/>
  <c r="AM173" i="14"/>
  <c r="AM152" i="14"/>
  <c r="AM96" i="14"/>
  <c r="AM150" i="14"/>
  <c r="AM129" i="14"/>
  <c r="AM199" i="14"/>
  <c r="AM153" i="14"/>
  <c r="AM151" i="14"/>
  <c r="AM166" i="14"/>
  <c r="AM135" i="14"/>
  <c r="AM130" i="14"/>
  <c r="AM41" i="14"/>
  <c r="AM146" i="14"/>
  <c r="AM79" i="14"/>
  <c r="AM111" i="14"/>
  <c r="AM31" i="14"/>
  <c r="AM160" i="14"/>
  <c r="AM154" i="14"/>
  <c r="AM118" i="14"/>
  <c r="AM86" i="14"/>
  <c r="AM125" i="14"/>
  <c r="AM92" i="14"/>
  <c r="O28" i="14"/>
  <c r="N28" i="14"/>
  <c r="I41" i="14"/>
  <c r="AB41" i="14" s="1"/>
  <c r="AI41" i="14" s="1"/>
  <c r="AB30" i="14"/>
  <c r="AI30" i="14" s="1"/>
  <c r="AF46" i="14"/>
  <c r="AM46" i="14" s="1"/>
  <c r="AF33" i="14"/>
  <c r="AM33" i="14" s="1"/>
  <c r="AM97" i="14"/>
  <c r="AM32" i="14"/>
  <c r="AM85" i="14"/>
  <c r="AM149" i="14"/>
  <c r="AM167" i="14"/>
  <c r="AM205" i="14"/>
  <c r="AM168" i="14"/>
  <c r="AM114" i="14"/>
  <c r="AM119" i="14"/>
  <c r="AM75" i="14"/>
  <c r="AM200" i="14"/>
  <c r="AM77" i="14"/>
  <c r="AM110" i="14"/>
  <c r="AM131" i="14"/>
  <c r="AM126" i="14"/>
  <c r="AM209" i="14"/>
  <c r="AI113" i="14"/>
  <c r="T70" i="14"/>
  <c r="J94" i="14"/>
  <c r="I7" i="57"/>
  <c r="AI120" i="14"/>
  <c r="AM172" i="14"/>
  <c r="AM156" i="14"/>
  <c r="AM45" i="14"/>
  <c r="AI55" i="14"/>
  <c r="AI127" i="14"/>
  <c r="AI40" i="14"/>
  <c r="AI108" i="14"/>
  <c r="AI167" i="14"/>
  <c r="AI146" i="14"/>
  <c r="AI152" i="14"/>
  <c r="AI93" i="14"/>
  <c r="I37" i="57"/>
  <c r="AI131" i="14"/>
  <c r="AI185" i="14"/>
  <c r="AI109" i="14"/>
  <c r="AI37" i="14"/>
  <c r="AI183" i="14"/>
  <c r="AI206" i="14"/>
  <c r="AI166" i="14"/>
  <c r="AM127" i="14"/>
  <c r="AI111" i="14"/>
  <c r="AI34" i="14"/>
  <c r="AI162" i="14"/>
  <c r="AI126" i="14"/>
  <c r="AI117" i="14"/>
  <c r="AI182" i="14"/>
  <c r="AI202" i="14"/>
  <c r="G100" i="51"/>
  <c r="AI122" i="14"/>
  <c r="AI168" i="14"/>
  <c r="AI191" i="14"/>
  <c r="AI118" i="14"/>
  <c r="AI150" i="14"/>
  <c r="AI160" i="14"/>
  <c r="AI124" i="14"/>
  <c r="AI154" i="14"/>
  <c r="AI203" i="14"/>
  <c r="AI128" i="14"/>
  <c r="AI42" i="14"/>
  <c r="AI114" i="14"/>
  <c r="AM109" i="14"/>
  <c r="AM51" i="14"/>
  <c r="AI159" i="14"/>
  <c r="AI106" i="14"/>
  <c r="AI184" i="14"/>
  <c r="AI200" i="14"/>
  <c r="AI57" i="14"/>
  <c r="AI205" i="14"/>
  <c r="AI116" i="14"/>
  <c r="AI110" i="14"/>
  <c r="AI163" i="14"/>
  <c r="T73" i="14"/>
  <c r="AI207" i="14"/>
  <c r="AI211" i="14"/>
  <c r="AI130" i="14"/>
  <c r="AI112" i="14"/>
  <c r="S70" i="14"/>
  <c r="S94" i="14" s="1"/>
  <c r="AI153" i="14"/>
  <c r="AI119" i="14"/>
  <c r="AI123" i="14"/>
  <c r="AI51" i="14"/>
  <c r="AI201" i="14"/>
  <c r="AI121" i="14"/>
  <c r="AI169" i="14"/>
  <c r="AI193" i="14"/>
  <c r="AI190" i="14"/>
  <c r="AI161" i="14"/>
  <c r="AI147" i="14"/>
  <c r="AI54" i="14"/>
  <c r="AM37" i="14"/>
  <c r="AM158" i="14"/>
  <c r="AI125" i="14"/>
  <c r="AI44" i="14"/>
  <c r="AI173" i="14"/>
  <c r="AI115" i="14"/>
  <c r="AI145" i="14"/>
  <c r="AI155" i="14"/>
  <c r="AI144" i="14"/>
  <c r="AI129" i="14"/>
  <c r="AI90" i="14"/>
  <c r="AI79" i="14"/>
  <c r="AI82" i="14"/>
  <c r="AI80" i="14"/>
  <c r="AI83" i="14"/>
  <c r="AI77" i="14"/>
  <c r="AI88" i="14"/>
  <c r="AI92" i="14"/>
  <c r="AI85" i="14"/>
  <c r="I22" i="57"/>
  <c r="AI91" i="14"/>
  <c r="AI74" i="14"/>
  <c r="AI84" i="14"/>
  <c r="AI81" i="14"/>
  <c r="AI72" i="14"/>
  <c r="AI78" i="14"/>
  <c r="AI86" i="14"/>
  <c r="AM53" i="14"/>
  <c r="AM69" i="14"/>
  <c r="AM161" i="14"/>
  <c r="AM107" i="14"/>
  <c r="N128" i="14"/>
  <c r="O128" i="14" s="1"/>
  <c r="AD128" i="14" s="1"/>
  <c r="AK128" i="14" s="1"/>
  <c r="I111" i="51" s="1"/>
  <c r="O111" i="51" s="1"/>
  <c r="T111" i="51" s="1"/>
  <c r="N136" i="14"/>
  <c r="AM83" i="14"/>
  <c r="AM72" i="14"/>
  <c r="AM162" i="14"/>
  <c r="AM42" i="14"/>
  <c r="AM169" i="14"/>
  <c r="AM78" i="14"/>
  <c r="AM123" i="14"/>
  <c r="AM40" i="14"/>
  <c r="AM194" i="14"/>
  <c r="AM134" i="14"/>
  <c r="AM88" i="14"/>
  <c r="AM34" i="14"/>
  <c r="AM211" i="14"/>
  <c r="AM192" i="14"/>
  <c r="AM116" i="14"/>
  <c r="AF30" i="14"/>
  <c r="AM60" i="14"/>
  <c r="AM106" i="14"/>
  <c r="AM148" i="14"/>
  <c r="AM80" i="14"/>
  <c r="AM198" i="14"/>
  <c r="AM55" i="14"/>
  <c r="AM163" i="14"/>
  <c r="AM89" i="14"/>
  <c r="AM117" i="14"/>
  <c r="AM91" i="14"/>
  <c r="AM74" i="14"/>
  <c r="AM68" i="14"/>
  <c r="AM93" i="14"/>
  <c r="AM147" i="14"/>
  <c r="AM121" i="14"/>
  <c r="AM76" i="14"/>
  <c r="AM155" i="14"/>
  <c r="AM157" i="14"/>
  <c r="AM81" i="14"/>
  <c r="AM189" i="14"/>
  <c r="AF145" i="14"/>
  <c r="AM145" i="14" s="1"/>
  <c r="AF184" i="14"/>
  <c r="AM184" i="14" s="1"/>
  <c r="AF188" i="14"/>
  <c r="AM188" i="14" s="1"/>
  <c r="AF197" i="14"/>
  <c r="AM197" i="14" s="1"/>
  <c r="AF201" i="14"/>
  <c r="AM201" i="14" s="1"/>
  <c r="AF187" i="14"/>
  <c r="AM187" i="14" s="1"/>
  <c r="AF191" i="14"/>
  <c r="AM191" i="14" s="1"/>
  <c r="AM183" i="14"/>
  <c r="AF207" i="14"/>
  <c r="AM207" i="14" s="1"/>
  <c r="AF190" i="14"/>
  <c r="AM190" i="14" s="1"/>
  <c r="AF204" i="14"/>
  <c r="AM204" i="14" s="1"/>
  <c r="AF186" i="14"/>
  <c r="AM186" i="14" s="1"/>
  <c r="AF195" i="14"/>
  <c r="AM195" i="14" s="1"/>
  <c r="AF193" i="14"/>
  <c r="AM193" i="14" s="1"/>
  <c r="AF196" i="14"/>
  <c r="AM196" i="14" s="1"/>
  <c r="AF206" i="14"/>
  <c r="AM206" i="14" s="1"/>
  <c r="AF203" i="14"/>
  <c r="AM203" i="14" s="1"/>
  <c r="AF202" i="14"/>
  <c r="AM202" i="14" s="1"/>
  <c r="AF185" i="14"/>
  <c r="AM185" i="14" s="1"/>
  <c r="AF182" i="14"/>
  <c r="AF48" i="14"/>
  <c r="AM48" i="14" s="1"/>
  <c r="AF49" i="14"/>
  <c r="AM49" i="14" s="1"/>
  <c r="H259" i="51"/>
  <c r="H260" i="51" s="1"/>
  <c r="B308" i="51"/>
  <c r="E308" i="51" s="1"/>
  <c r="E309" i="51" s="1"/>
  <c r="F12" i="56" s="1"/>
  <c r="X240" i="51"/>
  <c r="Q209" i="51"/>
  <c r="E272" i="51"/>
  <c r="E273" i="51" s="1"/>
  <c r="N116" i="14"/>
  <c r="O116" i="14" s="1"/>
  <c r="AD116" i="14" s="1"/>
  <c r="AK116" i="14" s="1"/>
  <c r="I98" i="51" s="1"/>
  <c r="O98" i="51" s="1"/>
  <c r="T98" i="51" s="1"/>
  <c r="N41" i="14"/>
  <c r="O41" i="14" s="1"/>
  <c r="AD41" i="14" s="1"/>
  <c r="AK41" i="14" s="1"/>
  <c r="I47" i="51" s="1"/>
  <c r="O47" i="51" s="1"/>
  <c r="N52" i="14"/>
  <c r="O52" i="14" s="1"/>
  <c r="C259" i="51"/>
  <c r="C260" i="51" s="1"/>
  <c r="C11" i="56" s="1"/>
  <c r="C272" i="51"/>
  <c r="C273" i="51" s="1"/>
  <c r="N123" i="14"/>
  <c r="O123" i="14" s="1"/>
  <c r="AD123" i="14" s="1"/>
  <c r="AK123" i="14" s="1"/>
  <c r="I106" i="51" s="1"/>
  <c r="O106" i="51" s="1"/>
  <c r="T106" i="51" s="1"/>
  <c r="D259" i="51"/>
  <c r="F259" i="51"/>
  <c r="E259" i="51"/>
  <c r="E260" i="51" s="1"/>
  <c r="F11" i="56" s="1"/>
  <c r="H272" i="51"/>
  <c r="N75" i="14"/>
  <c r="O75" i="14" s="1"/>
  <c r="AD75" i="14" s="1"/>
  <c r="AK75" i="14" s="1"/>
  <c r="I69" i="51" s="1"/>
  <c r="O69" i="51" s="1"/>
  <c r="G272" i="51"/>
  <c r="G273" i="51" s="1"/>
  <c r="S11" i="56" s="1"/>
  <c r="N44" i="14"/>
  <c r="O44" i="14" s="1"/>
  <c r="AD44" i="14" s="1"/>
  <c r="AK44" i="14" s="1"/>
  <c r="I51" i="51" s="1"/>
  <c r="O51" i="51" s="1"/>
  <c r="F272" i="51"/>
  <c r="F273" i="51" s="1"/>
  <c r="Q11" i="56" s="1"/>
  <c r="N203" i="14"/>
  <c r="O203" i="14" s="1"/>
  <c r="AD203" i="14" s="1"/>
  <c r="AK203" i="14" s="1"/>
  <c r="I162" i="51" s="1"/>
  <c r="O162" i="51" s="1"/>
  <c r="N69" i="14"/>
  <c r="O69" i="14" s="1"/>
  <c r="AD69" i="14" s="1"/>
  <c r="AK69" i="14" s="1"/>
  <c r="I63" i="51" s="1"/>
  <c r="O63" i="51" s="1"/>
  <c r="N209" i="14"/>
  <c r="O209" i="14" s="1"/>
  <c r="U209" i="14" s="1"/>
  <c r="B285" i="51"/>
  <c r="F285" i="51" s="1"/>
  <c r="N199" i="14"/>
  <c r="O199" i="14" s="1"/>
  <c r="AD199" i="14" s="1"/>
  <c r="AK199" i="14" s="1"/>
  <c r="I158" i="51" s="1"/>
  <c r="O158" i="51" s="1"/>
  <c r="N189" i="14"/>
  <c r="O189" i="14" s="1"/>
  <c r="AD189" i="14" s="1"/>
  <c r="AK189" i="14" s="1"/>
  <c r="I147" i="51" s="1"/>
  <c r="O147" i="51" s="1"/>
  <c r="T147" i="51" s="1"/>
  <c r="N77" i="14"/>
  <c r="O77" i="14" s="1"/>
  <c r="AD77" i="14" s="1"/>
  <c r="AK77" i="14" s="1"/>
  <c r="I71" i="51" s="1"/>
  <c r="O71" i="51" s="1"/>
  <c r="I61" i="14"/>
  <c r="AB60" i="14"/>
  <c r="N86" i="14"/>
  <c r="O86" i="14" s="1"/>
  <c r="AD86" i="14" s="1"/>
  <c r="AK86" i="14" s="1"/>
  <c r="I81" i="51" s="1"/>
  <c r="O81" i="51" s="1"/>
  <c r="N34" i="14"/>
  <c r="O34" i="14" s="1"/>
  <c r="AD34" i="14" s="1"/>
  <c r="AK34" i="14" s="1"/>
  <c r="I40" i="51" s="1"/>
  <c r="O40" i="51" s="1"/>
  <c r="T40" i="51" s="1"/>
  <c r="N60" i="14"/>
  <c r="O60" i="14" s="1"/>
  <c r="AD60" i="14" s="1"/>
  <c r="AK60" i="14" s="1"/>
  <c r="N197" i="14"/>
  <c r="O197" i="14" s="1"/>
  <c r="AD197" i="14" s="1"/>
  <c r="AK197" i="14" s="1"/>
  <c r="I156" i="51" s="1"/>
  <c r="O156" i="51" s="1"/>
  <c r="N58" i="14"/>
  <c r="O58" i="14" s="1"/>
  <c r="AD58" i="14" s="1"/>
  <c r="AK58" i="14" s="1"/>
  <c r="I15" i="57" s="1"/>
  <c r="N110" i="14"/>
  <c r="O110" i="14" s="1"/>
  <c r="AD110" i="14" s="1"/>
  <c r="AG110" i="14" s="1"/>
  <c r="G7" i="51" s="1"/>
  <c r="O7" i="51" s="1"/>
  <c r="U7" i="51" s="1"/>
  <c r="N186" i="14"/>
  <c r="O186" i="14" s="1"/>
  <c r="AD186" i="14" s="1"/>
  <c r="AK186" i="14" s="1"/>
  <c r="I144" i="51" s="1"/>
  <c r="O144" i="51" s="1"/>
  <c r="N46" i="14"/>
  <c r="O46" i="14" s="1"/>
  <c r="AD46" i="14" s="1"/>
  <c r="AK46" i="14" s="1"/>
  <c r="I53" i="51" s="1"/>
  <c r="N152" i="14"/>
  <c r="O152" i="14" s="1"/>
  <c r="U152" i="14" s="1"/>
  <c r="N195" i="14"/>
  <c r="O195" i="14" s="1"/>
  <c r="U195" i="14" s="1"/>
  <c r="N109" i="14"/>
  <c r="O109" i="14" s="1"/>
  <c r="AD109" i="14" s="1"/>
  <c r="AK109" i="14" s="1"/>
  <c r="I91" i="51" s="1"/>
  <c r="O91" i="51" s="1"/>
  <c r="T91" i="51" s="1"/>
  <c r="J55" i="57"/>
  <c r="K55" i="57" s="1"/>
  <c r="J68" i="57"/>
  <c r="J71" i="57"/>
  <c r="K71" i="57" s="1"/>
  <c r="J35" i="57"/>
  <c r="N82" i="14"/>
  <c r="O82" i="14" s="1"/>
  <c r="AD82" i="14" s="1"/>
  <c r="AK82" i="14" s="1"/>
  <c r="I77" i="51" s="1"/>
  <c r="O77" i="51" s="1"/>
  <c r="J65" i="57"/>
  <c r="J67" i="57"/>
  <c r="J22" i="57"/>
  <c r="J27" i="57"/>
  <c r="J10" i="57"/>
  <c r="I100" i="51"/>
  <c r="O100" i="51" s="1"/>
  <c r="N135" i="14"/>
  <c r="O135" i="14" s="1"/>
  <c r="AD135" i="14" s="1"/>
  <c r="AK135" i="14" s="1"/>
  <c r="I46" i="57" s="1"/>
  <c r="J38" i="57"/>
  <c r="J69" i="57"/>
  <c r="J23" i="57"/>
  <c r="J6" i="57"/>
  <c r="J43" i="57"/>
  <c r="J24" i="57"/>
  <c r="J50" i="57"/>
  <c r="J41" i="57"/>
  <c r="K41" i="57" s="1"/>
  <c r="J13" i="57"/>
  <c r="J53" i="57"/>
  <c r="J56" i="57"/>
  <c r="K56" i="57" s="1"/>
  <c r="J8" i="57"/>
  <c r="J72" i="57"/>
  <c r="K72" i="57" s="1"/>
  <c r="J11" i="57"/>
  <c r="J37" i="57"/>
  <c r="J70" i="57"/>
  <c r="K70" i="57" s="1"/>
  <c r="J20" i="57"/>
  <c r="J40" i="57"/>
  <c r="K40" i="57" s="1"/>
  <c r="J7" i="57"/>
  <c r="J25" i="57"/>
  <c r="J52" i="57"/>
  <c r="J39" i="57"/>
  <c r="J73" i="57"/>
  <c r="J66" i="57"/>
  <c r="J36" i="57"/>
  <c r="J58" i="57"/>
  <c r="J57" i="57"/>
  <c r="K57" i="57" s="1"/>
  <c r="N205" i="14"/>
  <c r="O205" i="14" s="1"/>
  <c r="U205" i="14" s="1"/>
  <c r="N133" i="14"/>
  <c r="O133" i="14" s="1"/>
  <c r="U133" i="14" s="1"/>
  <c r="J42" i="57"/>
  <c r="J26" i="57"/>
  <c r="J21" i="57"/>
  <c r="J54" i="57"/>
  <c r="J51" i="57"/>
  <c r="J9" i="57"/>
  <c r="J12" i="57"/>
  <c r="J28" i="57"/>
  <c r="N190" i="14"/>
  <c r="O190" i="14" s="1"/>
  <c r="U190" i="14" s="1"/>
  <c r="N76" i="14"/>
  <c r="O76" i="14" s="1"/>
  <c r="AD76" i="14" s="1"/>
  <c r="AK76" i="14" s="1"/>
  <c r="I70" i="51" s="1"/>
  <c r="O70" i="51" s="1"/>
  <c r="N71" i="14"/>
  <c r="O71" i="14" s="1"/>
  <c r="AD71" i="14" s="1"/>
  <c r="AK71" i="14" s="1"/>
  <c r="I65" i="51" s="1"/>
  <c r="O65" i="51" s="1"/>
  <c r="T65" i="51" s="1"/>
  <c r="N97" i="14"/>
  <c r="O97" i="14" s="1"/>
  <c r="AD97" i="14" s="1"/>
  <c r="AK97" i="14" s="1"/>
  <c r="I31" i="57" s="1"/>
  <c r="N122" i="14"/>
  <c r="O122" i="14" s="1"/>
  <c r="AD122" i="14" s="1"/>
  <c r="AK122" i="14" s="1"/>
  <c r="I105" i="51" s="1"/>
  <c r="O105" i="51" s="1"/>
  <c r="T105" i="51" s="1"/>
  <c r="N201" i="14"/>
  <c r="O201" i="14" s="1"/>
  <c r="N145" i="14"/>
  <c r="O145" i="14" s="1"/>
  <c r="AD145" i="14" s="1"/>
  <c r="AK145" i="14" s="1"/>
  <c r="I115" i="51" s="1"/>
  <c r="O115" i="51" s="1"/>
  <c r="T115" i="51" s="1"/>
  <c r="N106" i="14"/>
  <c r="O106" i="14" s="1"/>
  <c r="AD106" i="14" s="1"/>
  <c r="AA106" i="14" s="1"/>
  <c r="N131" i="14"/>
  <c r="O131" i="14" s="1"/>
  <c r="AD131" i="14" s="1"/>
  <c r="AK131" i="14" s="1"/>
  <c r="I113" i="51" s="1"/>
  <c r="O113" i="51" s="1"/>
  <c r="N87" i="14"/>
  <c r="O87" i="14" s="1"/>
  <c r="AD87" i="14" s="1"/>
  <c r="AK87" i="14" s="1"/>
  <c r="I82" i="51" s="1"/>
  <c r="O82" i="51" s="1"/>
  <c r="N129" i="14"/>
  <c r="O129" i="14" s="1"/>
  <c r="AD129" i="14" s="1"/>
  <c r="AG129" i="14" s="1"/>
  <c r="I74" i="51"/>
  <c r="O74" i="51" s="1"/>
  <c r="I94" i="14"/>
  <c r="N158" i="14"/>
  <c r="O158" i="14" s="1"/>
  <c r="AD158" i="14" s="1"/>
  <c r="AK158" i="14" s="1"/>
  <c r="I129" i="51" s="1"/>
  <c r="O129" i="51" s="1"/>
  <c r="N80" i="14"/>
  <c r="O80" i="14" s="1"/>
  <c r="AD80" i="14" s="1"/>
  <c r="AK80" i="14" s="1"/>
  <c r="I75" i="51" s="1"/>
  <c r="O75" i="51" s="1"/>
  <c r="N130" i="14"/>
  <c r="O130" i="14" s="1"/>
  <c r="AD130" i="14" s="1"/>
  <c r="AK130" i="14" s="1"/>
  <c r="I112" i="51" s="1"/>
  <c r="O112" i="51" s="1"/>
  <c r="T112" i="51" s="1"/>
  <c r="N149" i="14"/>
  <c r="O149" i="14" s="1"/>
  <c r="AD149" i="14" s="1"/>
  <c r="AK149" i="14" s="1"/>
  <c r="I119" i="51" s="1"/>
  <c r="O119" i="51" s="1"/>
  <c r="N153" i="14"/>
  <c r="O153" i="14" s="1"/>
  <c r="AD153" i="14" s="1"/>
  <c r="AA153" i="14" s="1"/>
  <c r="N38" i="14"/>
  <c r="O38" i="14" s="1"/>
  <c r="N85" i="14"/>
  <c r="O85" i="14" s="1"/>
  <c r="AD85" i="14" s="1"/>
  <c r="AK85" i="14" s="1"/>
  <c r="I80" i="51" s="1"/>
  <c r="O80" i="51" s="1"/>
  <c r="N35" i="14"/>
  <c r="O35" i="14" s="1"/>
  <c r="N156" i="14"/>
  <c r="O156" i="14" s="1"/>
  <c r="AD156" i="14" s="1"/>
  <c r="AK156" i="14" s="1"/>
  <c r="I127" i="51" s="1"/>
  <c r="O127" i="51" s="1"/>
  <c r="N43" i="14"/>
  <c r="O43" i="14" s="1"/>
  <c r="AD43" i="14" s="1"/>
  <c r="AK43" i="14" s="1"/>
  <c r="I50" i="51" s="1"/>
  <c r="O50" i="51" s="1"/>
  <c r="T50" i="51" s="1"/>
  <c r="N134" i="14"/>
  <c r="O134" i="14" s="1"/>
  <c r="AD134" i="14" s="1"/>
  <c r="AK134" i="14" s="1"/>
  <c r="I45" i="57" s="1"/>
  <c r="N172" i="14"/>
  <c r="O172" i="14" s="1"/>
  <c r="AD172" i="14" s="1"/>
  <c r="AK172" i="14" s="1"/>
  <c r="I60" i="57" s="1"/>
  <c r="N83" i="14"/>
  <c r="O83" i="14" s="1"/>
  <c r="AD83" i="14" s="1"/>
  <c r="AK83" i="14" s="1"/>
  <c r="I78" i="51" s="1"/>
  <c r="O78" i="51" s="1"/>
  <c r="N124" i="14"/>
  <c r="O124" i="14" s="1"/>
  <c r="AD124" i="14" s="1"/>
  <c r="AK124" i="14" s="1"/>
  <c r="I107" i="51" s="1"/>
  <c r="N159" i="14"/>
  <c r="O159" i="14" s="1"/>
  <c r="AD159" i="14" s="1"/>
  <c r="AK159" i="14" s="1"/>
  <c r="I130" i="51" s="1"/>
  <c r="O130" i="51" s="1"/>
  <c r="N74" i="14"/>
  <c r="O74" i="14" s="1"/>
  <c r="AD74" i="14" s="1"/>
  <c r="AK74" i="14" s="1"/>
  <c r="I68" i="51" s="1"/>
  <c r="O68" i="51" s="1"/>
  <c r="T68" i="51" s="1"/>
  <c r="N171" i="14"/>
  <c r="O171" i="14" s="1"/>
  <c r="AD171" i="14" s="1"/>
  <c r="N144" i="14"/>
  <c r="N167" i="14"/>
  <c r="O167" i="14" s="1"/>
  <c r="AD167" i="14" s="1"/>
  <c r="AK167" i="14" s="1"/>
  <c r="N81" i="14"/>
  <c r="O81" i="14" s="1"/>
  <c r="AD81" i="14" s="1"/>
  <c r="AK81" i="14" s="1"/>
  <c r="I76" i="51" s="1"/>
  <c r="O76" i="51" s="1"/>
  <c r="N47" i="14"/>
  <c r="O47" i="14" s="1"/>
  <c r="N191" i="14"/>
  <c r="O191" i="14" s="1"/>
  <c r="AD191" i="14" s="1"/>
  <c r="AK191" i="14" s="1"/>
  <c r="I149" i="51" s="1"/>
  <c r="O149" i="51" s="1"/>
  <c r="AB69" i="14"/>
  <c r="AB94" i="14" s="1"/>
  <c r="N91" i="14"/>
  <c r="O91" i="14" s="1"/>
  <c r="AD91" i="14" s="1"/>
  <c r="AK91" i="14" s="1"/>
  <c r="N161" i="14"/>
  <c r="O161" i="14" s="1"/>
  <c r="AD161" i="14" s="1"/>
  <c r="AK161" i="14" s="1"/>
  <c r="I132" i="51" s="1"/>
  <c r="O132" i="51" s="1"/>
  <c r="T132" i="51" s="1"/>
  <c r="N163" i="14"/>
  <c r="O163" i="14" s="1"/>
  <c r="AD163" i="14" s="1"/>
  <c r="AK163" i="14" s="1"/>
  <c r="I134" i="51" s="1"/>
  <c r="O134" i="51" s="1"/>
  <c r="T134" i="51" s="1"/>
  <c r="N174" i="14"/>
  <c r="N169" i="14"/>
  <c r="O169" i="14" s="1"/>
  <c r="AD169" i="14" s="1"/>
  <c r="AK169" i="14" s="1"/>
  <c r="I139" i="51" s="1"/>
  <c r="O139" i="51" s="1"/>
  <c r="N211" i="14"/>
  <c r="O211" i="14" s="1"/>
  <c r="AD211" i="14" s="1"/>
  <c r="AK211" i="14" s="1"/>
  <c r="I76" i="57" s="1"/>
  <c r="N204" i="14"/>
  <c r="O204" i="14" s="1"/>
  <c r="AD204" i="14" s="1"/>
  <c r="AK204" i="14" s="1"/>
  <c r="I163" i="51" s="1"/>
  <c r="O163" i="51" s="1"/>
  <c r="T163" i="51" s="1"/>
  <c r="I152" i="51"/>
  <c r="O152" i="51" s="1"/>
  <c r="I132" i="14"/>
  <c r="N151" i="14"/>
  <c r="O151" i="14" s="1"/>
  <c r="AD151" i="14" s="1"/>
  <c r="AK151" i="14" s="1"/>
  <c r="I121" i="51" s="1"/>
  <c r="O121" i="51" s="1"/>
  <c r="T121" i="51" s="1"/>
  <c r="N206" i="14"/>
  <c r="O206" i="14" s="1"/>
  <c r="AD206" i="14" s="1"/>
  <c r="N162" i="14"/>
  <c r="O162" i="14" s="1"/>
  <c r="AD162" i="14" s="1"/>
  <c r="AK162" i="14" s="1"/>
  <c r="I133" i="51" s="1"/>
  <c r="O133" i="51" s="1"/>
  <c r="T133" i="51" s="1"/>
  <c r="I170" i="14"/>
  <c r="N49" i="14"/>
  <c r="O49" i="14" s="1"/>
  <c r="AD49" i="14" s="1"/>
  <c r="AK49" i="14" s="1"/>
  <c r="I56" i="51" s="1"/>
  <c r="N95" i="14"/>
  <c r="N115" i="14"/>
  <c r="O115" i="14" s="1"/>
  <c r="AD115" i="14" s="1"/>
  <c r="AK115" i="14" s="1"/>
  <c r="I97" i="51" s="1"/>
  <c r="O97" i="51" s="1"/>
  <c r="T97" i="51" s="1"/>
  <c r="N98" i="14"/>
  <c r="O98" i="14" s="1"/>
  <c r="AD98" i="14" s="1"/>
  <c r="AK98" i="14" s="1"/>
  <c r="I33" i="57" s="1"/>
  <c r="N196" i="14"/>
  <c r="O196" i="14" s="1"/>
  <c r="AD196" i="14" s="1"/>
  <c r="AK196" i="14" s="1"/>
  <c r="I155" i="51" s="1"/>
  <c r="O155" i="51" s="1"/>
  <c r="N92" i="14"/>
  <c r="O92" i="14" s="1"/>
  <c r="AD92" i="14" s="1"/>
  <c r="AK92" i="14" s="1"/>
  <c r="I86" i="51" s="1"/>
  <c r="O86" i="51" s="1"/>
  <c r="N114" i="14"/>
  <c r="O114" i="14" s="1"/>
  <c r="AD114" i="14" s="1"/>
  <c r="AK114" i="14" s="1"/>
  <c r="I96" i="51" s="1"/>
  <c r="O96" i="51" s="1"/>
  <c r="N210" i="14"/>
  <c r="O210" i="14" s="1"/>
  <c r="AD210" i="14" s="1"/>
  <c r="AK210" i="14" s="1"/>
  <c r="I75" i="57" s="1"/>
  <c r="N160" i="14"/>
  <c r="O160" i="14" s="1"/>
  <c r="AD160" i="14" s="1"/>
  <c r="AK160" i="14" s="1"/>
  <c r="I131" i="51" s="1"/>
  <c r="O131" i="51" s="1"/>
  <c r="T131" i="51" s="1"/>
  <c r="N182" i="14"/>
  <c r="O182" i="14" s="1"/>
  <c r="AD182" i="14" s="1"/>
  <c r="AK182" i="14" s="1"/>
  <c r="I140" i="51" s="1"/>
  <c r="O140" i="51" s="1"/>
  <c r="N146" i="14"/>
  <c r="O146" i="14" s="1"/>
  <c r="AD146" i="14" s="1"/>
  <c r="AK146" i="14" s="1"/>
  <c r="I116" i="51" s="1"/>
  <c r="O116" i="51" s="1"/>
  <c r="N48" i="14"/>
  <c r="O48" i="14" s="1"/>
  <c r="AD48" i="14" s="1"/>
  <c r="AK48" i="14" s="1"/>
  <c r="I55" i="51" s="1"/>
  <c r="O55" i="51" s="1"/>
  <c r="N53" i="14"/>
  <c r="O53" i="14" s="1"/>
  <c r="AD53" i="14" s="1"/>
  <c r="AK53" i="14" s="1"/>
  <c r="N121" i="14"/>
  <c r="O121" i="14" s="1"/>
  <c r="AD121" i="14" s="1"/>
  <c r="AK121" i="14" s="1"/>
  <c r="I104" i="51" s="1"/>
  <c r="O104" i="51" s="1"/>
  <c r="T104" i="51" s="1"/>
  <c r="N183" i="14"/>
  <c r="O183" i="14" s="1"/>
  <c r="AD183" i="14" s="1"/>
  <c r="AK183" i="14" s="1"/>
  <c r="I141" i="51" s="1"/>
  <c r="O141" i="51" s="1"/>
  <c r="N168" i="14"/>
  <c r="O168" i="14" s="1"/>
  <c r="AD168" i="14" s="1"/>
  <c r="AK168" i="14" s="1"/>
  <c r="I138" i="51" s="1"/>
  <c r="O138" i="51" s="1"/>
  <c r="N198" i="14"/>
  <c r="O198" i="14" s="1"/>
  <c r="AD198" i="14" s="1"/>
  <c r="AK198" i="14" s="1"/>
  <c r="I157" i="51" s="1"/>
  <c r="O157" i="51" s="1"/>
  <c r="N147" i="14"/>
  <c r="O147" i="14" s="1"/>
  <c r="AD147" i="14" s="1"/>
  <c r="AA147" i="14" s="1"/>
  <c r="N59" i="14"/>
  <c r="O59" i="14" s="1"/>
  <c r="N188" i="14"/>
  <c r="O188" i="14" s="1"/>
  <c r="AD188" i="14" s="1"/>
  <c r="AK188" i="14" s="1"/>
  <c r="I146" i="51" s="1"/>
  <c r="O146" i="51" s="1"/>
  <c r="N155" i="14"/>
  <c r="O155" i="14" s="1"/>
  <c r="N108" i="14"/>
  <c r="O108" i="14" s="1"/>
  <c r="AD108" i="14" s="1"/>
  <c r="AK108" i="14" s="1"/>
  <c r="I90" i="51" s="1"/>
  <c r="O90" i="51" s="1"/>
  <c r="N96" i="14"/>
  <c r="O96" i="14" s="1"/>
  <c r="AD96" i="14" s="1"/>
  <c r="AK96" i="14" s="1"/>
  <c r="I30" i="57" s="1"/>
  <c r="N125" i="14"/>
  <c r="O125" i="14" s="1"/>
  <c r="AD125" i="14" s="1"/>
  <c r="AK125" i="14" s="1"/>
  <c r="I108" i="51" s="1"/>
  <c r="O108" i="51" s="1"/>
  <c r="T108" i="51" s="1"/>
  <c r="N187" i="14"/>
  <c r="O187" i="14" s="1"/>
  <c r="AD187" i="14" s="1"/>
  <c r="AK187" i="14" s="1"/>
  <c r="I145" i="51" s="1"/>
  <c r="O145" i="51" s="1"/>
  <c r="I77" i="57"/>
  <c r="J14" i="57"/>
  <c r="J48" i="57" s="1"/>
  <c r="N31" i="14"/>
  <c r="O31" i="14" s="1"/>
  <c r="AD31" i="14" s="1"/>
  <c r="N78" i="14"/>
  <c r="O78" i="14" s="1"/>
  <c r="AD78" i="14" s="1"/>
  <c r="AK78" i="14" s="1"/>
  <c r="I72" i="51" s="1"/>
  <c r="O72" i="51" s="1"/>
  <c r="N150" i="14"/>
  <c r="O150" i="14" s="1"/>
  <c r="AD150" i="14" s="1"/>
  <c r="AK150" i="14" s="1"/>
  <c r="I120" i="51" s="1"/>
  <c r="O120" i="51" s="1"/>
  <c r="N166" i="14"/>
  <c r="O166" i="14" s="1"/>
  <c r="AD166" i="14" s="1"/>
  <c r="AK166" i="14" s="1"/>
  <c r="I137" i="51" s="1"/>
  <c r="O137" i="51" s="1"/>
  <c r="T137" i="51" s="1"/>
  <c r="N54" i="14"/>
  <c r="O54" i="14" s="1"/>
  <c r="AD54" i="14" s="1"/>
  <c r="AK54" i="14" s="1"/>
  <c r="I60" i="51" s="1"/>
  <c r="O60" i="51" s="1"/>
  <c r="T60" i="51" s="1"/>
  <c r="N36" i="14"/>
  <c r="O36" i="14" s="1"/>
  <c r="U36" i="14" s="1"/>
  <c r="N164" i="14"/>
  <c r="O164" i="14" s="1"/>
  <c r="AD164" i="14" s="1"/>
  <c r="AK164" i="14" s="1"/>
  <c r="I135" i="51" s="1"/>
  <c r="O135" i="51" s="1"/>
  <c r="N207" i="14"/>
  <c r="O207" i="14" s="1"/>
  <c r="AD207" i="14" s="1"/>
  <c r="AK207" i="14" s="1"/>
  <c r="I165" i="51" s="1"/>
  <c r="O165" i="51" s="1"/>
  <c r="N113" i="14"/>
  <c r="O113" i="14" s="1"/>
  <c r="AD113" i="14" s="1"/>
  <c r="AK113" i="14" s="1"/>
  <c r="I95" i="51" s="1"/>
  <c r="O95" i="51" s="1"/>
  <c r="N72" i="14"/>
  <c r="O72" i="14" s="1"/>
  <c r="AD72" i="14" s="1"/>
  <c r="AK72" i="14" s="1"/>
  <c r="I66" i="51" s="1"/>
  <c r="O66" i="51" s="1"/>
  <c r="N89" i="14"/>
  <c r="O89" i="14" s="1"/>
  <c r="AD89" i="14" s="1"/>
  <c r="AK89" i="14" s="1"/>
  <c r="I84" i="51" s="1"/>
  <c r="N157" i="14"/>
  <c r="O157" i="14" s="1"/>
  <c r="AD157" i="14" s="1"/>
  <c r="AK157" i="14" s="1"/>
  <c r="I128" i="51" s="1"/>
  <c r="O128" i="51" s="1"/>
  <c r="N111" i="14"/>
  <c r="O111" i="14" s="1"/>
  <c r="AD111" i="14" s="1"/>
  <c r="AK111" i="14" s="1"/>
  <c r="I93" i="51" s="1"/>
  <c r="O93" i="51" s="1"/>
  <c r="N33" i="14"/>
  <c r="O33" i="14" s="1"/>
  <c r="N39" i="14"/>
  <c r="O39" i="14" s="1"/>
  <c r="N30" i="14"/>
  <c r="O30" i="14" s="1"/>
  <c r="AD30" i="14" s="1"/>
  <c r="N79" i="14"/>
  <c r="O79" i="14" s="1"/>
  <c r="AD79" i="14" s="1"/>
  <c r="AK79" i="14" s="1"/>
  <c r="I73" i="51" s="1"/>
  <c r="O73" i="51" s="1"/>
  <c r="T73" i="51" s="1"/>
  <c r="N202" i="14"/>
  <c r="O202" i="14" s="1"/>
  <c r="AD202" i="14" s="1"/>
  <c r="AK202" i="14" s="1"/>
  <c r="I161" i="51" s="1"/>
  <c r="O161" i="51" s="1"/>
  <c r="T161" i="51" s="1"/>
  <c r="N120" i="14"/>
  <c r="O120" i="14" s="1"/>
  <c r="AD120" i="14" s="1"/>
  <c r="AK120" i="14" s="1"/>
  <c r="I103" i="51" s="1"/>
  <c r="O103" i="51" s="1"/>
  <c r="N88" i="14"/>
  <c r="O88" i="14" s="1"/>
  <c r="AD88" i="14" s="1"/>
  <c r="AK88" i="14" s="1"/>
  <c r="I83" i="51" s="1"/>
  <c r="O83" i="51" s="1"/>
  <c r="I32" i="57"/>
  <c r="N165" i="14"/>
  <c r="O165" i="14" s="1"/>
  <c r="AD165" i="14" s="1"/>
  <c r="AK165" i="14" s="1"/>
  <c r="I136" i="51" s="1"/>
  <c r="O136" i="51" s="1"/>
  <c r="N173" i="14"/>
  <c r="O173" i="14" s="1"/>
  <c r="AD173" i="14" s="1"/>
  <c r="AK173" i="14" s="1"/>
  <c r="I61" i="57" s="1"/>
  <c r="N70" i="14"/>
  <c r="N51" i="14"/>
  <c r="O51" i="14" s="1"/>
  <c r="AD51" i="14" s="1"/>
  <c r="AK51" i="14" s="1"/>
  <c r="I58" i="51" s="1"/>
  <c r="O58" i="51" s="1"/>
  <c r="T58" i="51" s="1"/>
  <c r="N107" i="14"/>
  <c r="O107" i="14" s="1"/>
  <c r="AD107" i="14" s="1"/>
  <c r="AK107" i="14" s="1"/>
  <c r="I89" i="51" s="1"/>
  <c r="O89" i="51" s="1"/>
  <c r="T89" i="51" s="1"/>
  <c r="N192" i="14"/>
  <c r="O192" i="14" s="1"/>
  <c r="AD192" i="14" s="1"/>
  <c r="AK192" i="14" s="1"/>
  <c r="I150" i="51" s="1"/>
  <c r="O150" i="51" s="1"/>
  <c r="N184" i="14"/>
  <c r="O184" i="14" s="1"/>
  <c r="U184" i="14" s="1"/>
  <c r="N193" i="14"/>
  <c r="N118" i="14"/>
  <c r="O118" i="14" s="1"/>
  <c r="AD118" i="14" s="1"/>
  <c r="AK118" i="14" s="1"/>
  <c r="I101" i="51" s="1"/>
  <c r="O101" i="51" s="1"/>
  <c r="N32" i="14"/>
  <c r="O32" i="14" s="1"/>
  <c r="AD32" i="14" s="1"/>
  <c r="N37" i="14"/>
  <c r="O37" i="14" s="1"/>
  <c r="AD37" i="14" s="1"/>
  <c r="AK37" i="14" s="1"/>
  <c r="I43" i="51" s="1"/>
  <c r="O43" i="51" s="1"/>
  <c r="N45" i="14"/>
  <c r="O45" i="14" s="1"/>
  <c r="AD45" i="14" s="1"/>
  <c r="AK45" i="14" s="1"/>
  <c r="I52" i="51" s="1"/>
  <c r="O52" i="51" s="1"/>
  <c r="I47" i="57"/>
  <c r="N73" i="14"/>
  <c r="N119" i="14"/>
  <c r="O119" i="14" s="1"/>
  <c r="AD119" i="14" s="1"/>
  <c r="AK119" i="14" s="1"/>
  <c r="I102" i="51" s="1"/>
  <c r="O102" i="51" s="1"/>
  <c r="T102" i="51" s="1"/>
  <c r="N194" i="14"/>
  <c r="O194" i="14" s="1"/>
  <c r="AD194" i="14" s="1"/>
  <c r="AK194" i="14" s="1"/>
  <c r="I153" i="51" s="1"/>
  <c r="O153" i="51" s="1"/>
  <c r="N200" i="14"/>
  <c r="O200" i="14" s="1"/>
  <c r="N185" i="14"/>
  <c r="O185" i="14" s="1"/>
  <c r="U185" i="14" s="1"/>
  <c r="N126" i="14"/>
  <c r="O126" i="14" s="1"/>
  <c r="AD126" i="14" s="1"/>
  <c r="AK126" i="14" s="1"/>
  <c r="I109" i="51" s="1"/>
  <c r="O109" i="51" s="1"/>
  <c r="T109" i="51" s="1"/>
  <c r="N50" i="14"/>
  <c r="O50" i="14" s="1"/>
  <c r="N154" i="14"/>
  <c r="O154" i="14" s="1"/>
  <c r="AD154" i="14" s="1"/>
  <c r="AK154" i="14" s="1"/>
  <c r="I124" i="51" s="1"/>
  <c r="O124" i="51" s="1"/>
  <c r="N57" i="14"/>
  <c r="N148" i="14"/>
  <c r="O148" i="14" s="1"/>
  <c r="AD148" i="14" s="1"/>
  <c r="AK148" i="14" s="1"/>
  <c r="I118" i="51" s="1"/>
  <c r="O118" i="51" s="1"/>
  <c r="T118" i="51" s="1"/>
  <c r="N90" i="14"/>
  <c r="O90" i="14" s="1"/>
  <c r="AD90" i="14" s="1"/>
  <c r="AK90" i="14" s="1"/>
  <c r="I85" i="51" s="1"/>
  <c r="O85" i="51" s="1"/>
  <c r="N84" i="14"/>
  <c r="O84" i="14" s="1"/>
  <c r="AD84" i="14" s="1"/>
  <c r="AK84" i="14" s="1"/>
  <c r="I79" i="51" s="1"/>
  <c r="O79" i="51" s="1"/>
  <c r="T79" i="51" s="1"/>
  <c r="N127" i="14"/>
  <c r="O127" i="14" s="1"/>
  <c r="AD127" i="14" s="1"/>
  <c r="AK127" i="14" s="1"/>
  <c r="I110" i="51" s="1"/>
  <c r="O110" i="51" s="1"/>
  <c r="N212" i="14"/>
  <c r="I126" i="51"/>
  <c r="O126" i="51" s="1"/>
  <c r="T126" i="51" s="1"/>
  <c r="N93" i="14"/>
  <c r="O93" i="14" s="1"/>
  <c r="AD93" i="14" s="1"/>
  <c r="AK93" i="14" s="1"/>
  <c r="I87" i="51" s="1"/>
  <c r="O87" i="51" s="1"/>
  <c r="N112" i="14"/>
  <c r="O112" i="14" s="1"/>
  <c r="AD112" i="14" s="1"/>
  <c r="AK112" i="14" s="1"/>
  <c r="I94" i="51" s="1"/>
  <c r="O94" i="51" s="1"/>
  <c r="T94" i="51" s="1"/>
  <c r="N40" i="14"/>
  <c r="O40" i="14" s="1"/>
  <c r="AD40" i="14" s="1"/>
  <c r="AK40" i="14" s="1"/>
  <c r="I46" i="51" s="1"/>
  <c r="O46" i="51" s="1"/>
  <c r="N55" i="14"/>
  <c r="O55" i="14" s="1"/>
  <c r="AD55" i="14" s="1"/>
  <c r="AK55" i="14" s="1"/>
  <c r="I61" i="51" s="1"/>
  <c r="O61" i="51" s="1"/>
  <c r="T61" i="51" s="1"/>
  <c r="N117" i="14"/>
  <c r="O117" i="14" s="1"/>
  <c r="AD117" i="14" s="1"/>
  <c r="AK117" i="14" s="1"/>
  <c r="I99" i="51" s="1"/>
  <c r="O99" i="51" s="1"/>
  <c r="T99" i="51" s="1"/>
  <c r="N42" i="14"/>
  <c r="O42" i="14" s="1"/>
  <c r="AD42" i="14" s="1"/>
  <c r="AK42" i="14" s="1"/>
  <c r="I49" i="51" s="1"/>
  <c r="O49" i="51" s="1"/>
  <c r="N68" i="14"/>
  <c r="O68" i="14" s="1"/>
  <c r="Y37" i="14"/>
  <c r="AC37" i="14" s="1"/>
  <c r="Y36" i="14"/>
  <c r="S135" i="51"/>
  <c r="V135" i="51" s="1"/>
  <c r="S152" i="51"/>
  <c r="V152" i="51" s="1"/>
  <c r="AB132" i="14"/>
  <c r="Q6" i="14" s="1"/>
  <c r="S99" i="51"/>
  <c r="V99" i="51" s="1"/>
  <c r="S110" i="51"/>
  <c r="V110" i="51" s="1"/>
  <c r="S150" i="51"/>
  <c r="V150" i="51" s="1"/>
  <c r="S126" i="51"/>
  <c r="V126" i="51" s="1"/>
  <c r="S121" i="51"/>
  <c r="V121" i="51" s="1"/>
  <c r="S128" i="51"/>
  <c r="V128" i="51" s="1"/>
  <c r="S144" i="51"/>
  <c r="V144" i="51" s="1"/>
  <c r="S112" i="51"/>
  <c r="V112" i="51" s="1"/>
  <c r="S138" i="51"/>
  <c r="V138" i="51" s="1"/>
  <c r="AC146" i="14"/>
  <c r="S158" i="51"/>
  <c r="V158" i="51" s="1"/>
  <c r="S136" i="51"/>
  <c r="V136" i="51" s="1"/>
  <c r="S133" i="51"/>
  <c r="V133" i="51" s="1"/>
  <c r="AI71" i="14"/>
  <c r="AC167" i="14"/>
  <c r="N94" i="51"/>
  <c r="Q94" i="51" s="1"/>
  <c r="AI107" i="14"/>
  <c r="Y58" i="14"/>
  <c r="AC58" i="14" s="1"/>
  <c r="AC171" i="14"/>
  <c r="AC109" i="14"/>
  <c r="X82" i="14"/>
  <c r="AL82" i="14" s="1"/>
  <c r="J77" i="51" s="1"/>
  <c r="P77" i="51" s="1"/>
  <c r="U77" i="51" s="1"/>
  <c r="L82" i="14"/>
  <c r="N163" i="51"/>
  <c r="Q163" i="51" s="1"/>
  <c r="AC122" i="14"/>
  <c r="N103" i="51"/>
  <c r="Q103" i="51" s="1"/>
  <c r="AI76" i="14"/>
  <c r="L39" i="14"/>
  <c r="Y39" i="14"/>
  <c r="L132" i="14"/>
  <c r="X68" i="14"/>
  <c r="L68" i="14"/>
  <c r="X75" i="14"/>
  <c r="AL75" i="14" s="1"/>
  <c r="J69" i="51" s="1"/>
  <c r="P69" i="51" s="1"/>
  <c r="U69" i="51" s="1"/>
  <c r="L75" i="14"/>
  <c r="S90" i="51"/>
  <c r="V90" i="51" s="1"/>
  <c r="AI73" i="14"/>
  <c r="S208" i="14"/>
  <c r="AC145" i="14"/>
  <c r="AC114" i="14"/>
  <c r="L51" i="14"/>
  <c r="Y51" i="14"/>
  <c r="AC209" i="14"/>
  <c r="N111" i="51"/>
  <c r="Q111" i="51" s="1"/>
  <c r="S132" i="14"/>
  <c r="AF132" i="14"/>
  <c r="Q10" i="14" s="1"/>
  <c r="X85" i="14"/>
  <c r="AL85" i="14" s="1"/>
  <c r="J80" i="51" s="1"/>
  <c r="P80" i="51" s="1"/>
  <c r="U80" i="51" s="1"/>
  <c r="L85" i="14"/>
  <c r="AI70" i="14"/>
  <c r="AC126" i="14"/>
  <c r="X90" i="14"/>
  <c r="AL90" i="14" s="1"/>
  <c r="J85" i="51" s="1"/>
  <c r="P85" i="51" s="1"/>
  <c r="U85" i="51" s="1"/>
  <c r="L90" i="14"/>
  <c r="AC133" i="14"/>
  <c r="L35" i="14"/>
  <c r="Y35" i="14"/>
  <c r="J74" i="51"/>
  <c r="P74" i="51" s="1"/>
  <c r="U74" i="51" s="1"/>
  <c r="S56" i="14"/>
  <c r="L50" i="14"/>
  <c r="Y50" i="14"/>
  <c r="AI53" i="14"/>
  <c r="AC113" i="14"/>
  <c r="S89" i="51"/>
  <c r="V89" i="51" s="1"/>
  <c r="S102" i="51"/>
  <c r="V102" i="51" s="1"/>
  <c r="S119" i="51"/>
  <c r="V119" i="51" s="1"/>
  <c r="AI68" i="14"/>
  <c r="X86" i="14"/>
  <c r="AL86" i="14" s="1"/>
  <c r="J81" i="51" s="1"/>
  <c r="P81" i="51" s="1"/>
  <c r="U81" i="51" s="1"/>
  <c r="L86" i="14"/>
  <c r="X73" i="14"/>
  <c r="AL73" i="14" s="1"/>
  <c r="J67" i="51" s="1"/>
  <c r="P67" i="51" s="1"/>
  <c r="U67" i="51" s="1"/>
  <c r="L73" i="14"/>
  <c r="L38" i="14"/>
  <c r="Y38" i="14"/>
  <c r="AI172" i="14"/>
  <c r="X72" i="14"/>
  <c r="AL72" i="14" s="1"/>
  <c r="J66" i="51" s="1"/>
  <c r="P66" i="51" s="1"/>
  <c r="U66" i="51" s="1"/>
  <c r="L72" i="14"/>
  <c r="AC121" i="14"/>
  <c r="L54" i="14"/>
  <c r="Y54" i="14"/>
  <c r="AC115" i="14"/>
  <c r="AI134" i="14"/>
  <c r="L45" i="14"/>
  <c r="Y45" i="14"/>
  <c r="Y43" i="14"/>
  <c r="AC43" i="14" s="1"/>
  <c r="AC166" i="14"/>
  <c r="X95" i="14"/>
  <c r="Y41" i="14"/>
  <c r="G260" i="51"/>
  <c r="J11" i="56" s="1"/>
  <c r="AI97" i="14"/>
  <c r="L47" i="14"/>
  <c r="Y47" i="14"/>
  <c r="AI189" i="14"/>
  <c r="X71" i="14"/>
  <c r="AL71" i="14" s="1"/>
  <c r="J65" i="51" s="1"/>
  <c r="P65" i="51" s="1"/>
  <c r="U65" i="51" s="1"/>
  <c r="L71" i="14"/>
  <c r="L44" i="14"/>
  <c r="Y44" i="14"/>
  <c r="AC159" i="14"/>
  <c r="N92" i="51"/>
  <c r="Q92" i="51" s="1"/>
  <c r="AI171" i="14"/>
  <c r="AI210" i="14"/>
  <c r="L49" i="14"/>
  <c r="Y49" i="14"/>
  <c r="L55" i="14"/>
  <c r="Y55" i="14"/>
  <c r="X74" i="14"/>
  <c r="AL74" i="14" s="1"/>
  <c r="J68" i="51" s="1"/>
  <c r="P68" i="51" s="1"/>
  <c r="U68" i="51" s="1"/>
  <c r="L74" i="14"/>
  <c r="L30" i="14"/>
  <c r="N147" i="51"/>
  <c r="Q147" i="51" s="1"/>
  <c r="X89" i="14"/>
  <c r="AL89" i="14" s="1"/>
  <c r="J84" i="51" s="1"/>
  <c r="P84" i="51" s="1"/>
  <c r="U84" i="51" s="1"/>
  <c r="L89" i="14"/>
  <c r="L52" i="14"/>
  <c r="Y52" i="14"/>
  <c r="AI96" i="14"/>
  <c r="AI48" i="14"/>
  <c r="L31" i="14"/>
  <c r="Y31" i="14"/>
  <c r="L79" i="14"/>
  <c r="X79" i="14"/>
  <c r="AL79" i="14" s="1"/>
  <c r="J73" i="51" s="1"/>
  <c r="P73" i="51" s="1"/>
  <c r="U73" i="51" s="1"/>
  <c r="N155" i="51"/>
  <c r="Q155" i="51" s="1"/>
  <c r="X92" i="14"/>
  <c r="AL92" i="14" s="1"/>
  <c r="J86" i="51" s="1"/>
  <c r="L92" i="14"/>
  <c r="AI135" i="14"/>
  <c r="L84" i="14"/>
  <c r="X84" i="14"/>
  <c r="AL84" i="14" s="1"/>
  <c r="J79" i="51" s="1"/>
  <c r="P79" i="51" s="1"/>
  <c r="U79" i="51" s="1"/>
  <c r="X69" i="14"/>
  <c r="AL69" i="14" s="1"/>
  <c r="J63" i="51" s="1"/>
  <c r="P63" i="51" s="1"/>
  <c r="U63" i="51" s="1"/>
  <c r="L69" i="14"/>
  <c r="X78" i="14"/>
  <c r="AL78" i="14" s="1"/>
  <c r="J72" i="51" s="1"/>
  <c r="P72" i="51" s="1"/>
  <c r="U72" i="51" s="1"/>
  <c r="L78" i="14"/>
  <c r="X83" i="14"/>
  <c r="AL83" i="14" s="1"/>
  <c r="J78" i="51" s="1"/>
  <c r="P78" i="51" s="1"/>
  <c r="U78" i="51" s="1"/>
  <c r="L83" i="14"/>
  <c r="AC111" i="14"/>
  <c r="L33" i="14"/>
  <c r="Y33" i="14"/>
  <c r="X70" i="14"/>
  <c r="AL70" i="14" s="1"/>
  <c r="J64" i="51" s="1"/>
  <c r="P64" i="51" s="1"/>
  <c r="U64" i="51" s="1"/>
  <c r="L70" i="14"/>
  <c r="AI151" i="14"/>
  <c r="L59" i="14"/>
  <c r="Y59" i="14"/>
  <c r="X77" i="14"/>
  <c r="AL77" i="14" s="1"/>
  <c r="J71" i="51" s="1"/>
  <c r="P71" i="51" s="1"/>
  <c r="U71" i="51" s="1"/>
  <c r="L77" i="14"/>
  <c r="L46" i="14"/>
  <c r="Y46" i="14"/>
  <c r="AI95" i="14"/>
  <c r="AI75" i="14"/>
  <c r="L42" i="14"/>
  <c r="Y42" i="14"/>
  <c r="Y53" i="14"/>
  <c r="L53" i="14"/>
  <c r="Y57" i="14"/>
  <c r="AC161" i="14"/>
  <c r="AI89" i="14"/>
  <c r="N153" i="51"/>
  <c r="Q153" i="51" s="1"/>
  <c r="X96" i="14"/>
  <c r="AL96" i="14" s="1"/>
  <c r="L96" i="14"/>
  <c r="X93" i="14"/>
  <c r="AL93" i="14" s="1"/>
  <c r="J87" i="51" s="1"/>
  <c r="P87" i="51" s="1"/>
  <c r="U87" i="51" s="1"/>
  <c r="L93" i="14"/>
  <c r="L32" i="14"/>
  <c r="Y32" i="14"/>
  <c r="AC116" i="14"/>
  <c r="X87" i="14"/>
  <c r="AL87" i="14" s="1"/>
  <c r="J82" i="51" s="1"/>
  <c r="P82" i="51" s="1"/>
  <c r="U82" i="51" s="1"/>
  <c r="L87" i="14"/>
  <c r="X76" i="14"/>
  <c r="AL76" i="14" s="1"/>
  <c r="J70" i="51" s="1"/>
  <c r="P70" i="51" s="1"/>
  <c r="U70" i="51" s="1"/>
  <c r="L76" i="14"/>
  <c r="L34" i="14"/>
  <c r="Y34" i="14"/>
  <c r="N145" i="51"/>
  <c r="Q145" i="51" s="1"/>
  <c r="AI87" i="14"/>
  <c r="AI209" i="14"/>
  <c r="L40" i="14"/>
  <c r="Y40" i="14"/>
  <c r="AJ123" i="14"/>
  <c r="X97" i="14"/>
  <c r="AL97" i="14" s="1"/>
  <c r="L97" i="14"/>
  <c r="X81" i="14"/>
  <c r="AL81" i="14" s="1"/>
  <c r="J76" i="51" s="1"/>
  <c r="P76" i="51" s="1"/>
  <c r="U76" i="51" s="1"/>
  <c r="L81" i="14"/>
  <c r="X88" i="14"/>
  <c r="AL88" i="14" s="1"/>
  <c r="J83" i="51" s="1"/>
  <c r="P83" i="51" s="1"/>
  <c r="U83" i="51" s="1"/>
  <c r="L88" i="14"/>
  <c r="N156" i="51"/>
  <c r="Q156" i="51" s="1"/>
  <c r="AC118" i="14"/>
  <c r="X91" i="14"/>
  <c r="AL91" i="14" s="1"/>
  <c r="L91" i="14"/>
  <c r="Y60" i="14"/>
  <c r="L60" i="14"/>
  <c r="AI133" i="14"/>
  <c r="AI43" i="14"/>
  <c r="L80" i="14"/>
  <c r="X80" i="14"/>
  <c r="AL80" i="14" s="1"/>
  <c r="J75" i="51" s="1"/>
  <c r="P75" i="51" s="1"/>
  <c r="U75" i="51" s="1"/>
  <c r="N157" i="51"/>
  <c r="Q157" i="51" s="1"/>
  <c r="L48" i="14"/>
  <c r="Y48" i="14"/>
  <c r="S154" i="51"/>
  <c r="V154" i="51" s="1"/>
  <c r="Q154" i="51"/>
  <c r="I208" i="14"/>
  <c r="AB198" i="14"/>
  <c r="AC206" i="14"/>
  <c r="AJ206" i="14" s="1"/>
  <c r="H164" i="51" s="1"/>
  <c r="N164" i="51" s="1"/>
  <c r="AC188" i="14"/>
  <c r="AJ188" i="14" s="1"/>
  <c r="H146" i="51" s="1"/>
  <c r="N146" i="51" s="1"/>
  <c r="T206" i="14"/>
  <c r="J208" i="14"/>
  <c r="T198" i="14"/>
  <c r="T195" i="14"/>
  <c r="AJ191" i="14"/>
  <c r="T185" i="14"/>
  <c r="T155" i="14"/>
  <c r="T200" i="14"/>
  <c r="X201" i="51"/>
  <c r="X210" i="51"/>
  <c r="V225" i="51"/>
  <c r="AI204" i="14"/>
  <c r="AI195" i="14"/>
  <c r="AI196" i="14"/>
  <c r="AJ190" i="14"/>
  <c r="AI192" i="14"/>
  <c r="AJ184" i="14"/>
  <c r="H142" i="51" s="1"/>
  <c r="N142" i="51" s="1"/>
  <c r="T182" i="14"/>
  <c r="AI199" i="14"/>
  <c r="AJ183" i="14"/>
  <c r="AI188" i="14"/>
  <c r="AI186" i="14"/>
  <c r="AI197" i="14"/>
  <c r="AI194" i="14"/>
  <c r="AI187" i="14"/>
  <c r="X200" i="51"/>
  <c r="Q242" i="51"/>
  <c r="X198" i="51"/>
  <c r="Q220" i="51"/>
  <c r="X220" i="51" s="1"/>
  <c r="Q127" i="51"/>
  <c r="Q227" i="51"/>
  <c r="X216" i="51"/>
  <c r="X222" i="51"/>
  <c r="Q237" i="51"/>
  <c r="X230" i="51"/>
  <c r="V243" i="51"/>
  <c r="X184" i="51"/>
  <c r="Q199" i="51"/>
  <c r="X215" i="51"/>
  <c r="X205" i="51"/>
  <c r="X196" i="51"/>
  <c r="X172" i="51"/>
  <c r="X235" i="51"/>
  <c r="Q243" i="51"/>
  <c r="Q225" i="51"/>
  <c r="V237" i="51"/>
  <c r="Q238" i="51"/>
  <c r="V209" i="51"/>
  <c r="X228" i="51"/>
  <c r="X194" i="51"/>
  <c r="X224" i="51"/>
  <c r="X232" i="51"/>
  <c r="P36" i="51"/>
  <c r="U36" i="51" s="1"/>
  <c r="U227" i="51"/>
  <c r="V227" i="51" s="1"/>
  <c r="U242" i="51"/>
  <c r="V242" i="51" s="1"/>
  <c r="S236" i="51"/>
  <c r="R236" i="51"/>
  <c r="S125" i="51"/>
  <c r="V125" i="51" s="1"/>
  <c r="S127" i="51"/>
  <c r="V127" i="51" s="1"/>
  <c r="S134" i="51"/>
  <c r="V134" i="51" s="1"/>
  <c r="T207" i="14"/>
  <c r="AJ203" i="14"/>
  <c r="H162" i="51" s="1"/>
  <c r="N162" i="51" s="1"/>
  <c r="AJ202" i="14"/>
  <c r="T201" i="14"/>
  <c r="L208" i="14"/>
  <c r="T132" i="14"/>
  <c r="S10" i="31"/>
  <c r="T169" i="14"/>
  <c r="AI158" i="14"/>
  <c r="AI148" i="14"/>
  <c r="AB170" i="14"/>
  <c r="H108" i="51"/>
  <c r="AI156" i="14"/>
  <c r="AI165" i="14"/>
  <c r="AI164" i="14"/>
  <c r="AI157" i="14"/>
  <c r="AI149" i="14"/>
  <c r="H107" i="51"/>
  <c r="R233" i="51"/>
  <c r="T233" i="51"/>
  <c r="S233" i="51"/>
  <c r="T199" i="51"/>
  <c r="S199" i="51"/>
  <c r="V199" i="51" s="1"/>
  <c r="R199" i="51"/>
  <c r="T211" i="51"/>
  <c r="S211" i="51"/>
  <c r="V211" i="51" s="1"/>
  <c r="R211" i="51"/>
  <c r="O226" i="51"/>
  <c r="P226" i="51"/>
  <c r="U226" i="51" s="1"/>
  <c r="M226" i="51"/>
  <c r="N226" i="51"/>
  <c r="P179" i="51"/>
  <c r="O179" i="51"/>
  <c r="N179" i="51"/>
  <c r="M179" i="51"/>
  <c r="P236" i="51"/>
  <c r="U236" i="51" s="1"/>
  <c r="O236" i="51"/>
  <c r="N236" i="51"/>
  <c r="M236" i="51"/>
  <c r="T221" i="51"/>
  <c r="S221" i="51"/>
  <c r="V221" i="51" s="1"/>
  <c r="R221" i="51"/>
  <c r="AL56" i="14"/>
  <c r="AL62" i="14" s="1"/>
  <c r="X62" i="14"/>
  <c r="H8" i="24"/>
  <c r="W38" i="14" s="1"/>
  <c r="AF38" i="14" s="1"/>
  <c r="AM38" i="14" s="1"/>
  <c r="V38" i="14"/>
  <c r="H9" i="24"/>
  <c r="W39" i="14" s="1"/>
  <c r="AF39" i="14" s="1"/>
  <c r="AM39" i="14" s="1"/>
  <c r="V39" i="14"/>
  <c r="AB33" i="14"/>
  <c r="AB49" i="14"/>
  <c r="G29" i="24"/>
  <c r="G26" i="24"/>
  <c r="G30" i="24"/>
  <c r="AI31" i="14"/>
  <c r="AI58" i="14"/>
  <c r="AI45" i="14"/>
  <c r="AB46" i="14"/>
  <c r="AI32" i="14"/>
  <c r="V59" i="14"/>
  <c r="H6" i="24"/>
  <c r="H124" i="51"/>
  <c r="N131" i="51"/>
  <c r="Q131" i="51" s="1"/>
  <c r="AC169" i="14"/>
  <c r="H118" i="51"/>
  <c r="AJ152" i="14"/>
  <c r="AJ131" i="14"/>
  <c r="H120" i="51"/>
  <c r="H123" i="51"/>
  <c r="H117" i="51"/>
  <c r="S129" i="51"/>
  <c r="V129" i="51" s="1"/>
  <c r="AJ106" i="14"/>
  <c r="M174" i="14" l="1"/>
  <c r="M175" i="14" s="1"/>
  <c r="AN192" i="14"/>
  <c r="AN194" i="14"/>
  <c r="AN197" i="14"/>
  <c r="AN134" i="14"/>
  <c r="AN172" i="14"/>
  <c r="AN156" i="14"/>
  <c r="AN187" i="14"/>
  <c r="AN164" i="14"/>
  <c r="AN151" i="14"/>
  <c r="AN107" i="14"/>
  <c r="G140" i="51"/>
  <c r="M140" i="51" s="1"/>
  <c r="R140" i="51" s="1"/>
  <c r="G86" i="51"/>
  <c r="M86" i="51" s="1"/>
  <c r="R86" i="51" s="1"/>
  <c r="G112" i="51"/>
  <c r="M112" i="51" s="1"/>
  <c r="AN130" i="14"/>
  <c r="G49" i="51"/>
  <c r="M49" i="51" s="1"/>
  <c r="R49" i="51" s="1"/>
  <c r="G133" i="51"/>
  <c r="M133" i="51" s="1"/>
  <c r="R133" i="51" s="1"/>
  <c r="X133" i="51" s="1"/>
  <c r="AN162" i="14"/>
  <c r="G90" i="51"/>
  <c r="M90" i="51" s="1"/>
  <c r="AN108" i="14"/>
  <c r="AN158" i="14"/>
  <c r="G146" i="51"/>
  <c r="M146" i="51" s="1"/>
  <c r="R146" i="51" s="1"/>
  <c r="AN188" i="14"/>
  <c r="G83" i="51"/>
  <c r="M83" i="51" s="1"/>
  <c r="I66" i="57"/>
  <c r="K66" i="57" s="1"/>
  <c r="AN211" i="14"/>
  <c r="G111" i="51"/>
  <c r="M111" i="51" s="1"/>
  <c r="AN128" i="14"/>
  <c r="G40" i="51"/>
  <c r="M40" i="51" s="1"/>
  <c r="R40" i="51" s="1"/>
  <c r="G46" i="51"/>
  <c r="M46" i="51" s="1"/>
  <c r="R46" i="51" s="1"/>
  <c r="AN148" i="14"/>
  <c r="G71" i="51"/>
  <c r="M71" i="51" s="1"/>
  <c r="G60" i="51"/>
  <c r="M60" i="51" s="1"/>
  <c r="R60" i="51" s="1"/>
  <c r="G165" i="51"/>
  <c r="M165" i="51" s="1"/>
  <c r="R165" i="51" s="1"/>
  <c r="G162" i="51"/>
  <c r="M162" i="51" s="1"/>
  <c r="R162" i="51" s="1"/>
  <c r="AN203" i="14"/>
  <c r="G93" i="51"/>
  <c r="M93" i="51" s="1"/>
  <c r="G110" i="51"/>
  <c r="M110" i="51" s="1"/>
  <c r="AN127" i="14"/>
  <c r="G78" i="51"/>
  <c r="M78" i="51" s="1"/>
  <c r="G117" i="51"/>
  <c r="M117" i="51" s="1"/>
  <c r="G124" i="51"/>
  <c r="M124" i="51" s="1"/>
  <c r="AN154" i="14"/>
  <c r="G61" i="51"/>
  <c r="M61" i="51" s="1"/>
  <c r="R61" i="51" s="1"/>
  <c r="G123" i="51"/>
  <c r="M123" i="51" s="1"/>
  <c r="G51" i="51"/>
  <c r="M51" i="51" s="1"/>
  <c r="R51" i="51" s="1"/>
  <c r="G94" i="51"/>
  <c r="M94" i="51" s="1"/>
  <c r="R94" i="51" s="1"/>
  <c r="AN112" i="14"/>
  <c r="G158" i="51"/>
  <c r="M158" i="51" s="1"/>
  <c r="R158" i="51" s="1"/>
  <c r="AN199" i="14"/>
  <c r="G75" i="51"/>
  <c r="M75" i="51" s="1"/>
  <c r="G132" i="51"/>
  <c r="M132" i="51" s="1"/>
  <c r="G134" i="51"/>
  <c r="M134" i="51" s="1"/>
  <c r="AN163" i="14"/>
  <c r="G107" i="51"/>
  <c r="M107" i="51" s="1"/>
  <c r="AN124" i="14"/>
  <c r="G137" i="51"/>
  <c r="M137" i="51" s="1"/>
  <c r="G108" i="51"/>
  <c r="M108" i="51" s="1"/>
  <c r="AN125" i="14"/>
  <c r="G77" i="51"/>
  <c r="M77" i="51" s="1"/>
  <c r="G148" i="51"/>
  <c r="M148" i="51" s="1"/>
  <c r="R148" i="51" s="1"/>
  <c r="G92" i="51"/>
  <c r="M92" i="51" s="1"/>
  <c r="G131" i="51"/>
  <c r="M131" i="51" s="1"/>
  <c r="AN160" i="14"/>
  <c r="G164" i="51"/>
  <c r="M164" i="51" s="1"/>
  <c r="R164" i="51" s="1"/>
  <c r="AN189" i="14"/>
  <c r="G144" i="51"/>
  <c r="M144" i="51" s="1"/>
  <c r="R144" i="51" s="1"/>
  <c r="AN186" i="14"/>
  <c r="AN210" i="14"/>
  <c r="G73" i="51"/>
  <c r="M73" i="51" s="1"/>
  <c r="R73" i="51" s="1"/>
  <c r="G151" i="51"/>
  <c r="M151" i="51" s="1"/>
  <c r="R151" i="51" s="1"/>
  <c r="G98" i="51"/>
  <c r="M98" i="51" s="1"/>
  <c r="G120" i="51"/>
  <c r="M120" i="51" s="1"/>
  <c r="R120" i="51" s="1"/>
  <c r="AN150" i="14"/>
  <c r="G141" i="51"/>
  <c r="M141" i="51" s="1"/>
  <c r="R141" i="51" s="1"/>
  <c r="AN183" i="14"/>
  <c r="G80" i="51"/>
  <c r="M80" i="51" s="1"/>
  <c r="G81" i="51"/>
  <c r="M81" i="51" s="1"/>
  <c r="G85" i="51"/>
  <c r="M85" i="51" s="1"/>
  <c r="G139" i="51"/>
  <c r="M139" i="51" s="1"/>
  <c r="G101" i="51"/>
  <c r="M101" i="51" s="1"/>
  <c r="G43" i="51"/>
  <c r="M43" i="51" s="1"/>
  <c r="R43" i="51" s="1"/>
  <c r="G103" i="51"/>
  <c r="M103" i="51" s="1"/>
  <c r="AN120" i="14"/>
  <c r="G72" i="51"/>
  <c r="M72" i="51" s="1"/>
  <c r="G104" i="51"/>
  <c r="M104" i="51" s="1"/>
  <c r="I4" i="57"/>
  <c r="K4" i="57" s="1"/>
  <c r="G149" i="51"/>
  <c r="M149" i="51" s="1"/>
  <c r="R149" i="51" s="1"/>
  <c r="AN191" i="14"/>
  <c r="G91" i="51"/>
  <c r="M91" i="51" s="1"/>
  <c r="I51" i="57"/>
  <c r="K51" i="57" s="1"/>
  <c r="AN173" i="14"/>
  <c r="AN135" i="14"/>
  <c r="AN149" i="14"/>
  <c r="G154" i="51"/>
  <c r="M154" i="51" s="1"/>
  <c r="R154" i="51" s="1"/>
  <c r="G66" i="51"/>
  <c r="M66" i="51" s="1"/>
  <c r="G114" i="51"/>
  <c r="M114" i="51" s="1"/>
  <c r="G160" i="51"/>
  <c r="M160" i="51" s="1"/>
  <c r="R160" i="51" s="1"/>
  <c r="G159" i="51"/>
  <c r="M159" i="51" s="1"/>
  <c r="R159" i="51" s="1"/>
  <c r="G138" i="51"/>
  <c r="M138" i="51" s="1"/>
  <c r="R138" i="51" s="1"/>
  <c r="AN168" i="14"/>
  <c r="G143" i="51"/>
  <c r="M143" i="51" s="1"/>
  <c r="R143" i="51" s="1"/>
  <c r="G116" i="51"/>
  <c r="M116" i="51" s="1"/>
  <c r="AN204" i="14"/>
  <c r="G76" i="51"/>
  <c r="M76" i="51" s="1"/>
  <c r="G125" i="51"/>
  <c r="M125" i="51" s="1"/>
  <c r="G58" i="51"/>
  <c r="M58" i="51" s="1"/>
  <c r="R58" i="51" s="1"/>
  <c r="G142" i="51"/>
  <c r="M142" i="51" s="1"/>
  <c r="R142" i="51" s="1"/>
  <c r="G105" i="51"/>
  <c r="M105" i="51" s="1"/>
  <c r="G113" i="51"/>
  <c r="M113" i="51" s="1"/>
  <c r="AN131" i="14"/>
  <c r="G96" i="51"/>
  <c r="M96" i="51" s="1"/>
  <c r="AN157" i="14"/>
  <c r="G79" i="51"/>
  <c r="M79" i="51" s="1"/>
  <c r="G115" i="51"/>
  <c r="M115" i="51" s="1"/>
  <c r="G106" i="51"/>
  <c r="M106" i="51" s="1"/>
  <c r="AN123" i="14"/>
  <c r="G88" i="51"/>
  <c r="M88" i="51" s="1"/>
  <c r="G95" i="51"/>
  <c r="M95" i="51" s="1"/>
  <c r="G122" i="51"/>
  <c r="M122" i="51" s="1"/>
  <c r="G99" i="51"/>
  <c r="M99" i="51" s="1"/>
  <c r="AN117" i="14"/>
  <c r="G109" i="51"/>
  <c r="M109" i="51" s="1"/>
  <c r="R109" i="51" s="1"/>
  <c r="G155" i="51"/>
  <c r="M155" i="51" s="1"/>
  <c r="R155" i="51" s="1"/>
  <c r="AN196" i="14"/>
  <c r="AN165" i="14"/>
  <c r="G68" i="51"/>
  <c r="M68" i="51" s="1"/>
  <c r="G97" i="51"/>
  <c r="M97" i="51" s="1"/>
  <c r="G102" i="51"/>
  <c r="M102" i="51" s="1"/>
  <c r="AN119" i="14"/>
  <c r="G130" i="51"/>
  <c r="M130" i="51" s="1"/>
  <c r="R130" i="51" s="1"/>
  <c r="G161" i="51"/>
  <c r="M161" i="51" s="1"/>
  <c r="R161" i="51" s="1"/>
  <c r="AN202" i="14"/>
  <c r="G87" i="51"/>
  <c r="M87" i="51" s="1"/>
  <c r="AC32" i="14"/>
  <c r="I56" i="14"/>
  <c r="I62" i="14" s="1"/>
  <c r="AA114" i="14"/>
  <c r="AK32" i="14"/>
  <c r="I38" i="51" s="1"/>
  <c r="O38" i="51" s="1"/>
  <c r="AD26" i="14"/>
  <c r="U35" i="14"/>
  <c r="AA161" i="14"/>
  <c r="O73" i="14"/>
  <c r="AD73" i="14" s="1"/>
  <c r="AK73" i="14" s="1"/>
  <c r="I67" i="51" s="1"/>
  <c r="O67" i="51" s="1"/>
  <c r="AA58" i="14"/>
  <c r="AA173" i="14"/>
  <c r="AA126" i="14"/>
  <c r="AA122" i="14"/>
  <c r="AA118" i="14"/>
  <c r="AA146" i="14"/>
  <c r="O70" i="14"/>
  <c r="AD70" i="14" s="1"/>
  <c r="AK70" i="14" s="1"/>
  <c r="I64" i="51" s="1"/>
  <c r="O64" i="51" s="1"/>
  <c r="AA167" i="14"/>
  <c r="AA171" i="14"/>
  <c r="AC54" i="14"/>
  <c r="AA54" i="14" s="1"/>
  <c r="AA124" i="14"/>
  <c r="AA159" i="14"/>
  <c r="AA109" i="14"/>
  <c r="AA111" i="14"/>
  <c r="AA169" i="14"/>
  <c r="AA166" i="14"/>
  <c r="AA113" i="14"/>
  <c r="K22" i="57"/>
  <c r="AM132" i="14"/>
  <c r="Q24" i="14" s="1"/>
  <c r="AA160" i="14"/>
  <c r="AC44" i="14"/>
  <c r="AA44" i="14" s="1"/>
  <c r="AA112" i="14"/>
  <c r="AA162" i="14"/>
  <c r="AA145" i="14"/>
  <c r="AA211" i="14"/>
  <c r="AA121" i="14"/>
  <c r="AA37" i="14"/>
  <c r="AA149" i="14"/>
  <c r="AA108" i="14"/>
  <c r="AA207" i="14"/>
  <c r="AA168" i="14"/>
  <c r="U128" i="14"/>
  <c r="AA196" i="14"/>
  <c r="AA120" i="14"/>
  <c r="AA164" i="14"/>
  <c r="AA134" i="14"/>
  <c r="AA127" i="14"/>
  <c r="AA43" i="14"/>
  <c r="AA116" i="14"/>
  <c r="K37" i="57"/>
  <c r="AG128" i="14"/>
  <c r="G26" i="51" s="1"/>
  <c r="O26" i="51" s="1"/>
  <c r="U26" i="51" s="1"/>
  <c r="AA192" i="14"/>
  <c r="AA115" i="14"/>
  <c r="AA204" i="14"/>
  <c r="AA117" i="14"/>
  <c r="AA148" i="14"/>
  <c r="AA165" i="14"/>
  <c r="AI60" i="14"/>
  <c r="AA151" i="14"/>
  <c r="AA131" i="14"/>
  <c r="AA125" i="14"/>
  <c r="AA156" i="14"/>
  <c r="AA206" i="14"/>
  <c r="AC45" i="14"/>
  <c r="AA45" i="14" s="1"/>
  <c r="AC51" i="14"/>
  <c r="AA51" i="14" s="1"/>
  <c r="AI132" i="14"/>
  <c r="Q20" i="14" s="1"/>
  <c r="AA129" i="14"/>
  <c r="AA123" i="14"/>
  <c r="AA135" i="14"/>
  <c r="AA186" i="14"/>
  <c r="AA210" i="14"/>
  <c r="AA194" i="14"/>
  <c r="AB208" i="14"/>
  <c r="AA198" i="14"/>
  <c r="AA163" i="14"/>
  <c r="AA158" i="14"/>
  <c r="AA128" i="14"/>
  <c r="AA183" i="14"/>
  <c r="AC38" i="14"/>
  <c r="AJ38" i="14" s="1"/>
  <c r="AC39" i="14"/>
  <c r="AJ39" i="14" s="1"/>
  <c r="AA150" i="14"/>
  <c r="AF70" i="14"/>
  <c r="AA188" i="14"/>
  <c r="AA157" i="14"/>
  <c r="AA187" i="14"/>
  <c r="AA119" i="14"/>
  <c r="AA197" i="14"/>
  <c r="AA110" i="14"/>
  <c r="AA203" i="14"/>
  <c r="AA202" i="14"/>
  <c r="AA189" i="14"/>
  <c r="T94" i="14"/>
  <c r="AA130" i="14"/>
  <c r="AA199" i="14"/>
  <c r="AC46" i="14"/>
  <c r="AA46" i="14" s="1"/>
  <c r="AA107" i="14"/>
  <c r="AC34" i="14"/>
  <c r="AA34" i="14" s="1"/>
  <c r="AC53" i="14"/>
  <c r="AA53" i="14" s="1"/>
  <c r="AA154" i="14"/>
  <c r="AA182" i="14"/>
  <c r="M94" i="14"/>
  <c r="AA172" i="14"/>
  <c r="K7" i="57"/>
  <c r="AA191" i="14"/>
  <c r="AI69" i="14"/>
  <c r="AM30" i="14"/>
  <c r="AC49" i="14"/>
  <c r="AA49" i="14" s="1"/>
  <c r="AC41" i="14"/>
  <c r="AA41" i="14" s="1"/>
  <c r="AC31" i="14"/>
  <c r="AA31" i="14" s="1"/>
  <c r="AC55" i="14"/>
  <c r="AA55" i="14" s="1"/>
  <c r="AC48" i="14"/>
  <c r="AA48" i="14" s="1"/>
  <c r="AC40" i="14"/>
  <c r="AA40" i="14" s="1"/>
  <c r="AC33" i="14"/>
  <c r="AJ33" i="14" s="1"/>
  <c r="AJ37" i="14"/>
  <c r="H43" i="51" s="1"/>
  <c r="N43" i="51" s="1"/>
  <c r="Q43" i="51" s="1"/>
  <c r="D260" i="51"/>
  <c r="D11" i="56" s="1"/>
  <c r="G11" i="56" s="1"/>
  <c r="AC42" i="14"/>
  <c r="AA42" i="14" s="1"/>
  <c r="AF208" i="14"/>
  <c r="S10" i="14" s="1"/>
  <c r="AM182" i="14"/>
  <c r="AM208" i="14" s="1"/>
  <c r="AC30" i="14"/>
  <c r="I18" i="57"/>
  <c r="I17" i="57"/>
  <c r="AK31" i="14"/>
  <c r="C308" i="51"/>
  <c r="C309" i="51" s="1"/>
  <c r="C12" i="56" s="1"/>
  <c r="F308" i="51"/>
  <c r="F309" i="51" s="1"/>
  <c r="H12" i="56" s="1"/>
  <c r="I12" i="56" s="1"/>
  <c r="G308" i="51"/>
  <c r="G309" i="51" s="1"/>
  <c r="J12" i="56" s="1"/>
  <c r="J13" i="56" s="1"/>
  <c r="H308" i="51"/>
  <c r="H309" i="51" s="1"/>
  <c r="D308" i="51"/>
  <c r="D309" i="51" s="1"/>
  <c r="D12" i="56" s="1"/>
  <c r="B320" i="51"/>
  <c r="D320" i="51" s="1"/>
  <c r="L11" i="56"/>
  <c r="N11" i="56" s="1"/>
  <c r="H273" i="51"/>
  <c r="F260" i="51"/>
  <c r="H11" i="56" s="1"/>
  <c r="O11" i="56"/>
  <c r="P11" i="56" s="1"/>
  <c r="T11" i="56"/>
  <c r="X209" i="51"/>
  <c r="X225" i="51"/>
  <c r="U203" i="14"/>
  <c r="U52" i="14"/>
  <c r="U116" i="14"/>
  <c r="T71" i="51"/>
  <c r="U123" i="14"/>
  <c r="AG123" i="14"/>
  <c r="G21" i="51" s="1"/>
  <c r="O21" i="51" s="1"/>
  <c r="U21" i="51" s="1"/>
  <c r="T51" i="51"/>
  <c r="AG197" i="14"/>
  <c r="I19" i="51" s="1"/>
  <c r="Q19" i="51" s="1"/>
  <c r="W19" i="51" s="1"/>
  <c r="T77" i="51"/>
  <c r="D285" i="51"/>
  <c r="I259" i="51" s="1"/>
  <c r="E285" i="51"/>
  <c r="J259" i="51" s="1"/>
  <c r="H285" i="51"/>
  <c r="G285" i="51"/>
  <c r="L259" i="51" s="1"/>
  <c r="C285" i="51"/>
  <c r="C286" i="51" s="1"/>
  <c r="U11" i="56" s="1"/>
  <c r="U110" i="14"/>
  <c r="B332" i="51"/>
  <c r="G332" i="51" s="1"/>
  <c r="G333" i="51" s="1"/>
  <c r="AB12" i="56" s="1"/>
  <c r="AG162" i="14"/>
  <c r="H22" i="51" s="1"/>
  <c r="P22" i="51" s="1"/>
  <c r="V22" i="51" s="1"/>
  <c r="AD209" i="14"/>
  <c r="U186" i="14"/>
  <c r="T72" i="51"/>
  <c r="U197" i="14"/>
  <c r="U44" i="14"/>
  <c r="U189" i="14"/>
  <c r="U199" i="14"/>
  <c r="U38" i="14"/>
  <c r="AG189" i="14"/>
  <c r="I10" i="51" s="1"/>
  <c r="Q10" i="51" s="1"/>
  <c r="W10" i="51" s="1"/>
  <c r="U46" i="14"/>
  <c r="U120" i="14"/>
  <c r="U121" i="14"/>
  <c r="U129" i="14"/>
  <c r="U202" i="14"/>
  <c r="T74" i="51"/>
  <c r="T63" i="51"/>
  <c r="T82" i="51"/>
  <c r="T69" i="51"/>
  <c r="AG211" i="14"/>
  <c r="T81" i="51"/>
  <c r="U109" i="14"/>
  <c r="T156" i="51"/>
  <c r="U191" i="14"/>
  <c r="AG202" i="14"/>
  <c r="I24" i="51" s="1"/>
  <c r="Q24" i="51" s="1"/>
  <c r="W24" i="51" s="1"/>
  <c r="T78" i="51"/>
  <c r="AD152" i="14"/>
  <c r="U58" i="14"/>
  <c r="T80" i="51"/>
  <c r="U34" i="14"/>
  <c r="U114" i="14"/>
  <c r="AG163" i="14"/>
  <c r="H23" i="51" s="1"/>
  <c r="P23" i="51" s="1"/>
  <c r="V23" i="51" s="1"/>
  <c r="AD205" i="14"/>
  <c r="U122" i="14"/>
  <c r="AG150" i="14"/>
  <c r="H9" i="51" s="1"/>
  <c r="P9" i="51" s="1"/>
  <c r="V9" i="51" s="1"/>
  <c r="T70" i="51"/>
  <c r="AG183" i="14"/>
  <c r="I4" i="51" s="1"/>
  <c r="Q4" i="51" s="1"/>
  <c r="U156" i="14"/>
  <c r="U43" i="14"/>
  <c r="U134" i="14"/>
  <c r="AG156" i="14"/>
  <c r="H16" i="51" s="1"/>
  <c r="P16" i="51" s="1"/>
  <c r="V16" i="51" s="1"/>
  <c r="AD133" i="14"/>
  <c r="U161" i="14"/>
  <c r="AG134" i="14"/>
  <c r="U106" i="14"/>
  <c r="U172" i="14"/>
  <c r="T127" i="51"/>
  <c r="U163" i="14"/>
  <c r="T100" i="51"/>
  <c r="AG131" i="14"/>
  <c r="G28" i="51" s="1"/>
  <c r="O28" i="51" s="1"/>
  <c r="U28" i="51" s="1"/>
  <c r="T113" i="51"/>
  <c r="U135" i="14"/>
  <c r="U131" i="14"/>
  <c r="U125" i="14"/>
  <c r="U145" i="14"/>
  <c r="T85" i="51"/>
  <c r="U210" i="14"/>
  <c r="AD190" i="14"/>
  <c r="AG135" i="14"/>
  <c r="AG172" i="14"/>
  <c r="T75" i="51"/>
  <c r="U171" i="14"/>
  <c r="AG130" i="14"/>
  <c r="G27" i="51" s="1"/>
  <c r="O27" i="51" s="1"/>
  <c r="U27" i="51" s="1"/>
  <c r="U33" i="14"/>
  <c r="U111" i="14"/>
  <c r="U211" i="14"/>
  <c r="H15" i="51"/>
  <c r="P15" i="51" s="1"/>
  <c r="V15" i="51" s="1"/>
  <c r="U37" i="14"/>
  <c r="T76" i="51"/>
  <c r="U149" i="14"/>
  <c r="AG187" i="14"/>
  <c r="I8" i="51" s="1"/>
  <c r="Q8" i="51" s="1"/>
  <c r="W8" i="51" s="1"/>
  <c r="U48" i="14"/>
  <c r="U204" i="14"/>
  <c r="AG125" i="14"/>
  <c r="G23" i="51" s="1"/>
  <c r="O23" i="51" s="1"/>
  <c r="U23" i="51" s="1"/>
  <c r="AG127" i="14"/>
  <c r="G25" i="51" s="1"/>
  <c r="O25" i="51" s="1"/>
  <c r="U25" i="51" s="1"/>
  <c r="J62" i="57"/>
  <c r="U153" i="14"/>
  <c r="T116" i="51"/>
  <c r="AG204" i="14"/>
  <c r="I26" i="51" s="1"/>
  <c r="Q26" i="51" s="1"/>
  <c r="W26" i="51" s="1"/>
  <c r="U160" i="14"/>
  <c r="J75" i="57"/>
  <c r="K75" i="57" s="1"/>
  <c r="J17" i="57"/>
  <c r="AK129" i="14"/>
  <c r="AN129" i="14" s="1"/>
  <c r="U124" i="14"/>
  <c r="U158" i="14"/>
  <c r="J61" i="57"/>
  <c r="K61" i="57" s="1"/>
  <c r="AG149" i="14"/>
  <c r="H8" i="51" s="1"/>
  <c r="P8" i="51" s="1"/>
  <c r="V8" i="51" s="1"/>
  <c r="U31" i="14"/>
  <c r="J77" i="57"/>
  <c r="K77" i="57" s="1"/>
  <c r="U130" i="14"/>
  <c r="J30" i="57"/>
  <c r="K30" i="57" s="1"/>
  <c r="J33" i="57"/>
  <c r="K33" i="57" s="1"/>
  <c r="J60" i="57"/>
  <c r="K60" i="57" s="1"/>
  <c r="J47" i="57"/>
  <c r="K47" i="57" s="1"/>
  <c r="T150" i="51"/>
  <c r="T145" i="51"/>
  <c r="AG151" i="14"/>
  <c r="H10" i="51" s="1"/>
  <c r="P10" i="51" s="1"/>
  <c r="V10" i="51" s="1"/>
  <c r="T96" i="51"/>
  <c r="J31" i="57"/>
  <c r="K31" i="57" s="1"/>
  <c r="U167" i="14"/>
  <c r="U47" i="14"/>
  <c r="U187" i="14"/>
  <c r="U151" i="14"/>
  <c r="U159" i="14"/>
  <c r="J32" i="57"/>
  <c r="K32" i="57" s="1"/>
  <c r="T119" i="51"/>
  <c r="I15" i="51"/>
  <c r="Q15" i="51" s="1"/>
  <c r="W15" i="51" s="1"/>
  <c r="T152" i="51"/>
  <c r="T55" i="51"/>
  <c r="AG210" i="14"/>
  <c r="U50" i="14"/>
  <c r="J16" i="57"/>
  <c r="T90" i="51"/>
  <c r="AG164" i="14"/>
  <c r="H24" i="51" s="1"/>
  <c r="P24" i="51" s="1"/>
  <c r="V24" i="51" s="1"/>
  <c r="J15" i="57"/>
  <c r="K15" i="57" s="1"/>
  <c r="U126" i="14"/>
  <c r="J18" i="57"/>
  <c r="T138" i="51"/>
  <c r="U108" i="14"/>
  <c r="AG107" i="14"/>
  <c r="G4" i="51" s="1"/>
  <c r="O4" i="51" s="1"/>
  <c r="U4" i="51" s="1"/>
  <c r="U119" i="14"/>
  <c r="U165" i="14"/>
  <c r="U55" i="14"/>
  <c r="U166" i="14"/>
  <c r="AG108" i="14"/>
  <c r="J63" i="57"/>
  <c r="U150" i="14"/>
  <c r="T110" i="51"/>
  <c r="U162" i="14"/>
  <c r="U115" i="14"/>
  <c r="U196" i="14"/>
  <c r="T86" i="51"/>
  <c r="U194" i="14"/>
  <c r="J45" i="57"/>
  <c r="K45" i="57" s="1"/>
  <c r="AG120" i="14"/>
  <c r="G18" i="51" s="1"/>
  <c r="O18" i="51" s="1"/>
  <c r="U18" i="51" s="1"/>
  <c r="AG160" i="14"/>
  <c r="H20" i="51" s="1"/>
  <c r="P20" i="51" s="1"/>
  <c r="V20" i="51" s="1"/>
  <c r="J78" i="57"/>
  <c r="U164" i="14"/>
  <c r="AG165" i="14"/>
  <c r="H25" i="51" s="1"/>
  <c r="P25" i="51" s="1"/>
  <c r="V25" i="51" s="1"/>
  <c r="U40" i="14"/>
  <c r="T87" i="51"/>
  <c r="AG112" i="14"/>
  <c r="G9" i="51" s="1"/>
  <c r="O9" i="51" s="1"/>
  <c r="U9" i="51" s="1"/>
  <c r="J46" i="57"/>
  <c r="K46" i="57" s="1"/>
  <c r="U173" i="14"/>
  <c r="T46" i="51"/>
  <c r="U168" i="14"/>
  <c r="U188" i="14"/>
  <c r="U54" i="14"/>
  <c r="U51" i="14"/>
  <c r="O56" i="14"/>
  <c r="T83" i="51"/>
  <c r="T146" i="51"/>
  <c r="T153" i="51"/>
  <c r="T136" i="51"/>
  <c r="T135" i="51"/>
  <c r="AG194" i="14"/>
  <c r="I16" i="51" s="1"/>
  <c r="Q16" i="51" s="1"/>
  <c r="W16" i="51" s="1"/>
  <c r="O193" i="14"/>
  <c r="U193" i="14" s="1"/>
  <c r="T141" i="51"/>
  <c r="AG173" i="14"/>
  <c r="J76" i="57"/>
  <c r="K76" i="57" s="1"/>
  <c r="U147" i="14"/>
  <c r="AG146" i="14"/>
  <c r="H5" i="51" s="1"/>
  <c r="P5" i="51" s="1"/>
  <c r="V5" i="51" s="1"/>
  <c r="U59" i="14"/>
  <c r="U183" i="14"/>
  <c r="AG168" i="14"/>
  <c r="H27" i="51" s="1"/>
  <c r="P27" i="51" s="1"/>
  <c r="V27" i="51" s="1"/>
  <c r="U146" i="14"/>
  <c r="AD200" i="14"/>
  <c r="U200" i="14"/>
  <c r="U207" i="14"/>
  <c r="U39" i="14"/>
  <c r="U148" i="14"/>
  <c r="T49" i="51"/>
  <c r="T66" i="51"/>
  <c r="U127" i="14"/>
  <c r="U192" i="14"/>
  <c r="T124" i="51"/>
  <c r="AG148" i="14"/>
  <c r="H7" i="51" s="1"/>
  <c r="P7" i="51" s="1"/>
  <c r="V7" i="51" s="1"/>
  <c r="U157" i="14"/>
  <c r="AD184" i="14"/>
  <c r="T103" i="51"/>
  <c r="U112" i="14"/>
  <c r="AD68" i="14"/>
  <c r="AK68" i="14" s="1"/>
  <c r="I62" i="51" s="1"/>
  <c r="AG154" i="14"/>
  <c r="H13" i="51" s="1"/>
  <c r="P13" i="51" s="1"/>
  <c r="V13" i="51" s="1"/>
  <c r="T128" i="51"/>
  <c r="AD33" i="14"/>
  <c r="AK33" i="14" s="1"/>
  <c r="I39" i="51" s="1"/>
  <c r="O39" i="51" s="1"/>
  <c r="U117" i="14"/>
  <c r="U113" i="14"/>
  <c r="T95" i="51"/>
  <c r="U154" i="14"/>
  <c r="T93" i="51"/>
  <c r="O84" i="51"/>
  <c r="T84" i="51" s="1"/>
  <c r="AG192" i="14"/>
  <c r="I13" i="51" s="1"/>
  <c r="Q13" i="51" s="1"/>
  <c r="W13" i="51" s="1"/>
  <c r="AG119" i="14"/>
  <c r="G17" i="51" s="1"/>
  <c r="U118" i="14"/>
  <c r="U42" i="14"/>
  <c r="O132" i="14"/>
  <c r="AG117" i="14"/>
  <c r="AG157" i="14"/>
  <c r="H17" i="51" s="1"/>
  <c r="P17" i="51" s="1"/>
  <c r="U107" i="14"/>
  <c r="U68" i="14"/>
  <c r="T120" i="51"/>
  <c r="T101" i="51"/>
  <c r="AG158" i="14"/>
  <c r="H18" i="51" s="1"/>
  <c r="P18" i="51" s="1"/>
  <c r="V18" i="51" s="1"/>
  <c r="T144" i="51"/>
  <c r="U169" i="14"/>
  <c r="S155" i="51"/>
  <c r="V155" i="51" s="1"/>
  <c r="S103" i="51"/>
  <c r="V103" i="51" s="1"/>
  <c r="S94" i="51"/>
  <c r="V94" i="51" s="1"/>
  <c r="U182" i="14"/>
  <c r="T129" i="51"/>
  <c r="S153" i="51"/>
  <c r="V153" i="51" s="1"/>
  <c r="S156" i="51"/>
  <c r="V156" i="51" s="1"/>
  <c r="AG171" i="14"/>
  <c r="AD195" i="14"/>
  <c r="AK110" i="14"/>
  <c r="AN110" i="14" s="1"/>
  <c r="T43" i="51"/>
  <c r="AG191" i="14"/>
  <c r="I12" i="51" s="1"/>
  <c r="Q12" i="51" s="1"/>
  <c r="W12" i="51" s="1"/>
  <c r="AC132" i="14"/>
  <c r="Q7" i="14" s="1"/>
  <c r="AG37" i="14"/>
  <c r="E10" i="51" s="1"/>
  <c r="M10" i="51" s="1"/>
  <c r="U49" i="14"/>
  <c r="E350" i="51"/>
  <c r="S147" i="51"/>
  <c r="V147" i="51" s="1"/>
  <c r="AJ146" i="14"/>
  <c r="H116" i="51" s="1"/>
  <c r="AG124" i="14"/>
  <c r="G22" i="51" s="1"/>
  <c r="O22" i="51" s="1"/>
  <c r="U22" i="51" s="1"/>
  <c r="T149" i="51"/>
  <c r="G62" i="51"/>
  <c r="M62" i="51" s="1"/>
  <c r="R62" i="51" s="1"/>
  <c r="G74" i="51"/>
  <c r="M74" i="51" s="1"/>
  <c r="AJ118" i="14"/>
  <c r="AN118" i="14" s="1"/>
  <c r="AG118" i="14"/>
  <c r="G16" i="51" s="1"/>
  <c r="O16" i="51" s="1"/>
  <c r="U16" i="51" s="1"/>
  <c r="AJ111" i="14"/>
  <c r="AN111" i="14" s="1"/>
  <c r="AG111" i="14"/>
  <c r="G50" i="51"/>
  <c r="G15" i="51"/>
  <c r="O15" i="51" s="1"/>
  <c r="U15" i="51" s="1"/>
  <c r="AC88" i="14"/>
  <c r="AA88" i="14" s="1"/>
  <c r="U88" i="14"/>
  <c r="G82" i="51"/>
  <c r="AC78" i="14"/>
  <c r="AA78" i="14" s="1"/>
  <c r="U78" i="14"/>
  <c r="L56" i="14"/>
  <c r="U30" i="14"/>
  <c r="G147" i="51"/>
  <c r="M147" i="51" s="1"/>
  <c r="U41" i="14"/>
  <c r="AJ121" i="14"/>
  <c r="AN121" i="14" s="1"/>
  <c r="AG121" i="14"/>
  <c r="G19" i="51" s="1"/>
  <c r="O19" i="51" s="1"/>
  <c r="U19" i="51" s="1"/>
  <c r="AG122" i="14"/>
  <c r="G20" i="51" s="1"/>
  <c r="O20" i="51" s="1"/>
  <c r="U20" i="51" s="1"/>
  <c r="AJ122" i="14"/>
  <c r="AN122" i="14" s="1"/>
  <c r="AK147" i="14"/>
  <c r="AN147" i="14" s="1"/>
  <c r="AG147" i="14"/>
  <c r="H6" i="51" s="1"/>
  <c r="P6" i="51" s="1"/>
  <c r="V6" i="51" s="1"/>
  <c r="G67" i="51"/>
  <c r="AC80" i="14"/>
  <c r="AA80" i="14" s="1"/>
  <c r="U80" i="14"/>
  <c r="AJ116" i="14"/>
  <c r="AN116" i="14" s="1"/>
  <c r="AG116" i="14"/>
  <c r="G13" i="51" s="1"/>
  <c r="O13" i="51" s="1"/>
  <c r="U13" i="51" s="1"/>
  <c r="G84" i="51"/>
  <c r="I35" i="57"/>
  <c r="K35" i="57" s="1"/>
  <c r="AC90" i="14"/>
  <c r="AA90" i="14" s="1"/>
  <c r="U90" i="14"/>
  <c r="I34" i="57"/>
  <c r="K34" i="57" s="1"/>
  <c r="AC96" i="14"/>
  <c r="AA96" i="14" s="1"/>
  <c r="U96" i="14"/>
  <c r="AC74" i="14"/>
  <c r="AA74" i="14" s="1"/>
  <c r="U74" i="14"/>
  <c r="AC72" i="14"/>
  <c r="AA72" i="14" s="1"/>
  <c r="U72" i="14"/>
  <c r="AC73" i="14"/>
  <c r="AC85" i="14"/>
  <c r="AA85" i="14" s="1"/>
  <c r="U85" i="14"/>
  <c r="I52" i="57"/>
  <c r="K52" i="57" s="1"/>
  <c r="G70" i="51"/>
  <c r="M70" i="51" s="1"/>
  <c r="S163" i="51"/>
  <c r="V163" i="51" s="1"/>
  <c r="G89" i="51"/>
  <c r="M89" i="51" s="1"/>
  <c r="R89" i="51" s="1"/>
  <c r="AK153" i="14"/>
  <c r="AN153" i="14" s="1"/>
  <c r="AG153" i="14"/>
  <c r="H12" i="51" s="1"/>
  <c r="P12" i="51" s="1"/>
  <c r="V12" i="51" s="1"/>
  <c r="G69" i="51"/>
  <c r="AC71" i="14"/>
  <c r="AA71" i="14" s="1"/>
  <c r="U71" i="14"/>
  <c r="U32" i="14"/>
  <c r="I49" i="57"/>
  <c r="K49" i="57" s="1"/>
  <c r="AJ167" i="14"/>
  <c r="AN167" i="14" s="1"/>
  <c r="AG167" i="14"/>
  <c r="AD185" i="14"/>
  <c r="AC81" i="14"/>
  <c r="AA81" i="14" s="1"/>
  <c r="U81" i="14"/>
  <c r="I19" i="57"/>
  <c r="K19" i="57" s="1"/>
  <c r="AC69" i="14"/>
  <c r="AA69" i="14" s="1"/>
  <c r="U69" i="14"/>
  <c r="AL95" i="14"/>
  <c r="AJ126" i="14"/>
  <c r="AN126" i="14" s="1"/>
  <c r="AG126" i="14"/>
  <c r="G24" i="51" s="1"/>
  <c r="O24" i="51" s="1"/>
  <c r="U24" i="51" s="1"/>
  <c r="G65" i="51"/>
  <c r="O107" i="51"/>
  <c r="T107" i="51" s="1"/>
  <c r="X94" i="14"/>
  <c r="AL68" i="14"/>
  <c r="P86" i="51"/>
  <c r="U86" i="51" s="1"/>
  <c r="AG186" i="14"/>
  <c r="I7" i="51" s="1"/>
  <c r="S145" i="51"/>
  <c r="V145" i="51" s="1"/>
  <c r="AJ161" i="14"/>
  <c r="AN161" i="14" s="1"/>
  <c r="AG161" i="14"/>
  <c r="H21" i="51" s="1"/>
  <c r="P21" i="51" s="1"/>
  <c r="V21" i="51" s="1"/>
  <c r="AC86" i="14"/>
  <c r="AA86" i="14" s="1"/>
  <c r="U86" i="14"/>
  <c r="AJ113" i="14"/>
  <c r="AN113" i="14" s="1"/>
  <c r="AG113" i="14"/>
  <c r="G10" i="51" s="1"/>
  <c r="O10" i="51" s="1"/>
  <c r="U10" i="51" s="1"/>
  <c r="S111" i="51"/>
  <c r="V111" i="51" s="1"/>
  <c r="AC82" i="14"/>
  <c r="AA82" i="14" s="1"/>
  <c r="U82" i="14"/>
  <c r="F286" i="51"/>
  <c r="Z11" i="56" s="1"/>
  <c r="AC93" i="14"/>
  <c r="AA93" i="14" s="1"/>
  <c r="U93" i="14"/>
  <c r="AK171" i="14"/>
  <c r="AC89" i="14"/>
  <c r="AA89" i="14" s="1"/>
  <c r="U89" i="14"/>
  <c r="I20" i="57"/>
  <c r="K20" i="57" s="1"/>
  <c r="AJ145" i="14"/>
  <c r="AN145" i="14" s="1"/>
  <c r="AG145" i="14"/>
  <c r="H4" i="51" s="1"/>
  <c r="P4" i="51" s="1"/>
  <c r="V4" i="51" s="1"/>
  <c r="AC83" i="14"/>
  <c r="AA83" i="14" s="1"/>
  <c r="U83" i="14"/>
  <c r="AC97" i="14"/>
  <c r="AA97" i="14" s="1"/>
  <c r="U97" i="14"/>
  <c r="AJ166" i="14"/>
  <c r="AN166" i="14" s="1"/>
  <c r="AG166" i="14"/>
  <c r="H26" i="51" s="1"/>
  <c r="P26" i="51" s="1"/>
  <c r="V26" i="51" s="1"/>
  <c r="G64" i="51"/>
  <c r="S157" i="51"/>
  <c r="V157" i="51" s="1"/>
  <c r="K259" i="51"/>
  <c r="AC84" i="14"/>
  <c r="AA84" i="14" s="1"/>
  <c r="U84" i="14"/>
  <c r="AC79" i="14"/>
  <c r="AA79" i="14" s="1"/>
  <c r="U79" i="14"/>
  <c r="S92" i="51"/>
  <c r="V92" i="51" s="1"/>
  <c r="AC92" i="14"/>
  <c r="AA92" i="14" s="1"/>
  <c r="U92" i="14"/>
  <c r="I64" i="57"/>
  <c r="K64" i="57" s="1"/>
  <c r="Y56" i="14"/>
  <c r="U198" i="14"/>
  <c r="Y61" i="14"/>
  <c r="I50" i="57"/>
  <c r="K50" i="57" s="1"/>
  <c r="U53" i="14"/>
  <c r="G121" i="51"/>
  <c r="M121" i="51" s="1"/>
  <c r="I21" i="57"/>
  <c r="K21" i="57" s="1"/>
  <c r="AC75" i="14"/>
  <c r="AA75" i="14" s="1"/>
  <c r="U75" i="14"/>
  <c r="AJ109" i="14"/>
  <c r="AN109" i="14" s="1"/>
  <c r="AG109" i="14"/>
  <c r="G6" i="51" s="1"/>
  <c r="O6" i="51" s="1"/>
  <c r="U6" i="51" s="1"/>
  <c r="AC91" i="14"/>
  <c r="AA91" i="14" s="1"/>
  <c r="U91" i="14"/>
  <c r="I67" i="57"/>
  <c r="K67" i="57" s="1"/>
  <c r="H106" i="51"/>
  <c r="AC76" i="14"/>
  <c r="AA76" i="14" s="1"/>
  <c r="U76" i="14"/>
  <c r="I36" i="57"/>
  <c r="K36" i="57" s="1"/>
  <c r="AJ115" i="14"/>
  <c r="AN115" i="14" s="1"/>
  <c r="AG115" i="14"/>
  <c r="G12" i="51" s="1"/>
  <c r="O12" i="51" s="1"/>
  <c r="U12" i="51" s="1"/>
  <c r="AJ209" i="14"/>
  <c r="AJ171" i="14"/>
  <c r="AC87" i="14"/>
  <c r="AA87" i="14" s="1"/>
  <c r="U87" i="14"/>
  <c r="G55" i="51"/>
  <c r="M55" i="51" s="1"/>
  <c r="R55" i="51" s="1"/>
  <c r="AC77" i="14"/>
  <c r="AA77" i="14" s="1"/>
  <c r="U77" i="14"/>
  <c r="AJ159" i="14"/>
  <c r="AN159" i="14" s="1"/>
  <c r="AG159" i="14"/>
  <c r="H19" i="51" s="1"/>
  <c r="P19" i="51" s="1"/>
  <c r="V19" i="51" s="1"/>
  <c r="AJ114" i="14"/>
  <c r="AN114" i="14" s="1"/>
  <c r="AG114" i="14"/>
  <c r="G11" i="51" s="1"/>
  <c r="O11" i="51" s="1"/>
  <c r="U11" i="51" s="1"/>
  <c r="AJ133" i="14"/>
  <c r="AC60" i="14"/>
  <c r="AA60" i="14" s="1"/>
  <c r="U60" i="14"/>
  <c r="AC70" i="14"/>
  <c r="I65" i="57"/>
  <c r="K65" i="57" s="1"/>
  <c r="U45" i="14"/>
  <c r="AC68" i="14"/>
  <c r="L94" i="14"/>
  <c r="H148" i="51"/>
  <c r="N148" i="51" s="1"/>
  <c r="S164" i="51"/>
  <c r="V164" i="51" s="1"/>
  <c r="Q164" i="51"/>
  <c r="H161" i="51"/>
  <c r="H141" i="51"/>
  <c r="H149" i="51"/>
  <c r="S162" i="51"/>
  <c r="V162" i="51" s="1"/>
  <c r="Q162" i="51"/>
  <c r="S146" i="51"/>
  <c r="V146" i="51" s="1"/>
  <c r="Q146" i="51"/>
  <c r="S142" i="51"/>
  <c r="V142" i="51" s="1"/>
  <c r="Q142" i="51"/>
  <c r="G156" i="51"/>
  <c r="M156" i="51" s="1"/>
  <c r="R156" i="51" s="1"/>
  <c r="G150" i="51"/>
  <c r="I5" i="57"/>
  <c r="K5" i="57" s="1"/>
  <c r="G145" i="51"/>
  <c r="G152" i="51"/>
  <c r="M152" i="51" s="1"/>
  <c r="R152" i="51" s="1"/>
  <c r="G153" i="51"/>
  <c r="T158" i="51"/>
  <c r="T140" i="51"/>
  <c r="AG199" i="14"/>
  <c r="I21" i="51" s="1"/>
  <c r="Q21" i="51" s="1"/>
  <c r="T162" i="51"/>
  <c r="T165" i="51"/>
  <c r="T157" i="51"/>
  <c r="T155" i="51"/>
  <c r="G163" i="51"/>
  <c r="M163" i="51" s="1"/>
  <c r="AG196" i="14"/>
  <c r="I18" i="51" s="1"/>
  <c r="AG188" i="14"/>
  <c r="I9" i="51" s="1"/>
  <c r="U201" i="14"/>
  <c r="AD201" i="14"/>
  <c r="AA201" i="14" s="1"/>
  <c r="AG203" i="14"/>
  <c r="I25" i="51" s="1"/>
  <c r="U206" i="14"/>
  <c r="T193" i="14"/>
  <c r="T208" i="14" s="1"/>
  <c r="M208" i="14"/>
  <c r="AD155" i="14"/>
  <c r="AA155" i="14" s="1"/>
  <c r="U155" i="14"/>
  <c r="AI198" i="14"/>
  <c r="AN198" i="14" s="1"/>
  <c r="AG198" i="14"/>
  <c r="I20" i="51" s="1"/>
  <c r="AG182" i="14"/>
  <c r="I3" i="51" s="1"/>
  <c r="AJ182" i="14"/>
  <c r="AJ193" i="14"/>
  <c r="H151" i="51" s="1"/>
  <c r="N151" i="51" s="1"/>
  <c r="AJ200" i="14"/>
  <c r="AJ185" i="14"/>
  <c r="X242" i="51"/>
  <c r="X221" i="51"/>
  <c r="X211" i="51"/>
  <c r="X227" i="51"/>
  <c r="Q226" i="51"/>
  <c r="X237" i="51"/>
  <c r="X243" i="51"/>
  <c r="X199" i="51"/>
  <c r="Q236" i="51"/>
  <c r="Q179" i="51"/>
  <c r="V236" i="51"/>
  <c r="M100" i="51"/>
  <c r="R100" i="51" s="1"/>
  <c r="U179" i="51"/>
  <c r="V179" i="51" s="1"/>
  <c r="AJ207" i="14"/>
  <c r="AN207" i="14" s="1"/>
  <c r="AG207" i="14"/>
  <c r="I28" i="51" s="1"/>
  <c r="Q28" i="51" s="1"/>
  <c r="W28" i="51" s="1"/>
  <c r="AJ201" i="14"/>
  <c r="H160" i="51" s="1"/>
  <c r="N160" i="51" s="1"/>
  <c r="AC208" i="14"/>
  <c r="S7" i="14" s="1"/>
  <c r="G136" i="51"/>
  <c r="G126" i="51"/>
  <c r="G128" i="51"/>
  <c r="G127" i="51"/>
  <c r="N107" i="51"/>
  <c r="Q107" i="51" s="1"/>
  <c r="R6" i="14"/>
  <c r="G118" i="51"/>
  <c r="AI170" i="14"/>
  <c r="R20" i="14" s="1"/>
  <c r="G129" i="51"/>
  <c r="G135" i="51"/>
  <c r="N108" i="51"/>
  <c r="Q108" i="51" s="1"/>
  <c r="G119" i="51"/>
  <c r="T139" i="51"/>
  <c r="T238" i="51"/>
  <c r="S238" i="51"/>
  <c r="V238" i="51" s="1"/>
  <c r="R238" i="51"/>
  <c r="T226" i="51"/>
  <c r="S226" i="51"/>
  <c r="V226" i="51" s="1"/>
  <c r="R226" i="51"/>
  <c r="N206" i="51"/>
  <c r="P206" i="51"/>
  <c r="O206" i="51"/>
  <c r="AG58" i="14"/>
  <c r="AJ58" i="14"/>
  <c r="AN58" i="14" s="1"/>
  <c r="W59" i="14"/>
  <c r="AF59" i="14" s="1"/>
  <c r="AM59" i="14" s="1"/>
  <c r="AK30" i="14"/>
  <c r="AB39" i="14"/>
  <c r="AD39" i="14"/>
  <c r="AK39" i="14" s="1"/>
  <c r="I45" i="51" s="1"/>
  <c r="G38" i="51"/>
  <c r="I48" i="51"/>
  <c r="O56" i="51"/>
  <c r="O53" i="51"/>
  <c r="U2" i="24"/>
  <c r="V2" i="24" s="1"/>
  <c r="W2" i="24" s="1"/>
  <c r="X2" i="24" s="1"/>
  <c r="Y2" i="24" s="1"/>
  <c r="Z2" i="24" s="1"/>
  <c r="AA2" i="24" s="1"/>
  <c r="AB2" i="24" s="1"/>
  <c r="AC2" i="24" s="1"/>
  <c r="AD2" i="24" s="1"/>
  <c r="AE2" i="24" s="1"/>
  <c r="AF2" i="24" s="1"/>
  <c r="AG2" i="24" s="1"/>
  <c r="AH2" i="24" s="1"/>
  <c r="AI2" i="24" s="1"/>
  <c r="AJ2" i="24" s="1"/>
  <c r="AK2" i="24" s="1"/>
  <c r="AL2" i="24" s="1"/>
  <c r="AM2" i="24" s="1"/>
  <c r="AN2" i="24" s="1"/>
  <c r="AO2" i="24" s="1"/>
  <c r="AP2" i="24" s="1"/>
  <c r="G15" i="24"/>
  <c r="G17" i="24"/>
  <c r="AI49" i="14"/>
  <c r="AI33" i="14"/>
  <c r="H26" i="24"/>
  <c r="V47" i="14"/>
  <c r="H29" i="24"/>
  <c r="V35" i="14"/>
  <c r="AI46" i="14"/>
  <c r="V36" i="14"/>
  <c r="H30" i="24"/>
  <c r="W36" i="14" s="1"/>
  <c r="AF36" i="14" s="1"/>
  <c r="AM36" i="14" s="1"/>
  <c r="G47" i="51"/>
  <c r="G52" i="51"/>
  <c r="G37" i="51"/>
  <c r="T52" i="51"/>
  <c r="T47" i="51"/>
  <c r="AB38" i="14"/>
  <c r="AD38" i="14"/>
  <c r="AK38" i="14" s="1"/>
  <c r="I44" i="51" s="1"/>
  <c r="AK106" i="14"/>
  <c r="AN106" i="14" s="1"/>
  <c r="AD132" i="14"/>
  <c r="N123" i="51"/>
  <c r="Q123" i="51" s="1"/>
  <c r="N124" i="51"/>
  <c r="Q124" i="51" s="1"/>
  <c r="N120" i="51"/>
  <c r="Q120" i="51" s="1"/>
  <c r="AJ169" i="14"/>
  <c r="AN169" i="14" s="1"/>
  <c r="AG169" i="14"/>
  <c r="H28" i="51" s="1"/>
  <c r="H113" i="51"/>
  <c r="AG106" i="14"/>
  <c r="H122" i="51"/>
  <c r="N117" i="51"/>
  <c r="Q117" i="51" s="1"/>
  <c r="H88" i="51"/>
  <c r="N118" i="51"/>
  <c r="Q118" i="51" s="1"/>
  <c r="T130" i="51"/>
  <c r="S131" i="51"/>
  <c r="V131" i="51" s="1"/>
  <c r="O174" i="14" l="1"/>
  <c r="AD174" i="14" s="1"/>
  <c r="R71" i="51"/>
  <c r="R66" i="51"/>
  <c r="R115" i="51"/>
  <c r="R91" i="51"/>
  <c r="R76" i="51"/>
  <c r="R111" i="51"/>
  <c r="X111" i="51" s="1"/>
  <c r="R77" i="51"/>
  <c r="R81" i="51"/>
  <c r="X144" i="51"/>
  <c r="R108" i="51"/>
  <c r="R96" i="51"/>
  <c r="R123" i="51"/>
  <c r="R112" i="51"/>
  <c r="X112" i="51" s="1"/>
  <c r="R80" i="51"/>
  <c r="R85" i="51"/>
  <c r="R93" i="51"/>
  <c r="R92" i="51"/>
  <c r="R72" i="51"/>
  <c r="R137" i="51"/>
  <c r="R110" i="51"/>
  <c r="X110" i="51" s="1"/>
  <c r="R122" i="51"/>
  <c r="R102" i="51"/>
  <c r="X102" i="51" s="1"/>
  <c r="AN182" i="14"/>
  <c r="R68" i="51"/>
  <c r="R90" i="51"/>
  <c r="X90" i="51" s="1"/>
  <c r="AN171" i="14"/>
  <c r="R113" i="51"/>
  <c r="R75" i="51"/>
  <c r="R98" i="51"/>
  <c r="R83" i="51"/>
  <c r="R97" i="51"/>
  <c r="R104" i="51"/>
  <c r="R99" i="51"/>
  <c r="X99" i="51" s="1"/>
  <c r="R78" i="51"/>
  <c r="R107" i="51"/>
  <c r="R116" i="51"/>
  <c r="R131" i="51"/>
  <c r="X131" i="51" s="1"/>
  <c r="R124" i="51"/>
  <c r="R106" i="51"/>
  <c r="I8" i="57"/>
  <c r="K8" i="57" s="1"/>
  <c r="R114" i="51"/>
  <c r="R139" i="51"/>
  <c r="AN146" i="14"/>
  <c r="R117" i="51"/>
  <c r="G63" i="51"/>
  <c r="M63" i="51" s="1"/>
  <c r="AN33" i="14"/>
  <c r="R105" i="51"/>
  <c r="R88" i="51"/>
  <c r="AN37" i="14"/>
  <c r="R125" i="51"/>
  <c r="R79" i="51"/>
  <c r="AA70" i="14"/>
  <c r="R132" i="51"/>
  <c r="R87" i="51"/>
  <c r="R134" i="51"/>
  <c r="X134" i="51" s="1"/>
  <c r="R95" i="51"/>
  <c r="U73" i="14"/>
  <c r="T67" i="51"/>
  <c r="AJ40" i="14"/>
  <c r="AN40" i="14" s="1"/>
  <c r="AC59" i="14"/>
  <c r="AC36" i="14"/>
  <c r="AJ36" i="14" s="1"/>
  <c r="G14" i="51"/>
  <c r="O14" i="51" s="1"/>
  <c r="U14" i="51" s="1"/>
  <c r="G8" i="51"/>
  <c r="O8" i="51" s="1"/>
  <c r="U8" i="51" s="1"/>
  <c r="G5" i="51"/>
  <c r="O5" i="51" s="1"/>
  <c r="U5" i="51" s="1"/>
  <c r="AA32" i="14"/>
  <c r="AC26" i="14"/>
  <c r="AA73" i="14"/>
  <c r="O94" i="14"/>
  <c r="AI94" i="14"/>
  <c r="P20" i="14" s="1"/>
  <c r="T64" i="51"/>
  <c r="U70" i="14"/>
  <c r="U65" i="14" s="1"/>
  <c r="AA132" i="14"/>
  <c r="AJ54" i="14"/>
  <c r="AN54" i="14" s="1"/>
  <c r="AA33" i="14"/>
  <c r="AJ44" i="14"/>
  <c r="AN44" i="14" s="1"/>
  <c r="K17" i="57"/>
  <c r="AJ49" i="14"/>
  <c r="AN49" i="14" s="1"/>
  <c r="Q316" i="51"/>
  <c r="AA38" i="14"/>
  <c r="K18" i="57"/>
  <c r="AK205" i="14"/>
  <c r="AN205" i="14" s="1"/>
  <c r="AA205" i="14"/>
  <c r="AF94" i="14"/>
  <c r="P10" i="14" s="1"/>
  <c r="AM70" i="14"/>
  <c r="AM94" i="14" s="1"/>
  <c r="P24" i="14" s="1"/>
  <c r="AG209" i="14"/>
  <c r="AA209" i="14"/>
  <c r="AJ68" i="14"/>
  <c r="AN68" i="14" s="1"/>
  <c r="AA68" i="14"/>
  <c r="AK152" i="14"/>
  <c r="AA152" i="14"/>
  <c r="AK190" i="14"/>
  <c r="AA190" i="14"/>
  <c r="AA39" i="14"/>
  <c r="AK174" i="14"/>
  <c r="I63" i="57" s="1"/>
  <c r="K63" i="57" s="1"/>
  <c r="AK185" i="14"/>
  <c r="I143" i="51" s="1"/>
  <c r="O143" i="51" s="1"/>
  <c r="AA185" i="14"/>
  <c r="AK195" i="14"/>
  <c r="AA195" i="14"/>
  <c r="S6" i="14"/>
  <c r="AK200" i="14"/>
  <c r="I159" i="51" s="1"/>
  <c r="O159" i="51" s="1"/>
  <c r="AA200" i="14"/>
  <c r="AJ30" i="14"/>
  <c r="AN30" i="14" s="1"/>
  <c r="AA30" i="14"/>
  <c r="AG133" i="14"/>
  <c r="AA133" i="14"/>
  <c r="AJ46" i="14"/>
  <c r="H53" i="51" s="1"/>
  <c r="AK184" i="14"/>
  <c r="AA184" i="14"/>
  <c r="S24" i="14"/>
  <c r="P6" i="14"/>
  <c r="S43" i="51"/>
  <c r="V43" i="51" s="1"/>
  <c r="X43" i="51" s="1"/>
  <c r="O175" i="14"/>
  <c r="T38" i="51"/>
  <c r="H48" i="51"/>
  <c r="N48" i="51" s="1"/>
  <c r="Q48" i="51" s="1"/>
  <c r="H45" i="51"/>
  <c r="N45" i="51" s="1"/>
  <c r="Q45" i="51" s="1"/>
  <c r="H44" i="51"/>
  <c r="N44" i="51" s="1"/>
  <c r="Q44" i="51" s="1"/>
  <c r="H39" i="51"/>
  <c r="N39" i="51" s="1"/>
  <c r="Q39" i="51" s="1"/>
  <c r="I37" i="51"/>
  <c r="G350" i="51"/>
  <c r="H350" i="51"/>
  <c r="C320" i="51"/>
  <c r="C321" i="51" s="1"/>
  <c r="L12" i="56" s="1"/>
  <c r="L13" i="56" s="1"/>
  <c r="H320" i="51"/>
  <c r="H321" i="51" s="1"/>
  <c r="F350" i="51"/>
  <c r="K12" i="56"/>
  <c r="R11" i="56"/>
  <c r="E320" i="51"/>
  <c r="E321" i="51" s="1"/>
  <c r="G320" i="51"/>
  <c r="G321" i="51" s="1"/>
  <c r="S12" i="56" s="1"/>
  <c r="F320" i="51"/>
  <c r="F321" i="51" s="1"/>
  <c r="Q12" i="56" s="1"/>
  <c r="D350" i="51"/>
  <c r="K11" i="56"/>
  <c r="I11" i="56"/>
  <c r="E11" i="56"/>
  <c r="C13" i="56"/>
  <c r="H286" i="51"/>
  <c r="O17" i="51"/>
  <c r="U17" i="51" s="1"/>
  <c r="E332" i="51"/>
  <c r="E333" i="51" s="1"/>
  <c r="X12" i="56" s="1"/>
  <c r="D286" i="51"/>
  <c r="V11" i="56" s="1"/>
  <c r="W11" i="56" s="1"/>
  <c r="AK209" i="14"/>
  <c r="H332" i="51"/>
  <c r="H333" i="51" s="1"/>
  <c r="C332" i="51"/>
  <c r="C333" i="51" s="1"/>
  <c r="U12" i="56" s="1"/>
  <c r="U13" i="56" s="1"/>
  <c r="D332" i="51"/>
  <c r="D333" i="51" s="1"/>
  <c r="V12" i="56" s="1"/>
  <c r="F332" i="51"/>
  <c r="F333" i="51" s="1"/>
  <c r="Z12" i="56" s="1"/>
  <c r="AC12" i="56" s="1"/>
  <c r="E286" i="51"/>
  <c r="X11" i="56" s="1"/>
  <c r="G286" i="51"/>
  <c r="AB11" i="56" s="1"/>
  <c r="AG190" i="14"/>
  <c r="I11" i="51" s="1"/>
  <c r="Q11" i="51" s="1"/>
  <c r="W11" i="51" s="1"/>
  <c r="AD175" i="14"/>
  <c r="AG152" i="14"/>
  <c r="H11" i="51" s="1"/>
  <c r="P11" i="51" s="1"/>
  <c r="V11" i="51" s="1"/>
  <c r="AG205" i="14"/>
  <c r="AK133" i="14"/>
  <c r="I44" i="57" s="1"/>
  <c r="K44" i="57" s="1"/>
  <c r="X94" i="51"/>
  <c r="X138" i="51"/>
  <c r="AG200" i="14"/>
  <c r="I22" i="51" s="1"/>
  <c r="Q22" i="51" s="1"/>
  <c r="O208" i="14"/>
  <c r="AK94" i="14"/>
  <c r="P22" i="14" s="1"/>
  <c r="AD193" i="14"/>
  <c r="AG40" i="14"/>
  <c r="E13" i="51" s="1"/>
  <c r="M13" i="51" s="1"/>
  <c r="U132" i="14"/>
  <c r="AG184" i="14"/>
  <c r="AD94" i="14"/>
  <c r="P8" i="14" s="1"/>
  <c r="X155" i="51"/>
  <c r="AG46" i="14"/>
  <c r="E20" i="51" s="1"/>
  <c r="M20" i="51" s="1"/>
  <c r="AG44" i="14"/>
  <c r="E18" i="51" s="1"/>
  <c r="M18" i="51" s="1"/>
  <c r="AG195" i="14"/>
  <c r="I17" i="51" s="1"/>
  <c r="Q17" i="51" s="1"/>
  <c r="X156" i="51"/>
  <c r="AG30" i="14"/>
  <c r="E3" i="51" s="1"/>
  <c r="AG185" i="14"/>
  <c r="I6" i="51" s="1"/>
  <c r="Q6" i="51" s="1"/>
  <c r="W6" i="51" s="1"/>
  <c r="AG49" i="14"/>
  <c r="E23" i="51" s="1"/>
  <c r="M23" i="51" s="1"/>
  <c r="AG54" i="14"/>
  <c r="E27" i="51" s="1"/>
  <c r="I92" i="51"/>
  <c r="O92" i="51" s="1"/>
  <c r="G352" i="51"/>
  <c r="R121" i="51"/>
  <c r="X121" i="51" s="1"/>
  <c r="AJ31" i="14"/>
  <c r="AN31" i="14" s="1"/>
  <c r="AG31" i="14"/>
  <c r="E4" i="51" s="1"/>
  <c r="M4" i="51" s="1"/>
  <c r="U56" i="14"/>
  <c r="AG33" i="14"/>
  <c r="E6" i="51" s="1"/>
  <c r="M6" i="51" s="1"/>
  <c r="X162" i="51"/>
  <c r="AJ34" i="14"/>
  <c r="AN34" i="14" s="1"/>
  <c r="AG34" i="14"/>
  <c r="E7" i="51" s="1"/>
  <c r="AG93" i="14"/>
  <c r="F28" i="51" s="1"/>
  <c r="N28" i="51" s="1"/>
  <c r="T28" i="51" s="1"/>
  <c r="AJ93" i="14"/>
  <c r="AN93" i="14" s="1"/>
  <c r="H91" i="51"/>
  <c r="AJ89" i="14"/>
  <c r="AN89" i="14" s="1"/>
  <c r="AG89" i="14"/>
  <c r="F25" i="51" s="1"/>
  <c r="N25" i="51" s="1"/>
  <c r="T25" i="51" s="1"/>
  <c r="M64" i="51"/>
  <c r="R64" i="51" s="1"/>
  <c r="AJ80" i="14"/>
  <c r="AN80" i="14" s="1"/>
  <c r="AG80" i="14"/>
  <c r="F16" i="51" s="1"/>
  <c r="N16" i="51" s="1"/>
  <c r="T16" i="51" s="1"/>
  <c r="AJ78" i="14"/>
  <c r="AN78" i="14" s="1"/>
  <c r="AG78" i="14"/>
  <c r="F13" i="51" s="1"/>
  <c r="H101" i="51"/>
  <c r="AJ42" i="14"/>
  <c r="AN42" i="14" s="1"/>
  <c r="AG42" i="14"/>
  <c r="E16" i="51" s="1"/>
  <c r="AJ75" i="14"/>
  <c r="AN75" i="14" s="1"/>
  <c r="AG75" i="14"/>
  <c r="F10" i="51" s="1"/>
  <c r="AJ96" i="14"/>
  <c r="AN96" i="14" s="1"/>
  <c r="AG96" i="14"/>
  <c r="AJ74" i="14"/>
  <c r="AN74" i="14" s="1"/>
  <c r="AG74" i="14"/>
  <c r="F9" i="51" s="1"/>
  <c r="N9" i="51" s="1"/>
  <c r="T9" i="51" s="1"/>
  <c r="H96" i="51"/>
  <c r="N96" i="51" s="1"/>
  <c r="Q96" i="51" s="1"/>
  <c r="H130" i="51"/>
  <c r="AJ32" i="14"/>
  <c r="AN32" i="14" s="1"/>
  <c r="AG32" i="14"/>
  <c r="Q7" i="51"/>
  <c r="W7" i="51" s="1"/>
  <c r="X152" i="51"/>
  <c r="AJ60" i="14"/>
  <c r="AN60" i="14" s="1"/>
  <c r="AG60" i="14"/>
  <c r="AJ77" i="14"/>
  <c r="AN77" i="14" s="1"/>
  <c r="AG77" i="14"/>
  <c r="F12" i="51" s="1"/>
  <c r="N12" i="51" s="1"/>
  <c r="T12" i="51" s="1"/>
  <c r="AJ76" i="14"/>
  <c r="AN76" i="14" s="1"/>
  <c r="AG76" i="14"/>
  <c r="F11" i="51" s="1"/>
  <c r="N11" i="51" s="1"/>
  <c r="T11" i="51" s="1"/>
  <c r="AJ97" i="14"/>
  <c r="AN97" i="14" s="1"/>
  <c r="AG97" i="14"/>
  <c r="H95" i="51"/>
  <c r="AL94" i="14"/>
  <c r="J62" i="51"/>
  <c r="P62" i="51" s="1"/>
  <c r="U62" i="51" s="1"/>
  <c r="AJ85" i="14"/>
  <c r="AN85" i="14" s="1"/>
  <c r="AG85" i="14"/>
  <c r="F21" i="51" s="1"/>
  <c r="N21" i="51" s="1"/>
  <c r="T21" i="51" s="1"/>
  <c r="I18" i="56"/>
  <c r="I117" i="51"/>
  <c r="O117" i="51" s="1"/>
  <c r="T117" i="51" s="1"/>
  <c r="AJ88" i="14"/>
  <c r="AN88" i="14" s="1"/>
  <c r="AG88" i="14"/>
  <c r="F24" i="51" s="1"/>
  <c r="N24" i="51" s="1"/>
  <c r="T24" i="51" s="1"/>
  <c r="I69" i="57"/>
  <c r="K69" i="57" s="1"/>
  <c r="M67" i="51"/>
  <c r="R67" i="51" s="1"/>
  <c r="AJ69" i="14"/>
  <c r="AN69" i="14" s="1"/>
  <c r="AG69" i="14"/>
  <c r="F4" i="51" s="1"/>
  <c r="H105" i="51"/>
  <c r="H98" i="51"/>
  <c r="M82" i="51"/>
  <c r="R82" i="51" s="1"/>
  <c r="AJ79" i="14"/>
  <c r="AN79" i="14" s="1"/>
  <c r="AG79" i="14"/>
  <c r="AJ86" i="14"/>
  <c r="AN86" i="14" s="1"/>
  <c r="AG86" i="14"/>
  <c r="F22" i="51" s="1"/>
  <c r="N22" i="51" s="1"/>
  <c r="T22" i="51" s="1"/>
  <c r="AJ71" i="14"/>
  <c r="AN71" i="14" s="1"/>
  <c r="AG71" i="14"/>
  <c r="F6" i="51" s="1"/>
  <c r="N6" i="51" s="1"/>
  <c r="T6" i="51" s="1"/>
  <c r="AJ73" i="14"/>
  <c r="AN73" i="14" s="1"/>
  <c r="AG73" i="14"/>
  <c r="AJ90" i="14"/>
  <c r="AN90" i="14" s="1"/>
  <c r="AG90" i="14"/>
  <c r="F26" i="51" s="1"/>
  <c r="N26" i="51" s="1"/>
  <c r="T26" i="51" s="1"/>
  <c r="Y62" i="14"/>
  <c r="H137" i="51"/>
  <c r="X89" i="51"/>
  <c r="X158" i="51"/>
  <c r="AJ45" i="14"/>
  <c r="AN45" i="14" s="1"/>
  <c r="AG45" i="14"/>
  <c r="E19" i="51" s="1"/>
  <c r="AJ92" i="14"/>
  <c r="AN92" i="14" s="1"/>
  <c r="AG92" i="14"/>
  <c r="F27" i="51" s="1"/>
  <c r="N27" i="51" s="1"/>
  <c r="T27" i="51" s="1"/>
  <c r="AJ83" i="14"/>
  <c r="AN83" i="14" s="1"/>
  <c r="AG83" i="14"/>
  <c r="F19" i="51" s="1"/>
  <c r="N19" i="51" s="1"/>
  <c r="T19" i="51" s="1"/>
  <c r="I42" i="57"/>
  <c r="K42" i="57" s="1"/>
  <c r="AJ55" i="14"/>
  <c r="AN55" i="14" s="1"/>
  <c r="AG55" i="14"/>
  <c r="E28" i="51" s="1"/>
  <c r="AJ70" i="14"/>
  <c r="AG70" i="14"/>
  <c r="I39" i="57"/>
  <c r="K39" i="57" s="1"/>
  <c r="AJ87" i="14"/>
  <c r="AN87" i="14" s="1"/>
  <c r="AG87" i="14"/>
  <c r="F23" i="51" s="1"/>
  <c r="N23" i="51" s="1"/>
  <c r="T23" i="51" s="1"/>
  <c r="AJ53" i="14"/>
  <c r="AN53" i="14" s="1"/>
  <c r="AG53" i="14"/>
  <c r="AJ84" i="14"/>
  <c r="AN84" i="14" s="1"/>
  <c r="AG84" i="14"/>
  <c r="F20" i="51" s="1"/>
  <c r="N20" i="51" s="1"/>
  <c r="T20" i="51" s="1"/>
  <c r="M65" i="51"/>
  <c r="R65" i="51" s="1"/>
  <c r="M69" i="51"/>
  <c r="R69" i="51" s="1"/>
  <c r="AJ72" i="14"/>
  <c r="AN72" i="14" s="1"/>
  <c r="AG72" i="14"/>
  <c r="F7" i="51" s="1"/>
  <c r="N7" i="51" s="1"/>
  <c r="T7" i="51" s="1"/>
  <c r="H104" i="51"/>
  <c r="H100" i="51"/>
  <c r="H109" i="51"/>
  <c r="AC94" i="14"/>
  <c r="P7" i="14" s="1"/>
  <c r="AG68" i="14"/>
  <c r="R74" i="51"/>
  <c r="D321" i="51"/>
  <c r="M12" i="56" s="1"/>
  <c r="D351" i="51"/>
  <c r="H115" i="51"/>
  <c r="I59" i="57"/>
  <c r="K59" i="57" s="1"/>
  <c r="H132" i="51"/>
  <c r="AJ41" i="14"/>
  <c r="AN41" i="14" s="1"/>
  <c r="AG41" i="14"/>
  <c r="E14" i="51" s="1"/>
  <c r="M14" i="51" s="1"/>
  <c r="M50" i="51"/>
  <c r="R50" i="51" s="1"/>
  <c r="H93" i="51"/>
  <c r="H97" i="51"/>
  <c r="N106" i="51"/>
  <c r="Q106" i="51" s="1"/>
  <c r="AJ132" i="14"/>
  <c r="Q21" i="14" s="1"/>
  <c r="I54" i="57"/>
  <c r="K54" i="57" s="1"/>
  <c r="AJ91" i="14"/>
  <c r="AN91" i="14" s="1"/>
  <c r="AG91" i="14"/>
  <c r="AJ81" i="14"/>
  <c r="AN81" i="14" s="1"/>
  <c r="AG81" i="14"/>
  <c r="F17" i="51" s="1"/>
  <c r="F15" i="51"/>
  <c r="N15" i="51" s="1"/>
  <c r="T15" i="51" s="1"/>
  <c r="M84" i="51"/>
  <c r="R84" i="51" s="1"/>
  <c r="AJ48" i="14"/>
  <c r="AN48" i="14" s="1"/>
  <c r="AG48" i="14"/>
  <c r="E22" i="51" s="1"/>
  <c r="AJ51" i="14"/>
  <c r="AN51" i="14" s="1"/>
  <c r="AG51" i="14"/>
  <c r="E25" i="51" s="1"/>
  <c r="AJ82" i="14"/>
  <c r="AN82" i="14" s="1"/>
  <c r="AG82" i="14"/>
  <c r="F18" i="51" s="1"/>
  <c r="N18" i="51" s="1"/>
  <c r="T18" i="51" s="1"/>
  <c r="AJ43" i="14"/>
  <c r="AN43" i="14" s="1"/>
  <c r="AG43" i="14"/>
  <c r="E17" i="51" s="1"/>
  <c r="R70" i="51"/>
  <c r="I123" i="51"/>
  <c r="R147" i="51"/>
  <c r="X147" i="51" s="1"/>
  <c r="X146" i="51"/>
  <c r="H140" i="51"/>
  <c r="N149" i="51"/>
  <c r="Q149" i="51" s="1"/>
  <c r="S151" i="51"/>
  <c r="V151" i="51" s="1"/>
  <c r="Q151" i="51"/>
  <c r="H143" i="51"/>
  <c r="N143" i="51" s="1"/>
  <c r="N161" i="51"/>
  <c r="H165" i="51"/>
  <c r="I10" i="57"/>
  <c r="K10" i="57" s="1"/>
  <c r="S148" i="51"/>
  <c r="V148" i="51" s="1"/>
  <c r="Q148" i="51"/>
  <c r="N141" i="51"/>
  <c r="Q141" i="51" s="1"/>
  <c r="S160" i="51"/>
  <c r="V160" i="51" s="1"/>
  <c r="Q160" i="51"/>
  <c r="H159" i="51"/>
  <c r="M145" i="51"/>
  <c r="R145" i="51" s="1"/>
  <c r="M150" i="51"/>
  <c r="R150" i="51" s="1"/>
  <c r="G157" i="51"/>
  <c r="M153" i="51"/>
  <c r="R153" i="51" s="1"/>
  <c r="W21" i="51"/>
  <c r="R163" i="51"/>
  <c r="X163" i="51" s="1"/>
  <c r="Q9" i="51"/>
  <c r="W9" i="51" s="1"/>
  <c r="Q25" i="51"/>
  <c r="Q20" i="51"/>
  <c r="W20" i="51" s="1"/>
  <c r="Q18" i="51"/>
  <c r="Q3" i="51"/>
  <c r="W3" i="51" s="1"/>
  <c r="W4" i="51"/>
  <c r="U208" i="14"/>
  <c r="AK206" i="14"/>
  <c r="AN206" i="14" s="1"/>
  <c r="AG206" i="14"/>
  <c r="I27" i="51" s="1"/>
  <c r="AI208" i="14"/>
  <c r="R316" i="51"/>
  <c r="AK155" i="14"/>
  <c r="AN155" i="14" s="1"/>
  <c r="AG155" i="14"/>
  <c r="H14" i="51" s="1"/>
  <c r="X226" i="51"/>
  <c r="X179" i="51"/>
  <c r="X236" i="51"/>
  <c r="X238" i="51"/>
  <c r="R101" i="51"/>
  <c r="M37" i="51"/>
  <c r="R37" i="51" s="1"/>
  <c r="R103" i="51"/>
  <c r="X103" i="51" s="1"/>
  <c r="M129" i="51"/>
  <c r="R129" i="51" s="1"/>
  <c r="X129" i="51" s="1"/>
  <c r="M127" i="51"/>
  <c r="R127" i="51" s="1"/>
  <c r="X127" i="51" s="1"/>
  <c r="Q206" i="51"/>
  <c r="M47" i="51"/>
  <c r="R47" i="51" s="1"/>
  <c r="M128" i="51"/>
  <c r="M135" i="51"/>
  <c r="R135" i="51" s="1"/>
  <c r="X135" i="51" s="1"/>
  <c r="M136" i="51"/>
  <c r="R136" i="51" s="1"/>
  <c r="X136" i="51" s="1"/>
  <c r="U206" i="51"/>
  <c r="V206" i="51" s="1"/>
  <c r="V17" i="51"/>
  <c r="S10" i="51"/>
  <c r="AK201" i="14"/>
  <c r="AG201" i="14"/>
  <c r="I23" i="51" s="1"/>
  <c r="AJ208" i="14"/>
  <c r="S21" i="14" s="1"/>
  <c r="S107" i="51"/>
  <c r="V107" i="51" s="1"/>
  <c r="M126" i="51"/>
  <c r="M118" i="51"/>
  <c r="M119" i="51"/>
  <c r="S108" i="51"/>
  <c r="V108" i="51" s="1"/>
  <c r="P233" i="51"/>
  <c r="M233" i="51"/>
  <c r="O233" i="51"/>
  <c r="N233" i="51"/>
  <c r="S120" i="51"/>
  <c r="V120" i="51" s="1"/>
  <c r="X120" i="51" s="1"/>
  <c r="AB36" i="14"/>
  <c r="AD36" i="14"/>
  <c r="AK36" i="14" s="1"/>
  <c r="I42" i="51" s="1"/>
  <c r="V52" i="14"/>
  <c r="H17" i="24"/>
  <c r="W52" i="14" s="1"/>
  <c r="O48" i="51"/>
  <c r="T53" i="51"/>
  <c r="T56" i="51"/>
  <c r="M52" i="51"/>
  <c r="G53" i="51"/>
  <c r="M29" i="24"/>
  <c r="W35" i="14"/>
  <c r="AG39" i="14"/>
  <c r="E12" i="51" s="1"/>
  <c r="AI39" i="14"/>
  <c r="AN39" i="14" s="1"/>
  <c r="I36" i="51"/>
  <c r="H15" i="24"/>
  <c r="V50" i="14"/>
  <c r="W47" i="14"/>
  <c r="M21" i="24"/>
  <c r="O44" i="51"/>
  <c r="G39" i="51"/>
  <c r="G36" i="51"/>
  <c r="AB59" i="14"/>
  <c r="AD59" i="14"/>
  <c r="AI38" i="14"/>
  <c r="AN38" i="14" s="1"/>
  <c r="AG38" i="14"/>
  <c r="E11" i="51" s="1"/>
  <c r="G56" i="51"/>
  <c r="M38" i="51"/>
  <c r="R38" i="51" s="1"/>
  <c r="T39" i="51"/>
  <c r="O45" i="51"/>
  <c r="N116" i="51"/>
  <c r="Q116" i="51" s="1"/>
  <c r="S124" i="51"/>
  <c r="V124" i="51" s="1"/>
  <c r="N88" i="51"/>
  <c r="Q88" i="51" s="1"/>
  <c r="S117" i="51"/>
  <c r="V117" i="51" s="1"/>
  <c r="S123" i="51"/>
  <c r="V123" i="51" s="1"/>
  <c r="Q8" i="14"/>
  <c r="P28" i="51"/>
  <c r="V28" i="51" s="1"/>
  <c r="I88" i="51"/>
  <c r="AK132" i="14"/>
  <c r="Q22" i="14" s="1"/>
  <c r="S118" i="51"/>
  <c r="V118" i="51" s="1"/>
  <c r="N122" i="51"/>
  <c r="Q122" i="51" s="1"/>
  <c r="H139" i="51"/>
  <c r="O62" i="51"/>
  <c r="G3" i="51"/>
  <c r="AG132" i="14"/>
  <c r="N113" i="51"/>
  <c r="Q113" i="51" s="1"/>
  <c r="X108" i="51" l="1"/>
  <c r="X107" i="51"/>
  <c r="AN70" i="14"/>
  <c r="X124" i="51"/>
  <c r="H46" i="51"/>
  <c r="I160" i="51"/>
  <c r="O160" i="51" s="1"/>
  <c r="AN201" i="14"/>
  <c r="H60" i="51"/>
  <c r="N60" i="51" s="1"/>
  <c r="Q60" i="51" s="1"/>
  <c r="I154" i="51"/>
  <c r="O154" i="51" s="1"/>
  <c r="AN195" i="14"/>
  <c r="AN46" i="14"/>
  <c r="I122" i="51"/>
  <c r="O122" i="51" s="1"/>
  <c r="AN152" i="14"/>
  <c r="AN133" i="14"/>
  <c r="AN200" i="14"/>
  <c r="R63" i="51"/>
  <c r="I142" i="51"/>
  <c r="O142" i="51" s="1"/>
  <c r="AN184" i="14"/>
  <c r="I148" i="51"/>
  <c r="O148" i="51" s="1"/>
  <c r="AN190" i="14"/>
  <c r="AN185" i="14"/>
  <c r="AN209" i="14"/>
  <c r="AK175" i="14"/>
  <c r="U94" i="14"/>
  <c r="AF35" i="14"/>
  <c r="AC35" i="14"/>
  <c r="AF47" i="14"/>
  <c r="AM47" i="14" s="1"/>
  <c r="AC47" i="14"/>
  <c r="AJ47" i="14" s="1"/>
  <c r="M14" i="24"/>
  <c r="AF52" i="14"/>
  <c r="AM52" i="14" s="1"/>
  <c r="AC52" i="14"/>
  <c r="AJ52" i="14" s="1"/>
  <c r="H59" i="51" s="1"/>
  <c r="F14" i="51"/>
  <c r="N14" i="51" s="1"/>
  <c r="T14" i="51" s="1"/>
  <c r="E15" i="51"/>
  <c r="J15" i="51" s="1"/>
  <c r="I5" i="51"/>
  <c r="Q5" i="51" s="1"/>
  <c r="F5" i="51"/>
  <c r="N5" i="51" s="1"/>
  <c r="T5" i="51" s="1"/>
  <c r="AA94" i="14"/>
  <c r="F8" i="51"/>
  <c r="N8" i="51" s="1"/>
  <c r="T8" i="51" s="1"/>
  <c r="E5" i="51"/>
  <c r="M5" i="51" s="1"/>
  <c r="AG26" i="14"/>
  <c r="H51" i="51"/>
  <c r="N51" i="51" s="1"/>
  <c r="Q51" i="51" s="1"/>
  <c r="H56" i="51"/>
  <c r="N56" i="51" s="1"/>
  <c r="Q56" i="51" s="1"/>
  <c r="T143" i="51"/>
  <c r="H36" i="51"/>
  <c r="N36" i="51" s="1"/>
  <c r="Q36" i="51" s="1"/>
  <c r="N53" i="51"/>
  <c r="Q53" i="51" s="1"/>
  <c r="AA36" i="14"/>
  <c r="AK193" i="14"/>
  <c r="AA193" i="14"/>
  <c r="AA208" i="14" s="1"/>
  <c r="AA59" i="14"/>
  <c r="T159" i="51"/>
  <c r="S39" i="51"/>
  <c r="V39" i="51" s="1"/>
  <c r="H42" i="51"/>
  <c r="N42" i="51" s="1"/>
  <c r="Q42" i="51" s="1"/>
  <c r="O37" i="51"/>
  <c r="T37" i="51" s="1"/>
  <c r="P13" i="14"/>
  <c r="L31" i="31" s="1"/>
  <c r="I62" i="57"/>
  <c r="K62" i="57" s="1"/>
  <c r="F351" i="51"/>
  <c r="G351" i="51"/>
  <c r="G354" i="51" s="1"/>
  <c r="H351" i="51"/>
  <c r="E351" i="51"/>
  <c r="X13" i="56"/>
  <c r="T12" i="56"/>
  <c r="S13" i="56"/>
  <c r="H352" i="51"/>
  <c r="O12" i="56"/>
  <c r="R12" i="56" s="1"/>
  <c r="E322" i="51"/>
  <c r="Q13" i="56"/>
  <c r="M13" i="56"/>
  <c r="N12" i="56"/>
  <c r="AC11" i="56"/>
  <c r="AB13" i="56"/>
  <c r="N17" i="51"/>
  <c r="T17" i="51" s="1"/>
  <c r="AA12" i="56"/>
  <c r="Y12" i="56"/>
  <c r="V13" i="56"/>
  <c r="I74" i="57"/>
  <c r="K74" i="57" s="1"/>
  <c r="E352" i="51"/>
  <c r="Z13" i="56"/>
  <c r="F352" i="51"/>
  <c r="W12" i="56"/>
  <c r="D352" i="51"/>
  <c r="D354" i="51" s="1"/>
  <c r="AA11" i="56"/>
  <c r="Y11" i="56"/>
  <c r="AG193" i="14"/>
  <c r="I14" i="51" s="1"/>
  <c r="Q14" i="51" s="1"/>
  <c r="W14" i="51" s="1"/>
  <c r="AF316" i="51"/>
  <c r="S13" i="51"/>
  <c r="AD208" i="14"/>
  <c r="S18" i="51"/>
  <c r="X117" i="51"/>
  <c r="Q25" i="14"/>
  <c r="T92" i="51"/>
  <c r="X92" i="51" s="1"/>
  <c r="M27" i="51"/>
  <c r="S27" i="51" s="1"/>
  <c r="J17" i="51"/>
  <c r="J28" i="51"/>
  <c r="S141" i="51"/>
  <c r="V141" i="51" s="1"/>
  <c r="X141" i="51" s="1"/>
  <c r="H37" i="51"/>
  <c r="AN132" i="14"/>
  <c r="S4" i="51"/>
  <c r="J22" i="51"/>
  <c r="R18" i="51"/>
  <c r="X150" i="51"/>
  <c r="S96" i="51"/>
  <c r="V96" i="51" s="1"/>
  <c r="X96" i="51" s="1"/>
  <c r="N93" i="51"/>
  <c r="Q93" i="51" s="1"/>
  <c r="H13" i="56"/>
  <c r="H58" i="51"/>
  <c r="O123" i="51"/>
  <c r="T123" i="51" s="1"/>
  <c r="H47" i="51"/>
  <c r="J6" i="51"/>
  <c r="I27" i="57"/>
  <c r="K27" i="57" s="1"/>
  <c r="H73" i="51"/>
  <c r="F13" i="56"/>
  <c r="G12" i="56"/>
  <c r="H55" i="51"/>
  <c r="N132" i="51"/>
  <c r="Q132" i="51" s="1"/>
  <c r="J18" i="51"/>
  <c r="H69" i="51"/>
  <c r="N91" i="51"/>
  <c r="Q91" i="51" s="1"/>
  <c r="H72" i="51"/>
  <c r="H66" i="51"/>
  <c r="H65" i="51"/>
  <c r="H68" i="51"/>
  <c r="H38" i="51"/>
  <c r="M16" i="51"/>
  <c r="R16" i="51" s="1"/>
  <c r="J16" i="51"/>
  <c r="J7" i="51"/>
  <c r="M25" i="51"/>
  <c r="S25" i="51" s="1"/>
  <c r="H75" i="51"/>
  <c r="J20" i="51"/>
  <c r="H61" i="51"/>
  <c r="I12" i="57"/>
  <c r="K12" i="57" s="1"/>
  <c r="N109" i="51"/>
  <c r="Q109" i="51" s="1"/>
  <c r="I26" i="57"/>
  <c r="K26" i="57" s="1"/>
  <c r="H49" i="51"/>
  <c r="H87" i="51"/>
  <c r="H77" i="51"/>
  <c r="N4" i="51"/>
  <c r="J4" i="51"/>
  <c r="H63" i="51"/>
  <c r="H80" i="51"/>
  <c r="J25" i="51"/>
  <c r="M28" i="51"/>
  <c r="R28" i="51" s="1"/>
  <c r="H84" i="51"/>
  <c r="H79" i="51"/>
  <c r="S14" i="51"/>
  <c r="M17" i="51"/>
  <c r="S17" i="51" s="1"/>
  <c r="S106" i="51"/>
  <c r="V106" i="51" s="1"/>
  <c r="X106" i="51" s="1"/>
  <c r="N115" i="51"/>
  <c r="Q115" i="51" s="1"/>
  <c r="H82" i="51"/>
  <c r="H78" i="51"/>
  <c r="N46" i="51"/>
  <c r="Q46" i="51" s="1"/>
  <c r="AG94" i="14"/>
  <c r="F3" i="51"/>
  <c r="H62" i="51"/>
  <c r="AJ94" i="14"/>
  <c r="N137" i="51"/>
  <c r="Q137" i="51" s="1"/>
  <c r="N95" i="51"/>
  <c r="Q95" i="51" s="1"/>
  <c r="H50" i="51"/>
  <c r="N98" i="51"/>
  <c r="Q98" i="51" s="1"/>
  <c r="H70" i="51"/>
  <c r="M7" i="51"/>
  <c r="R7" i="51" s="1"/>
  <c r="I13" i="57"/>
  <c r="K13" i="57" s="1"/>
  <c r="M22" i="51"/>
  <c r="R22" i="51" s="1"/>
  <c r="H74" i="51"/>
  <c r="N100" i="51"/>
  <c r="Q100" i="51" s="1"/>
  <c r="H86" i="51"/>
  <c r="H85" i="51"/>
  <c r="H83" i="51"/>
  <c r="H40" i="51"/>
  <c r="I25" i="57"/>
  <c r="K25" i="57" s="1"/>
  <c r="N10" i="51"/>
  <c r="J10" i="51"/>
  <c r="N97" i="51"/>
  <c r="Q97" i="51" s="1"/>
  <c r="E12" i="56"/>
  <c r="D13" i="56"/>
  <c r="J19" i="51"/>
  <c r="M19" i="51"/>
  <c r="H71" i="51"/>
  <c r="N130" i="51"/>
  <c r="Q130" i="51" s="1"/>
  <c r="N101" i="51"/>
  <c r="Q101" i="51" s="1"/>
  <c r="H81" i="51"/>
  <c r="Y316" i="51"/>
  <c r="X153" i="51"/>
  <c r="H76" i="51"/>
  <c r="N104" i="51"/>
  <c r="Q104" i="51" s="1"/>
  <c r="H64" i="51"/>
  <c r="H52" i="51"/>
  <c r="H67" i="51"/>
  <c r="N105" i="51"/>
  <c r="Q105" i="51" s="1"/>
  <c r="N13" i="51"/>
  <c r="J13" i="51"/>
  <c r="S161" i="51"/>
  <c r="V161" i="51" s="1"/>
  <c r="Q161" i="51"/>
  <c r="N159" i="51"/>
  <c r="S143" i="51"/>
  <c r="V143" i="51" s="1"/>
  <c r="Q143" i="51"/>
  <c r="N165" i="51"/>
  <c r="S149" i="51"/>
  <c r="V149" i="51" s="1"/>
  <c r="X149" i="51" s="1"/>
  <c r="N140" i="51"/>
  <c r="W18" i="51"/>
  <c r="M157" i="51"/>
  <c r="R157" i="51" s="1"/>
  <c r="X145" i="51"/>
  <c r="I164" i="51"/>
  <c r="O164" i="51" s="1"/>
  <c r="W17" i="51"/>
  <c r="Q27" i="51"/>
  <c r="J27" i="51"/>
  <c r="W25" i="51"/>
  <c r="J23" i="51"/>
  <c r="Q23" i="51"/>
  <c r="W23" i="51" s="1"/>
  <c r="W22" i="51"/>
  <c r="S20" i="14"/>
  <c r="I125" i="51"/>
  <c r="AG316" i="51"/>
  <c r="P14" i="51"/>
  <c r="Q233" i="51"/>
  <c r="X206" i="51"/>
  <c r="R128" i="51"/>
  <c r="X128" i="51" s="1"/>
  <c r="M53" i="51"/>
  <c r="R53" i="51" s="1"/>
  <c r="M56" i="51"/>
  <c r="R56" i="51" s="1"/>
  <c r="R52" i="51"/>
  <c r="M39" i="51"/>
  <c r="R39" i="51" s="1"/>
  <c r="U233" i="51"/>
  <c r="V233" i="51" s="1"/>
  <c r="R119" i="51"/>
  <c r="X119" i="51" s="1"/>
  <c r="R118" i="51"/>
  <c r="X118" i="51" s="1"/>
  <c r="R126" i="51"/>
  <c r="X126" i="51" s="1"/>
  <c r="S23" i="51"/>
  <c r="S6" i="51"/>
  <c r="X6" i="51" s="1"/>
  <c r="R6" i="51"/>
  <c r="S20" i="51"/>
  <c r="X20" i="51" s="1"/>
  <c r="R20" i="51"/>
  <c r="M12" i="51"/>
  <c r="J12" i="51"/>
  <c r="M11" i="51"/>
  <c r="J11" i="51"/>
  <c r="M36" i="51"/>
  <c r="R36" i="51" s="1"/>
  <c r="T62" i="51"/>
  <c r="S116" i="51"/>
  <c r="V116" i="51" s="1"/>
  <c r="X116" i="51" s="1"/>
  <c r="T48" i="51"/>
  <c r="S44" i="51"/>
  <c r="V44" i="51" s="1"/>
  <c r="T44" i="51"/>
  <c r="AD52" i="14"/>
  <c r="AK52" i="14" s="1"/>
  <c r="AB52" i="14"/>
  <c r="O42" i="51"/>
  <c r="S48" i="51"/>
  <c r="V48" i="51" s="1"/>
  <c r="AI36" i="14"/>
  <c r="AN36" i="14" s="1"/>
  <c r="AG36" i="14"/>
  <c r="E9" i="51" s="1"/>
  <c r="O36" i="51"/>
  <c r="G44" i="51"/>
  <c r="M3" i="51"/>
  <c r="S45" i="51"/>
  <c r="V45" i="51" s="1"/>
  <c r="AB35" i="14"/>
  <c r="AD35" i="14"/>
  <c r="AK59" i="14"/>
  <c r="I16" i="57" s="1"/>
  <c r="AB47" i="14"/>
  <c r="AD47" i="14"/>
  <c r="AK47" i="14" s="1"/>
  <c r="I54" i="51" s="1"/>
  <c r="AJ59" i="14"/>
  <c r="AI59" i="14"/>
  <c r="AG59" i="14"/>
  <c r="AB61" i="14"/>
  <c r="W50" i="14"/>
  <c r="T45" i="51"/>
  <c r="G45" i="51"/>
  <c r="G48" i="51"/>
  <c r="O88" i="51"/>
  <c r="G29" i="51"/>
  <c r="O3" i="51"/>
  <c r="O29" i="51" s="1"/>
  <c r="K260" i="51" s="1"/>
  <c r="S88" i="51"/>
  <c r="V88" i="51" s="1"/>
  <c r="S122" i="51"/>
  <c r="V122" i="51" s="1"/>
  <c r="N139" i="51"/>
  <c r="Q139" i="51" s="1"/>
  <c r="S113" i="51"/>
  <c r="V113" i="51" s="1"/>
  <c r="X113" i="51" s="1"/>
  <c r="S60" i="51" l="1"/>
  <c r="V60" i="51" s="1"/>
  <c r="X60" i="51" s="1"/>
  <c r="T154" i="51"/>
  <c r="X154" i="51" s="1"/>
  <c r="T160" i="51"/>
  <c r="X160" i="51" s="1"/>
  <c r="T122" i="51"/>
  <c r="X122" i="51" s="1"/>
  <c r="I151" i="51"/>
  <c r="O151" i="51" s="1"/>
  <c r="AN193" i="14"/>
  <c r="AN208" i="14" s="1"/>
  <c r="T142" i="51"/>
  <c r="X142" i="51" s="1"/>
  <c r="I6" i="57"/>
  <c r="K6" i="57" s="1"/>
  <c r="AN59" i="14"/>
  <c r="T148" i="51"/>
  <c r="X148" i="51" s="1"/>
  <c r="O31" i="31"/>
  <c r="M15" i="51"/>
  <c r="AF50" i="14"/>
  <c r="AM50" i="14" s="1"/>
  <c r="AC50" i="14"/>
  <c r="AJ50" i="14" s="1"/>
  <c r="AM35" i="14"/>
  <c r="W5" i="51"/>
  <c r="S56" i="51"/>
  <c r="V56" i="51" s="1"/>
  <c r="X56" i="51" s="1"/>
  <c r="R5" i="51"/>
  <c r="J5" i="51"/>
  <c r="S5" i="51"/>
  <c r="AK208" i="14"/>
  <c r="AA35" i="14"/>
  <c r="S53" i="51"/>
  <c r="V53" i="51" s="1"/>
  <c r="X53" i="51" s="1"/>
  <c r="AA47" i="14"/>
  <c r="AA52" i="14"/>
  <c r="I11" i="57"/>
  <c r="K11" i="57" s="1"/>
  <c r="X39" i="51"/>
  <c r="I59" i="51"/>
  <c r="O59" i="51" s="1"/>
  <c r="H54" i="51"/>
  <c r="N54" i="51" s="1"/>
  <c r="Q54" i="51" s="1"/>
  <c r="S13" i="14"/>
  <c r="L37" i="31" s="1"/>
  <c r="F354" i="51"/>
  <c r="F355" i="51" s="1"/>
  <c r="E354" i="51"/>
  <c r="X233" i="51"/>
  <c r="P12" i="56"/>
  <c r="O13" i="56"/>
  <c r="X18" i="51"/>
  <c r="J14" i="51"/>
  <c r="I29" i="51"/>
  <c r="AG208" i="14"/>
  <c r="S8" i="14"/>
  <c r="S91" i="51"/>
  <c r="V91" i="51" s="1"/>
  <c r="X91" i="51" s="1"/>
  <c r="S28" i="51"/>
  <c r="X28" i="51" s="1"/>
  <c r="S22" i="51"/>
  <c r="X22" i="51" s="1"/>
  <c r="S115" i="51"/>
  <c r="V115" i="51" s="1"/>
  <c r="X115" i="51" s="1"/>
  <c r="S93" i="51"/>
  <c r="V93" i="51" s="1"/>
  <c r="X93" i="51" s="1"/>
  <c r="S105" i="51"/>
  <c r="V105" i="51" s="1"/>
  <c r="X105" i="51" s="1"/>
  <c r="X161" i="51"/>
  <c r="S101" i="51"/>
  <c r="V101" i="51" s="1"/>
  <c r="X101" i="51" s="1"/>
  <c r="R17" i="51"/>
  <c r="S46" i="51"/>
  <c r="V46" i="51" s="1"/>
  <c r="X46" i="51" s="1"/>
  <c r="S109" i="51"/>
  <c r="V109" i="51" s="1"/>
  <c r="X109" i="51" s="1"/>
  <c r="X143" i="51"/>
  <c r="S104" i="51"/>
  <c r="V104" i="51" s="1"/>
  <c r="X104" i="51" s="1"/>
  <c r="S97" i="51"/>
  <c r="V97" i="51" s="1"/>
  <c r="X97" i="51" s="1"/>
  <c r="S98" i="51"/>
  <c r="V98" i="51" s="1"/>
  <c r="X98" i="51" s="1"/>
  <c r="S100" i="51"/>
  <c r="V100" i="51" s="1"/>
  <c r="X100" i="51" s="1"/>
  <c r="X123" i="51"/>
  <c r="N37" i="51"/>
  <c r="Q37" i="51" s="1"/>
  <c r="N86" i="51"/>
  <c r="Q86" i="51" s="1"/>
  <c r="N78" i="51"/>
  <c r="Q78" i="51" s="1"/>
  <c r="N80" i="51"/>
  <c r="Q80" i="51" s="1"/>
  <c r="X17" i="51"/>
  <c r="N81" i="51"/>
  <c r="Q81" i="51" s="1"/>
  <c r="X157" i="51"/>
  <c r="S130" i="51"/>
  <c r="V130" i="51" s="1"/>
  <c r="X130" i="51" s="1"/>
  <c r="S95" i="51"/>
  <c r="V95" i="51" s="1"/>
  <c r="X95" i="51" s="1"/>
  <c r="N63" i="51"/>
  <c r="Q63" i="51" s="1"/>
  <c r="N47" i="51"/>
  <c r="Q47" i="51" s="1"/>
  <c r="T10" i="51"/>
  <c r="X10" i="51" s="1"/>
  <c r="R10" i="51"/>
  <c r="N58" i="51"/>
  <c r="Q58" i="51" s="1"/>
  <c r="N40" i="51"/>
  <c r="Q40" i="51" s="1"/>
  <c r="S137" i="51"/>
  <c r="V137" i="51" s="1"/>
  <c r="X137" i="51" s="1"/>
  <c r="T4" i="51"/>
  <c r="X4" i="51" s="1"/>
  <c r="R4" i="51"/>
  <c r="S132" i="51"/>
  <c r="V132" i="51" s="1"/>
  <c r="X132" i="51" s="1"/>
  <c r="R25" i="51"/>
  <c r="X25" i="51"/>
  <c r="N52" i="51"/>
  <c r="Q52" i="51" s="1"/>
  <c r="N71" i="51"/>
  <c r="Q71" i="51" s="1"/>
  <c r="N65" i="51"/>
  <c r="Q65" i="51" s="1"/>
  <c r="N76" i="51"/>
  <c r="Q76" i="51" s="1"/>
  <c r="N84" i="51"/>
  <c r="Q84" i="51" s="1"/>
  <c r="N69" i="51"/>
  <c r="Q69" i="51" s="1"/>
  <c r="N38" i="51"/>
  <c r="Q38" i="51" s="1"/>
  <c r="N61" i="51"/>
  <c r="Q61" i="51" s="1"/>
  <c r="S19" i="51"/>
  <c r="X19" i="51" s="1"/>
  <c r="R19" i="51"/>
  <c r="N83" i="51"/>
  <c r="Q83" i="51" s="1"/>
  <c r="AN94" i="14"/>
  <c r="N77" i="51"/>
  <c r="Q77" i="51" s="1"/>
  <c r="N72" i="51"/>
  <c r="Q72" i="51" s="1"/>
  <c r="T13" i="51"/>
  <c r="X13" i="51" s="1"/>
  <c r="R13" i="51"/>
  <c r="N68" i="51"/>
  <c r="Q68" i="51" s="1"/>
  <c r="N64" i="51"/>
  <c r="Q64" i="51" s="1"/>
  <c r="P21" i="14"/>
  <c r="P25" i="14" s="1"/>
  <c r="X316" i="51"/>
  <c r="N75" i="51"/>
  <c r="Q75" i="51" s="1"/>
  <c r="N66" i="51"/>
  <c r="Q66" i="51" s="1"/>
  <c r="N55" i="51"/>
  <c r="Q55" i="51" s="1"/>
  <c r="N70" i="51"/>
  <c r="Q70" i="51" s="1"/>
  <c r="N50" i="51"/>
  <c r="Q50" i="51" s="1"/>
  <c r="N67" i="51"/>
  <c r="Q67" i="51" s="1"/>
  <c r="N85" i="51"/>
  <c r="Q85" i="51" s="1"/>
  <c r="N62" i="51"/>
  <c r="Q62" i="51" s="1"/>
  <c r="N87" i="51"/>
  <c r="Q87" i="51" s="1"/>
  <c r="S51" i="51"/>
  <c r="V51" i="51" s="1"/>
  <c r="X51" i="51" s="1"/>
  <c r="S16" i="51"/>
  <c r="X16" i="51" s="1"/>
  <c r="N74" i="51"/>
  <c r="Q74" i="51" s="1"/>
  <c r="N82" i="51"/>
  <c r="Q82" i="51" s="1"/>
  <c r="N73" i="51"/>
  <c r="Q73" i="51" s="1"/>
  <c r="S7" i="51"/>
  <c r="X7" i="51" s="1"/>
  <c r="F29" i="51"/>
  <c r="N3" i="51"/>
  <c r="N79" i="51"/>
  <c r="Q79" i="51" s="1"/>
  <c r="N49" i="51"/>
  <c r="Q49" i="51" s="1"/>
  <c r="S140" i="51"/>
  <c r="V140" i="51" s="1"/>
  <c r="Q140" i="51"/>
  <c r="S165" i="51"/>
  <c r="V165" i="51" s="1"/>
  <c r="Q165" i="51"/>
  <c r="S159" i="51"/>
  <c r="V159" i="51" s="1"/>
  <c r="Q159" i="51"/>
  <c r="T164" i="51"/>
  <c r="X164" i="51" s="1"/>
  <c r="Q29" i="51"/>
  <c r="R23" i="51"/>
  <c r="W27" i="51"/>
  <c r="X27" i="51" s="1"/>
  <c r="R27" i="51"/>
  <c r="X23" i="51"/>
  <c r="U3" i="51"/>
  <c r="U29" i="51" s="1"/>
  <c r="V14" i="51"/>
  <c r="X14" i="51" s="1"/>
  <c r="R14" i="51"/>
  <c r="O125" i="51"/>
  <c r="T125" i="51" s="1"/>
  <c r="X125" i="51" s="1"/>
  <c r="M48" i="51"/>
  <c r="R48" i="51" s="1"/>
  <c r="X48" i="51" s="1"/>
  <c r="S3" i="51"/>
  <c r="S11" i="51"/>
  <c r="X11" i="51" s="1"/>
  <c r="R11" i="51"/>
  <c r="S12" i="51"/>
  <c r="X12" i="51" s="1"/>
  <c r="R12" i="51"/>
  <c r="S15" i="51"/>
  <c r="X15" i="51" s="1"/>
  <c r="R15" i="51"/>
  <c r="M9" i="51"/>
  <c r="J9" i="51"/>
  <c r="T88" i="51"/>
  <c r="X88" i="51" s="1"/>
  <c r="T42" i="51"/>
  <c r="N59" i="51"/>
  <c r="Q59" i="51" s="1"/>
  <c r="T36" i="51"/>
  <c r="AI52" i="14"/>
  <c r="AN52" i="14" s="1"/>
  <c r="AG52" i="14"/>
  <c r="E26" i="51" s="1"/>
  <c r="G42" i="51"/>
  <c r="S42" i="51"/>
  <c r="V42" i="51" s="1"/>
  <c r="AK35" i="14"/>
  <c r="AI61" i="14"/>
  <c r="K16" i="57"/>
  <c r="M44" i="51"/>
  <c r="R44" i="51" s="1"/>
  <c r="AD50" i="14"/>
  <c r="AK50" i="14" s="1"/>
  <c r="I57" i="51" s="1"/>
  <c r="AB50" i="14"/>
  <c r="M45" i="51"/>
  <c r="S36" i="51"/>
  <c r="V36" i="51" s="1"/>
  <c r="O54" i="51"/>
  <c r="AJ35" i="14"/>
  <c r="AI35" i="14"/>
  <c r="AG35" i="14"/>
  <c r="AI47" i="14"/>
  <c r="AN47" i="14" s="1"/>
  <c r="AG47" i="14"/>
  <c r="E21" i="51" s="1"/>
  <c r="J21" i="51" s="1"/>
  <c r="S139" i="51"/>
  <c r="V139" i="51" s="1"/>
  <c r="X139" i="51" s="1"/>
  <c r="T151" i="51" l="1"/>
  <c r="X151" i="51" s="1"/>
  <c r="P31" i="31"/>
  <c r="Q31" i="31" s="1"/>
  <c r="AN35" i="14"/>
  <c r="O37" i="31"/>
  <c r="AF56" i="14"/>
  <c r="O10" i="14" s="1"/>
  <c r="O13" i="14" s="1"/>
  <c r="L29" i="31" s="1"/>
  <c r="AM56" i="14"/>
  <c r="O24" i="14" s="1"/>
  <c r="S22" i="14"/>
  <c r="S25" i="14" s="1"/>
  <c r="X5" i="51"/>
  <c r="AB56" i="14"/>
  <c r="AB64" i="14" s="1"/>
  <c r="AA50" i="14"/>
  <c r="AA56" i="14" s="1"/>
  <c r="H57" i="51"/>
  <c r="N57" i="51" s="1"/>
  <c r="Q57" i="51" s="1"/>
  <c r="P11" i="14"/>
  <c r="P12" i="14"/>
  <c r="Q11" i="14"/>
  <c r="Q13" i="14"/>
  <c r="L33" i="31" s="1"/>
  <c r="S12" i="14"/>
  <c r="H354" i="51"/>
  <c r="E355" i="51"/>
  <c r="S11" i="14"/>
  <c r="S40" i="51"/>
  <c r="V40" i="51" s="1"/>
  <c r="X40" i="51" s="1"/>
  <c r="S55" i="51"/>
  <c r="V55" i="51" s="1"/>
  <c r="X55" i="51" s="1"/>
  <c r="X159" i="51"/>
  <c r="S65" i="51"/>
  <c r="V65" i="51" s="1"/>
  <c r="X65" i="51" s="1"/>
  <c r="S64" i="51"/>
  <c r="V64" i="51" s="1"/>
  <c r="X64" i="51" s="1"/>
  <c r="S76" i="51"/>
  <c r="V76" i="51" s="1"/>
  <c r="X76" i="51" s="1"/>
  <c r="S58" i="51"/>
  <c r="V58" i="51" s="1"/>
  <c r="X58" i="51" s="1"/>
  <c r="S72" i="51"/>
  <c r="V72" i="51" s="1"/>
  <c r="X72" i="51" s="1"/>
  <c r="X140" i="51"/>
  <c r="S70" i="51"/>
  <c r="V70" i="51" s="1"/>
  <c r="X70" i="51" s="1"/>
  <c r="S77" i="51"/>
  <c r="V77" i="51" s="1"/>
  <c r="X77" i="51" s="1"/>
  <c r="S86" i="51"/>
  <c r="V86" i="51" s="1"/>
  <c r="X86" i="51" s="1"/>
  <c r="S79" i="51"/>
  <c r="V79" i="51" s="1"/>
  <c r="X79" i="51" s="1"/>
  <c r="S82" i="51"/>
  <c r="V82" i="51" s="1"/>
  <c r="X82" i="51" s="1"/>
  <c r="S37" i="51"/>
  <c r="V37" i="51" s="1"/>
  <c r="X37" i="51" s="1"/>
  <c r="S74" i="51"/>
  <c r="V74" i="51" s="1"/>
  <c r="X74" i="51" s="1"/>
  <c r="S63" i="51"/>
  <c r="V63" i="51" s="1"/>
  <c r="X63" i="51" s="1"/>
  <c r="S73" i="51"/>
  <c r="V73" i="51" s="1"/>
  <c r="X73" i="51" s="1"/>
  <c r="S81" i="51"/>
  <c r="V81" i="51" s="1"/>
  <c r="X81" i="51" s="1"/>
  <c r="S71" i="51"/>
  <c r="V71" i="51" s="1"/>
  <c r="X71" i="51" s="1"/>
  <c r="S38" i="51"/>
  <c r="V38" i="51" s="1"/>
  <c r="X38" i="51" s="1"/>
  <c r="S52" i="51"/>
  <c r="V52" i="51" s="1"/>
  <c r="X52" i="51" s="1"/>
  <c r="S47" i="51"/>
  <c r="V47" i="51" s="1"/>
  <c r="X47" i="51" s="1"/>
  <c r="S80" i="51"/>
  <c r="V80" i="51" s="1"/>
  <c r="X80" i="51" s="1"/>
  <c r="S67" i="51"/>
  <c r="V67" i="51" s="1"/>
  <c r="X67" i="51" s="1"/>
  <c r="S68" i="51"/>
  <c r="V68" i="51" s="1"/>
  <c r="X68" i="51" s="1"/>
  <c r="S69" i="51"/>
  <c r="V69" i="51" s="1"/>
  <c r="X69" i="51" s="1"/>
  <c r="S50" i="51"/>
  <c r="V50" i="51" s="1"/>
  <c r="X50" i="51" s="1"/>
  <c r="S78" i="51"/>
  <c r="V78" i="51" s="1"/>
  <c r="X78" i="51" s="1"/>
  <c r="S49" i="51"/>
  <c r="V49" i="51" s="1"/>
  <c r="X49" i="51" s="1"/>
  <c r="S87" i="51"/>
  <c r="V87" i="51" s="1"/>
  <c r="X87" i="51" s="1"/>
  <c r="S66" i="51"/>
  <c r="V66" i="51" s="1"/>
  <c r="X66" i="51" s="1"/>
  <c r="S84" i="51"/>
  <c r="V84" i="51" s="1"/>
  <c r="X84" i="51" s="1"/>
  <c r="S62" i="51"/>
  <c r="V62" i="51" s="1"/>
  <c r="X62" i="51" s="1"/>
  <c r="S75" i="51"/>
  <c r="V75" i="51" s="1"/>
  <c r="X75" i="51" s="1"/>
  <c r="N29" i="51"/>
  <c r="J260" i="51" s="1"/>
  <c r="T3" i="51"/>
  <c r="T29" i="51" s="1"/>
  <c r="S61" i="51"/>
  <c r="V61" i="51" s="1"/>
  <c r="X61" i="51" s="1"/>
  <c r="S85" i="51"/>
  <c r="V85" i="51" s="1"/>
  <c r="X85" i="51" s="1"/>
  <c r="S83" i="51"/>
  <c r="V83" i="51" s="1"/>
  <c r="X83" i="51" s="1"/>
  <c r="X165" i="51"/>
  <c r="W29" i="51"/>
  <c r="X44" i="51"/>
  <c r="M42" i="51"/>
  <c r="R42" i="51" s="1"/>
  <c r="R45" i="51"/>
  <c r="X45" i="51" s="1"/>
  <c r="X36" i="51"/>
  <c r="S9" i="51"/>
  <c r="X9" i="51" s="1"/>
  <c r="R9" i="51"/>
  <c r="M26" i="51"/>
  <c r="J26" i="51"/>
  <c r="S59" i="51"/>
  <c r="V59" i="51" s="1"/>
  <c r="T59" i="51"/>
  <c r="T54" i="51"/>
  <c r="G59" i="51"/>
  <c r="AC56" i="14"/>
  <c r="O7" i="14" s="1"/>
  <c r="G41" i="51"/>
  <c r="H41" i="51"/>
  <c r="AJ56" i="14"/>
  <c r="O21" i="14" s="1"/>
  <c r="AI50" i="14"/>
  <c r="AN50" i="14" s="1"/>
  <c r="AG50" i="14"/>
  <c r="E24" i="51" s="1"/>
  <c r="E8" i="51"/>
  <c r="M21" i="51"/>
  <c r="G54" i="51"/>
  <c r="O57" i="51"/>
  <c r="AD56" i="14"/>
  <c r="O8" i="14" s="1"/>
  <c r="S54" i="51"/>
  <c r="V54" i="51" s="1"/>
  <c r="I41" i="51"/>
  <c r="AK56" i="14"/>
  <c r="P37" i="31" l="1"/>
  <c r="Q37" i="31" s="1"/>
  <c r="O33" i="31"/>
  <c r="O29" i="31"/>
  <c r="P29" i="31" s="1"/>
  <c r="O6" i="14"/>
  <c r="T6" i="14" s="1"/>
  <c r="K36" i="31"/>
  <c r="K30" i="31"/>
  <c r="AB62" i="14"/>
  <c r="F6" i="14" s="1"/>
  <c r="Q12" i="14"/>
  <c r="O22" i="14"/>
  <c r="X42" i="51"/>
  <c r="M59" i="51"/>
  <c r="R59" i="51" s="1"/>
  <c r="X59" i="51" s="1"/>
  <c r="M54" i="51"/>
  <c r="R54" i="51" s="1"/>
  <c r="X54" i="51" s="1"/>
  <c r="S26" i="51"/>
  <c r="X26" i="51" s="1"/>
  <c r="R26" i="51"/>
  <c r="J8" i="51"/>
  <c r="E29" i="51"/>
  <c r="S21" i="51"/>
  <c r="X21" i="51" s="1"/>
  <c r="R21" i="51"/>
  <c r="M24" i="51"/>
  <c r="J24" i="51"/>
  <c r="AI56" i="14"/>
  <c r="O20" i="14" s="1"/>
  <c r="T57" i="51"/>
  <c r="N41" i="51"/>
  <c r="Q41" i="51" s="1"/>
  <c r="S57" i="51"/>
  <c r="V57" i="51" s="1"/>
  <c r="M41" i="51"/>
  <c r="R41" i="51" s="1"/>
  <c r="G57" i="51"/>
  <c r="O41" i="51"/>
  <c r="AG56" i="14"/>
  <c r="M8" i="51"/>
  <c r="P33" i="31" l="1"/>
  <c r="Q33" i="31" s="1"/>
  <c r="Q29" i="31"/>
  <c r="O12" i="14"/>
  <c r="K28" i="31"/>
  <c r="K32" i="31"/>
  <c r="D6" i="31"/>
  <c r="B6" i="31" s="1"/>
  <c r="C6" i="31" s="1"/>
  <c r="X6" i="14"/>
  <c r="D355" i="51"/>
  <c r="AI62" i="14"/>
  <c r="M29" i="51"/>
  <c r="R8" i="51"/>
  <c r="S24" i="51"/>
  <c r="X24" i="51" s="1"/>
  <c r="R24" i="51"/>
  <c r="O11" i="14"/>
  <c r="S8" i="51"/>
  <c r="AN56" i="14"/>
  <c r="T41" i="51"/>
  <c r="S41" i="51"/>
  <c r="V41" i="51" s="1"/>
  <c r="U6" i="14"/>
  <c r="M57" i="51"/>
  <c r="R57" i="51" s="1"/>
  <c r="F20" i="14" l="1"/>
  <c r="X20" i="14" s="1"/>
  <c r="H8" i="35"/>
  <c r="H6" i="35"/>
  <c r="H4" i="35"/>
  <c r="H7" i="35"/>
  <c r="H5" i="35"/>
  <c r="H3" i="35"/>
  <c r="I260" i="51"/>
  <c r="T20" i="14"/>
  <c r="O25" i="14"/>
  <c r="X41" i="51"/>
  <c r="X57" i="51"/>
  <c r="S29" i="51"/>
  <c r="X8" i="51"/>
  <c r="J45" i="31" l="1"/>
  <c r="C66" i="31" l="1"/>
  <c r="I44" i="31"/>
  <c r="P316" i="51" l="1"/>
  <c r="O223" i="51"/>
  <c r="T223" i="51"/>
  <c r="M223" i="51"/>
  <c r="R223" i="51"/>
  <c r="S223" i="51"/>
  <c r="V223" i="51" s="1"/>
  <c r="N223" i="51"/>
  <c r="Q223" i="51" s="1"/>
  <c r="X223" i="51" l="1"/>
  <c r="J61" i="14"/>
  <c r="J62" i="14" s="1"/>
  <c r="O57" i="14"/>
  <c r="AD57" i="14" s="1"/>
  <c r="L57" i="14"/>
  <c r="AC57" i="14" l="1"/>
  <c r="AJ57" i="14" s="1"/>
  <c r="T57" i="14"/>
  <c r="T61" i="14" s="1"/>
  <c r="T62" i="14" s="1"/>
  <c r="M61" i="14"/>
  <c r="M62" i="14" s="1"/>
  <c r="AK57" i="14"/>
  <c r="AD61" i="14"/>
  <c r="AD62" i="14" s="1"/>
  <c r="F8" i="14" s="1"/>
  <c r="O61" i="14"/>
  <c r="O62" i="14" s="1"/>
  <c r="L61" i="14"/>
  <c r="L62" i="14" s="1"/>
  <c r="X8" i="14" l="1"/>
  <c r="AC61" i="14"/>
  <c r="AC62" i="14" s="1"/>
  <c r="AA57" i="14"/>
  <c r="AA61" i="14" s="1"/>
  <c r="AA62" i="14" s="1"/>
  <c r="D9" i="31"/>
  <c r="B9" i="31" s="1"/>
  <c r="AJ61" i="14"/>
  <c r="AJ62" i="14" s="1"/>
  <c r="I9" i="57"/>
  <c r="K9" i="57" s="1"/>
  <c r="AK61" i="14"/>
  <c r="AK62" i="14" s="1"/>
  <c r="I14" i="57"/>
  <c r="K14" i="57" s="1"/>
  <c r="F21" i="14" l="1"/>
  <c r="H13" i="35"/>
  <c r="H10" i="35"/>
  <c r="H15" i="35"/>
  <c r="H14" i="35"/>
  <c r="H12" i="35"/>
  <c r="H11" i="35"/>
  <c r="F22" i="14"/>
  <c r="H22" i="35"/>
  <c r="H21" i="35"/>
  <c r="H20" i="35"/>
  <c r="H19" i="35"/>
  <c r="H18" i="35"/>
  <c r="H17" i="35"/>
  <c r="X7" i="14"/>
  <c r="F7" i="14" s="1"/>
  <c r="F12" i="14" s="1"/>
  <c r="X21" i="14"/>
  <c r="X22" i="14"/>
  <c r="D7" i="31" l="1"/>
  <c r="B7" i="31" s="1"/>
  <c r="C9" i="31"/>
  <c r="X12" i="14"/>
  <c r="M28" i="31" s="1"/>
  <c r="I28" i="31" s="1"/>
  <c r="D28" i="31" l="1"/>
  <c r="S57" i="14"/>
  <c r="Q61" i="14"/>
  <c r="Q62" i="14" s="1"/>
  <c r="AF57" i="14" l="1"/>
  <c r="U57" i="14"/>
  <c r="U61" i="14" s="1"/>
  <c r="U62" i="14" s="1"/>
  <c r="S61" i="14"/>
  <c r="S62" i="14" s="1"/>
  <c r="C7" i="31" l="1"/>
  <c r="E28" i="31"/>
  <c r="AF61" i="14"/>
  <c r="X10" i="14" s="1"/>
  <c r="AM57" i="14"/>
  <c r="AN57" i="14" s="1"/>
  <c r="AG57" i="14"/>
  <c r="AG61" i="14" s="1"/>
  <c r="AG62" i="14" s="1"/>
  <c r="AF62" i="14" l="1"/>
  <c r="F28" i="31"/>
  <c r="AM61" i="14"/>
  <c r="AM62" i="14" s="1"/>
  <c r="AN61" i="14"/>
  <c r="AN62" i="14" s="1"/>
  <c r="H1" i="35" s="1"/>
  <c r="F24" i="14" l="1"/>
  <c r="H28" i="35"/>
  <c r="H53" i="35" s="1"/>
  <c r="H25" i="35"/>
  <c r="H50" i="35" s="1"/>
  <c r="H24" i="35"/>
  <c r="H49" i="35" s="1"/>
  <c r="H29" i="35"/>
  <c r="H54" i="35" s="1"/>
  <c r="H27" i="35"/>
  <c r="H52" i="35" s="1"/>
  <c r="H26" i="35"/>
  <c r="H51" i="35" s="1"/>
  <c r="X24" i="14"/>
  <c r="X25" i="14" s="1"/>
  <c r="F25" i="14"/>
  <c r="X13" i="14"/>
  <c r="N29" i="31" s="1"/>
  <c r="F10" i="14"/>
  <c r="X11" i="14"/>
  <c r="H55" i="35" l="1"/>
  <c r="H64" i="35" s="1"/>
  <c r="R29" i="31"/>
  <c r="J29" i="31"/>
  <c r="F13" i="14"/>
  <c r="D8" i="31"/>
  <c r="F11" i="14"/>
  <c r="S29" i="31" l="1"/>
  <c r="T29" i="31" s="1"/>
  <c r="D11" i="31"/>
  <c r="B8" i="31"/>
  <c r="D29" i="31"/>
  <c r="E29" i="31" l="1"/>
  <c r="B11" i="31"/>
  <c r="B17" i="31" s="1"/>
  <c r="C8" i="31"/>
  <c r="F29" i="31" l="1"/>
  <c r="C11" i="31"/>
  <c r="C17" i="31" s="1"/>
  <c r="D17" i="31" s="1"/>
  <c r="B61" i="31"/>
  <c r="H61" i="31" s="1"/>
  <c r="S95" i="14" l="1"/>
  <c r="AF95" i="14" s="1"/>
  <c r="Q99" i="14"/>
  <c r="Q100" i="14" s="1"/>
  <c r="J95" i="14"/>
  <c r="M95" i="14" s="1"/>
  <c r="L95" i="14" l="1"/>
  <c r="M99" i="14"/>
  <c r="M100" i="14" s="1"/>
  <c r="O95" i="14"/>
  <c r="AM95" i="14"/>
  <c r="AF99" i="14"/>
  <c r="J99" i="14"/>
  <c r="J100" i="14" s="1"/>
  <c r="T95" i="14"/>
  <c r="T99" i="14" s="1"/>
  <c r="T100" i="14" s="1"/>
  <c r="S99" i="14"/>
  <c r="S100" i="14" s="1"/>
  <c r="U95" i="14" l="1"/>
  <c r="AC95" i="14"/>
  <c r="AF100" i="14"/>
  <c r="Y10" i="14"/>
  <c r="O99" i="14"/>
  <c r="O100" i="14" s="1"/>
  <c r="AD95" i="14"/>
  <c r="AA95" i="14" l="1"/>
  <c r="AJ95" i="14"/>
  <c r="I24" i="57" s="1"/>
  <c r="K24" i="57" s="1"/>
  <c r="AG95" i="14"/>
  <c r="G10" i="14"/>
  <c r="Y13" i="14"/>
  <c r="N31" i="31" s="1"/>
  <c r="R31" i="31" s="1"/>
  <c r="AK95" i="14"/>
  <c r="AD99" i="14"/>
  <c r="AD100" i="14" s="1"/>
  <c r="G8" i="14" s="1"/>
  <c r="AN95" i="14" l="1"/>
  <c r="S31" i="31"/>
  <c r="T31" i="31" s="1"/>
  <c r="I29" i="57"/>
  <c r="K29" i="57" s="1"/>
  <c r="AK99" i="14"/>
  <c r="AK100" i="14" s="1"/>
  <c r="E9" i="31"/>
  <c r="Y8" i="14"/>
  <c r="J31" i="31"/>
  <c r="E8" i="31"/>
  <c r="G13" i="14"/>
  <c r="G22" i="14" l="1"/>
  <c r="I18" i="35"/>
  <c r="I17" i="35"/>
  <c r="I22" i="35"/>
  <c r="I21" i="35"/>
  <c r="I20" i="35"/>
  <c r="I19" i="35"/>
  <c r="F8" i="31"/>
  <c r="G8" i="31" s="1"/>
  <c r="E31" i="31"/>
  <c r="F9" i="31"/>
  <c r="Y22" i="14"/>
  <c r="F31" i="31" l="1"/>
  <c r="D31" i="31"/>
  <c r="G9" i="31"/>
  <c r="S144" i="14" l="1"/>
  <c r="S170" i="14" s="1"/>
  <c r="J144" i="14"/>
  <c r="J170" i="14" s="1"/>
  <c r="L144" i="14" l="1"/>
  <c r="AC144" i="14" s="1"/>
  <c r="AF144" i="14"/>
  <c r="M144" i="14"/>
  <c r="L170" i="14" l="1"/>
  <c r="AM144" i="14"/>
  <c r="AM170" i="14" s="1"/>
  <c r="AF170" i="14"/>
  <c r="AJ144" i="14"/>
  <c r="AC170" i="14"/>
  <c r="T144" i="14"/>
  <c r="T170" i="14" s="1"/>
  <c r="O144" i="14"/>
  <c r="M170" i="14"/>
  <c r="M176" i="14" s="1"/>
  <c r="R24" i="14" l="1"/>
  <c r="T24" i="14" s="1"/>
  <c r="R7" i="14"/>
  <c r="AJ170" i="14"/>
  <c r="H114" i="51"/>
  <c r="N114" i="51" s="1"/>
  <c r="Q114" i="51" s="1"/>
  <c r="R10" i="14"/>
  <c r="AD144" i="14"/>
  <c r="AA144" i="14" s="1"/>
  <c r="AA170" i="14" s="1"/>
  <c r="O170" i="14"/>
  <c r="O176" i="14" s="1"/>
  <c r="U144" i="14"/>
  <c r="U170" i="14" s="1"/>
  <c r="S114" i="51" l="1"/>
  <c r="V114" i="51" s="1"/>
  <c r="T10" i="14"/>
  <c r="R13" i="14"/>
  <c r="L35" i="31" s="1"/>
  <c r="O35" i="31" s="1"/>
  <c r="Z316" i="51"/>
  <c r="R21" i="14"/>
  <c r="T21" i="14" s="1"/>
  <c r="T7" i="14"/>
  <c r="U7" i="14" s="1"/>
  <c r="AD170" i="14"/>
  <c r="AK144" i="14"/>
  <c r="AN144" i="14" s="1"/>
  <c r="AG144" i="14"/>
  <c r="P35" i="31" l="1"/>
  <c r="Q35" i="31" s="1"/>
  <c r="L38" i="31"/>
  <c r="T13" i="14"/>
  <c r="U10" i="14"/>
  <c r="AG170" i="14"/>
  <c r="H3" i="51"/>
  <c r="AK170" i="14"/>
  <c r="I114" i="51"/>
  <c r="AN170" i="14"/>
  <c r="AD176" i="14"/>
  <c r="I8" i="14" s="1"/>
  <c r="M9" i="31" s="1"/>
  <c r="R8" i="14"/>
  <c r="AA8" i="14" l="1"/>
  <c r="K9" i="31"/>
  <c r="O114" i="51"/>
  <c r="T114" i="51" s="1"/>
  <c r="X114" i="51" s="1"/>
  <c r="P3" i="51"/>
  <c r="H29" i="51"/>
  <c r="J3" i="51"/>
  <c r="J29" i="51" s="1"/>
  <c r="AK176" i="14"/>
  <c r="AH316" i="51"/>
  <c r="R22" i="14"/>
  <c r="T8" i="14"/>
  <c r="R12" i="14"/>
  <c r="R11" i="14"/>
  <c r="I22" i="14" l="1"/>
  <c r="K22" i="35"/>
  <c r="K21" i="35"/>
  <c r="K20" i="35"/>
  <c r="K18" i="35"/>
  <c r="K17" i="35"/>
  <c r="K19" i="35"/>
  <c r="K34" i="31"/>
  <c r="K38" i="31" s="1"/>
  <c r="AA22" i="14"/>
  <c r="P29" i="51"/>
  <c r="R3" i="51"/>
  <c r="R29" i="51" s="1"/>
  <c r="R30" i="51" s="1"/>
  <c r="V3" i="51"/>
  <c r="L9" i="31"/>
  <c r="T22" i="14"/>
  <c r="T25" i="14" s="1"/>
  <c r="R25" i="14"/>
  <c r="G355" i="51"/>
  <c r="H355" i="51" s="1"/>
  <c r="E30" i="51"/>
  <c r="U8" i="14"/>
  <c r="U11" i="14" s="1"/>
  <c r="T11" i="14"/>
  <c r="J30" i="51" s="1"/>
  <c r="T12" i="14"/>
  <c r="V29" i="51" l="1"/>
  <c r="S30" i="51" s="1"/>
  <c r="X3" i="51"/>
  <c r="X29" i="51" s="1"/>
  <c r="X30" i="51" s="1"/>
  <c r="M30" i="51"/>
  <c r="L260" i="51"/>
  <c r="E58" i="35"/>
  <c r="E31" i="35" s="1"/>
  <c r="F31" i="35" l="1"/>
  <c r="G31" i="35"/>
  <c r="G36" i="35" s="1"/>
  <c r="E37" i="35"/>
  <c r="G37" i="35" l="1"/>
  <c r="G42" i="35" s="1"/>
  <c r="F37" i="35"/>
  <c r="H212" i="14"/>
  <c r="H98" i="14"/>
  <c r="I98" i="14" s="1"/>
  <c r="K98" i="14"/>
  <c r="R136" i="14"/>
  <c r="Q136" i="14" s="1"/>
  <c r="R174" i="14"/>
  <c r="K212" i="14"/>
  <c r="R212" i="14"/>
  <c r="K174" i="14"/>
  <c r="H174" i="14"/>
  <c r="H136" i="14"/>
  <c r="K136" i="14"/>
  <c r="Q212" i="14" l="1"/>
  <c r="J174" i="14"/>
  <c r="J175" i="14" s="1"/>
  <c r="J176" i="14" s="1"/>
  <c r="G136" i="14"/>
  <c r="I139" i="14"/>
  <c r="J136" i="14"/>
  <c r="L136" i="14" s="1"/>
  <c r="L137" i="14" s="1"/>
  <c r="L138" i="14" s="1"/>
  <c r="S136" i="14"/>
  <c r="S137" i="14" s="1"/>
  <c r="S138" i="14" s="1"/>
  <c r="Q137" i="14"/>
  <c r="Q138" i="14" s="1"/>
  <c r="G174" i="14"/>
  <c r="I174" i="14" s="1"/>
  <c r="Q174" i="14"/>
  <c r="Q175" i="14" s="1"/>
  <c r="Q176" i="14" s="1"/>
  <c r="G212" i="14"/>
  <c r="I212" i="14" s="1"/>
  <c r="I213" i="14" s="1"/>
  <c r="I214" i="14" s="1"/>
  <c r="L98" i="14"/>
  <c r="X98" i="14"/>
  <c r="I7" i="24" s="1"/>
  <c r="AM98" i="14"/>
  <c r="AM99" i="14" s="1"/>
  <c r="AM100" i="14" s="1"/>
  <c r="AB98" i="14"/>
  <c r="I99" i="14"/>
  <c r="I100" i="14" s="1"/>
  <c r="G24" i="14" l="1"/>
  <c r="I28" i="35"/>
  <c r="I25" i="35"/>
  <c r="I24" i="35"/>
  <c r="I29" i="35"/>
  <c r="I27" i="35"/>
  <c r="I26" i="35"/>
  <c r="I175" i="14"/>
  <c r="I176" i="14" s="1"/>
  <c r="AB174" i="14"/>
  <c r="AB175" i="14" s="1"/>
  <c r="AB176" i="14" s="1"/>
  <c r="I6" i="14" s="1"/>
  <c r="M136" i="14"/>
  <c r="T136" i="14" s="1"/>
  <c r="T137" i="14" s="1"/>
  <c r="T138" i="14" s="1"/>
  <c r="J137" i="14"/>
  <c r="J138" i="14" s="1"/>
  <c r="AC136" i="14"/>
  <c r="AC137" i="14" s="1"/>
  <c r="I136" i="14"/>
  <c r="G137" i="14"/>
  <c r="G138" i="14" s="1"/>
  <c r="T174" i="14"/>
  <c r="T175" i="14" s="1"/>
  <c r="T176" i="14" s="1"/>
  <c r="G175" i="14"/>
  <c r="G176" i="14" s="1"/>
  <c r="S174" i="14"/>
  <c r="AB212" i="14"/>
  <c r="AB213" i="14" s="1"/>
  <c r="AB214" i="14" s="1"/>
  <c r="J6" i="14" s="1"/>
  <c r="L174" i="14"/>
  <c r="K7" i="24"/>
  <c r="K36" i="24" s="1"/>
  <c r="I36" i="24"/>
  <c r="AF136" i="14"/>
  <c r="AF137" i="14" s="1"/>
  <c r="J212" i="14"/>
  <c r="M212" i="14" s="1"/>
  <c r="Q213" i="14"/>
  <c r="Q214" i="14" s="1"/>
  <c r="G213" i="14"/>
  <c r="G214" i="14" s="1"/>
  <c r="S212" i="14"/>
  <c r="L99" i="14"/>
  <c r="L100" i="14" s="1"/>
  <c r="Y98" i="14"/>
  <c r="Y99" i="14" s="1"/>
  <c r="Y100" i="14" s="1"/>
  <c r="AL98" i="14"/>
  <c r="AL99" i="14" s="1"/>
  <c r="AL100" i="14" s="1"/>
  <c r="X99" i="14"/>
  <c r="X100" i="14" s="1"/>
  <c r="AB99" i="14"/>
  <c r="AB100" i="14" s="1"/>
  <c r="G6" i="14" s="1"/>
  <c r="AI98" i="14"/>
  <c r="Y24" i="14"/>
  <c r="U98" i="14"/>
  <c r="U99" i="14" s="1"/>
  <c r="U100" i="14" s="1"/>
  <c r="AJ136" i="14" l="1"/>
  <c r="AM136" i="14"/>
  <c r="AM137" i="14" s="1"/>
  <c r="AM138" i="14" s="1"/>
  <c r="M213" i="14"/>
  <c r="M214" i="14" s="1"/>
  <c r="O212" i="14"/>
  <c r="AF174" i="14"/>
  <c r="S175" i="14"/>
  <c r="S176" i="14" s="1"/>
  <c r="AF212" i="14"/>
  <c r="S213" i="14"/>
  <c r="S214" i="14" s="1"/>
  <c r="U136" i="14"/>
  <c r="U137" i="14" s="1"/>
  <c r="U138" i="14" s="1"/>
  <c r="I137" i="14"/>
  <c r="I138" i="14" s="1"/>
  <c r="AB136" i="14"/>
  <c r="L175" i="14"/>
  <c r="L176" i="14" s="1"/>
  <c r="AC174" i="14"/>
  <c r="AI212" i="14"/>
  <c r="I68" i="57" s="1"/>
  <c r="K68" i="57" s="1"/>
  <c r="T212" i="14"/>
  <c r="T213" i="14" s="1"/>
  <c r="T214" i="14" s="1"/>
  <c r="AI174" i="14"/>
  <c r="M137" i="14"/>
  <c r="M138" i="14" s="1"/>
  <c r="O136" i="14"/>
  <c r="J213" i="14"/>
  <c r="J214" i="14" s="1"/>
  <c r="L212" i="14"/>
  <c r="U174" i="14"/>
  <c r="U175" i="14" s="1"/>
  <c r="U176" i="14" s="1"/>
  <c r="AB6" i="14"/>
  <c r="N6" i="31"/>
  <c r="AI99" i="14"/>
  <c r="AI100" i="14" s="1"/>
  <c r="I23" i="57"/>
  <c r="K23" i="57" s="1"/>
  <c r="E6" i="31"/>
  <c r="Y6" i="14"/>
  <c r="I43" i="57"/>
  <c r="K43" i="57" s="1"/>
  <c r="AJ137" i="14"/>
  <c r="AJ138" i="14" s="1"/>
  <c r="AF138" i="14"/>
  <c r="Z10" i="14"/>
  <c r="Z7" i="14"/>
  <c r="H7" i="14" s="1"/>
  <c r="J7" i="31" s="1"/>
  <c r="AC138" i="14"/>
  <c r="AC98" i="14"/>
  <c r="K6" i="31"/>
  <c r="M6" i="31"/>
  <c r="AA6" i="14"/>
  <c r="H24" i="14" l="1"/>
  <c r="Z24" i="14" s="1"/>
  <c r="J28" i="35"/>
  <c r="J27" i="35"/>
  <c r="J29" i="35"/>
  <c r="J26" i="35"/>
  <c r="J25" i="35"/>
  <c r="J24" i="35"/>
  <c r="H21" i="14"/>
  <c r="Z21" i="14" s="1"/>
  <c r="J10" i="35"/>
  <c r="J13" i="35"/>
  <c r="J12" i="35"/>
  <c r="J11" i="35"/>
  <c r="J15" i="35"/>
  <c r="J14" i="35"/>
  <c r="G20" i="14"/>
  <c r="Y20" i="14" s="1"/>
  <c r="I7" i="35"/>
  <c r="I6" i="35"/>
  <c r="I5" i="35"/>
  <c r="I4" i="35"/>
  <c r="I3" i="35"/>
  <c r="I8" i="35"/>
  <c r="AI213" i="14"/>
  <c r="AI214" i="14" s="1"/>
  <c r="AB137" i="14"/>
  <c r="AB138" i="14" s="1"/>
  <c r="H6" i="14" s="1"/>
  <c r="AI136" i="14"/>
  <c r="AF213" i="14"/>
  <c r="AM212" i="14"/>
  <c r="AM213" i="14" s="1"/>
  <c r="AM214" i="14" s="1"/>
  <c r="AJ174" i="14"/>
  <c r="AA174" i="14"/>
  <c r="AA175" i="14" s="1"/>
  <c r="AA176" i="14" s="1"/>
  <c r="AC175" i="14"/>
  <c r="L213" i="14"/>
  <c r="L214" i="14" s="1"/>
  <c r="AC212" i="14"/>
  <c r="U212" i="14"/>
  <c r="U213" i="14" s="1"/>
  <c r="U214" i="14" s="1"/>
  <c r="AM174" i="14"/>
  <c r="AM175" i="14" s="1"/>
  <c r="AM176" i="14" s="1"/>
  <c r="AF175" i="14"/>
  <c r="I53" i="57"/>
  <c r="K53" i="57" s="1"/>
  <c r="AI175" i="14"/>
  <c r="AI176" i="14" s="1"/>
  <c r="AD136" i="14"/>
  <c r="AA136" i="14" s="1"/>
  <c r="AA137" i="14" s="1"/>
  <c r="AA138" i="14" s="1"/>
  <c r="O137" i="14"/>
  <c r="O138" i="14" s="1"/>
  <c r="AD212" i="14"/>
  <c r="O213" i="14"/>
  <c r="O214" i="14" s="1"/>
  <c r="AG174" i="14"/>
  <c r="AG175" i="14" s="1"/>
  <c r="AG176" i="14" s="1"/>
  <c r="H7" i="31"/>
  <c r="I7" i="31" s="1"/>
  <c r="L6" i="31"/>
  <c r="F6" i="31"/>
  <c r="G6" i="31" s="1"/>
  <c r="AJ98" i="14"/>
  <c r="AC99" i="14"/>
  <c r="AG98" i="14"/>
  <c r="AG99" i="14" s="1"/>
  <c r="AG100" i="14" s="1"/>
  <c r="AA98" i="14"/>
  <c r="AA99" i="14" s="1"/>
  <c r="AA100" i="14" s="1"/>
  <c r="Z13" i="14"/>
  <c r="N33" i="31" s="1"/>
  <c r="H10" i="14"/>
  <c r="O6" i="31"/>
  <c r="J24" i="14" l="1"/>
  <c r="AB24" i="14" s="1"/>
  <c r="L28" i="35"/>
  <c r="L27" i="35"/>
  <c r="L29" i="35"/>
  <c r="L26" i="35"/>
  <c r="L25" i="35"/>
  <c r="L24" i="35"/>
  <c r="J20" i="14"/>
  <c r="AB20" i="14" s="1"/>
  <c r="L8" i="35"/>
  <c r="L7" i="35"/>
  <c r="L6" i="35"/>
  <c r="L5" i="35"/>
  <c r="L4" i="35"/>
  <c r="L3" i="35"/>
  <c r="I20" i="14"/>
  <c r="AA20" i="14" s="1"/>
  <c r="K7" i="35"/>
  <c r="K6" i="35"/>
  <c r="K5" i="35"/>
  <c r="K3" i="35"/>
  <c r="K8" i="35"/>
  <c r="K4" i="35"/>
  <c r="I24" i="14"/>
  <c r="AA24" i="14" s="1"/>
  <c r="AC24" i="14" s="1"/>
  <c r="K28" i="35"/>
  <c r="K27" i="35"/>
  <c r="K29" i="35"/>
  <c r="K26" i="35"/>
  <c r="K25" i="35"/>
  <c r="K24" i="35"/>
  <c r="AG136" i="14"/>
  <c r="AG137" i="14" s="1"/>
  <c r="AG138" i="14" s="1"/>
  <c r="AC213" i="14"/>
  <c r="AJ212" i="14"/>
  <c r="AA212" i="14"/>
  <c r="AA213" i="14" s="1"/>
  <c r="AA214" i="14" s="1"/>
  <c r="AG212" i="14"/>
  <c r="AG213" i="14" s="1"/>
  <c r="AG214" i="14" s="1"/>
  <c r="AJ175" i="14"/>
  <c r="AJ176" i="14" s="1"/>
  <c r="I58" i="57"/>
  <c r="K58" i="57" s="1"/>
  <c r="AB10" i="14"/>
  <c r="AF214" i="14"/>
  <c r="AK212" i="14"/>
  <c r="AD213" i="14"/>
  <c r="AD214" i="14" s="1"/>
  <c r="J8" i="14" s="1"/>
  <c r="AI137" i="14"/>
  <c r="AI138" i="14" s="1"/>
  <c r="I38" i="57"/>
  <c r="K38" i="57" s="1"/>
  <c r="AK136" i="14"/>
  <c r="AN136" i="14" s="1"/>
  <c r="AD137" i="14"/>
  <c r="AD138" i="14" s="1"/>
  <c r="H8" i="14" s="1"/>
  <c r="H12" i="14" s="1"/>
  <c r="J6" i="31"/>
  <c r="Z6" i="14"/>
  <c r="K6" i="14"/>
  <c r="L6" i="14" s="1"/>
  <c r="AA7" i="14"/>
  <c r="AC176" i="14"/>
  <c r="AN174" i="14"/>
  <c r="AA10" i="14"/>
  <c r="AF176" i="14"/>
  <c r="I28" i="57"/>
  <c r="K28" i="57" s="1"/>
  <c r="AJ99" i="14"/>
  <c r="AJ100" i="14" s="1"/>
  <c r="AN98" i="14"/>
  <c r="P6" i="31"/>
  <c r="J8" i="31"/>
  <c r="H13" i="14"/>
  <c r="AC100" i="14"/>
  <c r="Y7" i="14"/>
  <c r="J33" i="31"/>
  <c r="R33" i="31"/>
  <c r="S33" i="31" s="1"/>
  <c r="K24" i="14" l="1"/>
  <c r="I21" i="14"/>
  <c r="K11" i="35"/>
  <c r="K50" i="35" s="1"/>
  <c r="K15" i="35"/>
  <c r="K54" i="35" s="1"/>
  <c r="K13" i="35"/>
  <c r="K12" i="35"/>
  <c r="K51" i="35" s="1"/>
  <c r="K10" i="35"/>
  <c r="K49" i="35" s="1"/>
  <c r="K14" i="35"/>
  <c r="K53" i="35" s="1"/>
  <c r="K52" i="35"/>
  <c r="H20" i="14"/>
  <c r="K20" i="14" s="1"/>
  <c r="J8" i="35"/>
  <c r="J4" i="35"/>
  <c r="J7" i="35"/>
  <c r="J6" i="35"/>
  <c r="J5" i="35"/>
  <c r="J3" i="35"/>
  <c r="S6" i="31"/>
  <c r="G21" i="14"/>
  <c r="I14" i="35"/>
  <c r="I53" i="35" s="1"/>
  <c r="I12" i="35"/>
  <c r="I51" i="35" s="1"/>
  <c r="I15" i="35"/>
  <c r="I54" i="35" s="1"/>
  <c r="I13" i="35"/>
  <c r="I52" i="35" s="1"/>
  <c r="I11" i="35"/>
  <c r="I50" i="35" s="1"/>
  <c r="I10" i="35"/>
  <c r="I49" i="35" s="1"/>
  <c r="H11" i="14"/>
  <c r="J10" i="14"/>
  <c r="AB13" i="14"/>
  <c r="N37" i="31" s="1"/>
  <c r="I7" i="14"/>
  <c r="AA11" i="14"/>
  <c r="AA17" i="14" s="1"/>
  <c r="AA12" i="14"/>
  <c r="M34" i="31" s="1"/>
  <c r="I34" i="31" s="1"/>
  <c r="J38" i="35"/>
  <c r="J35" i="35"/>
  <c r="J41" i="35"/>
  <c r="AN137" i="14"/>
  <c r="AN138" i="14" s="1"/>
  <c r="J1" i="35" s="1"/>
  <c r="J32" i="35"/>
  <c r="J34" i="35"/>
  <c r="J33" i="35"/>
  <c r="J31" i="35"/>
  <c r="J37" i="35"/>
  <c r="J39" i="35"/>
  <c r="J40" i="35"/>
  <c r="I78" i="57"/>
  <c r="K78" i="57" s="1"/>
  <c r="AK213" i="14"/>
  <c r="AK214" i="14" s="1"/>
  <c r="AA21" i="14"/>
  <c r="AA25" i="14" s="1"/>
  <c r="I25" i="14"/>
  <c r="N9" i="31"/>
  <c r="O9" i="31" s="1"/>
  <c r="P9" i="31" s="1"/>
  <c r="AB8" i="14"/>
  <c r="I10" i="14"/>
  <c r="AA13" i="14"/>
  <c r="N35" i="31" s="1"/>
  <c r="AC10" i="14"/>
  <c r="K38" i="35"/>
  <c r="K31" i="35"/>
  <c r="K39" i="35"/>
  <c r="K32" i="35"/>
  <c r="K37" i="35"/>
  <c r="K35" i="35"/>
  <c r="AN175" i="14"/>
  <c r="AN176" i="14" s="1"/>
  <c r="K1" i="35" s="1"/>
  <c r="K41" i="35"/>
  <c r="K34" i="35"/>
  <c r="K40" i="35"/>
  <c r="K33" i="35"/>
  <c r="AC6" i="14"/>
  <c r="AD6" i="14" s="1"/>
  <c r="I35" i="35"/>
  <c r="I38" i="35"/>
  <c r="I34" i="35"/>
  <c r="I41" i="35"/>
  <c r="I39" i="35"/>
  <c r="I33" i="35"/>
  <c r="I40" i="35"/>
  <c r="H6" i="31"/>
  <c r="J9" i="31"/>
  <c r="J11" i="31" s="1"/>
  <c r="Z8" i="14"/>
  <c r="Z11" i="14" s="1"/>
  <c r="Z17" i="14" s="1"/>
  <c r="K8" i="14"/>
  <c r="L8" i="14" s="1"/>
  <c r="I48" i="57"/>
  <c r="K48" i="57" s="1"/>
  <c r="AK137" i="14"/>
  <c r="AK138" i="14" s="1"/>
  <c r="I73" i="57"/>
  <c r="K73" i="57" s="1"/>
  <c r="AJ213" i="14"/>
  <c r="AJ214" i="14" s="1"/>
  <c r="AN212" i="14"/>
  <c r="AB7" i="14"/>
  <c r="AC7" i="14" s="1"/>
  <c r="AC214" i="14"/>
  <c r="I31" i="35"/>
  <c r="I37" i="35"/>
  <c r="I32" i="35"/>
  <c r="AN99" i="14"/>
  <c r="AN100" i="14" s="1"/>
  <c r="I1" i="35" s="1"/>
  <c r="T33" i="31"/>
  <c r="G7" i="14"/>
  <c r="Y11" i="14"/>
  <c r="Y17" i="14" s="1"/>
  <c r="Y12" i="14"/>
  <c r="M30" i="31" s="1"/>
  <c r="Y21" i="14"/>
  <c r="G25" i="14"/>
  <c r="D33" i="31"/>
  <c r="H8" i="31"/>
  <c r="I8" i="31" s="1"/>
  <c r="K55" i="35" l="1"/>
  <c r="H22" i="14"/>
  <c r="H25" i="14" s="1"/>
  <c r="J21" i="35"/>
  <c r="J53" i="35" s="1"/>
  <c r="J22" i="35"/>
  <c r="J54" i="35" s="1"/>
  <c r="J20" i="35"/>
  <c r="J52" i="35" s="1"/>
  <c r="J19" i="35"/>
  <c r="J51" i="35" s="1"/>
  <c r="J18" i="35"/>
  <c r="J17" i="35"/>
  <c r="J49" i="35" s="1"/>
  <c r="J22" i="14"/>
  <c r="AB22" i="14" s="1"/>
  <c r="L21" i="35"/>
  <c r="L17" i="35"/>
  <c r="L22" i="35"/>
  <c r="L20" i="35"/>
  <c r="L19" i="35"/>
  <c r="L18" i="35"/>
  <c r="Z20" i="14"/>
  <c r="AC20" i="14" s="1"/>
  <c r="I55" i="35"/>
  <c r="J21" i="14"/>
  <c r="K21" i="14" s="1"/>
  <c r="L10" i="35"/>
  <c r="L15" i="35"/>
  <c r="L14" i="35"/>
  <c r="L13" i="35"/>
  <c r="L12" i="35"/>
  <c r="L11" i="35"/>
  <c r="J50" i="35"/>
  <c r="J61" i="35"/>
  <c r="K60" i="35"/>
  <c r="Z12" i="14"/>
  <c r="M32" i="31" s="1"/>
  <c r="I32" i="31" s="1"/>
  <c r="K62" i="35"/>
  <c r="J59" i="35"/>
  <c r="I59" i="35"/>
  <c r="J62" i="35"/>
  <c r="AC8" i="14"/>
  <c r="AD8" i="14" s="1"/>
  <c r="K59" i="35"/>
  <c r="K8" i="31"/>
  <c r="I13" i="14"/>
  <c r="M8" i="31"/>
  <c r="D35" i="31" s="1"/>
  <c r="K10" i="14"/>
  <c r="K61" i="35"/>
  <c r="I60" i="35"/>
  <c r="I6" i="31"/>
  <c r="Q6" i="31"/>
  <c r="I61" i="35"/>
  <c r="AC13" i="14"/>
  <c r="AD10" i="14"/>
  <c r="H9" i="31"/>
  <c r="H11" i="31" s="1"/>
  <c r="S9" i="31"/>
  <c r="J7" i="14"/>
  <c r="J11" i="14" s="1"/>
  <c r="AB12" i="14"/>
  <c r="M36" i="31" s="1"/>
  <c r="I36" i="31" s="1"/>
  <c r="AB11" i="14"/>
  <c r="AB17" i="14" s="1"/>
  <c r="L35" i="35"/>
  <c r="L31" i="35"/>
  <c r="L41" i="35"/>
  <c r="L32" i="35"/>
  <c r="L34" i="35"/>
  <c r="L33" i="35"/>
  <c r="L40" i="35"/>
  <c r="L37" i="35"/>
  <c r="AN213" i="14"/>
  <c r="AN214" i="14" s="1"/>
  <c r="L1" i="35" s="1"/>
  <c r="L39" i="35"/>
  <c r="L38" i="35"/>
  <c r="I12" i="14"/>
  <c r="K7" i="31"/>
  <c r="M7" i="31"/>
  <c r="I11" i="14"/>
  <c r="R35" i="31"/>
  <c r="S35" i="31" s="1"/>
  <c r="T35" i="31" s="1"/>
  <c r="N38" i="31"/>
  <c r="J35" i="31"/>
  <c r="K58" i="35"/>
  <c r="J58" i="35"/>
  <c r="R37" i="31"/>
  <c r="S37" i="31" s="1"/>
  <c r="T37" i="31" s="1"/>
  <c r="J37" i="31"/>
  <c r="D32" i="31"/>
  <c r="I62" i="35"/>
  <c r="J60" i="35"/>
  <c r="N8" i="31"/>
  <c r="J13" i="14"/>
  <c r="AN101" i="14"/>
  <c r="I58" i="35"/>
  <c r="F33" i="31"/>
  <c r="Y25" i="14"/>
  <c r="I30" i="31"/>
  <c r="E33" i="31"/>
  <c r="AD7" i="14"/>
  <c r="E7" i="31"/>
  <c r="G12" i="14"/>
  <c r="G11" i="14"/>
  <c r="L52" i="35" l="1"/>
  <c r="J25" i="14"/>
  <c r="L54" i="35"/>
  <c r="AB21" i="14"/>
  <c r="AB25" i="14" s="1"/>
  <c r="K22" i="14"/>
  <c r="K25" i="14" s="1"/>
  <c r="Z22" i="14"/>
  <c r="Z25" i="14" s="1"/>
  <c r="L50" i="35"/>
  <c r="L49" i="35"/>
  <c r="J55" i="35"/>
  <c r="L51" i="35"/>
  <c r="L53" i="35"/>
  <c r="AC12" i="14"/>
  <c r="J38" i="31"/>
  <c r="AC11" i="14"/>
  <c r="E32" i="31"/>
  <c r="Q8" i="31"/>
  <c r="I38" i="31"/>
  <c r="M38" i="31"/>
  <c r="L59" i="35"/>
  <c r="K63" i="35"/>
  <c r="K64" i="35" s="1"/>
  <c r="L60" i="35"/>
  <c r="L62" i="35"/>
  <c r="K7" i="14"/>
  <c r="K11" i="14" s="1"/>
  <c r="I63" i="35"/>
  <c r="I64" i="35" s="1"/>
  <c r="AD11" i="14"/>
  <c r="J63" i="35"/>
  <c r="R6" i="31"/>
  <c r="L58" i="35"/>
  <c r="D34" i="31"/>
  <c r="M11" i="31"/>
  <c r="E37" i="31"/>
  <c r="O8" i="31"/>
  <c r="L61" i="35"/>
  <c r="L7" i="31"/>
  <c r="E34" i="31"/>
  <c r="K11" i="31"/>
  <c r="N7" i="31"/>
  <c r="J12" i="14"/>
  <c r="K13" i="14"/>
  <c r="L10" i="14"/>
  <c r="I9" i="31"/>
  <c r="F32" i="31" s="1"/>
  <c r="Q9" i="31"/>
  <c r="L8" i="31"/>
  <c r="E35" i="31"/>
  <c r="F7" i="31"/>
  <c r="E11" i="31"/>
  <c r="E30" i="31"/>
  <c r="B19" i="31"/>
  <c r="B63" i="31"/>
  <c r="AC22" i="14" l="1"/>
  <c r="AC21" i="14"/>
  <c r="J64" i="35"/>
  <c r="L55" i="35"/>
  <c r="L7" i="14"/>
  <c r="K12" i="14"/>
  <c r="E36" i="31"/>
  <c r="E38" i="31" s="1"/>
  <c r="O7" i="31"/>
  <c r="R7" i="31" s="1"/>
  <c r="N11" i="31"/>
  <c r="B64" i="31"/>
  <c r="H64" i="31" s="1"/>
  <c r="B20" i="31"/>
  <c r="P8" i="31"/>
  <c r="F37" i="31"/>
  <c r="L63" i="35"/>
  <c r="Q7" i="31"/>
  <c r="Q11" i="31" s="1"/>
  <c r="F34" i="31"/>
  <c r="L11" i="31"/>
  <c r="C20" i="31" s="1"/>
  <c r="R8" i="31"/>
  <c r="F35" i="31"/>
  <c r="R9" i="31"/>
  <c r="I11" i="31"/>
  <c r="C19" i="31" s="1"/>
  <c r="D19" i="31" s="1"/>
  <c r="B62" i="31"/>
  <c r="B18" i="31"/>
  <c r="F11" i="31"/>
  <c r="C18" i="31" s="1"/>
  <c r="F30" i="31"/>
  <c r="H63" i="31"/>
  <c r="G7" i="31"/>
  <c r="K3" i="14"/>
  <c r="L11" i="14"/>
  <c r="E17" i="58" s="1"/>
  <c r="F17" i="58" s="1"/>
  <c r="L64" i="35" l="1"/>
  <c r="AC25" i="14"/>
  <c r="R11" i="31"/>
  <c r="D37" i="31"/>
  <c r="S8" i="31"/>
  <c r="D20" i="31"/>
  <c r="B21" i="31"/>
  <c r="B22" i="31" s="1"/>
  <c r="D23" i="31" s="1"/>
  <c r="B65" i="31"/>
  <c r="H65" i="31" s="1"/>
  <c r="P7" i="31"/>
  <c r="F36" i="31"/>
  <c r="F38" i="31" s="1"/>
  <c r="O11" i="31"/>
  <c r="C21" i="31" s="1"/>
  <c r="C22" i="31" s="1"/>
  <c r="L12" i="14"/>
  <c r="S7" i="31"/>
  <c r="S11" i="31" s="1"/>
  <c r="D30" i="31"/>
  <c r="G11" i="31"/>
  <c r="D18" i="31"/>
  <c r="H62" i="31"/>
  <c r="D18" i="58" l="1"/>
  <c r="B18" i="43"/>
  <c r="D36" i="31"/>
  <c r="D38" i="31" s="1"/>
  <c r="P11" i="31"/>
  <c r="D21" i="31"/>
  <c r="H66" i="31"/>
  <c r="B66" i="31"/>
  <c r="D22" i="31"/>
  <c r="B53" i="31" s="1"/>
  <c r="B54" i="31" s="1"/>
  <c r="F53" i="31" l="1"/>
  <c r="F54" i="31" s="1"/>
  <c r="F55" i="31" s="1"/>
  <c r="F63" i="31" s="1"/>
  <c r="E65" i="31"/>
  <c r="E66" i="31" s="1"/>
  <c r="D53" i="31"/>
  <c r="D54" i="31" s="1"/>
  <c r="D55" i="31" s="1"/>
  <c r="D62" i="31" s="1"/>
  <c r="G62" i="31" s="1"/>
  <c r="D63" i="31" l="1"/>
  <c r="G63" i="31" s="1"/>
  <c r="D61" i="31"/>
  <c r="G61" i="31" s="1"/>
  <c r="F64" i="31"/>
  <c r="F62" i="31"/>
  <c r="F65" i="31"/>
  <c r="D64" i="31"/>
  <c r="G64" i="31" s="1"/>
  <c r="D65" i="31"/>
  <c r="G65" i="31" s="1"/>
  <c r="F61" i="31"/>
  <c r="F66" i="31" s="1"/>
  <c r="D66" i="31" l="1"/>
  <c r="G66" i="31"/>
  <c r="A72" i="31" s="1"/>
  <c r="D74" i="31" s="1"/>
  <c r="C74" i="31" l="1"/>
  <c r="E74" i="31" s="1"/>
  <c r="B74" i="31"/>
</calcChain>
</file>

<file path=xl/sharedStrings.xml><?xml version="1.0" encoding="utf-8"?>
<sst xmlns="http://schemas.openxmlformats.org/spreadsheetml/2006/main" count="10271" uniqueCount="470">
  <si>
    <t>AM_DSIAP(4+ 0)</t>
  </si>
  <si>
    <t>Data inici contracte</t>
  </si>
  <si>
    <t>Data inici tots serveis</t>
  </si>
  <si>
    <t>Data inici devolució si no hi ha pròrrogues</t>
  </si>
  <si>
    <t xml:space="preserve"> DS</t>
  </si>
  <si>
    <t>Cultura</t>
  </si>
  <si>
    <t>Data fi del contracte</t>
  </si>
  <si>
    <t>LB Licitació (€)</t>
  </si>
  <si>
    <t>Servei</t>
  </si>
  <si>
    <t>Import 2026</t>
  </si>
  <si>
    <t>Import 2027</t>
  </si>
  <si>
    <t>Import 2028</t>
  </si>
  <si>
    <t>Import 2029</t>
  </si>
  <si>
    <t>Import 2030</t>
  </si>
  <si>
    <t>Import Total IVA inclòs</t>
  </si>
  <si>
    <t>Import Total IVA exclòs</t>
  </si>
  <si>
    <t xml:space="preserve">DS €  </t>
  </si>
  <si>
    <t>Cultura €</t>
  </si>
  <si>
    <t>Data inici possible pròrroga</t>
  </si>
  <si>
    <t>Treball fet real en incidència</t>
  </si>
  <si>
    <t>Manteniment correctiu</t>
  </si>
  <si>
    <t>c2</t>
  </si>
  <si>
    <t>M. correctiu</t>
  </si>
  <si>
    <t>Data màxim possible pròrroga</t>
  </si>
  <si>
    <t>Treball valorat i acceptat</t>
  </si>
  <si>
    <t>Manteniment recurrent</t>
  </si>
  <si>
    <t>M. recurrent</t>
  </si>
  <si>
    <t>Data inici devolució si max pròrroga</t>
  </si>
  <si>
    <t>Tarifa plana</t>
  </si>
  <si>
    <t xml:space="preserve">Serveis Transversals de Manteniment </t>
  </si>
  <si>
    <t>C2</t>
  </si>
  <si>
    <t>STM</t>
  </si>
  <si>
    <t xml:space="preserve"> Llicències</t>
  </si>
  <si>
    <t>Servei d'evolutius recurrents</t>
  </si>
  <si>
    <t>C6</t>
  </si>
  <si>
    <t>S.Ev recurrents</t>
  </si>
  <si>
    <t>Import total licitació</t>
  </si>
  <si>
    <t>TOTAL</t>
  </si>
  <si>
    <t>c6</t>
  </si>
  <si>
    <t>LB licitació (H)</t>
  </si>
  <si>
    <t>H 2026</t>
  </si>
  <si>
    <t>H 2027</t>
  </si>
  <si>
    <t>H 2028</t>
  </si>
  <si>
    <t>H 2029</t>
  </si>
  <si>
    <t>H20230</t>
  </si>
  <si>
    <t>Total Hores</t>
  </si>
  <si>
    <t>DS H</t>
  </si>
  <si>
    <t>H 2030</t>
  </si>
  <si>
    <t>Cultura H</t>
  </si>
  <si>
    <t>HORES</t>
  </si>
  <si>
    <t>LB PRESSUPOST BASE 2026</t>
  </si>
  <si>
    <t>Inclòs manteniment recurrent</t>
  </si>
  <si>
    <t>SERVEIS 2026</t>
  </si>
  <si>
    <t>H SERVEIS 2026</t>
  </si>
  <si>
    <t>Equ</t>
  </si>
  <si>
    <t>Nom Servei</t>
  </si>
  <si>
    <t>Codi Aplicació</t>
  </si>
  <si>
    <t>Nom Aplicació</t>
  </si>
  <si>
    <t>IT Manteniment correctiu</t>
  </si>
  <si>
    <t>Preu/hora</t>
  </si>
  <si>
    <t>€ Manteniment correctiu</t>
  </si>
  <si>
    <t>IT  Manteniment recurrent</t>
  </si>
  <si>
    <t>€ Manteniment recurrent</t>
  </si>
  <si>
    <t xml:space="preserve">TT Serveis Transversals de Manteniment </t>
  </si>
  <si>
    <t>€ STM</t>
  </si>
  <si>
    <t>€ Llicències</t>
  </si>
  <si>
    <t>IT  Evolutius recurrents</t>
  </si>
  <si>
    <t>€ Evolutius recurrents</t>
  </si>
  <si>
    <t>h TOTAL</t>
  </si>
  <si>
    <t>€ Import TOTAL</t>
  </si>
  <si>
    <t>Data inici transició</t>
  </si>
  <si>
    <t>Data inici servei</t>
  </si>
  <si>
    <t>H transició</t>
  </si>
  <si>
    <t>€ Transició (import màxim)</t>
  </si>
  <si>
    <t>Data fi servei</t>
  </si>
  <si>
    <t>€ Evolutiu recurrent</t>
  </si>
  <si>
    <t>Total €</t>
  </si>
  <si>
    <t>Gerencia</t>
  </si>
  <si>
    <t>H Manteniment correctiu</t>
  </si>
  <si>
    <t>H Manteniment recurrent</t>
  </si>
  <si>
    <t>H STM</t>
  </si>
  <si>
    <t>H Transició</t>
  </si>
  <si>
    <t>H Evolutius Recurrents</t>
  </si>
  <si>
    <t>Total</t>
  </si>
  <si>
    <t>ds</t>
  </si>
  <si>
    <t>SER0004</t>
  </si>
  <si>
    <t>Ajuts econòmics Serveis Socials</t>
  </si>
  <si>
    <t>APP0034</t>
  </si>
  <si>
    <t>Ajuts Econòmics</t>
  </si>
  <si>
    <t>DS</t>
  </si>
  <si>
    <t>cultura</t>
  </si>
  <si>
    <t>APP0857</t>
  </si>
  <si>
    <t>Ajuts Infància</t>
  </si>
  <si>
    <t>SER0012</t>
  </si>
  <si>
    <t>Menjadors Socials</t>
  </si>
  <si>
    <t>APP0426</t>
  </si>
  <si>
    <t>Menjadors</t>
  </si>
  <si>
    <t>SER0018</t>
  </si>
  <si>
    <t>Servei d’assistència persones amb discapacitat:</t>
  </si>
  <si>
    <t>APP0257</t>
  </si>
  <si>
    <t>Equip d'Assessorament Laboral</t>
  </si>
  <si>
    <t>SER00xx-icr</t>
  </si>
  <si>
    <t>Equipaments i altres recursos Persones vulnerables</t>
  </si>
  <si>
    <t>APP1019</t>
  </si>
  <si>
    <t>ICR</t>
  </si>
  <si>
    <t>SER0013</t>
  </si>
  <si>
    <t>APP0608</t>
  </si>
  <si>
    <t>Sense Sostre</t>
  </si>
  <si>
    <t>SER0003</t>
  </si>
  <si>
    <t>Servei d'Assistència a la Dona</t>
  </si>
  <si>
    <t>APP0736</t>
  </si>
  <si>
    <t>SARA</t>
  </si>
  <si>
    <t>SER0016</t>
  </si>
  <si>
    <t>Teleassistència Domiciliària</t>
  </si>
  <si>
    <t>APP0671</t>
  </si>
  <si>
    <t>Teleassistència</t>
  </si>
  <si>
    <t>SER0011</t>
  </si>
  <si>
    <t>Serveis d'assistència a la immigració</t>
  </si>
  <si>
    <t>APP0320</t>
  </si>
  <si>
    <t>Gestió Informes Arrelament</t>
  </si>
  <si>
    <t>APP0321</t>
  </si>
  <si>
    <t xml:space="preserve">Gestió Informes Habitatge </t>
  </si>
  <si>
    <t>SER0014</t>
  </si>
  <si>
    <t>Llei de la Dependència</t>
  </si>
  <si>
    <t>APP0976</t>
  </si>
  <si>
    <t>Dependència</t>
  </si>
  <si>
    <t>SER0010</t>
  </si>
  <si>
    <t>Portal del Professional de Serveis Socials</t>
  </si>
  <si>
    <t>APP0529</t>
  </si>
  <si>
    <t>Portal del Professional</t>
  </si>
  <si>
    <t>SER0015</t>
  </si>
  <si>
    <t>Servei d'atenció Domiciliària</t>
  </si>
  <si>
    <t>APP0596</t>
  </si>
  <si>
    <t>SAD</t>
  </si>
  <si>
    <t>SER0009</t>
  </si>
  <si>
    <t>Expedients Serveis Socials</t>
  </si>
  <si>
    <t>APP0633</t>
  </si>
  <si>
    <t>Sistema d'Informació Acció Social SIAS</t>
  </si>
  <si>
    <t>APP0615</t>
  </si>
  <si>
    <t>SIAS Serveis</t>
  </si>
  <si>
    <t>APP0975</t>
  </si>
  <si>
    <t>CINTRAOS</t>
  </si>
  <si>
    <t>SER0007</t>
  </si>
  <si>
    <t>Serveis d'assistència a la Gent Gran</t>
  </si>
  <si>
    <t>APP0986</t>
  </si>
  <si>
    <t>Equipaments</t>
  </si>
  <si>
    <t>SER0551</t>
  </si>
  <si>
    <t>Urgències i Emergències Socials</t>
  </si>
  <si>
    <t>APP1073</t>
  </si>
  <si>
    <t>CUESB</t>
  </si>
  <si>
    <t xml:space="preserve">SER0550 </t>
  </si>
  <si>
    <t>Serveis Socials Bàsics</t>
  </si>
  <si>
    <t>APP1130</t>
  </si>
  <si>
    <t>SIRIUS</t>
  </si>
  <si>
    <t>APP0982</t>
  </si>
  <si>
    <t>Agents externs</t>
  </si>
  <si>
    <t>APP0983</t>
  </si>
  <si>
    <t>Administració</t>
  </si>
  <si>
    <t>APP0980</t>
  </si>
  <si>
    <t>Eina data quality</t>
  </si>
  <si>
    <t>APP1094</t>
  </si>
  <si>
    <t>Consulta i acreditacions</t>
  </si>
  <si>
    <t>APP1093</t>
  </si>
  <si>
    <t>Avaluacions</t>
  </si>
  <si>
    <t xml:space="preserve">SER0017 </t>
  </si>
  <si>
    <t>Servei indicadors i explotació de dades</t>
  </si>
  <si>
    <t>APPXXXX</t>
  </si>
  <si>
    <t>ETLs</t>
  </si>
  <si>
    <t>Servei de Dades</t>
  </si>
  <si>
    <t>Serveis de Dades</t>
  </si>
  <si>
    <t>Total DS</t>
  </si>
  <si>
    <t>SER0030</t>
  </si>
  <si>
    <t>Serveis a Escoles (PAE)</t>
  </si>
  <si>
    <t>APP0484</t>
  </si>
  <si>
    <t>Programa d'Activitats extraescolars</t>
  </si>
  <si>
    <t>Serveis a Escoles (Boulevard Educatiu)</t>
  </si>
  <si>
    <t>APPDR04</t>
  </si>
  <si>
    <t>Boulevard Educatiu</t>
  </si>
  <si>
    <t>Servei d'Assistència a la Dona(ABITS)</t>
  </si>
  <si>
    <t>APP0002</t>
  </si>
  <si>
    <t>Abordatge Integral Treball Sexual</t>
  </si>
  <si>
    <t>SER0006</t>
  </si>
  <si>
    <t>Campanyes</t>
  </si>
  <si>
    <t>Total Cultura</t>
  </si>
  <si>
    <t>PRESSUPOST BASE 2027</t>
  </si>
  <si>
    <t>SERVEIS 2027</t>
  </si>
  <si>
    <t>H SERVEIS 2027</t>
  </si>
  <si>
    <t>xx</t>
  </si>
  <si>
    <t>SER</t>
  </si>
  <si>
    <t>SER00xx</t>
  </si>
  <si>
    <t>PRESSUPOST BASE 2028</t>
  </si>
  <si>
    <t>SERVEIS 2028</t>
  </si>
  <si>
    <t xml:space="preserve">H SERVEIS 2028 </t>
  </si>
  <si>
    <t>PRESSUPOST BASE 2029</t>
  </si>
  <si>
    <t>SERVEIS 2029</t>
  </si>
  <si>
    <t>H SERVEIS 2029</t>
  </si>
  <si>
    <t>Servei d'Assistència a la Dona (ABITS)</t>
  </si>
  <si>
    <t>PRESSUPOST BASE 2030</t>
  </si>
  <si>
    <t>SERVEIS 2030</t>
  </si>
  <si>
    <t>H SERVEIS 2030</t>
  </si>
  <si>
    <t>Tarifa</t>
  </si>
  <si>
    <t>Transició ??</t>
  </si>
  <si>
    <t>H</t>
  </si>
  <si>
    <t>Correctiu</t>
  </si>
  <si>
    <t>Recurrent</t>
  </si>
  <si>
    <t>Gerència</t>
  </si>
  <si>
    <t>IMSS</t>
  </si>
  <si>
    <t>Àrea + IMPD</t>
  </si>
  <si>
    <t>Eur</t>
  </si>
  <si>
    <t>h</t>
  </si>
  <si>
    <t>Servei plec</t>
  </si>
  <si>
    <t>Perfil</t>
  </si>
  <si>
    <t>% dedicació</t>
  </si>
  <si>
    <t>Preu perfil IVA inclòs</t>
  </si>
  <si>
    <t>Preu perfil IVA exclòs</t>
  </si>
  <si>
    <t>Preu / hora /perfil  IVA inclòs</t>
  </si>
  <si>
    <t>Manteniment correctiu
 J2EE/RPA</t>
  </si>
  <si>
    <t>Coordinador del contracte</t>
  </si>
  <si>
    <t>Cap de projecte</t>
  </si>
  <si>
    <t>Arquitecte/a</t>
  </si>
  <si>
    <t>Analista</t>
  </si>
  <si>
    <t>Analista programador/a</t>
  </si>
  <si>
    <t>Preu perfil tipus</t>
  </si>
  <si>
    <t>Manteniment recurrent
 J2EE/RPA</t>
  </si>
  <si>
    <t>Evolutius recurrents J2EE/RPA</t>
  </si>
  <si>
    <t>Manteniment correctiu
 Salesforce/Mulesoft</t>
  </si>
  <si>
    <t>Analista programador/a sènior Salesforce</t>
  </si>
  <si>
    <t>Manteniment recurrent/ Evolutius recurrents
 Salesforce/Mulesoft</t>
  </si>
  <si>
    <t>Import €/hora amb IVA</t>
  </si>
  <si>
    <t>Preu/hora IVA exclòs</t>
  </si>
  <si>
    <t>FTEs(mes)</t>
  </si>
  <si>
    <t>J2ee /UIPath</t>
  </si>
  <si>
    <t>Cap de projecte (sènior)</t>
  </si>
  <si>
    <t>Responsable de servei sènior / Consultor</t>
  </si>
  <si>
    <t>Analista (analista J2EE)</t>
  </si>
  <si>
    <t>Salesforce/Mulesoft</t>
  </si>
  <si>
    <t>Consultor sènior Salesforce</t>
  </si>
  <si>
    <t>Arquitecte/a Saleforce</t>
  </si>
  <si>
    <t>Analista programador Mulesoft</t>
  </si>
  <si>
    <t>Hores STM</t>
  </si>
  <si>
    <t>Persones</t>
  </si>
  <si>
    <t>AM</t>
  </si>
  <si>
    <t>ANY</t>
  </si>
  <si>
    <t>Serv. AM</t>
  </si>
  <si>
    <t>Hores</t>
  </si>
  <si>
    <t>Import</t>
  </si>
  <si>
    <t>Nou_AMDSIAP</t>
  </si>
  <si>
    <t>Suma de Hores</t>
  </si>
  <si>
    <t>Correctiu Total</t>
  </si>
  <si>
    <t>R+t</t>
  </si>
  <si>
    <t>R+t Total</t>
  </si>
  <si>
    <t>STM Total</t>
  </si>
  <si>
    <t>Total general</t>
  </si>
  <si>
    <t>Escoles Bressol</t>
  </si>
  <si>
    <t>Gestió Escoles Bressol</t>
  </si>
  <si>
    <t>AMDISIAP</t>
  </si>
  <si>
    <t>Recurrent+Transició</t>
  </si>
  <si>
    <t>AMDISIAP_Pròrroga</t>
  </si>
  <si>
    <t>Suma de Import</t>
  </si>
  <si>
    <t>imports</t>
  </si>
  <si>
    <t>Imports per Servei i Gerencia</t>
  </si>
  <si>
    <t>Drets Socials (IMSS+ Area-IMPD)</t>
  </si>
  <si>
    <t>CP</t>
  </si>
  <si>
    <t xml:space="preserve">IMSS </t>
  </si>
  <si>
    <t>Area</t>
  </si>
  <si>
    <t>Contin.</t>
  </si>
  <si>
    <t>N</t>
  </si>
  <si>
    <t xml:space="preserve">APP0988 </t>
  </si>
  <si>
    <t>Xarxa Col·laborativa (XaC) - Administració Azure</t>
  </si>
  <si>
    <t>S</t>
  </si>
  <si>
    <t>x</t>
  </si>
  <si>
    <t>H Mant correctiu DS</t>
  </si>
  <si>
    <t>H Mant recurrent DS</t>
  </si>
  <si>
    <t>H STM DS</t>
  </si>
  <si>
    <t>H Transició DS</t>
  </si>
  <si>
    <t>%_IMSS</t>
  </si>
  <si>
    <t>%_Area</t>
  </si>
  <si>
    <t>H Manteniment correctiu IMSS</t>
  </si>
  <si>
    <t>H Manteniment recurrent IMSS</t>
  </si>
  <si>
    <t>H STM IMSS</t>
  </si>
  <si>
    <t>H Transició IMSS</t>
  </si>
  <si>
    <t>H Rec+ T</t>
  </si>
  <si>
    <t>H Manteniment correctiu AREA</t>
  </si>
  <si>
    <t>H Manteniment recurrent AREA</t>
  </si>
  <si>
    <t>H STM AREA</t>
  </si>
  <si>
    <t>H Transició AREA</t>
  </si>
  <si>
    <t>Servei Dades</t>
  </si>
  <si>
    <t>AMDSIAP</t>
  </si>
  <si>
    <t>AMDSIAP_Prorroga</t>
  </si>
  <si>
    <t>(Tot)</t>
  </si>
  <si>
    <t>Hores Recurrents</t>
  </si>
  <si>
    <t xml:space="preserve"> correctiu IMSS</t>
  </si>
  <si>
    <t>Etiquetes de columna</t>
  </si>
  <si>
    <t>Suma de H Manteniment correctiu IMSS</t>
  </si>
  <si>
    <t>Suma de H Rec+ T</t>
  </si>
  <si>
    <t>Suma de H STM IMSS</t>
  </si>
  <si>
    <t>Etiquetes de fila</t>
  </si>
  <si>
    <t>Suma de H Manteniment correctiu AREA</t>
  </si>
  <si>
    <t>Suma de H Rec+ T2</t>
  </si>
  <si>
    <t>Suma de H STM AREA</t>
  </si>
  <si>
    <t>AREA</t>
  </si>
  <si>
    <t>imss+AREA</t>
  </si>
  <si>
    <t>C</t>
  </si>
  <si>
    <t>R</t>
  </si>
  <si>
    <t>ll</t>
  </si>
  <si>
    <t>Distribució de pressupost per any i per servei</t>
  </si>
  <si>
    <t>Serveis</t>
  </si>
  <si>
    <t>Import net</t>
  </si>
  <si>
    <t>IVA 21%</t>
  </si>
  <si>
    <t>Import total</t>
  </si>
  <si>
    <t>Total import net</t>
  </si>
  <si>
    <t>Total IVA 21%</t>
  </si>
  <si>
    <t>Total import contracte</t>
  </si>
  <si>
    <t>Serveis d’evolutius recurrents</t>
  </si>
  <si>
    <t>Llicències</t>
  </si>
  <si>
    <t>Distribució de pressupost per any</t>
  </si>
  <si>
    <t xml:space="preserve"> </t>
  </si>
  <si>
    <t>Any</t>
  </si>
  <si>
    <t>Pressupost net</t>
  </si>
  <si>
    <t>IVA</t>
  </si>
  <si>
    <t>(*) L'import total de l'IVA correspon al sumatori dels imports individuals detallats a la taula anterior (fila 11, columnes C, F, I, L, O) i no a l'aplicació directa de l'IVA actual del 21% sobre el pressupost net totalitzat (files 17 a 21 columna B).</t>
  </si>
  <si>
    <t>Drets Socials</t>
  </si>
  <si>
    <t>Període</t>
  </si>
  <si>
    <t>Capítol</t>
  </si>
  <si>
    <t>net</t>
  </si>
  <si>
    <t>iva</t>
  </si>
  <si>
    <t>de l'1-4 al 31-12</t>
  </si>
  <si>
    <t>II</t>
  </si>
  <si>
    <t>VI</t>
  </si>
  <si>
    <t>de l'1-1 al 31-12</t>
  </si>
  <si>
    <t>de l'1-1 al 13-4</t>
  </si>
  <si>
    <t>  </t>
  </si>
  <si>
    <t>Pròrroga</t>
  </si>
  <si>
    <t>de l'14-4 al 31-12</t>
  </si>
  <si>
    <t>Modificacions de contracte: ampliació / disminució</t>
  </si>
  <si>
    <t>Causes previstes de modificació</t>
  </si>
  <si>
    <t>Import contracte (IVA inclòs)</t>
  </si>
  <si>
    <t>% Ampliació sobre import del contracte</t>
  </si>
  <si>
    <t>Import màxim ampliació (amb IVA)</t>
  </si>
  <si>
    <t>% Disminució sobre import del contracte</t>
  </si>
  <si>
    <t>Import màxim disminució (amb IVA)</t>
  </si>
  <si>
    <t xml:space="preserve">Modificacions per augment o disminució de volumetries en Serveis/Aplicacions </t>
  </si>
  <si>
    <t> TOTAL</t>
  </si>
  <si>
    <t>IVA EXCLÒS</t>
  </si>
  <si>
    <t>VEC</t>
  </si>
  <si>
    <t>VE prestació</t>
  </si>
  <si>
    <t>VE eventuals pròrrogues</t>
  </si>
  <si>
    <t>VE modificacions contracte amb increment de cost previstes</t>
  </si>
  <si>
    <t>VE increment 10%</t>
  </si>
  <si>
    <t>VE modificacions contracte amb disminució de cost previstes</t>
  </si>
  <si>
    <t>SUMA</t>
  </si>
  <si>
    <t>Marges possibles solvènvia</t>
  </si>
  <si>
    <t>Solvència económica</t>
  </si>
  <si>
    <t>Solvència tècnica</t>
  </si>
  <si>
    <t>Anys de contracte</t>
  </si>
  <si>
    <t>ACONSELLABLE</t>
  </si>
  <si>
    <t>MÀXIM</t>
  </si>
  <si>
    <t>MÍNIM</t>
  </si>
  <si>
    <t>1,5 x VEC / anys de contracte</t>
  </si>
  <si>
    <t>1,5 x VEC</t>
  </si>
  <si>
    <t>2/3 VEC / anys de contracte</t>
  </si>
  <si>
    <t>Total C2_</t>
  </si>
  <si>
    <t>Total c6</t>
  </si>
  <si>
    <t>C2_</t>
  </si>
  <si>
    <t>Total Suma de c2</t>
  </si>
  <si>
    <t>Total Suma de € Evolutiu recurrent</t>
  </si>
  <si>
    <t>Suma de c2</t>
  </si>
  <si>
    <t>Suma de € Evolutiu recurrent</t>
  </si>
  <si>
    <t>Abril</t>
  </si>
  <si>
    <t>Maig</t>
  </si>
  <si>
    <t>Juny</t>
  </si>
  <si>
    <t>Juliol</t>
  </si>
  <si>
    <t>Agost</t>
  </si>
  <si>
    <t>Setembre</t>
  </si>
  <si>
    <t>Octubre</t>
  </si>
  <si>
    <t>Equip</t>
  </si>
  <si>
    <t>Aplicació</t>
  </si>
  <si>
    <t>Nom Aplicacio</t>
  </si>
  <si>
    <t>Talla</t>
  </si>
  <si>
    <t>Data fi transició</t>
  </si>
  <si>
    <t xml:space="preserve">Coneixement Prov. Sortint </t>
  </si>
  <si>
    <t>Set</t>
  </si>
  <si>
    <t>Inici Servei</t>
  </si>
  <si>
    <t>XS</t>
  </si>
  <si>
    <t>Serveis a Escoles (COES)</t>
  </si>
  <si>
    <t>APP0147</t>
  </si>
  <si>
    <t xml:space="preserve">Serveis a Escoles (Boulevard Educatiu) </t>
  </si>
  <si>
    <t>XXS</t>
  </si>
  <si>
    <t>ABITS</t>
  </si>
  <si>
    <t>Poc</t>
  </si>
  <si>
    <t>L(2027)</t>
  </si>
  <si>
    <t>GIA</t>
  </si>
  <si>
    <t>No</t>
  </si>
  <si>
    <t>GIH</t>
  </si>
  <si>
    <t xml:space="preserve">Portal </t>
  </si>
  <si>
    <t>EAL</t>
  </si>
  <si>
    <t>M</t>
  </si>
  <si>
    <t>L</t>
  </si>
  <si>
    <t>SIAS</t>
  </si>
  <si>
    <t>XL</t>
  </si>
  <si>
    <t>Fte equip</t>
  </si>
  <si>
    <t>persones per equip</t>
  </si>
  <si>
    <t>sessions de 2 hores</t>
  </si>
  <si>
    <t>Sessions funcionals* hores</t>
  </si>
  <si>
    <t>Nºsession* 2h</t>
  </si>
  <si>
    <t>Per aplicació</t>
  </si>
  <si>
    <t>Tiempo total (setmanes)</t>
  </si>
  <si>
    <t>Preparació entorn + permisos/accesos</t>
  </si>
  <si>
    <t>documentació + videos</t>
  </si>
  <si>
    <t>Hores Amb PO</t>
  </si>
  <si>
    <t>Hores amb prov.sortint</t>
  </si>
  <si>
    <t>Amb imi</t>
  </si>
  <si>
    <t xml:space="preserve">S.Tècniques </t>
  </si>
  <si>
    <t xml:space="preserve"> Shadowing </t>
  </si>
  <si>
    <t xml:space="preserve"> Shadowing  Inver</t>
  </si>
  <si>
    <t>nº Aplicacions</t>
  </si>
  <si>
    <t>Horers</t>
  </si>
  <si>
    <t>Hores Total teoriques</t>
  </si>
  <si>
    <t>Hores trans.</t>
  </si>
  <si>
    <t>doc+ent</t>
  </si>
  <si>
    <t>Fun+tec</t>
  </si>
  <si>
    <t>s</t>
  </si>
  <si>
    <t>Set.</t>
  </si>
  <si>
    <t>Mesos</t>
  </si>
  <si>
    <t>Per totes</t>
  </si>
  <si>
    <t xml:space="preserve"> h/persona: Preparació entorn + permisos/accesos</t>
  </si>
  <si>
    <t>Totes les aplicacions en ELD</t>
  </si>
  <si>
    <t>Per serveis de menys de 205 h</t>
  </si>
  <si>
    <t>h Manteniment anuals</t>
  </si>
  <si>
    <t>P. entorn + permisos</t>
  </si>
  <si>
    <t>Doc + Videos</t>
  </si>
  <si>
    <t>Hores amb PO</t>
  </si>
  <si>
    <t>Hores prov. sortint</t>
  </si>
  <si>
    <t xml:space="preserve">Amb IMI </t>
  </si>
  <si>
    <t>S. Tec.</t>
  </si>
  <si>
    <t xml:space="preserve">Sw </t>
  </si>
  <si>
    <t>Sw invers</t>
  </si>
  <si>
    <t>&lt; 301 h</t>
  </si>
  <si>
    <t>300 &gt; X &lt; 701</t>
  </si>
  <si>
    <t>700 &gt; X &lt; 1.501</t>
  </si>
  <si>
    <t>1.500 &gt; X &lt; 2.501</t>
  </si>
  <si>
    <t>2.500 &gt; X &lt; 3.501</t>
  </si>
  <si>
    <t>&gt; 3.500</t>
  </si>
  <si>
    <t>CÀLCUL COSTOS DIRECTES I INDIRECTES PEL PROJECTE</t>
  </si>
  <si>
    <t>Salari
Brut</t>
  </si>
  <si>
    <t>Altres</t>
  </si>
  <si>
    <t>Costos directes:</t>
  </si>
  <si>
    <t> </t>
  </si>
  <si>
    <t>Costos salarials - Salari Brut</t>
  </si>
  <si>
    <t>Costos salarials - Seguretat Social (34%)</t>
  </si>
  <si>
    <t>Costos formació i prevenció (1%)</t>
  </si>
  <si>
    <t>TOTAL (Suma costos directes)</t>
  </si>
  <si>
    <t>Costos indirectes:</t>
  </si>
  <si>
    <t>Despeses generals d’estructura (15%)</t>
  </si>
  <si>
    <t>TOTAL (Suma costos directes + indirectes)</t>
  </si>
  <si>
    <t>Benefici industrial (10%)</t>
  </si>
  <si>
    <t>TOTAL DE COSTOS CONTRACTE</t>
  </si>
  <si>
    <t>IVA (21%)</t>
  </si>
  <si>
    <t>Salari 
Brut</t>
  </si>
  <si>
    <t>Arquitecte/a Salesforce</t>
  </si>
  <si>
    <t>Consultor/a Salesforce</t>
  </si>
  <si>
    <t>Responsable de servei/Consultor</t>
  </si>
  <si>
    <t>Hores 2026</t>
  </si>
  <si>
    <t>Hores 2027</t>
  </si>
  <si>
    <t>Hores 2028</t>
  </si>
  <si>
    <t>Hores 2029</t>
  </si>
  <si>
    <t>Hores 2030</t>
  </si>
  <si>
    <t xml:space="preserve">Responsable de servei/Consultor </t>
  </si>
  <si>
    <t>Arquitecte/a - Resp. Seguretat</t>
  </si>
  <si>
    <t>Analista programador/a (J2ee / RPA-UIPath)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</si>
</sst>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&quot;€&quot;"/>
    <numFmt numFmtId="166" formatCode="_-* #,##0.00\ [$€-403]_-;\-* #,##0.00\ [$€-403]_-;_-* &quot;-&quot;??\ [$€-403]_-;_-@_-"/>
    <numFmt numFmtId="167" formatCode="#,##0.0000"/>
    <numFmt numFmtId="168" formatCode="_-* #,##0.00&quot; €&quot;_-;\-* #,##0.00&quot; €&quot;_-;_-* \-??&quot; €&quot;_-;_-@_-"/>
    <numFmt numFmtId="169" formatCode="0.0000%"/>
    <numFmt numFmtId="170" formatCode="#,##0.00&quot;€&quot;"/>
    <numFmt numFmtId="171" formatCode="dd/mm/yy;@"/>
    <numFmt numFmtId="172" formatCode="0.0"/>
    <numFmt numFmtId="173" formatCode="#,##0.00_ ;\-#,##0.00\ "/>
    <numFmt numFmtId="174" formatCode="0.0%"/>
    <numFmt numFmtId="175" formatCode="#,##0.00\ [$€-1]"/>
    <numFmt numFmtId="176" formatCode="#,##0.000\ &quot;€&quot;"/>
    <numFmt numFmtId="177" formatCode="#,##0.0000\ &quot;€&quot;"/>
    <numFmt numFmtId="178" formatCode="0.00000"/>
    <numFmt numFmtId="179" formatCode="_-* #,##0.0000\ &quot;€&quot;_-;\-* #,##0.0000\ &quot;€&quot;_-;_-* &quot;-&quot;??\ &quot;€&quot;_-;_-@_-"/>
    <numFmt numFmtId="180" formatCode="0.000"/>
  </numFmts>
  <fonts count="7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charset val="1"/>
    </font>
    <font>
      <b/>
      <sz val="12"/>
      <color theme="0"/>
      <name val="Calibri"/>
      <family val="2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</font>
    <font>
      <b/>
      <sz val="10"/>
      <name val="Calibri"/>
      <family val="2"/>
    </font>
    <font>
      <b/>
      <sz val="10"/>
      <color rgb="FFFF0000"/>
      <name val="Calibri"/>
      <family val="2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b/>
      <sz val="11"/>
      <color theme="0"/>
      <name val="Calibri"/>
      <family val="2"/>
    </font>
    <font>
      <b/>
      <sz val="10"/>
      <color rgb="FFFF0000"/>
      <name val="Calibri"/>
      <family val="2"/>
      <scheme val="minor"/>
    </font>
    <font>
      <b/>
      <sz val="10"/>
      <color rgb="FF0000FF"/>
      <name val="Calibri"/>
      <family val="2"/>
    </font>
    <font>
      <sz val="10"/>
      <color rgb="FF0000FF"/>
      <name val="Calibri"/>
      <family val="2"/>
    </font>
    <font>
      <b/>
      <sz val="10"/>
      <color rgb="FF000000"/>
      <name val="&quot;Calibri&quot;"/>
    </font>
    <font>
      <sz val="10"/>
      <name val="Calibri"/>
      <family val="2"/>
    </font>
    <font>
      <sz val="10"/>
      <name val="&quot;Calibri&quot;"/>
    </font>
    <font>
      <b/>
      <sz val="10"/>
      <name val="&quot;Calibri&quot;"/>
    </font>
    <font>
      <sz val="11"/>
      <color theme="4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1" tint="0.34998626667073579"/>
      <name val="Calibri"/>
      <family val="2"/>
      <scheme val="minor"/>
    </font>
    <font>
      <u/>
      <sz val="9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sz val="7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8"/>
      <color theme="0" tint="-0.249977111117893"/>
      <name val="Calibri"/>
      <family val="2"/>
      <scheme val="minor"/>
    </font>
    <font>
      <sz val="11"/>
      <color rgb="FFFF0505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b/>
      <sz val="11"/>
      <color rgb="FF0000FF"/>
      <name val="Calibri"/>
      <family val="2"/>
    </font>
    <font>
      <sz val="11"/>
      <color rgb="FF0000FF"/>
      <name val="Calibri"/>
      <family val="2"/>
    </font>
    <font>
      <sz val="11"/>
      <color rgb="FF000000"/>
      <name val="Calibri"/>
      <family val="2"/>
    </font>
    <font>
      <i/>
      <sz val="11"/>
      <color theme="0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8"/>
      <color rgb="FF00B050"/>
      <name val="Calibri"/>
      <family val="2"/>
      <scheme val="minor"/>
    </font>
    <font>
      <b/>
      <sz val="11"/>
      <color rgb="FF000000"/>
      <name val="&quot;Calibri&quot;"/>
    </font>
    <font>
      <sz val="11"/>
      <name val="&quot;Calibri&quot;"/>
    </font>
    <font>
      <b/>
      <sz val="11"/>
      <name val="&quot;Calibri&quot;"/>
    </font>
    <font>
      <sz val="10"/>
      <color theme="9" tint="-0.249977111117893"/>
      <name val="Calibri"/>
      <family val="2"/>
    </font>
  </fonts>
  <fills count="4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DDEBF7"/>
        <bgColor rgb="FFDDEBF7"/>
      </patternFill>
    </fill>
    <fill>
      <patternFill patternType="solid">
        <fgColor rgb="FFD9D9D9"/>
        <bgColor rgb="FFD9D9D9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AC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E5E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theme="4" tint="0.79998168889431442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</fills>
  <borders count="58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theme="3"/>
      </left>
      <right/>
      <top/>
      <bottom/>
      <diagonal/>
    </border>
    <border>
      <left/>
      <right style="thin">
        <color theme="3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3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1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2" fillId="0" borderId="0"/>
    <xf numFmtId="0" fontId="13" fillId="0" borderId="0"/>
    <xf numFmtId="164" fontId="13" fillId="0" borderId="0" applyFont="0" applyFill="0" applyBorder="0" applyAlignment="0" applyProtection="0"/>
    <xf numFmtId="168" fontId="13" fillId="0" borderId="0" applyBorder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</cellStyleXfs>
  <cellXfs count="710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/>
    <xf numFmtId="14" fontId="0" fillId="0" borderId="2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6" fillId="0" borderId="0" xfId="0" applyFont="1"/>
    <xf numFmtId="0" fontId="1" fillId="0" borderId="0" xfId="0" applyFont="1"/>
    <xf numFmtId="0" fontId="8" fillId="10" borderId="0" xfId="0" applyFont="1" applyFill="1" applyAlignment="1" applyProtection="1">
      <alignment horizontal="left" vertical="center"/>
      <protection hidden="1"/>
    </xf>
    <xf numFmtId="0" fontId="5" fillId="12" borderId="0" xfId="0" applyFont="1" applyFill="1" applyAlignment="1">
      <alignment horizontal="center" vertical="center" wrapText="1"/>
    </xf>
    <xf numFmtId="0" fontId="2" fillId="0" borderId="0" xfId="0" applyFont="1"/>
    <xf numFmtId="14" fontId="1" fillId="0" borderId="0" xfId="0" applyNumberFormat="1" applyFont="1"/>
    <xf numFmtId="14" fontId="0" fillId="0" borderId="0" xfId="0" applyNumberFormat="1"/>
    <xf numFmtId="4" fontId="1" fillId="0" borderId="0" xfId="0" applyNumberFormat="1" applyFont="1" applyAlignment="1">
      <alignment horizontal="left" wrapText="1"/>
    </xf>
    <xf numFmtId="0" fontId="0" fillId="0" borderId="9" xfId="0" applyBorder="1" applyAlignment="1">
      <alignment wrapText="1"/>
    </xf>
    <xf numFmtId="4" fontId="11" fillId="0" borderId="0" xfId="0" applyNumberFormat="1" applyFont="1" applyAlignment="1">
      <alignment horizontal="center" vertical="center"/>
    </xf>
    <xf numFmtId="165" fontId="11" fillId="0" borderId="0" xfId="0" applyNumberFormat="1" applyFont="1" applyAlignment="1">
      <alignment horizontal="right" vertical="center"/>
    </xf>
    <xf numFmtId="14" fontId="11" fillId="0" borderId="7" xfId="0" applyNumberFormat="1" applyFont="1" applyBorder="1" applyAlignment="1">
      <alignment horizontal="center"/>
    </xf>
    <xf numFmtId="44" fontId="11" fillId="0" borderId="8" xfId="1" applyFont="1" applyFill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3" fillId="10" borderId="0" xfId="0" applyFont="1" applyFill="1"/>
    <xf numFmtId="0" fontId="0" fillId="9" borderId="1" xfId="0" applyFill="1" applyBorder="1" applyAlignment="1">
      <alignment wrapText="1"/>
    </xf>
    <xf numFmtId="0" fontId="3" fillId="12" borderId="0" xfId="0" applyFont="1" applyFill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5" fontId="1" fillId="0" borderId="0" xfId="0" applyNumberFormat="1" applyFont="1"/>
    <xf numFmtId="44" fontId="2" fillId="15" borderId="0" xfId="1" applyFont="1" applyFill="1"/>
    <xf numFmtId="44" fontId="11" fillId="15" borderId="8" xfId="1" applyFont="1" applyFill="1" applyBorder="1" applyAlignment="1">
      <alignment horizontal="center" vertical="center"/>
    </xf>
    <xf numFmtId="165" fontId="11" fillId="16" borderId="0" xfId="0" applyNumberFormat="1" applyFont="1" applyFill="1" applyAlignment="1">
      <alignment horizontal="right" vertical="center"/>
    </xf>
    <xf numFmtId="14" fontId="0" fillId="15" borderId="2" xfId="0" applyNumberFormat="1" applyFill="1" applyBorder="1" applyAlignment="1">
      <alignment horizontal="center"/>
    </xf>
    <xf numFmtId="14" fontId="11" fillId="0" borderId="0" xfId="0" applyNumberFormat="1" applyFont="1" applyAlignment="1">
      <alignment horizontal="center"/>
    </xf>
    <xf numFmtId="165" fontId="2" fillId="15" borderId="0" xfId="1" applyNumberFormat="1" applyFont="1" applyFill="1"/>
    <xf numFmtId="0" fontId="16" fillId="0" borderId="0" xfId="0" applyFont="1" applyAlignment="1">
      <alignment horizontal="left"/>
    </xf>
    <xf numFmtId="0" fontId="17" fillId="0" borderId="0" xfId="0" applyFont="1"/>
    <xf numFmtId="0" fontId="16" fillId="18" borderId="2" xfId="0" applyFont="1" applyFill="1" applyBorder="1" applyAlignment="1">
      <alignment vertical="center" wrapText="1"/>
    </xf>
    <xf numFmtId="0" fontId="18" fillId="11" borderId="4" xfId="0" applyFont="1" applyFill="1" applyBorder="1" applyAlignment="1">
      <alignment horizontal="center" vertical="center" wrapText="1"/>
    </xf>
    <xf numFmtId="0" fontId="18" fillId="11" borderId="2" xfId="0" applyFont="1" applyFill="1" applyBorder="1" applyAlignment="1">
      <alignment horizontal="center" vertical="center" wrapText="1"/>
    </xf>
    <xf numFmtId="0" fontId="17" fillId="0" borderId="0" xfId="0" applyFont="1" applyAlignment="1">
      <alignment wrapText="1"/>
    </xf>
    <xf numFmtId="0" fontId="16" fillId="0" borderId="2" xfId="0" applyFont="1" applyBorder="1" applyAlignment="1">
      <alignment vertical="center" wrapText="1"/>
    </xf>
    <xf numFmtId="44" fontId="17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left" vertical="center" wrapText="1"/>
    </xf>
    <xf numFmtId="44" fontId="17" fillId="9" borderId="2" xfId="0" applyNumberFormat="1" applyFont="1" applyFill="1" applyBorder="1" applyAlignment="1">
      <alignment horizontal="center" vertical="center"/>
    </xf>
    <xf numFmtId="44" fontId="17" fillId="0" borderId="0" xfId="0" applyNumberFormat="1" applyFont="1"/>
    <xf numFmtId="0" fontId="16" fillId="0" borderId="0" xfId="0" applyFont="1"/>
    <xf numFmtId="0" fontId="19" fillId="11" borderId="2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44" fontId="21" fillId="0" borderId="2" xfId="0" applyNumberFormat="1" applyFont="1" applyBorder="1" applyAlignment="1">
      <alignment horizontal="center" vertical="center" wrapText="1"/>
    </xf>
    <xf numFmtId="44" fontId="20" fillId="0" borderId="2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0" fontId="17" fillId="0" borderId="0" xfId="0" applyNumberFormat="1" applyFont="1"/>
    <xf numFmtId="165" fontId="17" fillId="0" borderId="0" xfId="0" applyNumberFormat="1" applyFont="1"/>
    <xf numFmtId="0" fontId="9" fillId="19" borderId="10" xfId="0" applyFont="1" applyFill="1" applyBorder="1" applyAlignment="1">
      <alignment horizontal="center" vertical="center" wrapText="1"/>
    </xf>
    <xf numFmtId="0" fontId="9" fillId="19" borderId="13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44" fontId="10" fillId="0" borderId="14" xfId="0" applyNumberFormat="1" applyFont="1" applyBorder="1" applyAlignment="1">
      <alignment horizontal="right" vertical="center"/>
    </xf>
    <xf numFmtId="44" fontId="10" fillId="0" borderId="12" xfId="0" applyNumberFormat="1" applyFont="1" applyBorder="1" applyAlignment="1">
      <alignment horizontal="right" vertical="center" wrapText="1"/>
    </xf>
    <xf numFmtId="44" fontId="10" fillId="0" borderId="2" xfId="0" applyNumberFormat="1" applyFont="1" applyBorder="1" applyAlignment="1">
      <alignment horizontal="right" vertical="center" wrapText="1"/>
    </xf>
    <xf numFmtId="8" fontId="10" fillId="0" borderId="0" xfId="0" applyNumberFormat="1" applyFont="1" applyAlignment="1">
      <alignment horizontal="right" vertical="center" wrapText="1"/>
    </xf>
    <xf numFmtId="165" fontId="16" fillId="9" borderId="2" xfId="0" applyNumberFormat="1" applyFont="1" applyFill="1" applyBorder="1" applyAlignment="1">
      <alignment horizontal="center" vertical="center"/>
    </xf>
    <xf numFmtId="44" fontId="22" fillId="0" borderId="0" xfId="0" applyNumberFormat="1" applyFont="1" applyAlignment="1">
      <alignment horizontal="right" vertical="center" wrapText="1"/>
    </xf>
    <xf numFmtId="44" fontId="10" fillId="0" borderId="0" xfId="0" applyNumberFormat="1" applyFont="1" applyAlignment="1">
      <alignment horizontal="right" vertical="center" wrapText="1"/>
    </xf>
    <xf numFmtId="44" fontId="23" fillId="0" borderId="0" xfId="0" applyNumberFormat="1" applyFont="1"/>
    <xf numFmtId="44" fontId="21" fillId="0" borderId="0" xfId="0" applyNumberFormat="1" applyFont="1" applyAlignment="1">
      <alignment horizontal="center" vertical="center" wrapText="1"/>
    </xf>
    <xf numFmtId="0" fontId="9" fillId="11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165" fontId="24" fillId="0" borderId="2" xfId="0" applyNumberFormat="1" applyFont="1" applyBorder="1" applyAlignment="1">
      <alignment horizontal="right" vertical="center" wrapText="1"/>
    </xf>
    <xf numFmtId="10" fontId="24" fillId="0" borderId="2" xfId="0" applyNumberFormat="1" applyFont="1" applyBorder="1" applyAlignment="1">
      <alignment horizontal="center" vertical="center" wrapText="1"/>
    </xf>
    <xf numFmtId="8" fontId="24" fillId="0" borderId="2" xfId="0" applyNumberFormat="1" applyFont="1" applyBorder="1" applyAlignment="1">
      <alignment horizontal="right" vertical="center"/>
    </xf>
    <xf numFmtId="0" fontId="10" fillId="9" borderId="2" xfId="0" applyFont="1" applyFill="1" applyBorder="1" applyAlignment="1">
      <alignment horizontal="left" vertical="center"/>
    </xf>
    <xf numFmtId="165" fontId="25" fillId="9" borderId="2" xfId="0" applyNumberFormat="1" applyFont="1" applyFill="1" applyBorder="1" applyAlignment="1">
      <alignment horizontal="right" vertical="center" wrapText="1"/>
    </xf>
    <xf numFmtId="10" fontId="25" fillId="9" borderId="2" xfId="0" applyNumberFormat="1" applyFont="1" applyFill="1" applyBorder="1" applyAlignment="1">
      <alignment horizontal="center" vertical="center" wrapText="1"/>
    </xf>
    <xf numFmtId="8" fontId="25" fillId="9" borderId="2" xfId="0" applyNumberFormat="1" applyFont="1" applyFill="1" applyBorder="1" applyAlignment="1">
      <alignment horizontal="right" vertical="center"/>
    </xf>
    <xf numFmtId="8" fontId="24" fillId="3" borderId="2" xfId="0" applyNumberFormat="1" applyFont="1" applyFill="1" applyBorder="1" applyAlignment="1">
      <alignment horizontal="right" vertical="center"/>
    </xf>
    <xf numFmtId="0" fontId="17" fillId="3" borderId="2" xfId="0" applyFont="1" applyFill="1" applyBorder="1" applyAlignment="1">
      <alignment horizontal="right"/>
    </xf>
    <xf numFmtId="0" fontId="26" fillId="11" borderId="3" xfId="0" applyFont="1" applyFill="1" applyBorder="1" applyAlignment="1">
      <alignment horizontal="center" vertical="center"/>
    </xf>
    <xf numFmtId="0" fontId="26" fillId="11" borderId="3" xfId="0" applyFont="1" applyFill="1" applyBorder="1" applyAlignment="1">
      <alignment horizontal="center" vertical="center" wrapText="1"/>
    </xf>
    <xf numFmtId="44" fontId="24" fillId="0" borderId="2" xfId="0" applyNumberFormat="1" applyFont="1" applyBorder="1" applyAlignment="1">
      <alignment horizontal="right" vertical="center"/>
    </xf>
    <xf numFmtId="166" fontId="17" fillId="0" borderId="0" xfId="0" applyNumberFormat="1" applyFont="1"/>
    <xf numFmtId="0" fontId="27" fillId="9" borderId="2" xfId="0" applyFont="1" applyFill="1" applyBorder="1" applyAlignment="1">
      <alignment horizontal="center" vertical="center"/>
    </xf>
    <xf numFmtId="44" fontId="25" fillId="9" borderId="2" xfId="0" applyNumberFormat="1" applyFont="1" applyFill="1" applyBorder="1" applyAlignment="1">
      <alignment horizontal="right" vertical="center"/>
    </xf>
    <xf numFmtId="44" fontId="28" fillId="9" borderId="2" xfId="0" applyNumberFormat="1" applyFont="1" applyFill="1" applyBorder="1" applyAlignment="1">
      <alignment horizontal="right" vertical="center"/>
    </xf>
    <xf numFmtId="8" fontId="17" fillId="0" borderId="0" xfId="0" applyNumberFormat="1" applyFont="1"/>
    <xf numFmtId="0" fontId="29" fillId="0" borderId="0" xfId="0" applyFont="1" applyAlignment="1">
      <alignment wrapText="1"/>
    </xf>
    <xf numFmtId="0" fontId="30" fillId="0" borderId="2" xfId="0" applyFont="1" applyBorder="1" applyAlignment="1">
      <alignment horizontal="center" wrapText="1"/>
    </xf>
    <xf numFmtId="8" fontId="17" fillId="13" borderId="0" xfId="0" applyNumberFormat="1" applyFont="1" applyFill="1"/>
    <xf numFmtId="0" fontId="17" fillId="13" borderId="0" xfId="0" applyFont="1" applyFill="1" applyAlignment="1">
      <alignment horizontal="center"/>
    </xf>
    <xf numFmtId="0" fontId="32" fillId="0" borderId="0" xfId="0" applyFont="1"/>
    <xf numFmtId="0" fontId="17" fillId="0" borderId="0" xfId="0" quotePrefix="1" applyFont="1" applyAlignment="1">
      <alignment horizontal="center"/>
    </xf>
    <xf numFmtId="0" fontId="17" fillId="0" borderId="0" xfId="0" quotePrefix="1" applyFont="1"/>
    <xf numFmtId="4" fontId="17" fillId="0" borderId="0" xfId="0" applyNumberFormat="1" applyFont="1"/>
    <xf numFmtId="165" fontId="16" fillId="9" borderId="2" xfId="0" applyNumberFormat="1" applyFont="1" applyFill="1" applyBorder="1" applyAlignment="1">
      <alignment horizontal="right" vertical="center"/>
    </xf>
    <xf numFmtId="44" fontId="15" fillId="0" borderId="0" xfId="1" applyFont="1" applyFill="1"/>
    <xf numFmtId="0" fontId="0" fillId="17" borderId="2" xfId="0" applyFill="1" applyBorder="1"/>
    <xf numFmtId="165" fontId="0" fillId="0" borderId="0" xfId="0" applyNumberFormat="1"/>
    <xf numFmtId="0" fontId="2" fillId="10" borderId="0" xfId="0" applyFont="1" applyFill="1" applyAlignment="1">
      <alignment wrapText="1"/>
    </xf>
    <xf numFmtId="14" fontId="2" fillId="0" borderId="0" xfId="0" applyNumberFormat="1" applyFont="1"/>
    <xf numFmtId="165" fontId="2" fillId="0" borderId="0" xfId="0" applyNumberFormat="1" applyFont="1"/>
    <xf numFmtId="0" fontId="2" fillId="0" borderId="0" xfId="0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17" fillId="0" borderId="0" xfId="0" applyFont="1" applyProtection="1">
      <protection locked="0"/>
    </xf>
    <xf numFmtId="0" fontId="33" fillId="20" borderId="18" xfId="0" applyFont="1" applyFill="1" applyBorder="1" applyAlignment="1" applyProtection="1">
      <alignment horizontal="center"/>
      <protection locked="0"/>
    </xf>
    <xf numFmtId="170" fontId="34" fillId="20" borderId="18" xfId="0" applyNumberFormat="1" applyFont="1" applyFill="1" applyBorder="1" applyAlignment="1" applyProtection="1">
      <alignment horizontal="center"/>
      <protection locked="0"/>
    </xf>
    <xf numFmtId="0" fontId="35" fillId="21" borderId="18" xfId="0" applyFont="1" applyFill="1" applyBorder="1" applyAlignment="1" applyProtection="1">
      <alignment horizontal="left" vertical="top"/>
      <protection locked="0"/>
    </xf>
    <xf numFmtId="0" fontId="36" fillId="21" borderId="18" xfId="0" applyFont="1" applyFill="1" applyBorder="1" applyAlignment="1" applyProtection="1">
      <alignment vertical="top"/>
      <protection locked="0"/>
    </xf>
    <xf numFmtId="0" fontId="37" fillId="0" borderId="18" xfId="0" applyFont="1" applyBorder="1" applyAlignment="1" applyProtection="1">
      <alignment vertical="top"/>
      <protection locked="0"/>
    </xf>
    <xf numFmtId="165" fontId="37" fillId="0" borderId="19" xfId="0" applyNumberFormat="1" applyFont="1" applyBorder="1" applyAlignment="1" applyProtection="1">
      <alignment horizontal="right" vertical="top"/>
      <protection locked="0"/>
    </xf>
    <xf numFmtId="0" fontId="37" fillId="0" borderId="18" xfId="0" applyFont="1" applyBorder="1" applyAlignment="1" applyProtection="1">
      <alignment horizontal="right" vertical="top"/>
      <protection locked="0"/>
    </xf>
    <xf numFmtId="165" fontId="38" fillId="0" borderId="19" xfId="0" applyNumberFormat="1" applyFont="1" applyBorder="1" applyAlignment="1" applyProtection="1">
      <alignment horizontal="right" vertical="top"/>
      <protection locked="0"/>
    </xf>
    <xf numFmtId="0" fontId="36" fillId="0" borderId="20" xfId="0" applyFont="1" applyBorder="1" applyAlignment="1" applyProtection="1">
      <alignment vertical="top"/>
      <protection locked="0"/>
    </xf>
    <xf numFmtId="165" fontId="36" fillId="0" borderId="20" xfId="0" applyNumberFormat="1" applyFont="1" applyBorder="1" applyAlignment="1" applyProtection="1">
      <alignment vertical="top"/>
      <protection locked="0"/>
    </xf>
    <xf numFmtId="0" fontId="38" fillId="21" borderId="18" xfId="0" applyFont="1" applyFill="1" applyBorder="1" applyAlignment="1" applyProtection="1">
      <alignment vertical="top"/>
      <protection locked="0"/>
    </xf>
    <xf numFmtId="165" fontId="36" fillId="21" borderId="19" xfId="0" applyNumberFormat="1" applyFont="1" applyFill="1" applyBorder="1" applyAlignment="1" applyProtection="1">
      <alignment vertical="top"/>
      <protection locked="0"/>
    </xf>
    <xf numFmtId="0" fontId="37" fillId="0" borderId="18" xfId="0" applyFont="1" applyBorder="1" applyAlignment="1" applyProtection="1">
      <alignment horizontal="left" vertical="top"/>
      <protection locked="0"/>
    </xf>
    <xf numFmtId="165" fontId="37" fillId="13" borderId="19" xfId="0" applyNumberFormat="1" applyFont="1" applyFill="1" applyBorder="1" applyAlignment="1" applyProtection="1">
      <alignment horizontal="right" vertical="top"/>
      <protection locked="0"/>
    </xf>
    <xf numFmtId="165" fontId="38" fillId="0" borderId="21" xfId="0" applyNumberFormat="1" applyFont="1" applyBorder="1" applyAlignment="1" applyProtection="1">
      <alignment horizontal="right" vertical="top"/>
      <protection locked="0"/>
    </xf>
    <xf numFmtId="0" fontId="38" fillId="21" borderId="18" xfId="0" applyFont="1" applyFill="1" applyBorder="1" applyAlignment="1" applyProtection="1">
      <alignment horizontal="right" vertical="top"/>
      <protection locked="0"/>
    </xf>
    <xf numFmtId="165" fontId="38" fillId="21" borderId="2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9" borderId="0" xfId="0" applyFill="1" applyAlignment="1">
      <alignment wrapText="1"/>
    </xf>
    <xf numFmtId="0" fontId="0" fillId="0" borderId="0" xfId="0" applyAlignment="1">
      <alignment wrapText="1"/>
    </xf>
    <xf numFmtId="0" fontId="0" fillId="16" borderId="0" xfId="0" applyFill="1"/>
    <xf numFmtId="165" fontId="11" fillId="9" borderId="0" xfId="0" applyNumberFormat="1" applyFont="1" applyFill="1" applyAlignment="1">
      <alignment horizontal="right" vertical="center"/>
    </xf>
    <xf numFmtId="0" fontId="1" fillId="16" borderId="0" xfId="0" applyFont="1" applyFill="1"/>
    <xf numFmtId="3" fontId="0" fillId="0" borderId="0" xfId="0" applyNumberFormat="1"/>
    <xf numFmtId="0" fontId="0" fillId="0" borderId="27" xfId="0" applyBorder="1"/>
    <xf numFmtId="0" fontId="0" fillId="0" borderId="0" xfId="0" applyProtection="1">
      <protection locked="0"/>
    </xf>
    <xf numFmtId="0" fontId="40" fillId="0" borderId="0" xfId="0" applyFont="1"/>
    <xf numFmtId="0" fontId="40" fillId="0" borderId="0" xfId="0" pivotButton="1" applyFont="1"/>
    <xf numFmtId="4" fontId="40" fillId="0" borderId="0" xfId="0" applyNumberFormat="1" applyFont="1"/>
    <xf numFmtId="44" fontId="2" fillId="6" borderId="0" xfId="0" applyNumberFormat="1" applyFont="1" applyFill="1"/>
    <xf numFmtId="4" fontId="11" fillId="9" borderId="0" xfId="0" applyNumberFormat="1" applyFont="1" applyFill="1" applyAlignment="1">
      <alignment horizontal="right" vertical="center"/>
    </xf>
    <xf numFmtId="4" fontId="11" fillId="16" borderId="0" xfId="0" applyNumberFormat="1" applyFont="1" applyFill="1" applyAlignment="1">
      <alignment horizontal="right" vertical="center"/>
    </xf>
    <xf numFmtId="4" fontId="11" fillId="16" borderId="0" xfId="0" applyNumberFormat="1" applyFont="1" applyFill="1" applyAlignment="1">
      <alignment horizontal="right"/>
    </xf>
    <xf numFmtId="0" fontId="1" fillId="0" borderId="0" xfId="0" applyFont="1" applyAlignment="1">
      <alignment horizontal="justify" vertical="justify"/>
    </xf>
    <xf numFmtId="0" fontId="0" fillId="0" borderId="0" xfId="0" applyAlignment="1">
      <alignment horizontal="justify" vertical="justify"/>
    </xf>
    <xf numFmtId="0" fontId="0" fillId="17" borderId="2" xfId="0" applyFill="1" applyBorder="1" applyAlignment="1">
      <alignment horizontal="justify" vertical="justify"/>
    </xf>
    <xf numFmtId="0" fontId="0" fillId="6" borderId="2" xfId="0" applyFill="1" applyBorder="1"/>
    <xf numFmtId="0" fontId="0" fillId="6" borderId="2" xfId="0" applyFill="1" applyBorder="1" applyAlignment="1">
      <alignment horizontal="justify" vertical="justify"/>
    </xf>
    <xf numFmtId="0" fontId="11" fillId="6" borderId="2" xfId="0" applyFont="1" applyFill="1" applyBorder="1" applyAlignment="1">
      <alignment horizontal="justify" vertical="justify"/>
    </xf>
    <xf numFmtId="14" fontId="0" fillId="0" borderId="6" xfId="0" applyNumberFormat="1" applyBorder="1" applyAlignment="1">
      <alignment horizontal="center"/>
    </xf>
    <xf numFmtId="14" fontId="0" fillId="15" borderId="6" xfId="0" applyNumberFormat="1" applyFill="1" applyBorder="1" applyAlignment="1">
      <alignment horizontal="center"/>
    </xf>
    <xf numFmtId="0" fontId="1" fillId="15" borderId="2" xfId="0" applyFont="1" applyFill="1" applyBorder="1" applyAlignment="1">
      <alignment horizontal="center"/>
    </xf>
    <xf numFmtId="0" fontId="0" fillId="24" borderId="0" xfId="0" applyFill="1"/>
    <xf numFmtId="0" fontId="0" fillId="24" borderId="0" xfId="0" applyFill="1" applyAlignment="1">
      <alignment horizontal="justify" vertical="justify"/>
    </xf>
    <xf numFmtId="0" fontId="0" fillId="24" borderId="0" xfId="0" applyFill="1" applyAlignment="1">
      <alignment horizontal="center"/>
    </xf>
    <xf numFmtId="0" fontId="0" fillId="16" borderId="27" xfId="0" applyFill="1" applyBorder="1"/>
    <xf numFmtId="0" fontId="1" fillId="0" borderId="0" xfId="0" applyFont="1" applyAlignment="1">
      <alignment vertical="justify"/>
    </xf>
    <xf numFmtId="0" fontId="0" fillId="17" borderId="2" xfId="0" applyFill="1" applyBorder="1" applyAlignment="1">
      <alignment vertical="justify"/>
    </xf>
    <xf numFmtId="0" fontId="0" fillId="6" borderId="2" xfId="0" applyFill="1" applyBorder="1" applyAlignment="1">
      <alignment vertical="justify"/>
    </xf>
    <xf numFmtId="0" fontId="0" fillId="0" borderId="2" xfId="0" applyBorder="1" applyAlignment="1">
      <alignment vertical="justify"/>
    </xf>
    <xf numFmtId="0" fontId="0" fillId="0" borderId="0" xfId="0" applyAlignment="1">
      <alignment vertical="justify"/>
    </xf>
    <xf numFmtId="0" fontId="15" fillId="0" borderId="2" xfId="0" applyFont="1" applyBorder="1" applyAlignment="1">
      <alignment vertical="justify"/>
    </xf>
    <xf numFmtId="0" fontId="0" fillId="16" borderId="0" xfId="0" applyFill="1" applyAlignment="1">
      <alignment horizontal="center"/>
    </xf>
    <xf numFmtId="0" fontId="0" fillId="6" borderId="33" xfId="0" applyFill="1" applyBorder="1"/>
    <xf numFmtId="0" fontId="0" fillId="6" borderId="33" xfId="0" applyFill="1" applyBorder="1" applyAlignment="1">
      <alignment vertical="justify"/>
    </xf>
    <xf numFmtId="0" fontId="0" fillId="6" borderId="33" xfId="0" applyFill="1" applyBorder="1" applyAlignment="1">
      <alignment horizontal="justify" vertical="justify"/>
    </xf>
    <xf numFmtId="0" fontId="1" fillId="15" borderId="33" xfId="0" applyFont="1" applyFill="1" applyBorder="1" applyAlignment="1">
      <alignment horizontal="center"/>
    </xf>
    <xf numFmtId="14" fontId="0" fillId="0" borderId="33" xfId="0" applyNumberFormat="1" applyBorder="1" applyAlignment="1">
      <alignment horizontal="center"/>
    </xf>
    <xf numFmtId="0" fontId="0" fillId="0" borderId="33" xfId="0" applyBorder="1"/>
    <xf numFmtId="0" fontId="1" fillId="0" borderId="25" xfId="0" applyFont="1" applyBorder="1"/>
    <xf numFmtId="0" fontId="0" fillId="0" borderId="25" xfId="0" applyBorder="1"/>
    <xf numFmtId="0" fontId="0" fillId="16" borderId="27" xfId="0" applyFill="1" applyBorder="1" applyAlignment="1">
      <alignment vertical="justify"/>
    </xf>
    <xf numFmtId="0" fontId="0" fillId="16" borderId="27" xfId="0" applyFill="1" applyBorder="1" applyAlignment="1">
      <alignment horizontal="justify" vertical="justify"/>
    </xf>
    <xf numFmtId="0" fontId="1" fillId="16" borderId="27" xfId="0" applyFont="1" applyFill="1" applyBorder="1" applyAlignment="1">
      <alignment horizontal="center"/>
    </xf>
    <xf numFmtId="0" fontId="42" fillId="16" borderId="2" xfId="0" applyFont="1" applyFill="1" applyBorder="1"/>
    <xf numFmtId="0" fontId="42" fillId="5" borderId="2" xfId="0" applyFont="1" applyFill="1" applyBorder="1"/>
    <xf numFmtId="0" fontId="42" fillId="0" borderId="0" xfId="0" applyFont="1"/>
    <xf numFmtId="0" fontId="42" fillId="25" borderId="2" xfId="0" applyFont="1" applyFill="1" applyBorder="1"/>
    <xf numFmtId="0" fontId="42" fillId="6" borderId="2" xfId="0" applyFont="1" applyFill="1" applyBorder="1"/>
    <xf numFmtId="0" fontId="42" fillId="17" borderId="2" xfId="0" applyFont="1" applyFill="1" applyBorder="1"/>
    <xf numFmtId="0" fontId="42" fillId="0" borderId="2" xfId="0" applyFont="1" applyBorder="1"/>
    <xf numFmtId="0" fontId="42" fillId="16" borderId="27" xfId="0" applyFont="1" applyFill="1" applyBorder="1"/>
    <xf numFmtId="0" fontId="42" fillId="16" borderId="0" xfId="0" applyFont="1" applyFill="1"/>
    <xf numFmtId="0" fontId="42" fillId="16" borderId="33" xfId="0" applyFont="1" applyFill="1" applyBorder="1"/>
    <xf numFmtId="0" fontId="42" fillId="25" borderId="33" xfId="0" applyFont="1" applyFill="1" applyBorder="1"/>
    <xf numFmtId="0" fontId="42" fillId="6" borderId="33" xfId="0" applyFont="1" applyFill="1" applyBorder="1"/>
    <xf numFmtId="0" fontId="42" fillId="17" borderId="33" xfId="0" applyFont="1" applyFill="1" applyBorder="1"/>
    <xf numFmtId="0" fontId="42" fillId="5" borderId="33" xfId="0" applyFont="1" applyFill="1" applyBorder="1"/>
    <xf numFmtId="0" fontId="42" fillId="16" borderId="34" xfId="0" applyFont="1" applyFill="1" applyBorder="1"/>
    <xf numFmtId="0" fontId="42" fillId="16" borderId="35" xfId="0" applyFont="1" applyFill="1" applyBorder="1"/>
    <xf numFmtId="0" fontId="42" fillId="0" borderId="35" xfId="0" applyFont="1" applyBorder="1"/>
    <xf numFmtId="0" fontId="42" fillId="15" borderId="0" xfId="0" applyFont="1" applyFill="1"/>
    <xf numFmtId="2" fontId="42" fillId="0" borderId="0" xfId="0" applyNumberFormat="1" applyFont="1"/>
    <xf numFmtId="0" fontId="42" fillId="0" borderId="17" xfId="0" applyFont="1" applyBorder="1"/>
    <xf numFmtId="0" fontId="42" fillId="0" borderId="0" xfId="0" applyFont="1" applyAlignment="1">
      <alignment horizontal="center"/>
    </xf>
    <xf numFmtId="171" fontId="43" fillId="0" borderId="4" xfId="0" applyNumberFormat="1" applyFont="1" applyBorder="1"/>
    <xf numFmtId="171" fontId="40" fillId="0" borderId="4" xfId="0" applyNumberFormat="1" applyFont="1" applyBorder="1"/>
    <xf numFmtId="0" fontId="42" fillId="0" borderId="33" xfId="0" applyFont="1" applyBorder="1"/>
    <xf numFmtId="14" fontId="0" fillId="16" borderId="36" xfId="0" applyNumberFormat="1" applyFill="1" applyBorder="1" applyAlignment="1">
      <alignment horizontal="center"/>
    </xf>
    <xf numFmtId="14" fontId="0" fillId="16" borderId="27" xfId="0" applyNumberFormat="1" applyFill="1" applyBorder="1" applyAlignment="1">
      <alignment horizontal="center"/>
    </xf>
    <xf numFmtId="172" fontId="42" fillId="0" borderId="0" xfId="0" applyNumberFormat="1" applyFont="1"/>
    <xf numFmtId="171" fontId="0" fillId="0" borderId="2" xfId="0" applyNumberFormat="1" applyBorder="1" applyAlignment="1">
      <alignment horizontal="center"/>
    </xf>
    <xf numFmtId="0" fontId="42" fillId="16" borderId="22" xfId="0" applyFont="1" applyFill="1" applyBorder="1"/>
    <xf numFmtId="0" fontId="0" fillId="0" borderId="2" xfId="0" applyBorder="1" applyAlignment="1">
      <alignment horizontal="center" vertical="justify"/>
    </xf>
    <xf numFmtId="0" fontId="42" fillId="0" borderId="0" xfId="0" applyFont="1" applyAlignment="1">
      <alignment vertical="justify"/>
    </xf>
    <xf numFmtId="0" fontId="42" fillId="25" borderId="0" xfId="0" applyFont="1" applyFill="1" applyAlignment="1">
      <alignment vertical="justify"/>
    </xf>
    <xf numFmtId="0" fontId="42" fillId="6" borderId="0" xfId="0" applyFont="1" applyFill="1" applyAlignment="1">
      <alignment vertical="justify"/>
    </xf>
    <xf numFmtId="0" fontId="42" fillId="17" borderId="0" xfId="0" applyFont="1" applyFill="1" applyAlignment="1">
      <alignment vertical="justify"/>
    </xf>
    <xf numFmtId="0" fontId="0" fillId="0" borderId="2" xfId="0" applyBorder="1" applyAlignment="1">
      <alignment horizontal="right"/>
    </xf>
    <xf numFmtId="0" fontId="0" fillId="0" borderId="2" xfId="0" applyBorder="1" applyAlignment="1">
      <alignment horizontal="right" vertical="justify"/>
    </xf>
    <xf numFmtId="2" fontId="1" fillId="0" borderId="27" xfId="0" applyNumberFormat="1" applyFont="1" applyBorder="1" applyAlignment="1">
      <alignment horizontal="center"/>
    </xf>
    <xf numFmtId="0" fontId="42" fillId="9" borderId="0" xfId="0" applyFont="1" applyFill="1"/>
    <xf numFmtId="165" fontId="11" fillId="15" borderId="0" xfId="0" applyNumberFormat="1" applyFont="1" applyFill="1" applyAlignment="1">
      <alignment horizontal="right" vertical="center"/>
    </xf>
    <xf numFmtId="165" fontId="7" fillId="2" borderId="0" xfId="0" applyNumberFormat="1" applyFont="1" applyFill="1"/>
    <xf numFmtId="0" fontId="3" fillId="27" borderId="0" xfId="0" applyFont="1" applyFill="1" applyAlignment="1">
      <alignment horizontal="center" vertical="center" wrapText="1"/>
    </xf>
    <xf numFmtId="4" fontId="3" fillId="28" borderId="0" xfId="0" applyNumberFormat="1" applyFont="1" applyFill="1" applyAlignment="1">
      <alignment horizontal="left" wrapText="1"/>
    </xf>
    <xf numFmtId="165" fontId="3" fillId="28" borderId="0" xfId="0" applyNumberFormat="1" applyFont="1" applyFill="1"/>
    <xf numFmtId="4" fontId="11" fillId="22" borderId="0" xfId="0" applyNumberFormat="1" applyFont="1" applyFill="1" applyAlignment="1">
      <alignment horizontal="right" vertical="center"/>
    </xf>
    <xf numFmtId="0" fontId="42" fillId="23" borderId="2" xfId="0" applyFont="1" applyFill="1" applyBorder="1"/>
    <xf numFmtId="0" fontId="3" fillId="29" borderId="0" xfId="0" applyFont="1" applyFill="1" applyAlignment="1">
      <alignment horizontal="center" vertical="center" wrapText="1"/>
    </xf>
    <xf numFmtId="0" fontId="4" fillId="28" borderId="0" xfId="0" applyFont="1" applyFill="1" applyAlignment="1">
      <alignment wrapText="1"/>
    </xf>
    <xf numFmtId="4" fontId="3" fillId="28" borderId="0" xfId="0" applyNumberFormat="1" applyFont="1" applyFill="1" applyAlignment="1">
      <alignment horizontal="center" vertical="center"/>
    </xf>
    <xf numFmtId="4" fontId="3" fillId="28" borderId="0" xfId="0" applyNumberFormat="1" applyFont="1" applyFill="1" applyAlignment="1">
      <alignment horizontal="right" vertical="center"/>
    </xf>
    <xf numFmtId="0" fontId="1" fillId="24" borderId="0" xfId="0" applyFont="1" applyFill="1"/>
    <xf numFmtId="44" fontId="2" fillId="24" borderId="0" xfId="0" applyNumberFormat="1" applyFont="1" applyFill="1"/>
    <xf numFmtId="2" fontId="4" fillId="29" borderId="0" xfId="0" applyNumberFormat="1" applyFont="1" applyFill="1" applyAlignment="1">
      <alignment horizontal="left"/>
    </xf>
    <xf numFmtId="4" fontId="4" fillId="29" borderId="0" xfId="0" applyNumberFormat="1" applyFont="1" applyFill="1" applyAlignment="1">
      <alignment horizontal="right" vertical="center"/>
    </xf>
    <xf numFmtId="4" fontId="4" fillId="29" borderId="7" xfId="0" applyNumberFormat="1" applyFont="1" applyFill="1" applyBorder="1" applyAlignment="1">
      <alignment horizontal="right"/>
    </xf>
    <xf numFmtId="4" fontId="3" fillId="28" borderId="0" xfId="0" applyNumberFormat="1" applyFont="1" applyFill="1" applyAlignment="1">
      <alignment horizontal="right" wrapText="1"/>
    </xf>
    <xf numFmtId="0" fontId="0" fillId="3" borderId="0" xfId="0" applyFill="1"/>
    <xf numFmtId="0" fontId="44" fillId="3" borderId="0" xfId="0" applyFont="1" applyFill="1"/>
    <xf numFmtId="0" fontId="1" fillId="3" borderId="0" xfId="0" applyFont="1" applyFill="1"/>
    <xf numFmtId="2" fontId="4" fillId="32" borderId="0" xfId="0" applyNumberFormat="1" applyFont="1" applyFill="1" applyAlignment="1">
      <alignment horizontal="left"/>
    </xf>
    <xf numFmtId="4" fontId="4" fillId="32" borderId="0" xfId="0" applyNumberFormat="1" applyFont="1" applyFill="1" applyAlignment="1">
      <alignment horizontal="center" vertical="center"/>
    </xf>
    <xf numFmtId="2" fontId="0" fillId="3" borderId="0" xfId="0" applyNumberFormat="1" applyFill="1"/>
    <xf numFmtId="0" fontId="7" fillId="3" borderId="0" xfId="0" applyFont="1" applyFill="1" applyAlignment="1">
      <alignment horizontal="center" vertical="center" wrapText="1"/>
    </xf>
    <xf numFmtId="4" fontId="4" fillId="32" borderId="0" xfId="0" applyNumberFormat="1" applyFont="1" applyFill="1" applyAlignment="1">
      <alignment horizontal="right" vertical="center"/>
    </xf>
    <xf numFmtId="4" fontId="3" fillId="32" borderId="0" xfId="0" applyNumberFormat="1" applyFont="1" applyFill="1"/>
    <xf numFmtId="4" fontId="1" fillId="0" borderId="0" xfId="0" applyNumberFormat="1" applyFont="1"/>
    <xf numFmtId="4" fontId="2" fillId="0" borderId="0" xfId="0" applyNumberFormat="1" applyFont="1"/>
    <xf numFmtId="4" fontId="0" fillId="0" borderId="0" xfId="0" applyNumberFormat="1"/>
    <xf numFmtId="0" fontId="1" fillId="0" borderId="38" xfId="0" applyFont="1" applyBorder="1"/>
    <xf numFmtId="0" fontId="1" fillId="0" borderId="39" xfId="0" applyFont="1" applyBorder="1"/>
    <xf numFmtId="0" fontId="0" fillId="0" borderId="39" xfId="0" applyBorder="1"/>
    <xf numFmtId="0" fontId="0" fillId="6" borderId="24" xfId="0" applyFill="1" applyBorder="1" applyAlignment="1">
      <alignment vertical="justify"/>
    </xf>
    <xf numFmtId="0" fontId="0" fillId="6" borderId="24" xfId="0" applyFill="1" applyBorder="1"/>
    <xf numFmtId="0" fontId="0" fillId="6" borderId="24" xfId="0" applyFill="1" applyBorder="1" applyAlignment="1">
      <alignment horizontal="justify" vertical="justify"/>
    </xf>
    <xf numFmtId="0" fontId="1" fillId="15" borderId="24" xfId="0" applyFont="1" applyFill="1" applyBorder="1" applyAlignment="1">
      <alignment horizontal="center"/>
    </xf>
    <xf numFmtId="171" fontId="0" fillId="0" borderId="24" xfId="0" applyNumberFormat="1" applyBorder="1" applyAlignment="1">
      <alignment horizontal="center"/>
    </xf>
    <xf numFmtId="14" fontId="0" fillId="0" borderId="24" xfId="0" applyNumberFormat="1" applyBorder="1" applyAlignment="1">
      <alignment horizontal="center"/>
    </xf>
    <xf numFmtId="0" fontId="0" fillId="0" borderId="24" xfId="0" applyBorder="1"/>
    <xf numFmtId="0" fontId="42" fillId="0" borderId="24" xfId="0" applyFont="1" applyBorder="1"/>
    <xf numFmtId="0" fontId="42" fillId="25" borderId="24" xfId="0" applyFont="1" applyFill="1" applyBorder="1"/>
    <xf numFmtId="0" fontId="42" fillId="6" borderId="24" xfId="0" applyFont="1" applyFill="1" applyBorder="1"/>
    <xf numFmtId="0" fontId="42" fillId="17" borderId="24" xfId="0" applyFont="1" applyFill="1" applyBorder="1"/>
    <xf numFmtId="0" fontId="42" fillId="5" borderId="24" xfId="0" applyFont="1" applyFill="1" applyBorder="1"/>
    <xf numFmtId="0" fontId="42" fillId="0" borderId="40" xfId="0" applyFont="1" applyBorder="1"/>
    <xf numFmtId="4" fontId="11" fillId="15" borderId="0" xfId="0" applyNumberFormat="1" applyFont="1" applyFill="1" applyAlignment="1">
      <alignment horizontal="right" vertical="center"/>
    </xf>
    <xf numFmtId="167" fontId="11" fillId="16" borderId="0" xfId="0" applyNumberFormat="1" applyFont="1" applyFill="1" applyAlignment="1">
      <alignment horizontal="right" vertical="center"/>
    </xf>
    <xf numFmtId="0" fontId="42" fillId="35" borderId="0" xfId="0" applyFont="1" applyFill="1"/>
    <xf numFmtId="171" fontId="40" fillId="25" borderId="4" xfId="0" applyNumberFormat="1" applyFont="1" applyFill="1" applyBorder="1"/>
    <xf numFmtId="0" fontId="42" fillId="16" borderId="6" xfId="0" applyFont="1" applyFill="1" applyBorder="1"/>
    <xf numFmtId="0" fontId="42" fillId="16" borderId="41" xfId="0" applyFont="1" applyFill="1" applyBorder="1"/>
    <xf numFmtId="0" fontId="0" fillId="6" borderId="38" xfId="0" applyFill="1" applyBorder="1"/>
    <xf numFmtId="0" fontId="0" fillId="6" borderId="39" xfId="0" applyFill="1" applyBorder="1"/>
    <xf numFmtId="0" fontId="15" fillId="6" borderId="39" xfId="0" applyFont="1" applyFill="1" applyBorder="1"/>
    <xf numFmtId="0" fontId="0" fillId="6" borderId="43" xfId="0" applyFill="1" applyBorder="1"/>
    <xf numFmtId="0" fontId="0" fillId="6" borderId="32" xfId="0" applyFill="1" applyBorder="1" applyAlignment="1">
      <alignment vertical="justify"/>
    </xf>
    <xf numFmtId="0" fontId="0" fillId="0" borderId="42" xfId="0" applyBorder="1"/>
    <xf numFmtId="0" fontId="0" fillId="6" borderId="25" xfId="0" applyFill="1" applyBorder="1" applyAlignment="1">
      <alignment vertical="justify"/>
    </xf>
    <xf numFmtId="0" fontId="0" fillId="6" borderId="23" xfId="0" applyFill="1" applyBorder="1" applyAlignment="1">
      <alignment vertical="justify"/>
    </xf>
    <xf numFmtId="0" fontId="0" fillId="0" borderId="11" xfId="0" applyBorder="1"/>
    <xf numFmtId="0" fontId="42" fillId="23" borderId="24" xfId="0" applyFont="1" applyFill="1" applyBorder="1"/>
    <xf numFmtId="0" fontId="42" fillId="0" borderId="11" xfId="0" applyFont="1" applyBorder="1"/>
    <xf numFmtId="2" fontId="1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 vertical="justify"/>
    </xf>
    <xf numFmtId="2" fontId="1" fillId="0" borderId="4" xfId="0" applyNumberFormat="1" applyFont="1" applyBorder="1" applyAlignment="1">
      <alignment horizontal="justify" vertical="justify"/>
    </xf>
    <xf numFmtId="0" fontId="0" fillId="0" borderId="32" xfId="0" applyBorder="1"/>
    <xf numFmtId="0" fontId="1" fillId="17" borderId="33" xfId="0" applyFont="1" applyFill="1" applyBorder="1"/>
    <xf numFmtId="0" fontId="1" fillId="17" borderId="33" xfId="0" applyFont="1" applyFill="1" applyBorder="1" applyAlignment="1">
      <alignment vertical="justify"/>
    </xf>
    <xf numFmtId="0" fontId="1" fillId="17" borderId="33" xfId="0" applyFont="1" applyFill="1" applyBorder="1" applyAlignment="1">
      <alignment horizontal="justify" vertical="justify"/>
    </xf>
    <xf numFmtId="14" fontId="0" fillId="0" borderId="44" xfId="0" applyNumberFormat="1" applyBorder="1" applyAlignment="1">
      <alignment horizontal="center"/>
    </xf>
    <xf numFmtId="0" fontId="42" fillId="25" borderId="44" xfId="0" applyFont="1" applyFill="1" applyBorder="1"/>
    <xf numFmtId="0" fontId="42" fillId="23" borderId="33" xfId="0" applyFont="1" applyFill="1" applyBorder="1"/>
    <xf numFmtId="0" fontId="42" fillId="0" borderId="42" xfId="0" applyFont="1" applyBorder="1"/>
    <xf numFmtId="0" fontId="42" fillId="5" borderId="42" xfId="0" applyFont="1" applyFill="1" applyBorder="1"/>
    <xf numFmtId="0" fontId="42" fillId="5" borderId="0" xfId="0" applyFont="1" applyFill="1"/>
    <xf numFmtId="0" fontId="1" fillId="0" borderId="23" xfId="0" applyFont="1" applyBorder="1"/>
    <xf numFmtId="0" fontId="1" fillId="6" borderId="24" xfId="0" applyFont="1" applyFill="1" applyBorder="1"/>
    <xf numFmtId="0" fontId="1" fillId="6" borderId="24" xfId="0" applyFont="1" applyFill="1" applyBorder="1" applyAlignment="1">
      <alignment vertical="justify"/>
    </xf>
    <xf numFmtId="0" fontId="1" fillId="6" borderId="24" xfId="0" applyFont="1" applyFill="1" applyBorder="1" applyAlignment="1">
      <alignment horizontal="justify" vertical="justify"/>
    </xf>
    <xf numFmtId="14" fontId="0" fillId="0" borderId="45" xfId="0" applyNumberFormat="1" applyBorder="1" applyAlignment="1">
      <alignment horizontal="center"/>
    </xf>
    <xf numFmtId="0" fontId="42" fillId="16" borderId="24" xfId="0" applyFont="1" applyFill="1" applyBorder="1"/>
    <xf numFmtId="0" fontId="42" fillId="16" borderId="40" xfId="0" applyFont="1" applyFill="1" applyBorder="1"/>
    <xf numFmtId="2" fontId="0" fillId="0" borderId="27" xfId="0" applyNumberFormat="1" applyBorder="1"/>
    <xf numFmtId="2" fontId="0" fillId="16" borderId="27" xfId="0" applyNumberFormat="1" applyFill="1" applyBorder="1" applyAlignment="1">
      <alignment vertical="justify"/>
    </xf>
    <xf numFmtId="2" fontId="0" fillId="16" borderId="27" xfId="0" applyNumberFormat="1" applyFill="1" applyBorder="1"/>
    <xf numFmtId="2" fontId="0" fillId="16" borderId="27" xfId="0" applyNumberFormat="1" applyFill="1" applyBorder="1" applyAlignment="1">
      <alignment horizontal="justify" vertical="justify"/>
    </xf>
    <xf numFmtId="0" fontId="0" fillId="0" borderId="23" xfId="0" applyBorder="1"/>
    <xf numFmtId="0" fontId="0" fillId="16" borderId="32" xfId="0" applyFill="1" applyBorder="1"/>
    <xf numFmtId="0" fontId="0" fillId="16" borderId="25" xfId="0" applyFill="1" applyBorder="1"/>
    <xf numFmtId="0" fontId="39" fillId="6" borderId="24" xfId="0" applyFont="1" applyFill="1" applyBorder="1" applyAlignment="1">
      <alignment horizontal="justify" vertical="justify"/>
    </xf>
    <xf numFmtId="0" fontId="45" fillId="25" borderId="2" xfId="0" applyFont="1" applyFill="1" applyBorder="1"/>
    <xf numFmtId="2" fontId="1" fillId="7" borderId="27" xfId="0" applyNumberFormat="1" applyFont="1" applyFill="1" applyBorder="1" applyAlignment="1">
      <alignment horizontal="center"/>
    </xf>
    <xf numFmtId="9" fontId="0" fillId="0" borderId="0" xfId="0" applyNumberFormat="1"/>
    <xf numFmtId="10" fontId="11" fillId="0" borderId="0" xfId="2" applyNumberFormat="1" applyFont="1" applyAlignment="1">
      <alignment horizontal="center" vertical="center"/>
    </xf>
    <xf numFmtId="44" fontId="11" fillId="0" borderId="0" xfId="1" applyFont="1" applyFill="1" applyBorder="1" applyAlignment="1">
      <alignment horizontal="center" vertical="center"/>
    </xf>
    <xf numFmtId="0" fontId="46" fillId="12" borderId="0" xfId="0" applyFont="1" applyFill="1" applyAlignment="1">
      <alignment horizontal="center" vertical="center" wrapText="1"/>
    </xf>
    <xf numFmtId="44" fontId="40" fillId="0" borderId="0" xfId="0" applyNumberFormat="1" applyFont="1"/>
    <xf numFmtId="0" fontId="46" fillId="27" borderId="0" xfId="0" applyFont="1" applyFill="1" applyAlignment="1">
      <alignment horizontal="center" vertical="center" wrapText="1"/>
    </xf>
    <xf numFmtId="0" fontId="46" fillId="36" borderId="0" xfId="0" applyFont="1" applyFill="1" applyAlignment="1">
      <alignment horizontal="center" vertical="center" wrapText="1"/>
    </xf>
    <xf numFmtId="0" fontId="46" fillId="33" borderId="0" xfId="0" applyFont="1" applyFill="1" applyAlignment="1">
      <alignment horizontal="center" vertical="center" wrapText="1"/>
    </xf>
    <xf numFmtId="4" fontId="2" fillId="15" borderId="0" xfId="1" applyNumberFormat="1" applyFont="1" applyFill="1"/>
    <xf numFmtId="4" fontId="2" fillId="24" borderId="0" xfId="0" applyNumberFormat="1" applyFont="1" applyFill="1"/>
    <xf numFmtId="4" fontId="46" fillId="27" borderId="0" xfId="0" applyNumberFormat="1" applyFont="1" applyFill="1" applyAlignment="1">
      <alignment horizontal="center" vertical="center" wrapText="1"/>
    </xf>
    <xf numFmtId="0" fontId="40" fillId="16" borderId="0" xfId="0" applyFont="1" applyFill="1"/>
    <xf numFmtId="4" fontId="47" fillId="16" borderId="0" xfId="0" applyNumberFormat="1" applyFont="1" applyFill="1" applyAlignment="1">
      <alignment horizontal="center"/>
    </xf>
    <xf numFmtId="4" fontId="40" fillId="16" borderId="0" xfId="0" applyNumberFormat="1" applyFont="1" applyFill="1"/>
    <xf numFmtId="0" fontId="46" fillId="12" borderId="4" xfId="0" applyFont="1" applyFill="1" applyBorder="1" applyAlignment="1">
      <alignment horizontal="center" vertical="center" wrapText="1"/>
    </xf>
    <xf numFmtId="0" fontId="40" fillId="24" borderId="31" xfId="0" applyFont="1" applyFill="1" applyBorder="1"/>
    <xf numFmtId="0" fontId="40" fillId="24" borderId="11" xfId="0" applyFont="1" applyFill="1" applyBorder="1"/>
    <xf numFmtId="0" fontId="43" fillId="24" borderId="11" xfId="0" applyFont="1" applyFill="1" applyBorder="1"/>
    <xf numFmtId="4" fontId="40" fillId="0" borderId="11" xfId="0" applyNumberFormat="1" applyFont="1" applyBorder="1"/>
    <xf numFmtId="173" fontId="40" fillId="0" borderId="11" xfId="0" applyNumberFormat="1" applyFont="1" applyBorder="1"/>
    <xf numFmtId="0" fontId="0" fillId="0" borderId="0" xfId="0" applyAlignment="1">
      <alignment horizontal="left"/>
    </xf>
    <xf numFmtId="0" fontId="48" fillId="36" borderId="0" xfId="0" applyFont="1" applyFill="1" applyAlignment="1">
      <alignment horizontal="center" vertical="center" wrapText="1"/>
    </xf>
    <xf numFmtId="0" fontId="1" fillId="23" borderId="0" xfId="0" applyFont="1" applyFill="1"/>
    <xf numFmtId="0" fontId="1" fillId="17" borderId="0" xfId="0" applyFont="1" applyFill="1"/>
    <xf numFmtId="0" fontId="1" fillId="23" borderId="49" xfId="0" applyFont="1" applyFill="1" applyBorder="1" applyAlignment="1">
      <alignment horizontal="center"/>
    </xf>
    <xf numFmtId="3" fontId="0" fillId="0" borderId="49" xfId="0" applyNumberFormat="1" applyBorder="1"/>
    <xf numFmtId="9" fontId="0" fillId="0" borderId="0" xfId="2" applyFont="1" applyBorder="1"/>
    <xf numFmtId="9" fontId="0" fillId="0" borderId="50" xfId="2" applyFont="1" applyBorder="1"/>
    <xf numFmtId="3" fontId="1" fillId="23" borderId="49" xfId="0" applyNumberFormat="1" applyFont="1" applyFill="1" applyBorder="1"/>
    <xf numFmtId="3" fontId="1" fillId="23" borderId="0" xfId="0" applyNumberFormat="1" applyFont="1" applyFill="1"/>
    <xf numFmtId="9" fontId="1" fillId="23" borderId="0" xfId="2" applyFont="1" applyFill="1" applyBorder="1"/>
    <xf numFmtId="0" fontId="1" fillId="23" borderId="50" xfId="0" applyFont="1" applyFill="1" applyBorder="1"/>
    <xf numFmtId="0" fontId="1" fillId="23" borderId="49" xfId="0" applyFont="1" applyFill="1" applyBorder="1"/>
    <xf numFmtId="0" fontId="49" fillId="0" borderId="0" xfId="0" applyFont="1" applyAlignment="1">
      <alignment vertical="justify"/>
    </xf>
    <xf numFmtId="0" fontId="42" fillId="16" borderId="0" xfId="0" applyFont="1" applyFill="1" applyAlignment="1">
      <alignment vertical="justify"/>
    </xf>
    <xf numFmtId="10" fontId="2" fillId="0" borderId="0" xfId="0" applyNumberFormat="1" applyFont="1"/>
    <xf numFmtId="0" fontId="0" fillId="0" borderId="3" xfId="0" applyBorder="1" applyAlignment="1">
      <alignment vertical="justify"/>
    </xf>
    <xf numFmtId="0" fontId="0" fillId="0" borderId="3" xfId="0" applyBorder="1"/>
    <xf numFmtId="0" fontId="0" fillId="0" borderId="18" xfId="0" applyBorder="1" applyAlignment="1">
      <alignment vertical="justify"/>
    </xf>
    <xf numFmtId="0" fontId="0" fillId="0" borderId="0" xfId="0" applyAlignment="1">
      <alignment horizontal="center" wrapText="1"/>
    </xf>
    <xf numFmtId="0" fontId="42" fillId="2" borderId="2" xfId="0" applyFont="1" applyFill="1" applyBorder="1"/>
    <xf numFmtId="0" fontId="42" fillId="2" borderId="24" xfId="0" applyFont="1" applyFill="1" applyBorder="1"/>
    <xf numFmtId="14" fontId="40" fillId="0" borderId="0" xfId="0" applyNumberFormat="1" applyFont="1"/>
    <xf numFmtId="0" fontId="3" fillId="12" borderId="2" xfId="0" applyFont="1" applyFill="1" applyBorder="1" applyAlignment="1">
      <alignment horizontal="center" vertical="center" wrapText="1"/>
    </xf>
    <xf numFmtId="0" fontId="51" fillId="27" borderId="0" xfId="0" applyFont="1" applyFill="1" applyAlignment="1">
      <alignment horizontal="center" vertical="center" wrapText="1"/>
    </xf>
    <xf numFmtId="0" fontId="51" fillId="12" borderId="0" xfId="0" applyFont="1" applyFill="1" applyAlignment="1">
      <alignment horizontal="center" vertical="center" wrapText="1"/>
    </xf>
    <xf numFmtId="4" fontId="3" fillId="27" borderId="0" xfId="0" applyNumberFormat="1" applyFont="1" applyFill="1" applyAlignment="1">
      <alignment horizontal="center" vertical="center" wrapText="1"/>
    </xf>
    <xf numFmtId="4" fontId="4" fillId="32" borderId="0" xfId="0" applyNumberFormat="1" applyFont="1" applyFill="1" applyAlignment="1">
      <alignment horizontal="left" vertical="center"/>
    </xf>
    <xf numFmtId="4" fontId="3" fillId="28" borderId="0" xfId="0" applyNumberFormat="1" applyFont="1" applyFill="1" applyAlignment="1">
      <alignment horizontal="left" vertical="center"/>
    </xf>
    <xf numFmtId="44" fontId="11" fillId="15" borderId="0" xfId="1" applyFont="1" applyFill="1" applyBorder="1" applyAlignment="1">
      <alignment horizontal="center" vertical="center"/>
    </xf>
    <xf numFmtId="0" fontId="2" fillId="16" borderId="0" xfId="0" applyFont="1" applyFill="1"/>
    <xf numFmtId="9" fontId="2" fillId="16" borderId="0" xfId="0" applyNumberFormat="1" applyFont="1" applyFill="1"/>
    <xf numFmtId="165" fontId="2" fillId="16" borderId="0" xfId="0" applyNumberFormat="1" applyFont="1" applyFill="1" applyAlignment="1">
      <alignment vertical="center"/>
    </xf>
    <xf numFmtId="0" fontId="2" fillId="16" borderId="0" xfId="0" applyFont="1" applyFill="1" applyAlignment="1" applyProtection="1">
      <alignment wrapText="1"/>
      <protection locked="0"/>
    </xf>
    <xf numFmtId="0" fontId="2" fillId="16" borderId="0" xfId="0" applyFont="1" applyFill="1" applyAlignment="1">
      <alignment wrapText="1"/>
    </xf>
    <xf numFmtId="165" fontId="7" fillId="16" borderId="0" xfId="0" applyNumberFormat="1" applyFont="1" applyFill="1"/>
    <xf numFmtId="165" fontId="2" fillId="16" borderId="0" xfId="0" applyNumberFormat="1" applyFont="1" applyFill="1"/>
    <xf numFmtId="0" fontId="42" fillId="0" borderId="0" xfId="0" pivotButton="1" applyFont="1"/>
    <xf numFmtId="0" fontId="42" fillId="0" borderId="0" xfId="0" applyFont="1" applyAlignment="1">
      <alignment horizontal="left"/>
    </xf>
    <xf numFmtId="4" fontId="42" fillId="0" borderId="0" xfId="0" applyNumberFormat="1" applyFont="1"/>
    <xf numFmtId="4" fontId="42" fillId="2" borderId="0" xfId="0" applyNumberFormat="1" applyFont="1" applyFill="1"/>
    <xf numFmtId="4" fontId="52" fillId="0" borderId="0" xfId="0" applyNumberFormat="1" applyFont="1"/>
    <xf numFmtId="4" fontId="53" fillId="0" borderId="0" xfId="0" applyNumberFormat="1" applyFont="1"/>
    <xf numFmtId="4" fontId="42" fillId="5" borderId="0" xfId="0" applyNumberFormat="1" applyFont="1" applyFill="1"/>
    <xf numFmtId="0" fontId="47" fillId="36" borderId="0" xfId="0" applyFont="1" applyFill="1"/>
    <xf numFmtId="0" fontId="18" fillId="27" borderId="0" xfId="0" applyFont="1" applyFill="1" applyAlignment="1">
      <alignment horizontal="center" vertical="center" wrapText="1"/>
    </xf>
    <xf numFmtId="0" fontId="10" fillId="2" borderId="2" xfId="0" applyFont="1" applyFill="1" applyBorder="1" applyAlignment="1">
      <alignment vertical="center"/>
    </xf>
    <xf numFmtId="10" fontId="21" fillId="31" borderId="2" xfId="0" applyNumberFormat="1" applyFont="1" applyFill="1" applyBorder="1"/>
    <xf numFmtId="2" fontId="17" fillId="2" borderId="2" xfId="0" applyNumberFormat="1" applyFont="1" applyFill="1" applyBorder="1"/>
    <xf numFmtId="0" fontId="55" fillId="34" borderId="2" xfId="0" applyFont="1" applyFill="1" applyBorder="1" applyAlignment="1">
      <alignment horizontal="left"/>
    </xf>
    <xf numFmtId="2" fontId="55" fillId="34" borderId="2" xfId="0" applyNumberFormat="1" applyFont="1" applyFill="1" applyBorder="1" applyAlignment="1">
      <alignment horizontal="right"/>
    </xf>
    <xf numFmtId="2" fontId="16" fillId="0" borderId="2" xfId="0" applyNumberFormat="1" applyFont="1" applyBorder="1"/>
    <xf numFmtId="4" fontId="17" fillId="8" borderId="2" xfId="0" applyNumberFormat="1" applyFont="1" applyFill="1" applyBorder="1"/>
    <xf numFmtId="0" fontId="10" fillId="16" borderId="0" xfId="0" applyFont="1" applyFill="1" applyAlignment="1">
      <alignment horizontal="left" vertical="center"/>
    </xf>
    <xf numFmtId="2" fontId="16" fillId="16" borderId="0" xfId="0" applyNumberFormat="1" applyFont="1" applyFill="1"/>
    <xf numFmtId="0" fontId="17" fillId="16" borderId="0" xfId="0" applyFont="1" applyFill="1"/>
    <xf numFmtId="0" fontId="17" fillId="0" borderId="2" xfId="0" applyFont="1" applyBorder="1"/>
    <xf numFmtId="10" fontId="17" fillId="0" borderId="0" xfId="2" applyNumberFormat="1" applyFont="1"/>
    <xf numFmtId="0" fontId="17" fillId="0" borderId="0" xfId="0" applyFont="1" applyAlignment="1">
      <alignment horizontal="left" vertical="center"/>
    </xf>
    <xf numFmtId="2" fontId="17" fillId="0" borderId="0" xfId="0" applyNumberFormat="1" applyFont="1" applyAlignment="1">
      <alignment horizontal="center" vertical="center"/>
    </xf>
    <xf numFmtId="2" fontId="1" fillId="0" borderId="27" xfId="0" applyNumberFormat="1" applyFont="1" applyBorder="1" applyAlignment="1">
      <alignment horizontal="left"/>
    </xf>
    <xf numFmtId="0" fontId="0" fillId="0" borderId="2" xfId="0" applyBorder="1" applyAlignment="1">
      <alignment horizontal="left"/>
    </xf>
    <xf numFmtId="14" fontId="0" fillId="16" borderId="0" xfId="0" applyNumberFormat="1" applyFill="1" applyAlignment="1">
      <alignment horizontal="left"/>
    </xf>
    <xf numFmtId="14" fontId="0" fillId="0" borderId="2" xfId="0" applyNumberFormat="1" applyBorder="1" applyAlignment="1">
      <alignment horizontal="left"/>
    </xf>
    <xf numFmtId="14" fontId="0" fillId="0" borderId="33" xfId="0" applyNumberFormat="1" applyBorder="1" applyAlignment="1">
      <alignment horizontal="left"/>
    </xf>
    <xf numFmtId="14" fontId="0" fillId="0" borderId="0" xfId="0" applyNumberFormat="1" applyAlignment="1">
      <alignment horizontal="left"/>
    </xf>
    <xf numFmtId="14" fontId="0" fillId="0" borderId="24" xfId="0" applyNumberFormat="1" applyBorder="1" applyAlignment="1">
      <alignment horizontal="left"/>
    </xf>
    <xf numFmtId="0" fontId="0" fillId="16" borderId="0" xfId="0" applyFill="1" applyAlignment="1">
      <alignment horizontal="left"/>
    </xf>
    <xf numFmtId="14" fontId="0" fillId="0" borderId="42" xfId="0" applyNumberFormat="1" applyBorder="1" applyAlignment="1">
      <alignment horizontal="left"/>
    </xf>
    <xf numFmtId="14" fontId="0" fillId="0" borderId="11" xfId="0" applyNumberFormat="1" applyBorder="1" applyAlignment="1">
      <alignment horizontal="left"/>
    </xf>
    <xf numFmtId="0" fontId="42" fillId="24" borderId="0" xfId="0" applyFont="1" applyFill="1" applyAlignment="1">
      <alignment horizontal="left"/>
    </xf>
    <xf numFmtId="0" fontId="42" fillId="0" borderId="2" xfId="0" applyFont="1" applyBorder="1" applyAlignment="1">
      <alignment horizontal="left" vertical="justify"/>
    </xf>
    <xf numFmtId="0" fontId="42" fillId="0" borderId="2" xfId="0" applyFont="1" applyBorder="1" applyAlignment="1">
      <alignment horizontal="left"/>
    </xf>
    <xf numFmtId="0" fontId="0" fillId="0" borderId="0" xfId="0" applyAlignment="1">
      <alignment horizontal="left" wrapText="1"/>
    </xf>
    <xf numFmtId="4" fontId="1" fillId="0" borderId="2" xfId="0" applyNumberFormat="1" applyFont="1" applyBorder="1" applyAlignment="1">
      <alignment horizontal="left" wrapText="1"/>
    </xf>
    <xf numFmtId="165" fontId="2" fillId="0" borderId="2" xfId="0" applyNumberFormat="1" applyFont="1" applyBorder="1" applyAlignment="1">
      <alignment vertical="center"/>
    </xf>
    <xf numFmtId="0" fontId="3" fillId="37" borderId="0" xfId="0" applyFont="1" applyFill="1" applyAlignment="1">
      <alignment horizontal="center" vertical="center" wrapText="1"/>
    </xf>
    <xf numFmtId="4" fontId="41" fillId="16" borderId="0" xfId="0" applyNumberFormat="1" applyFont="1" applyFill="1" applyAlignment="1">
      <alignment horizontal="center"/>
    </xf>
    <xf numFmtId="4" fontId="40" fillId="5" borderId="0" xfId="0" applyNumberFormat="1" applyFont="1" applyFill="1"/>
    <xf numFmtId="4" fontId="40" fillId="0" borderId="31" xfId="0" applyNumberFormat="1" applyFont="1" applyBorder="1"/>
    <xf numFmtId="0" fontId="40" fillId="0" borderId="14" xfId="0" applyFont="1" applyBorder="1"/>
    <xf numFmtId="0" fontId="15" fillId="16" borderId="0" xfId="0" applyFont="1" applyFill="1"/>
    <xf numFmtId="0" fontId="11" fillId="24" borderId="0" xfId="0" applyFont="1" applyFill="1"/>
    <xf numFmtId="2" fontId="40" fillId="3" borderId="2" xfId="0" applyNumberFormat="1" applyFont="1" applyFill="1" applyBorder="1"/>
    <xf numFmtId="0" fontId="40" fillId="0" borderId="2" xfId="0" applyFont="1" applyBorder="1"/>
    <xf numFmtId="0" fontId="40" fillId="3" borderId="2" xfId="0" applyFont="1" applyFill="1" applyBorder="1"/>
    <xf numFmtId="0" fontId="50" fillId="3" borderId="2" xfId="0" applyFont="1" applyFill="1" applyBorder="1"/>
    <xf numFmtId="2" fontId="40" fillId="3" borderId="32" xfId="0" applyNumberFormat="1" applyFont="1" applyFill="1" applyBorder="1"/>
    <xf numFmtId="2" fontId="40" fillId="3" borderId="33" xfId="0" applyNumberFormat="1" applyFont="1" applyFill="1" applyBorder="1"/>
    <xf numFmtId="0" fontId="40" fillId="0" borderId="33" xfId="0" applyFont="1" applyBorder="1"/>
    <xf numFmtId="2" fontId="40" fillId="3" borderId="25" xfId="0" applyNumberFormat="1" applyFont="1" applyFill="1" applyBorder="1"/>
    <xf numFmtId="2" fontId="40" fillId="3" borderId="23" xfId="0" applyNumberFormat="1" applyFont="1" applyFill="1" applyBorder="1"/>
    <xf numFmtId="0" fontId="50" fillId="3" borderId="24" xfId="0" applyFont="1" applyFill="1" applyBorder="1"/>
    <xf numFmtId="2" fontId="40" fillId="3" borderId="24" xfId="0" applyNumberFormat="1" applyFont="1" applyFill="1" applyBorder="1"/>
    <xf numFmtId="0" fontId="40" fillId="0" borderId="24" xfId="0" applyFont="1" applyBorder="1"/>
    <xf numFmtId="0" fontId="40" fillId="0" borderId="51" xfId="0" applyFont="1" applyBorder="1"/>
    <xf numFmtId="0" fontId="40" fillId="0" borderId="3" xfId="0" applyFont="1" applyBorder="1"/>
    <xf numFmtId="0" fontId="40" fillId="0" borderId="52" xfId="0" applyFont="1" applyBorder="1"/>
    <xf numFmtId="4" fontId="40" fillId="0" borderId="2" xfId="0" applyNumberFormat="1" applyFont="1" applyBorder="1"/>
    <xf numFmtId="0" fontId="40" fillId="0" borderId="0" xfId="0" applyFont="1" applyAlignment="1">
      <alignment horizontal="left" indent="1"/>
    </xf>
    <xf numFmtId="0" fontId="40" fillId="0" borderId="0" xfId="0" applyFont="1" applyAlignment="1">
      <alignment horizontal="left"/>
    </xf>
    <xf numFmtId="3" fontId="40" fillId="0" borderId="0" xfId="0" applyNumberFormat="1" applyFont="1"/>
    <xf numFmtId="0" fontId="0" fillId="0" borderId="53" xfId="0" applyBorder="1"/>
    <xf numFmtId="0" fontId="0" fillId="6" borderId="4" xfId="0" applyFill="1" applyBorder="1" applyAlignment="1">
      <alignment horizontal="justify" vertical="justify"/>
    </xf>
    <xf numFmtId="171" fontId="0" fillId="0" borderId="4" xfId="0" applyNumberFormat="1" applyBorder="1" applyAlignment="1">
      <alignment horizontal="center"/>
    </xf>
    <xf numFmtId="0" fontId="42" fillId="0" borderId="4" xfId="0" applyFont="1" applyBorder="1"/>
    <xf numFmtId="0" fontId="42" fillId="5" borderId="4" xfId="0" applyFont="1" applyFill="1" applyBorder="1"/>
    <xf numFmtId="0" fontId="42" fillId="0" borderId="54" xfId="0" applyFont="1" applyBorder="1"/>
    <xf numFmtId="2" fontId="40" fillId="0" borderId="0" xfId="0" applyNumberFormat="1" applyFont="1"/>
    <xf numFmtId="4" fontId="47" fillId="29" borderId="0" xfId="0" applyNumberFormat="1" applyFont="1" applyFill="1"/>
    <xf numFmtId="9" fontId="40" fillId="0" borderId="0" xfId="2" applyFont="1"/>
    <xf numFmtId="0" fontId="4" fillId="32" borderId="0" xfId="0" applyFont="1" applyFill="1" applyAlignment="1">
      <alignment horizontal="center"/>
    </xf>
    <xf numFmtId="0" fontId="4" fillId="30" borderId="0" xfId="0" applyFont="1" applyFill="1" applyAlignment="1">
      <alignment horizontal="center"/>
    </xf>
    <xf numFmtId="0" fontId="0" fillId="38" borderId="0" xfId="0" applyFill="1" applyAlignment="1">
      <alignment horizontal="center"/>
    </xf>
    <xf numFmtId="0" fontId="2" fillId="38" borderId="0" xfId="0" applyFont="1" applyFill="1" applyAlignment="1">
      <alignment horizontal="center"/>
    </xf>
    <xf numFmtId="0" fontId="57" fillId="37" borderId="0" xfId="0" applyFont="1" applyFill="1" applyAlignment="1">
      <alignment horizontal="center"/>
    </xf>
    <xf numFmtId="0" fontId="58" fillId="12" borderId="0" xfId="0" applyFont="1" applyFill="1" applyAlignment="1">
      <alignment horizontal="center" vertical="center" wrapText="1"/>
    </xf>
    <xf numFmtId="0" fontId="58" fillId="12" borderId="2" xfId="0" applyFont="1" applyFill="1" applyBorder="1" applyAlignment="1">
      <alignment horizontal="center" vertical="center" wrapText="1"/>
    </xf>
    <xf numFmtId="0" fontId="58" fillId="27" borderId="0" xfId="0" applyFont="1" applyFill="1" applyAlignment="1">
      <alignment horizontal="center" vertical="center" wrapText="1"/>
    </xf>
    <xf numFmtId="0" fontId="57" fillId="37" borderId="0" xfId="0" applyFont="1" applyFill="1"/>
    <xf numFmtId="0" fontId="58" fillId="36" borderId="0" xfId="0" applyFont="1" applyFill="1" applyAlignment="1">
      <alignment horizontal="center" vertical="center" wrapText="1"/>
    </xf>
    <xf numFmtId="0" fontId="58" fillId="33" borderId="0" xfId="0" applyFont="1" applyFill="1" applyAlignment="1">
      <alignment horizontal="center" vertical="center" wrapText="1"/>
    </xf>
    <xf numFmtId="0" fontId="56" fillId="24" borderId="0" xfId="0" applyFont="1" applyFill="1"/>
    <xf numFmtId="44" fontId="56" fillId="0" borderId="0" xfId="0" applyNumberFormat="1" applyFont="1"/>
    <xf numFmtId="9" fontId="56" fillId="0" borderId="0" xfId="0" applyNumberFormat="1" applyFont="1"/>
    <xf numFmtId="0" fontId="56" fillId="0" borderId="0" xfId="0" applyFont="1"/>
    <xf numFmtId="0" fontId="59" fillId="24" borderId="0" xfId="0" applyFont="1" applyFill="1"/>
    <xf numFmtId="0" fontId="60" fillId="24" borderId="0" xfId="0" applyFont="1" applyFill="1"/>
    <xf numFmtId="44" fontId="56" fillId="39" borderId="0" xfId="0" applyNumberFormat="1" applyFont="1" applyFill="1"/>
    <xf numFmtId="0" fontId="56" fillId="39" borderId="0" xfId="0" applyFont="1" applyFill="1"/>
    <xf numFmtId="9" fontId="56" fillId="3" borderId="0" xfId="0" applyNumberFormat="1" applyFont="1" applyFill="1"/>
    <xf numFmtId="44" fontId="56" fillId="4" borderId="0" xfId="0" applyNumberFormat="1" applyFont="1" applyFill="1"/>
    <xf numFmtId="0" fontId="56" fillId="4" borderId="0" xfId="0" applyFont="1" applyFill="1"/>
    <xf numFmtId="4" fontId="58" fillId="27" borderId="0" xfId="0" applyNumberFormat="1" applyFont="1" applyFill="1" applyAlignment="1">
      <alignment horizontal="center" vertical="center" wrapText="1"/>
    </xf>
    <xf numFmtId="44" fontId="56" fillId="16" borderId="0" xfId="0" applyNumberFormat="1" applyFont="1" applyFill="1"/>
    <xf numFmtId="4" fontId="58" fillId="36" borderId="0" xfId="0" applyNumberFormat="1" applyFont="1" applyFill="1" applyAlignment="1">
      <alignment horizontal="center" vertical="center" wrapText="1"/>
    </xf>
    <xf numFmtId="0" fontId="56" fillId="16" borderId="0" xfId="0" applyFont="1" applyFill="1"/>
    <xf numFmtId="4" fontId="56" fillId="0" borderId="0" xfId="0" applyNumberFormat="1" applyFont="1"/>
    <xf numFmtId="4" fontId="57" fillId="36" borderId="0" xfId="0" applyNumberFormat="1" applyFont="1" applyFill="1" applyAlignment="1">
      <alignment horizontal="center"/>
    </xf>
    <xf numFmtId="4" fontId="57" fillId="33" borderId="0" xfId="0" applyNumberFormat="1" applyFont="1" applyFill="1"/>
    <xf numFmtId="174" fontId="59" fillId="0" borderId="0" xfId="2" applyNumberFormat="1" applyFont="1" applyFill="1" applyAlignment="1">
      <alignment horizontal="center"/>
    </xf>
    <xf numFmtId="173" fontId="40" fillId="0" borderId="0" xfId="0" applyNumberFormat="1" applyFont="1"/>
    <xf numFmtId="4" fontId="40" fillId="7" borderId="0" xfId="0" applyNumberFormat="1" applyFont="1" applyFill="1"/>
    <xf numFmtId="0" fontId="61" fillId="33" borderId="0" xfId="0" applyFont="1" applyFill="1" applyAlignment="1">
      <alignment horizontal="center" vertical="center" wrapText="1"/>
    </xf>
    <xf numFmtId="4" fontId="61" fillId="33" borderId="0" xfId="0" applyNumberFormat="1" applyFont="1" applyFill="1" applyAlignment="1">
      <alignment horizontal="center" vertical="center" wrapText="1"/>
    </xf>
    <xf numFmtId="173" fontId="40" fillId="15" borderId="11" xfId="0" applyNumberFormat="1" applyFont="1" applyFill="1" applyBorder="1"/>
    <xf numFmtId="0" fontId="43" fillId="41" borderId="55" xfId="0" applyFont="1" applyFill="1" applyBorder="1"/>
    <xf numFmtId="0" fontId="56" fillId="24" borderId="46" xfId="0" applyFont="1" applyFill="1" applyBorder="1"/>
    <xf numFmtId="0" fontId="56" fillId="24" borderId="42" xfId="0" applyFont="1" applyFill="1" applyBorder="1"/>
    <xf numFmtId="4" fontId="56" fillId="40" borderId="46" xfId="0" applyNumberFormat="1" applyFont="1" applyFill="1" applyBorder="1"/>
    <xf numFmtId="4" fontId="56" fillId="40" borderId="42" xfId="0" applyNumberFormat="1" applyFont="1" applyFill="1" applyBorder="1"/>
    <xf numFmtId="4" fontId="56" fillId="40" borderId="47" xfId="0" applyNumberFormat="1" applyFont="1" applyFill="1" applyBorder="1"/>
    <xf numFmtId="9" fontId="56" fillId="0" borderId="42" xfId="0" applyNumberFormat="1" applyFont="1" applyBorder="1"/>
    <xf numFmtId="173" fontId="56" fillId="0" borderId="46" xfId="0" applyNumberFormat="1" applyFont="1" applyBorder="1"/>
    <xf numFmtId="173" fontId="56" fillId="15" borderId="42" xfId="0" applyNumberFormat="1" applyFont="1" applyFill="1" applyBorder="1"/>
    <xf numFmtId="173" fontId="56" fillId="0" borderId="42" xfId="0" applyNumberFormat="1" applyFont="1" applyBorder="1"/>
    <xf numFmtId="0" fontId="56" fillId="24" borderId="48" xfId="0" applyFont="1" applyFill="1" applyBorder="1"/>
    <xf numFmtId="4" fontId="56" fillId="40" borderId="48" xfId="0" applyNumberFormat="1" applyFont="1" applyFill="1" applyBorder="1"/>
    <xf numFmtId="4" fontId="56" fillId="40" borderId="0" xfId="0" applyNumberFormat="1" applyFont="1" applyFill="1"/>
    <xf numFmtId="4" fontId="56" fillId="40" borderId="30" xfId="0" applyNumberFormat="1" applyFont="1" applyFill="1" applyBorder="1"/>
    <xf numFmtId="173" fontId="56" fillId="0" borderId="48" xfId="0" applyNumberFormat="1" applyFont="1" applyBorder="1"/>
    <xf numFmtId="173" fontId="56" fillId="15" borderId="0" xfId="0" applyNumberFormat="1" applyFont="1" applyFill="1"/>
    <xf numFmtId="173" fontId="56" fillId="0" borderId="0" xfId="0" applyNumberFormat="1" applyFont="1"/>
    <xf numFmtId="4" fontId="56" fillId="5" borderId="0" xfId="0" applyNumberFormat="1" applyFont="1" applyFill="1"/>
    <xf numFmtId="0" fontId="60" fillId="24" borderId="42" xfId="0" applyFont="1" applyFill="1" applyBorder="1"/>
    <xf numFmtId="0" fontId="56" fillId="24" borderId="31" xfId="0" applyFont="1" applyFill="1" applyBorder="1"/>
    <xf numFmtId="0" fontId="56" fillId="24" borderId="11" xfId="0" applyFont="1" applyFill="1" applyBorder="1"/>
    <xf numFmtId="4" fontId="56" fillId="0" borderId="46" xfId="0" applyNumberFormat="1" applyFont="1" applyBorder="1"/>
    <xf numFmtId="4" fontId="56" fillId="0" borderId="42" xfId="0" applyNumberFormat="1" applyFont="1" applyBorder="1"/>
    <xf numFmtId="0" fontId="56" fillId="0" borderId="47" xfId="0" applyFont="1" applyBorder="1"/>
    <xf numFmtId="4" fontId="56" fillId="0" borderId="48" xfId="0" applyNumberFormat="1" applyFont="1" applyBorder="1"/>
    <xf numFmtId="0" fontId="56" fillId="0" borderId="30" xfId="0" applyFont="1" applyBorder="1"/>
    <xf numFmtId="9" fontId="56" fillId="15" borderId="0" xfId="0" applyNumberFormat="1" applyFont="1" applyFill="1"/>
    <xf numFmtId="4" fontId="56" fillId="15" borderId="0" xfId="0" applyNumberFormat="1" applyFont="1" applyFill="1"/>
    <xf numFmtId="2" fontId="43" fillId="0" borderId="0" xfId="0" applyNumberFormat="1" applyFont="1" applyAlignment="1">
      <alignment horizontal="left" indent="3"/>
    </xf>
    <xf numFmtId="165" fontId="2" fillId="34" borderId="2" xfId="0" applyNumberFormat="1" applyFont="1" applyFill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2" fillId="0" borderId="2" xfId="0" applyNumberFormat="1" applyFont="1" applyBorder="1" applyAlignment="1">
      <alignment vertical="center"/>
    </xf>
    <xf numFmtId="4" fontId="2" fillId="34" borderId="2" xfId="0" applyNumberFormat="1" applyFont="1" applyFill="1" applyBorder="1" applyAlignment="1">
      <alignment vertical="center"/>
    </xf>
    <xf numFmtId="4" fontId="0" fillId="16" borderId="0" xfId="0" applyNumberFormat="1" applyFill="1"/>
    <xf numFmtId="4" fontId="3" fillId="28" borderId="0" xfId="0" applyNumberFormat="1" applyFont="1" applyFill="1"/>
    <xf numFmtId="0" fontId="0" fillId="15" borderId="0" xfId="0" applyFill="1"/>
    <xf numFmtId="0" fontId="7" fillId="0" borderId="2" xfId="0" applyFont="1" applyBorder="1" applyAlignment="1" applyProtection="1">
      <alignment vertical="justify"/>
      <protection hidden="1"/>
    </xf>
    <xf numFmtId="0" fontId="1" fillId="0" borderId="2" xfId="0" applyFont="1" applyBorder="1" applyAlignment="1">
      <alignment vertical="justify"/>
    </xf>
    <xf numFmtId="0" fontId="62" fillId="17" borderId="2" xfId="0" applyFont="1" applyFill="1" applyBorder="1" applyAlignment="1">
      <alignment vertical="justify"/>
    </xf>
    <xf numFmtId="44" fontId="56" fillId="3" borderId="0" xfId="0" applyNumberFormat="1" applyFont="1" applyFill="1"/>
    <xf numFmtId="0" fontId="5" fillId="33" borderId="0" xfId="0" applyFont="1" applyFill="1" applyAlignment="1">
      <alignment horizontal="center"/>
    </xf>
    <xf numFmtId="10" fontId="21" fillId="31" borderId="5" xfId="0" applyNumberFormat="1" applyFont="1" applyFill="1" applyBorder="1"/>
    <xf numFmtId="171" fontId="40" fillId="0" borderId="4" xfId="0" applyNumberFormat="1" applyFont="1" applyBorder="1" applyAlignment="1">
      <alignment horizontal="left"/>
    </xf>
    <xf numFmtId="0" fontId="11" fillId="3" borderId="0" xfId="0" applyFont="1" applyFill="1"/>
    <xf numFmtId="4" fontId="11" fillId="22" borderId="0" xfId="0" applyNumberFormat="1" applyFont="1" applyFill="1" applyAlignment="1">
      <alignment horizontal="right"/>
    </xf>
    <xf numFmtId="9" fontId="11" fillId="0" borderId="0" xfId="2" applyFont="1" applyBorder="1"/>
    <xf numFmtId="4" fontId="59" fillId="0" borderId="48" xfId="0" applyNumberFormat="1" applyFont="1" applyBorder="1"/>
    <xf numFmtId="4" fontId="59" fillId="16" borderId="48" xfId="0" applyNumberFormat="1" applyFont="1" applyFill="1" applyBorder="1"/>
    <xf numFmtId="4" fontId="63" fillId="16" borderId="0" xfId="0" applyNumberFormat="1" applyFont="1" applyFill="1"/>
    <xf numFmtId="4" fontId="59" fillId="16" borderId="0" xfId="0" applyNumberFormat="1" applyFont="1" applyFill="1"/>
    <xf numFmtId="4" fontId="59" fillId="0" borderId="0" xfId="0" applyNumberFormat="1" applyFont="1"/>
    <xf numFmtId="3" fontId="11" fillId="0" borderId="0" xfId="0" applyNumberFormat="1" applyFont="1"/>
    <xf numFmtId="9" fontId="11" fillId="0" borderId="50" xfId="2" applyFont="1" applyBorder="1"/>
    <xf numFmtId="44" fontId="0" fillId="0" borderId="0" xfId="0" applyNumberFormat="1"/>
    <xf numFmtId="0" fontId="15" fillId="0" borderId="0" xfId="0" applyFont="1"/>
    <xf numFmtId="0" fontId="1" fillId="23" borderId="2" xfId="0" applyFont="1" applyFill="1" applyBorder="1" applyAlignment="1">
      <alignment horizontal="center"/>
    </xf>
    <xf numFmtId="3" fontId="0" fillId="0" borderId="2" xfId="0" applyNumberFormat="1" applyBorder="1"/>
    <xf numFmtId="9" fontId="0" fillId="0" borderId="2" xfId="2" applyFont="1" applyBorder="1"/>
    <xf numFmtId="3" fontId="1" fillId="23" borderId="2" xfId="0" applyNumberFormat="1" applyFont="1" applyFill="1" applyBorder="1"/>
    <xf numFmtId="9" fontId="1" fillId="23" borderId="2" xfId="2" applyFont="1" applyFill="1" applyBorder="1"/>
    <xf numFmtId="0" fontId="1" fillId="23" borderId="2" xfId="0" applyFont="1" applyFill="1" applyBorder="1"/>
    <xf numFmtId="9" fontId="0" fillId="0" borderId="3" xfId="2" applyFont="1" applyBorder="1"/>
    <xf numFmtId="0" fontId="1" fillId="23" borderId="3" xfId="0" applyFont="1" applyFill="1" applyBorder="1"/>
    <xf numFmtId="0" fontId="5" fillId="33" borderId="2" xfId="0" applyFont="1" applyFill="1" applyBorder="1" applyAlignment="1">
      <alignment horizontal="center"/>
    </xf>
    <xf numFmtId="9" fontId="11" fillId="0" borderId="2" xfId="2" applyFont="1" applyBorder="1"/>
    <xf numFmtId="3" fontId="11" fillId="0" borderId="2" xfId="0" applyNumberFormat="1" applyFont="1" applyBorder="1"/>
    <xf numFmtId="175" fontId="64" fillId="0" borderId="0" xfId="0" applyNumberFormat="1" applyFont="1"/>
    <xf numFmtId="44" fontId="2" fillId="3" borderId="0" xfId="0" applyNumberFormat="1" applyFont="1" applyFill="1"/>
    <xf numFmtId="4" fontId="2" fillId="3" borderId="0" xfId="0" applyNumberFormat="1" applyFont="1" applyFill="1"/>
    <xf numFmtId="0" fontId="40" fillId="0" borderId="2" xfId="0" applyFont="1" applyBorder="1" applyAlignment="1">
      <alignment horizontal="left"/>
    </xf>
    <xf numFmtId="0" fontId="43" fillId="42" borderId="2" xfId="0" applyFont="1" applyFill="1" applyBorder="1"/>
    <xf numFmtId="4" fontId="0" fillId="0" borderId="2" xfId="0" applyNumberFormat="1" applyBorder="1"/>
    <xf numFmtId="4" fontId="0" fillId="24" borderId="2" xfId="0" applyNumberFormat="1" applyFill="1" applyBorder="1"/>
    <xf numFmtId="0" fontId="0" fillId="24" borderId="2" xfId="0" applyFill="1" applyBorder="1"/>
    <xf numFmtId="0" fontId="40" fillId="24" borderId="2" xfId="0" applyFont="1" applyFill="1" applyBorder="1"/>
    <xf numFmtId="4" fontId="1" fillId="26" borderId="2" xfId="0" applyNumberFormat="1" applyFont="1" applyFill="1" applyBorder="1"/>
    <xf numFmtId="4" fontId="1" fillId="16" borderId="0" xfId="0" applyNumberFormat="1" applyFont="1" applyFill="1"/>
    <xf numFmtId="0" fontId="47" fillId="36" borderId="2" xfId="0" applyFont="1" applyFill="1" applyBorder="1"/>
    <xf numFmtId="4" fontId="40" fillId="24" borderId="2" xfId="0" applyNumberFormat="1" applyFont="1" applyFill="1" applyBorder="1"/>
    <xf numFmtId="4" fontId="43" fillId="26" borderId="2" xfId="0" applyNumberFormat="1" applyFont="1" applyFill="1" applyBorder="1"/>
    <xf numFmtId="0" fontId="9" fillId="19" borderId="37" xfId="0" applyFont="1" applyFill="1" applyBorder="1" applyAlignment="1">
      <alignment horizontal="center" vertical="center" wrapText="1"/>
    </xf>
    <xf numFmtId="44" fontId="10" fillId="0" borderId="3" xfId="0" applyNumberFormat="1" applyFont="1" applyBorder="1" applyAlignment="1">
      <alignment horizontal="right" vertical="center" wrapText="1"/>
    </xf>
    <xf numFmtId="0" fontId="9" fillId="29" borderId="2" xfId="0" applyFont="1" applyFill="1" applyBorder="1" applyAlignment="1">
      <alignment horizontal="center" vertical="center" wrapText="1"/>
    </xf>
    <xf numFmtId="169" fontId="3" fillId="16" borderId="0" xfId="2" applyNumberFormat="1" applyFont="1" applyFill="1"/>
    <xf numFmtId="177" fontId="2" fillId="0" borderId="2" xfId="0" applyNumberFormat="1" applyFont="1" applyBorder="1" applyAlignment="1">
      <alignment vertical="center"/>
    </xf>
    <xf numFmtId="176" fontId="2" fillId="0" borderId="0" xfId="0" applyNumberFormat="1" applyFont="1" applyAlignment="1">
      <alignment vertical="center"/>
    </xf>
    <xf numFmtId="177" fontId="2" fillId="0" borderId="0" xfId="0" applyNumberFormat="1" applyFont="1" applyAlignment="1">
      <alignment vertical="center"/>
    </xf>
    <xf numFmtId="167" fontId="0" fillId="16" borderId="0" xfId="0" applyNumberFormat="1" applyFill="1" applyAlignment="1">
      <alignment horizontal="right" vertical="center"/>
    </xf>
    <xf numFmtId="165" fontId="2" fillId="0" borderId="0" xfId="0" applyNumberFormat="1" applyFont="1" applyAlignment="1">
      <alignment horizontal="right" vertical="center"/>
    </xf>
    <xf numFmtId="167" fontId="4" fillId="29" borderId="0" xfId="0" applyNumberFormat="1" applyFont="1" applyFill="1" applyAlignment="1">
      <alignment horizontal="right" vertical="center"/>
    </xf>
    <xf numFmtId="176" fontId="2" fillId="15" borderId="0" xfId="1" applyNumberFormat="1" applyFont="1" applyFill="1"/>
    <xf numFmtId="165" fontId="11" fillId="0" borderId="2" xfId="0" applyNumberFormat="1" applyFont="1" applyBorder="1" applyAlignment="1">
      <alignment vertical="center"/>
    </xf>
    <xf numFmtId="165" fontId="2" fillId="0" borderId="0" xfId="0" applyNumberFormat="1" applyFont="1" applyAlignment="1">
      <alignment horizontal="left" vertical="center" indent="8"/>
    </xf>
    <xf numFmtId="179" fontId="17" fillId="0" borderId="2" xfId="0" applyNumberFormat="1" applyFont="1" applyBorder="1" applyAlignment="1">
      <alignment horizontal="center" vertical="center"/>
    </xf>
    <xf numFmtId="44" fontId="68" fillId="2" borderId="0" xfId="0" applyNumberFormat="1" applyFont="1" applyFill="1"/>
    <xf numFmtId="0" fontId="69" fillId="44" borderId="0" xfId="0" applyFont="1" applyFill="1" applyAlignment="1">
      <alignment horizontal="center" vertical="center" wrapText="1"/>
    </xf>
    <xf numFmtId="0" fontId="17" fillId="22" borderId="0" xfId="0" applyFont="1" applyFill="1"/>
    <xf numFmtId="0" fontId="40" fillId="22" borderId="0" xfId="0" applyFont="1" applyFill="1"/>
    <xf numFmtId="179" fontId="17" fillId="9" borderId="2" xfId="0" applyNumberFormat="1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4" fontId="41" fillId="16" borderId="0" xfId="0" applyNumberFormat="1" applyFont="1" applyFill="1"/>
    <xf numFmtId="4" fontId="41" fillId="0" borderId="0" xfId="0" applyNumberFormat="1" applyFont="1"/>
    <xf numFmtId="4" fontId="63" fillId="0" borderId="0" xfId="0" applyNumberFormat="1" applyFont="1"/>
    <xf numFmtId="4" fontId="70" fillId="24" borderId="0" xfId="0" applyNumberFormat="1" applyFont="1" applyFill="1"/>
    <xf numFmtId="165" fontId="44" fillId="0" borderId="2" xfId="0" applyNumberFormat="1" applyFont="1" applyBorder="1" applyAlignment="1">
      <alignment vertical="center"/>
    </xf>
    <xf numFmtId="165" fontId="15" fillId="0" borderId="2" xfId="0" applyNumberFormat="1" applyFont="1" applyBorder="1" applyAlignment="1">
      <alignment vertical="center"/>
    </xf>
    <xf numFmtId="0" fontId="65" fillId="20" borderId="18" xfId="0" applyFont="1" applyFill="1" applyBorder="1" applyAlignment="1">
      <alignment wrapText="1"/>
    </xf>
    <xf numFmtId="0" fontId="67" fillId="0" borderId="0" xfId="0" applyFont="1" applyAlignment="1">
      <alignment wrapText="1"/>
    </xf>
    <xf numFmtId="8" fontId="66" fillId="20" borderId="57" xfId="0" applyNumberFormat="1" applyFont="1" applyFill="1" applyBorder="1" applyAlignment="1">
      <alignment wrapText="1"/>
    </xf>
    <xf numFmtId="0" fontId="71" fillId="21" borderId="18" xfId="0" applyFont="1" applyFill="1" applyBorder="1" applyAlignment="1">
      <alignment wrapText="1"/>
    </xf>
    <xf numFmtId="0" fontId="72" fillId="0" borderId="57" xfId="0" applyFont="1" applyBorder="1" applyAlignment="1">
      <alignment wrapText="1"/>
    </xf>
    <xf numFmtId="0" fontId="64" fillId="0" borderId="20" xfId="0" applyFont="1" applyBorder="1" applyAlignment="1">
      <alignment wrapText="1"/>
    </xf>
    <xf numFmtId="0" fontId="73" fillId="21" borderId="57" xfId="0" applyFont="1" applyFill="1" applyBorder="1" applyAlignment="1">
      <alignment wrapText="1"/>
    </xf>
    <xf numFmtId="0" fontId="65" fillId="20" borderId="21" xfId="0" applyFont="1" applyFill="1" applyBorder="1" applyAlignment="1">
      <alignment wrapText="1"/>
    </xf>
    <xf numFmtId="8" fontId="66" fillId="20" borderId="19" xfId="0" applyNumberFormat="1" applyFont="1" applyFill="1" applyBorder="1" applyAlignment="1">
      <alignment wrapText="1"/>
    </xf>
    <xf numFmtId="0" fontId="64" fillId="21" borderId="21" xfId="0" applyFont="1" applyFill="1" applyBorder="1" applyAlignment="1">
      <alignment wrapText="1"/>
    </xf>
    <xf numFmtId="8" fontId="72" fillId="0" borderId="19" xfId="0" applyNumberFormat="1" applyFont="1" applyBorder="1" applyAlignment="1">
      <alignment wrapText="1"/>
    </xf>
    <xf numFmtId="8" fontId="73" fillId="0" borderId="19" xfId="0" applyNumberFormat="1" applyFont="1" applyBorder="1" applyAlignment="1">
      <alignment wrapText="1"/>
    </xf>
    <xf numFmtId="0" fontId="64" fillId="21" borderId="19" xfId="0" applyFont="1" applyFill="1" applyBorder="1" applyAlignment="1">
      <alignment wrapText="1"/>
    </xf>
    <xf numFmtId="8" fontId="73" fillId="21" borderId="19" xfId="0" applyNumberFormat="1" applyFont="1" applyFill="1" applyBorder="1" applyAlignment="1">
      <alignment wrapText="1"/>
    </xf>
    <xf numFmtId="44" fontId="73" fillId="21" borderId="19" xfId="0" applyNumberFormat="1" applyFont="1" applyFill="1" applyBorder="1" applyAlignment="1">
      <alignment wrapText="1"/>
    </xf>
    <xf numFmtId="8" fontId="0" fillId="0" borderId="0" xfId="0" applyNumberFormat="1"/>
    <xf numFmtId="44" fontId="2" fillId="13" borderId="0" xfId="0" applyNumberFormat="1" applyFont="1" applyFill="1"/>
    <xf numFmtId="44" fontId="2" fillId="0" borderId="0" xfId="0" applyNumberFormat="1" applyFont="1"/>
    <xf numFmtId="180" fontId="0" fillId="0" borderId="0" xfId="0" applyNumberFormat="1"/>
    <xf numFmtId="4" fontId="11" fillId="2" borderId="0" xfId="0" applyNumberFormat="1" applyFont="1" applyFill="1" applyAlignment="1">
      <alignment horizontal="right" vertical="center"/>
    </xf>
    <xf numFmtId="4" fontId="11" fillId="2" borderId="0" xfId="0" applyNumberFormat="1" applyFont="1" applyFill="1" applyAlignment="1">
      <alignment horizontal="right"/>
    </xf>
    <xf numFmtId="165" fontId="11" fillId="0" borderId="0" xfId="0" applyNumberFormat="1" applyFont="1" applyAlignment="1">
      <alignment vertical="center"/>
    </xf>
    <xf numFmtId="4" fontId="11" fillId="45" borderId="0" xfId="0" applyNumberFormat="1" applyFont="1" applyFill="1" applyAlignment="1">
      <alignment horizontal="right" vertical="center"/>
    </xf>
    <xf numFmtId="8" fontId="72" fillId="46" borderId="19" xfId="0" applyNumberFormat="1" applyFont="1" applyFill="1" applyBorder="1" applyAlignment="1">
      <alignment wrapText="1"/>
    </xf>
    <xf numFmtId="44" fontId="1" fillId="0" borderId="0" xfId="0" applyNumberFormat="1" applyFont="1"/>
    <xf numFmtId="165" fontId="2" fillId="0" borderId="2" xfId="0" applyNumberFormat="1" applyFont="1" applyBorder="1" applyAlignment="1">
      <alignment horizontal="left" vertical="center" indent="2"/>
    </xf>
    <xf numFmtId="2" fontId="2" fillId="0" borderId="0" xfId="0" applyNumberFormat="1" applyFont="1"/>
    <xf numFmtId="0" fontId="16" fillId="3" borderId="2" xfId="0" applyFont="1" applyFill="1" applyBorder="1" applyAlignment="1">
      <alignment vertical="center" wrapText="1"/>
    </xf>
    <xf numFmtId="44" fontId="74" fillId="0" borderId="14" xfId="0" applyNumberFormat="1" applyFont="1" applyBorder="1" applyAlignment="1">
      <alignment horizontal="right" vertical="center"/>
    </xf>
    <xf numFmtId="44" fontId="74" fillId="0" borderId="12" xfId="0" applyNumberFormat="1" applyFont="1" applyBorder="1" applyAlignment="1">
      <alignment horizontal="right" vertical="center" wrapText="1"/>
    </xf>
    <xf numFmtId="0" fontId="9" fillId="29" borderId="4" xfId="0" applyFont="1" applyFill="1" applyBorder="1" applyAlignment="1">
      <alignment horizontal="center" vertical="center" wrapText="1"/>
    </xf>
    <xf numFmtId="44" fontId="17" fillId="0" borderId="2" xfId="0" applyNumberFormat="1" applyFont="1" applyBorder="1"/>
    <xf numFmtId="0" fontId="9" fillId="29" borderId="0" xfId="0" applyFont="1" applyFill="1" applyAlignment="1">
      <alignment horizontal="center" vertical="center" wrapText="1"/>
    </xf>
    <xf numFmtId="0" fontId="10" fillId="0" borderId="0" xfId="0" applyFont="1"/>
    <xf numFmtId="10" fontId="10" fillId="0" borderId="0" xfId="2" applyNumberFormat="1" applyFont="1" applyFill="1" applyBorder="1"/>
    <xf numFmtId="44" fontId="10" fillId="47" borderId="0" xfId="1" applyFont="1" applyFill="1" applyBorder="1"/>
    <xf numFmtId="44" fontId="10" fillId="0" borderId="0" xfId="1" applyFont="1" applyFill="1" applyBorder="1"/>
    <xf numFmtId="2" fontId="10" fillId="0" borderId="0" xfId="0" applyNumberFormat="1" applyFont="1"/>
    <xf numFmtId="44" fontId="10" fillId="0" borderId="0" xfId="0" applyNumberFormat="1" applyFont="1"/>
    <xf numFmtId="14" fontId="0" fillId="0" borderId="7" xfId="0" applyNumberFormat="1" applyBorder="1" applyAlignment="1">
      <alignment horizontal="center"/>
    </xf>
    <xf numFmtId="0" fontId="17" fillId="0" borderId="17" xfId="0" applyFont="1" applyBorder="1"/>
    <xf numFmtId="4" fontId="17" fillId="40" borderId="0" xfId="0" applyNumberFormat="1" applyFont="1" applyFill="1"/>
    <xf numFmtId="4" fontId="54" fillId="27" borderId="0" xfId="0" applyNumberFormat="1" applyFont="1" applyFill="1"/>
    <xf numFmtId="2" fontId="17" fillId="0" borderId="2" xfId="0" applyNumberFormat="1" applyFont="1" applyBorder="1"/>
    <xf numFmtId="0" fontId="4" fillId="16" borderId="0" xfId="0" applyFont="1" applyFill="1"/>
    <xf numFmtId="0" fontId="4" fillId="16" borderId="0" xfId="0" applyFont="1" applyFill="1" applyAlignment="1" applyProtection="1">
      <alignment wrapText="1"/>
      <protection locked="0"/>
    </xf>
    <xf numFmtId="0" fontId="4" fillId="16" borderId="0" xfId="0" applyFont="1" applyFill="1" applyAlignment="1">
      <alignment wrapText="1"/>
    </xf>
    <xf numFmtId="165" fontId="4" fillId="16" borderId="0" xfId="0" applyNumberFormat="1" applyFont="1" applyFill="1"/>
    <xf numFmtId="4" fontId="4" fillId="16" borderId="0" xfId="0" applyNumberFormat="1" applyFont="1" applyFill="1"/>
    <xf numFmtId="0" fontId="4" fillId="0" borderId="0" xfId="0" applyFont="1"/>
    <xf numFmtId="165" fontId="3" fillId="16" borderId="0" xfId="0" applyNumberFormat="1" applyFont="1" applyFill="1"/>
    <xf numFmtId="10" fontId="3" fillId="16" borderId="0" xfId="2" applyNumberFormat="1" applyFont="1" applyFill="1"/>
    <xf numFmtId="8" fontId="3" fillId="16" borderId="0" xfId="2" applyNumberFormat="1" applyFont="1" applyFill="1"/>
    <xf numFmtId="4" fontId="3" fillId="0" borderId="0" xfId="0" applyNumberFormat="1" applyFont="1" applyAlignment="1">
      <alignment horizontal="left" wrapText="1"/>
    </xf>
    <xf numFmtId="165" fontId="4" fillId="0" borderId="0" xfId="0" applyNumberFormat="1" applyFont="1" applyAlignment="1">
      <alignment vertical="center"/>
    </xf>
    <xf numFmtId="177" fontId="3" fillId="0" borderId="0" xfId="0" applyNumberFormat="1" applyFont="1"/>
    <xf numFmtId="165" fontId="3" fillId="0" borderId="0" xfId="0" applyNumberFormat="1" applyFont="1"/>
    <xf numFmtId="0" fontId="4" fillId="0" borderId="0" xfId="0" applyFont="1" applyAlignment="1">
      <alignment wrapText="1"/>
    </xf>
    <xf numFmtId="176" fontId="3" fillId="0" borderId="0" xfId="0" applyNumberFormat="1" applyFont="1"/>
    <xf numFmtId="1" fontId="3" fillId="0" borderId="0" xfId="2" applyNumberFormat="1" applyFont="1" applyFill="1" applyBorder="1"/>
    <xf numFmtId="178" fontId="3" fillId="0" borderId="0" xfId="2" applyNumberFormat="1" applyFont="1" applyFill="1" applyBorder="1"/>
    <xf numFmtId="0" fontId="7" fillId="0" borderId="0" xfId="0" applyFont="1" applyAlignment="1">
      <alignment vertical="center"/>
    </xf>
    <xf numFmtId="0" fontId="4" fillId="0" borderId="0" xfId="0" applyFont="1" applyProtection="1">
      <protection locked="0"/>
    </xf>
    <xf numFmtId="0" fontId="1" fillId="22" borderId="0" xfId="0" applyFont="1" applyFill="1" applyAlignment="1">
      <alignment horizontal="center"/>
    </xf>
    <xf numFmtId="0" fontId="1" fillId="22" borderId="0" xfId="0" applyFont="1" applyFill="1" applyAlignment="1">
      <alignment horizontal="center" wrapText="1"/>
    </xf>
    <xf numFmtId="0" fontId="4" fillId="32" borderId="0" xfId="0" applyFont="1" applyFill="1" applyAlignment="1">
      <alignment horizontal="center"/>
    </xf>
    <xf numFmtId="0" fontId="4" fillId="30" borderId="0" xfId="0" applyFont="1" applyFill="1" applyAlignment="1">
      <alignment horizontal="center"/>
    </xf>
    <xf numFmtId="0" fontId="0" fillId="0" borderId="0" xfId="0" applyAlignment="1">
      <alignment horizontal="center"/>
    </xf>
    <xf numFmtId="14" fontId="0" fillId="22" borderId="2" xfId="0" applyNumberFormat="1" applyFill="1" applyBorder="1" applyAlignment="1">
      <alignment horizontal="center" wrapText="1"/>
    </xf>
    <xf numFmtId="14" fontId="0" fillId="16" borderId="2" xfId="0" applyNumberFormat="1" applyFill="1" applyBorder="1" applyAlignment="1">
      <alignment horizontal="center" wrapText="1"/>
    </xf>
    <xf numFmtId="14" fontId="1" fillId="16" borderId="2" xfId="0" applyNumberFormat="1" applyFont="1" applyFill="1" applyBorder="1" applyAlignment="1">
      <alignment horizontal="center" wrapText="1"/>
    </xf>
    <xf numFmtId="0" fontId="7" fillId="0" borderId="3" xfId="0" applyFont="1" applyBorder="1" applyAlignment="1" applyProtection="1">
      <alignment horizontal="center"/>
      <protection hidden="1"/>
    </xf>
    <xf numFmtId="0" fontId="7" fillId="0" borderId="6" xfId="0" applyFont="1" applyBorder="1" applyAlignment="1" applyProtection="1">
      <alignment horizontal="center"/>
      <protection hidden="1"/>
    </xf>
    <xf numFmtId="2" fontId="0" fillId="16" borderId="15" xfId="0" applyNumberFormat="1" applyFill="1" applyBorder="1" applyAlignment="1">
      <alignment horizontal="center"/>
    </xf>
    <xf numFmtId="4" fontId="1" fillId="22" borderId="0" xfId="0" applyNumberFormat="1" applyFont="1" applyFill="1" applyAlignment="1">
      <alignment horizontal="center"/>
    </xf>
    <xf numFmtId="0" fontId="0" fillId="38" borderId="0" xfId="0" applyFill="1" applyAlignment="1">
      <alignment horizontal="center"/>
    </xf>
    <xf numFmtId="0" fontId="2" fillId="38" borderId="0" xfId="0" applyFont="1" applyFill="1" applyAlignment="1">
      <alignment horizontal="center"/>
    </xf>
    <xf numFmtId="0" fontId="1" fillId="23" borderId="2" xfId="0" applyFont="1" applyFill="1" applyBorder="1" applyAlignment="1">
      <alignment horizontal="center"/>
    </xf>
    <xf numFmtId="0" fontId="1" fillId="23" borderId="0" xfId="0" applyFont="1" applyFill="1" applyAlignment="1">
      <alignment horizontal="center"/>
    </xf>
    <xf numFmtId="0" fontId="1" fillId="23" borderId="50" xfId="0" applyFont="1" applyFill="1" applyBorder="1" applyAlignment="1">
      <alignment horizontal="center"/>
    </xf>
    <xf numFmtId="0" fontId="5" fillId="33" borderId="56" xfId="0" applyFont="1" applyFill="1" applyBorder="1" applyAlignment="1">
      <alignment horizontal="center"/>
    </xf>
    <xf numFmtId="0" fontId="5" fillId="33" borderId="17" xfId="0" applyFont="1" applyFill="1" applyBorder="1" applyAlignment="1">
      <alignment horizontal="center"/>
    </xf>
    <xf numFmtId="0" fontId="1" fillId="23" borderId="3" xfId="0" applyFont="1" applyFill="1" applyBorder="1" applyAlignment="1">
      <alignment horizontal="center"/>
    </xf>
    <xf numFmtId="0" fontId="1" fillId="23" borderId="6" xfId="0" applyFont="1" applyFill="1" applyBorder="1" applyAlignment="1">
      <alignment horizontal="center"/>
    </xf>
    <xf numFmtId="0" fontId="5" fillId="33" borderId="49" xfId="0" applyFont="1" applyFill="1" applyBorder="1" applyAlignment="1">
      <alignment horizontal="center"/>
    </xf>
    <xf numFmtId="0" fontId="5" fillId="33" borderId="0" xfId="0" applyFont="1" applyFill="1" applyAlignment="1">
      <alignment horizontal="center"/>
    </xf>
    <xf numFmtId="0" fontId="5" fillId="33" borderId="50" xfId="0" applyFont="1" applyFill="1" applyBorder="1" applyAlignment="1">
      <alignment horizontal="center"/>
    </xf>
    <xf numFmtId="0" fontId="5" fillId="33" borderId="2" xfId="0" applyFont="1" applyFill="1" applyBorder="1" applyAlignment="1">
      <alignment horizontal="center"/>
    </xf>
    <xf numFmtId="0" fontId="5" fillId="33" borderId="3" xfId="0" applyFont="1" applyFill="1" applyBorder="1" applyAlignment="1">
      <alignment horizontal="center"/>
    </xf>
    <xf numFmtId="0" fontId="5" fillId="33" borderId="5" xfId="0" applyFont="1" applyFill="1" applyBorder="1" applyAlignment="1">
      <alignment horizontal="center"/>
    </xf>
    <xf numFmtId="0" fontId="5" fillId="33" borderId="6" xfId="0" applyFont="1" applyFill="1" applyBorder="1" applyAlignment="1">
      <alignment horizontal="center"/>
    </xf>
    <xf numFmtId="0" fontId="5" fillId="33" borderId="15" xfId="0" applyFont="1" applyFill="1" applyBorder="1" applyAlignment="1">
      <alignment horizontal="center"/>
    </xf>
    <xf numFmtId="0" fontId="10" fillId="0" borderId="6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13" borderId="6" xfId="0" applyFont="1" applyFill="1" applyBorder="1" applyAlignment="1">
      <alignment horizontal="left" vertical="center"/>
    </xf>
    <xf numFmtId="0" fontId="10" fillId="13" borderId="2" xfId="0" applyFont="1" applyFill="1" applyBorder="1" applyAlignment="1">
      <alignment horizontal="left" vertical="center"/>
    </xf>
    <xf numFmtId="0" fontId="54" fillId="14" borderId="2" xfId="0" applyFont="1" applyFill="1" applyBorder="1" applyAlignment="1">
      <alignment horizontal="center" vertical="center" wrapText="1"/>
    </xf>
    <xf numFmtId="0" fontId="55" fillId="34" borderId="3" xfId="0" applyFont="1" applyFill="1" applyBorder="1" applyAlignment="1">
      <alignment horizontal="left"/>
    </xf>
    <xf numFmtId="0" fontId="55" fillId="34" borderId="5" xfId="0" applyFont="1" applyFill="1" applyBorder="1" applyAlignment="1">
      <alignment horizontal="left"/>
    </xf>
    <xf numFmtId="0" fontId="55" fillId="34" borderId="6" xfId="0" applyFont="1" applyFill="1" applyBorder="1" applyAlignment="1">
      <alignment horizontal="left"/>
    </xf>
    <xf numFmtId="0" fontId="54" fillId="14" borderId="2" xfId="0" applyFont="1" applyFill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0" fillId="16" borderId="2" xfId="0" applyFont="1" applyFill="1" applyBorder="1" applyAlignment="1">
      <alignment horizontal="left" vertical="center"/>
    </xf>
    <xf numFmtId="0" fontId="56" fillId="5" borderId="0" xfId="0" applyFont="1" applyFill="1" applyAlignment="1">
      <alignment horizontal="center"/>
    </xf>
    <xf numFmtId="4" fontId="57" fillId="36" borderId="0" xfId="0" applyNumberFormat="1" applyFont="1" applyFill="1" applyAlignment="1">
      <alignment horizontal="center"/>
    </xf>
    <xf numFmtId="0" fontId="57" fillId="33" borderId="0" xfId="0" applyFont="1" applyFill="1" applyAlignment="1">
      <alignment horizontal="center"/>
    </xf>
    <xf numFmtId="0" fontId="47" fillId="36" borderId="0" xfId="0" applyFont="1" applyFill="1" applyAlignment="1">
      <alignment horizontal="center"/>
    </xf>
    <xf numFmtId="4" fontId="57" fillId="27" borderId="0" xfId="0" applyNumberFormat="1" applyFont="1" applyFill="1" applyAlignment="1">
      <alignment horizontal="center"/>
    </xf>
    <xf numFmtId="0" fontId="57" fillId="37" borderId="0" xfId="0" applyFont="1" applyFill="1" applyAlignment="1">
      <alignment horizontal="center"/>
    </xf>
    <xf numFmtId="4" fontId="57" fillId="33" borderId="0" xfId="0" applyNumberFormat="1" applyFont="1" applyFill="1" applyAlignment="1">
      <alignment horizontal="center"/>
    </xf>
    <xf numFmtId="0" fontId="57" fillId="27" borderId="0" xfId="0" applyFont="1" applyFill="1" applyAlignment="1">
      <alignment horizontal="center"/>
    </xf>
    <xf numFmtId="0" fontId="57" fillId="36" borderId="0" xfId="0" applyFont="1" applyFill="1" applyAlignment="1">
      <alignment horizontal="center"/>
    </xf>
    <xf numFmtId="0" fontId="46" fillId="27" borderId="0" xfId="0" applyFont="1" applyFill="1" applyAlignment="1">
      <alignment horizontal="center" vertical="center" wrapText="1"/>
    </xf>
    <xf numFmtId="0" fontId="46" fillId="36" borderId="0" xfId="0" applyFont="1" applyFill="1" applyAlignment="1">
      <alignment horizontal="center" vertical="center" wrapText="1"/>
    </xf>
    <xf numFmtId="0" fontId="18" fillId="11" borderId="3" xfId="0" applyFont="1" applyFill="1" applyBorder="1" applyAlignment="1">
      <alignment horizontal="center" vertical="center"/>
    </xf>
    <xf numFmtId="0" fontId="18" fillId="11" borderId="5" xfId="0" applyFont="1" applyFill="1" applyBorder="1" applyAlignment="1">
      <alignment horizontal="center" vertical="center"/>
    </xf>
    <xf numFmtId="0" fontId="18" fillId="11" borderId="6" xfId="0" applyFont="1" applyFill="1" applyBorder="1" applyAlignment="1">
      <alignment horizontal="center" vertical="center"/>
    </xf>
    <xf numFmtId="0" fontId="17" fillId="0" borderId="1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4" fillId="11" borderId="16" xfId="0" applyFont="1" applyFill="1" applyBorder="1" applyAlignment="1">
      <alignment horizontal="center" vertical="center" wrapText="1"/>
    </xf>
    <xf numFmtId="0" fontId="14" fillId="11" borderId="17" xfId="0" applyFont="1" applyFill="1" applyBorder="1" applyAlignment="1">
      <alignment horizontal="center" vertical="center" wrapText="1"/>
    </xf>
    <xf numFmtId="0" fontId="31" fillId="11" borderId="3" xfId="0" applyFont="1" applyFill="1" applyBorder="1" applyAlignment="1">
      <alignment horizontal="center" vertical="center" wrapText="1"/>
    </xf>
    <xf numFmtId="0" fontId="31" fillId="11" borderId="6" xfId="0" applyFont="1" applyFill="1" applyBorder="1" applyAlignment="1">
      <alignment horizontal="center" vertical="center" wrapText="1"/>
    </xf>
    <xf numFmtId="0" fontId="54" fillId="30" borderId="2" xfId="0" applyFont="1" applyFill="1" applyBorder="1" applyAlignment="1">
      <alignment horizontal="center"/>
    </xf>
    <xf numFmtId="0" fontId="54" fillId="43" borderId="2" xfId="0" applyFont="1" applyFill="1" applyBorder="1" applyAlignment="1">
      <alignment horizontal="center"/>
    </xf>
    <xf numFmtId="0" fontId="0" fillId="26" borderId="17" xfId="0" applyFill="1" applyBorder="1" applyAlignment="1">
      <alignment horizontal="center" vertical="justify"/>
    </xf>
    <xf numFmtId="0" fontId="42" fillId="6" borderId="0" xfId="0" applyFont="1" applyFill="1" applyAlignment="1">
      <alignment horizontal="center"/>
    </xf>
    <xf numFmtId="0" fontId="42" fillId="0" borderId="17" xfId="0" applyFont="1" applyBorder="1" applyAlignment="1">
      <alignment horizontal="center"/>
    </xf>
    <xf numFmtId="14" fontId="1" fillId="3" borderId="28" xfId="0" applyNumberFormat="1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14" fontId="1" fillId="3" borderId="29" xfId="0" applyNumberFormat="1" applyFont="1" applyFill="1" applyBorder="1" applyAlignment="1">
      <alignment horizontal="center" vertical="center"/>
    </xf>
    <xf numFmtId="14" fontId="1" fillId="3" borderId="12" xfId="0" applyNumberFormat="1" applyFont="1" applyFill="1" applyBorder="1" applyAlignment="1">
      <alignment horizontal="center" vertical="center"/>
    </xf>
    <xf numFmtId="0" fontId="65" fillId="0" borderId="26" xfId="0" applyFont="1" applyBorder="1" applyAlignment="1">
      <alignment wrapText="1"/>
    </xf>
    <xf numFmtId="0" fontId="65" fillId="0" borderId="21" xfId="0" applyFont="1" applyBorder="1" applyAlignment="1">
      <alignment wrapText="1"/>
    </xf>
    <xf numFmtId="0" fontId="33" fillId="0" borderId="26" xfId="0" applyFont="1" applyBorder="1" applyAlignment="1" applyProtection="1">
      <alignment horizontal="center"/>
      <protection locked="0"/>
    </xf>
    <xf numFmtId="0" fontId="33" fillId="0" borderId="21" xfId="0" applyFont="1" applyBorder="1" applyAlignment="1" applyProtection="1">
      <alignment horizontal="center"/>
      <protection locked="0"/>
    </xf>
  </cellXfs>
  <cellStyles count="11">
    <cellStyle name="Coma 2" xfId="5" xr:uid="{00000000-0005-0000-0000-000000000000}"/>
    <cellStyle name="Millares 2" xfId="7" xr:uid="{00000000-0005-0000-0000-000001000000}"/>
    <cellStyle name="Moneda" xfId="1" builtinId="4"/>
    <cellStyle name="Moneda 2" xfId="6" xr:uid="{00000000-0005-0000-0000-000003000000}"/>
    <cellStyle name="Moneda 2 2" xfId="10" xr:uid="{00000000-0005-0000-0000-000004000000}"/>
    <cellStyle name="Normal" xfId="0" builtinId="0"/>
    <cellStyle name="Normal 2" xfId="4" xr:uid="{00000000-0005-0000-0000-000006000000}"/>
    <cellStyle name="Normal 3" xfId="3" xr:uid="{00000000-0005-0000-0000-000007000000}"/>
    <cellStyle name="Normal 4" xfId="8" xr:uid="{00000000-0005-0000-0000-000008000000}"/>
    <cellStyle name="Normal 5" xfId="9" xr:uid="{00000000-0005-0000-0000-000009000000}"/>
    <cellStyle name="Percentatge" xfId="2" builtinId="5"/>
  </cellStyles>
  <dxfs count="580">
    <dxf>
      <numFmt numFmtId="4" formatCode="#,##0.00"/>
    </dxf>
    <dxf>
      <numFmt numFmtId="4" formatCode="#,##0.0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numFmt numFmtId="4" formatCode="#,##0.0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numFmt numFmtId="4" formatCode="#,##0.0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ont>
        <color rgb="FF00B050"/>
      </font>
    </dxf>
    <dxf>
      <font>
        <color rgb="FFFF0000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0"/>
        </patternFill>
      </fill>
    </dxf>
    <dxf>
      <fill>
        <patternFill patternType="solid">
          <bgColor rgb="FFFF0000"/>
        </patternFill>
      </fill>
    </dxf>
    <dxf>
      <alignment horizontal="right"/>
    </dxf>
    <dxf>
      <alignment horizontal="right"/>
    </dxf>
    <dxf>
      <numFmt numFmtId="4" formatCode="#,##0.0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numFmt numFmtId="4" formatCode="#,##0.00"/>
    </dxf>
    <dxf>
      <numFmt numFmtId="4" formatCode="#,##0.0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ill>
        <patternFill patternType="none">
          <fgColor indexed="64"/>
          <bgColor indexed="65"/>
        </patternFill>
      </fill>
    </dxf>
    <dxf>
      <font>
        <color auto="1"/>
      </font>
    </dxf>
    <dxf>
      <font>
        <color auto="1"/>
      </font>
    </dxf>
    <dxf>
      <font>
        <color rgb="FFFF0000"/>
      </font>
    </dxf>
    <dxf>
      <numFmt numFmtId="4" formatCode="#,##0.0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ill>
        <patternFill patternType="solid">
          <bgColor theme="5" tint="0.39997558519241921"/>
        </patternFill>
      </fill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4" formatCode="#,##0.0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ill>
        <patternFill patternType="solid">
          <bgColor theme="5" tint="0.39997558519241921"/>
        </patternFill>
      </fill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4" formatCode="#,##0.0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numFmt numFmtId="4" formatCode="#,##0.0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ill>
        <patternFill patternType="solid">
          <bgColor theme="5" tint="0.39997558519241921"/>
        </patternFill>
      </fill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4" formatCode="#,##0.0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ill>
        <patternFill patternType="solid">
          <fgColor indexed="64"/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4" formatCode="#,##0.0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4" formatCode="#,##0.0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ill>
        <patternFill patternType="solid">
          <bgColor theme="5" tint="0.39997558519241921"/>
        </patternFill>
      </fill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4" formatCode="#,##0.0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numFmt numFmtId="4" formatCode="#,##0.0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ill>
        <patternFill patternType="solid">
          <bgColor theme="5" tint="0.39997558519241921"/>
        </patternFill>
      </fill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4" formatCode="#,##0.00"/>
    </dxf>
    <dxf>
      <fill>
        <patternFill patternType="solid">
          <bgColor theme="5" tint="0.39997558519241921"/>
        </patternFill>
      </fill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4" formatCode="#,##0.0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ill>
        <patternFill patternType="solid">
          <bgColor theme="5" tint="0.39997558519241921"/>
        </patternFill>
      </fill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4" formatCode="#,##0.0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numFmt numFmtId="4" formatCode="#,##0.00"/>
      <alignment horizontal="general" vertical="bottom" textRotation="0" wrapText="0" indent="0" justifyLastLine="0" shrinkToFit="0" readingOrder="0"/>
    </dxf>
    <dxf>
      <numFmt numFmtId="4" formatCode="#,##0.00"/>
      <alignment horizontal="general" vertical="bottom" textRotation="0" wrapText="0" indent="0" justifyLastLine="0" shrinkToFit="0" readingOrder="0"/>
    </dxf>
    <dxf>
      <numFmt numFmtId="4" formatCode="#,##0.0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numFmt numFmtId="4" formatCode="#,##0.00"/>
      <alignment horizontal="general" vertical="bottom" textRotation="0" wrapText="0" indent="0" justifyLastLine="0" shrinkToFit="0" readingOrder="0"/>
    </dxf>
    <dxf>
      <numFmt numFmtId="4" formatCode="#,##0.00"/>
      <alignment horizontal="general" vertical="bottom" textRotation="0" wrapText="0" indent="0" justifyLastLine="0" shrinkToFit="0" readingOrder="0"/>
    </dxf>
    <dxf>
      <numFmt numFmtId="4" formatCode="#,##0.00"/>
    </dxf>
  </dxfs>
  <tableStyles count="0" defaultTableStyle="TableStyleMedium2" defaultPivotStyle="PivotStyleLight16"/>
  <colors>
    <mruColors>
      <color rgb="FFAC0000"/>
      <color rgb="FFFFE5E5"/>
      <color rgb="FFFF0505"/>
      <color rgb="FFFFDDDD"/>
      <color rgb="FFFFCCCC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5512D11C-5CC6-11CF-8D67-00AA00BDCE1D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5512D11C-5CC6-11CF-8D67-00AA00BDCE1D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4.emf"/><Relationship Id="rId1" Type="http://schemas.openxmlformats.org/officeDocument/2006/relationships/image" Target="../media/image5.emf"/><Relationship Id="rId5" Type="http://schemas.openxmlformats.org/officeDocument/2006/relationships/image" Target="../media/image1.emf"/><Relationship Id="rId4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177800</xdr:colOff>
          <xdr:row>60</xdr:row>
          <xdr:rowOff>120650</xdr:rowOff>
        </xdr:from>
        <xdr:to>
          <xdr:col>0</xdr:col>
          <xdr:colOff>711200</xdr:colOff>
          <xdr:row>61</xdr:row>
          <xdr:rowOff>76200</xdr:rowOff>
        </xdr:to>
        <xdr:sp macro="" textlink="">
          <xdr:nvSpPr>
            <xdr:cNvPr id="1030" name="Control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177800</xdr:colOff>
          <xdr:row>60</xdr:row>
          <xdr:rowOff>120650</xdr:rowOff>
        </xdr:from>
        <xdr:to>
          <xdr:col>0</xdr:col>
          <xdr:colOff>711200</xdr:colOff>
          <xdr:row>61</xdr:row>
          <xdr:rowOff>76200</xdr:rowOff>
        </xdr:to>
        <xdr:sp macro="" textlink="">
          <xdr:nvSpPr>
            <xdr:cNvPr id="1034" name="Control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177800</xdr:colOff>
          <xdr:row>60</xdr:row>
          <xdr:rowOff>120650</xdr:rowOff>
        </xdr:from>
        <xdr:to>
          <xdr:col>0</xdr:col>
          <xdr:colOff>711200</xdr:colOff>
          <xdr:row>61</xdr:row>
          <xdr:rowOff>76200</xdr:rowOff>
        </xdr:to>
        <xdr:sp macro="" textlink="">
          <xdr:nvSpPr>
            <xdr:cNvPr id="1038" name="Control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177800</xdr:colOff>
          <xdr:row>60</xdr:row>
          <xdr:rowOff>120650</xdr:rowOff>
        </xdr:from>
        <xdr:to>
          <xdr:col>0</xdr:col>
          <xdr:colOff>711200</xdr:colOff>
          <xdr:row>61</xdr:row>
          <xdr:rowOff>76200</xdr:rowOff>
        </xdr:to>
        <xdr:sp macro="" textlink="">
          <xdr:nvSpPr>
            <xdr:cNvPr id="1042" name="Control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177800</xdr:colOff>
          <xdr:row>60</xdr:row>
          <xdr:rowOff>120650</xdr:rowOff>
        </xdr:from>
        <xdr:to>
          <xdr:col>0</xdr:col>
          <xdr:colOff>711200</xdr:colOff>
          <xdr:row>61</xdr:row>
          <xdr:rowOff>76200</xdr:rowOff>
        </xdr:to>
        <xdr:sp macro="" textlink="">
          <xdr:nvSpPr>
            <xdr:cNvPr id="1046" name="Control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juntament de Barcelona" refreshedDate="45772.629484837962" createdVersion="8" refreshedVersion="8" minRefreshableVersion="3" recordCount="120" xr:uid="{7B3C8C13-1367-4FF1-8B7E-C126D72DF051}">
  <cacheSource type="worksheet">
    <worksheetSource ref="A3:I123" sheet="Cultura"/>
  </cacheSource>
  <cacheFields count="9">
    <cacheField name="Gerencia" numFmtId="0">
      <sharedItems count="1">
        <s v="Cultura"/>
      </sharedItems>
    </cacheField>
    <cacheField name="Servei" numFmtId="2">
      <sharedItems containsBlank="1"/>
    </cacheField>
    <cacheField name="Nom Servei" numFmtId="0">
      <sharedItems containsBlank="1"/>
    </cacheField>
    <cacheField name="Codi Aplicació" numFmtId="0">
      <sharedItems containsBlank="1"/>
    </cacheField>
    <cacheField name="Nom Aplicació" numFmtId="0">
      <sharedItems containsBlank="1"/>
    </cacheField>
    <cacheField name="AM" numFmtId="0">
      <sharedItems containsBlank="1" count="4">
        <s v="Nou_AMDSIAP"/>
        <s v="AMDISIAP"/>
        <s v="AMDISIAP_Pròrroga"/>
        <m u="1"/>
      </sharedItems>
    </cacheField>
    <cacheField name="ANY" numFmtId="0">
      <sharedItems containsSemiMixedTypes="0" containsString="0" containsNumber="1" containsInteger="1" minValue="2025" maxValue="2030" count="6">
        <n v="2026"/>
        <n v="2027"/>
        <n v="2028"/>
        <n v="2029"/>
        <n v="2030"/>
        <n v="2025"/>
      </sharedItems>
    </cacheField>
    <cacheField name="Serv. AM" numFmtId="0">
      <sharedItems count="3">
        <s v="Correctiu"/>
        <s v="Recurrent+Transició"/>
        <s v="STM"/>
      </sharedItems>
    </cacheField>
    <cacheField name="Hores" numFmtId="0">
      <sharedItems containsString="0" containsBlank="1" containsNumber="1" minValue="0" maxValue="25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juntament de Barcelona" refreshedDate="45772.629504976852" createdVersion="8" refreshedVersion="8" minRefreshableVersion="3" recordCount="120" xr:uid="{B8EB301C-16DE-43C8-ACAA-BCA9B8181A14}">
  <cacheSource type="worksheet">
    <worksheetSource ref="A3:K123" sheet="Cultura"/>
  </cacheSource>
  <cacheFields count="11">
    <cacheField name="Gerencia" numFmtId="0">
      <sharedItems count="1">
        <s v="Cultura"/>
      </sharedItems>
    </cacheField>
    <cacheField name="Servei" numFmtId="2">
      <sharedItems containsBlank="1"/>
    </cacheField>
    <cacheField name="Nom Servei" numFmtId="0">
      <sharedItems containsBlank="1"/>
    </cacheField>
    <cacheField name="Codi Aplicació" numFmtId="0">
      <sharedItems containsBlank="1"/>
    </cacheField>
    <cacheField name="Nom Aplicació" numFmtId="0">
      <sharedItems containsBlank="1"/>
    </cacheField>
    <cacheField name="AM" numFmtId="0">
      <sharedItems count="3">
        <s v="Nou_AMDSIAP"/>
        <s v="AMDISIAP"/>
        <s v="AMDISIAP_Pròrroga"/>
      </sharedItems>
    </cacheField>
    <cacheField name="ANY" numFmtId="0">
      <sharedItems containsSemiMixedTypes="0" containsString="0" containsNumber="1" containsInteger="1" minValue="2025" maxValue="2030" count="6">
        <n v="2026"/>
        <n v="2027"/>
        <n v="2028"/>
        <n v="2029"/>
        <n v="2030"/>
        <n v="2025"/>
      </sharedItems>
    </cacheField>
    <cacheField name="Serv. AM" numFmtId="0">
      <sharedItems count="3">
        <s v="Correctiu"/>
        <s v="Recurrent+Transició"/>
        <s v="STM"/>
      </sharedItems>
    </cacheField>
    <cacheField name="Hores" numFmtId="0">
      <sharedItems containsString="0" containsBlank="1" containsNumber="1" minValue="0" maxValue="2502"/>
    </cacheField>
    <cacheField name="Tarifa" numFmtId="0">
      <sharedItems containsString="0" containsBlank="1" containsNumber="1" minValue="0" maxValue="72.2"/>
    </cacheField>
    <cacheField name="Import" numFmtId="4">
      <sharedItems containsSemiMixedTypes="0" containsString="0" containsNumber="1" minValue="0" maxValue="105609.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juntament de Barcelona" refreshedDate="45819.673850578707" createdVersion="8" refreshedVersion="8" minRefreshableVersion="3" recordCount="210" xr:uid="{18ECB9D4-0979-4775-B7F9-52ADC7D2A889}">
  <cacheSource type="worksheet">
    <worksheetSource ref="A35:V245" sheet="DS_IMSS_AREA"/>
  </cacheSource>
  <cacheFields count="22">
    <cacheField name="Servei" numFmtId="0">
      <sharedItems/>
    </cacheField>
    <cacheField name="Nom Servei" numFmtId="0">
      <sharedItems containsMixedTypes="1" containsNumber="1" containsInteger="1" minValue="1" maxValue="1"/>
    </cacheField>
    <cacheField name="Codi Aplicació" numFmtId="0">
      <sharedItems/>
    </cacheField>
    <cacheField name="Nom Aplicació" numFmtId="0">
      <sharedItems count="27">
        <s v="Ajuts Econòmics"/>
        <s v="Ajuts Infància"/>
        <s v="Menjadors"/>
        <s v="Equip d'Assessorament Laboral"/>
        <s v="ICR"/>
        <s v="Sense Sostre"/>
        <s v="SARA"/>
        <s v="Teleassistència"/>
        <s v="Gestió Informes Arrelament"/>
        <s v="Gestió Informes Habitatge "/>
        <s v="Dependència"/>
        <s v="Portal del Professional"/>
        <s v="Xarxa Col·laborativa (XaC) - Administració Azure"/>
        <s v="SAD"/>
        <s v="Sistema d'Informació Acció Social SIAS"/>
        <s v="SIAS Serveis"/>
        <s v="CINTRAOS"/>
        <s v="Equipaments"/>
        <s v="CUESB"/>
        <s v="SIRIUS"/>
        <s v="Agents externs"/>
        <s v="Administració"/>
        <s v="Eina data quality"/>
        <s v="Consulta i acreditacions"/>
        <s v="ETLs"/>
        <s v="Servei Dades"/>
        <s v="Avaluacions"/>
      </sharedItems>
    </cacheField>
    <cacheField name="AM" numFmtId="0">
      <sharedItems count="3">
        <s v="Nou_AMDSIAP"/>
        <s v="AMDSIAP"/>
        <s v="AMDSIAP_Prorroga"/>
      </sharedItems>
    </cacheField>
    <cacheField name="ANY" numFmtId="0">
      <sharedItems containsSemiMixedTypes="0" containsString="0" containsNumber="1" containsInteger="1" minValue="2025" maxValue="2030" count="6">
        <n v="2026"/>
        <n v="2027"/>
        <n v="2028"/>
        <n v="2029"/>
        <n v="2030"/>
        <n v="2025"/>
      </sharedItems>
    </cacheField>
    <cacheField name="H Mant correctiu DS" numFmtId="4">
      <sharedItems containsString="0" containsBlank="1" containsNumber="1" minValue="0" maxValue="1431.17"/>
    </cacheField>
    <cacheField name="H Mant recurrent DS" numFmtId="4">
      <sharedItems containsString="0" containsBlank="1" containsNumber="1" minValue="0" maxValue="3365.0787060771499"/>
    </cacheField>
    <cacheField name="H STM DS" numFmtId="4">
      <sharedItems containsString="0" containsBlank="1" containsNumber="1" minValue="0" maxValue="787.77348182971195"/>
    </cacheField>
    <cacheField name="H Transició DS" numFmtId="0">
      <sharedItems containsString="0" containsBlank="1" containsNumber="1" minValue="0" maxValue="441"/>
    </cacheField>
    <cacheField name="%_IMSS" numFmtId="9">
      <sharedItems containsSemiMixedTypes="0" containsString="0" containsNumber="1" minValue="0" maxValue="1"/>
    </cacheField>
    <cacheField name="%_Area" numFmtId="9">
      <sharedItems containsSemiMixedTypes="0" containsString="0" containsNumber="1" minValue="0" maxValue="1"/>
    </cacheField>
    <cacheField name="H Manteniment correctiu IMSS" numFmtId="0">
      <sharedItems containsString="0" containsBlank="1" containsNumber="1" minValue="0" maxValue="1431.17"/>
    </cacheField>
    <cacheField name="H Manteniment recurrent IMSS" numFmtId="0">
      <sharedItems containsString="0" containsBlank="1" containsNumber="1" minValue="0" maxValue="2860.3169001655774"/>
    </cacheField>
    <cacheField name="H STM IMSS" numFmtId="0">
      <sharedItems containsString="0" containsBlank="1" containsNumber="1" minValue="0" maxValue="787.77348182971195"/>
    </cacheField>
    <cacheField name="H Transició IMSS" numFmtId="173">
      <sharedItems containsSemiMixedTypes="0" containsString="0" containsNumber="1" minValue="0" maxValue="441"/>
    </cacheField>
    <cacheField name="H Rec+ T" numFmtId="173">
      <sharedItems containsSemiMixedTypes="0" containsString="0" containsNumber="1" minValue="0" maxValue="2860.3169001655774"/>
    </cacheField>
    <cacheField name="H Manteniment correctiu AREA" numFmtId="173">
      <sharedItems containsSemiMixedTypes="0" containsString="0" containsNumber="1" minValue="0" maxValue="311.84814358429401"/>
    </cacheField>
    <cacheField name="H Manteniment recurrent AREA" numFmtId="173">
      <sharedItems containsSemiMixedTypes="0" containsString="0" containsNumber="1" minValue="0" maxValue="551.70155883976201"/>
    </cacheField>
    <cacheField name="H STM AREA" numFmtId="173">
      <sharedItems containsSemiMixedTypes="0" containsString="0" containsNumber="1" minValue="0" maxValue="202.33311119147211"/>
    </cacheField>
    <cacheField name="H Transició AREA" numFmtId="173">
      <sharedItems containsSemiMixedTypes="0" containsString="0" containsNumber="1" minValue="0" maxValue="237"/>
    </cacheField>
    <cacheField name="H Rec+ T2" numFmtId="173">
      <sharedItems containsSemiMixedTypes="0" containsString="0" containsNumber="1" minValue="0" maxValue="551.701558839762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juntament de Barcelona" refreshedDate="45939.734223611114" createdVersion="8" refreshedVersion="8" minRefreshableVersion="3" recordCount="33" xr:uid="{740C1EE7-3E1E-45F2-9B62-75B0AEC88547}">
  <cacheSource type="worksheet">
    <worksheetSource ref="B105:AH138" sheet="Càlcul pressupost "/>
  </cacheSource>
  <cacheFields count="33">
    <cacheField name="Equ" numFmtId="0">
      <sharedItems containsString="0" containsBlank="1" containsNumber="1" containsInteger="1" minValue="1" maxValue="6"/>
    </cacheField>
    <cacheField name="Servei" numFmtId="0">
      <sharedItems containsBlank="1" count="21">
        <s v="SER0004"/>
        <s v="SER0012"/>
        <s v="SER0018"/>
        <s v="SER00xx"/>
        <s v="SER0013"/>
        <s v="SER0003"/>
        <s v="SER0016"/>
        <s v="SER0011"/>
        <s v="SER0014"/>
        <s v="SER0010"/>
        <s v="SER0015"/>
        <s v="SER0009"/>
        <s v="SER0007"/>
        <s v="SER0551"/>
        <s v="SER0550 "/>
        <s v="SER0017 "/>
        <m/>
        <s v="SER0030"/>
        <s v="SER0006"/>
        <s v="Total"/>
        <s v="SERDC01" u="1"/>
      </sharedItems>
    </cacheField>
    <cacheField name="Nom Servei" numFmtId="0">
      <sharedItems containsBlank="1" count="21">
        <s v="Ajuts econòmics Serveis Socials"/>
        <s v="Menjadors Socials"/>
        <s v="Servei d’assistència persones amb discapacitat:"/>
        <s v="Equipaments i altres recursos Persones vulnerables"/>
        <s v="Servei d'Assistència a la Dona"/>
        <s v="Teleassistència Domiciliària"/>
        <s v="Serveis d'assistència a la immigració"/>
        <s v="Llei de la Dependència"/>
        <s v="Portal del Professional de Serveis Socials"/>
        <s v="Servei d'atenció Domiciliària"/>
        <s v="Expedients Serveis Socials"/>
        <s v="Serveis d'assistència a la Gent Gran"/>
        <s v="Urgències i Emergències Socials"/>
        <s v="Serveis Socials Bàsics"/>
        <s v="Servei indicadors i explotació de dades"/>
        <m/>
        <s v="Serveis a Escoles (PAE)"/>
        <s v="Serveis a Escoles (Boulevard Educatiu)"/>
        <s v="Servei d'Assistència a la Dona(ABITS)"/>
        <s v="Campanyes"/>
        <s v="Bressol" u="1"/>
      </sharedItems>
    </cacheField>
    <cacheField name="Codi Aplicació" numFmtId="0">
      <sharedItems containsBlank="1"/>
    </cacheField>
    <cacheField name="Nom Aplicació" numFmtId="0">
      <sharedItems containsBlank="1"/>
    </cacheField>
    <cacheField name="IT Manteniment correctiu" numFmtId="4">
      <sharedItems containsSemiMixedTypes="0" containsString="0" containsNumber="1" minValue="0" maxValue="6149.3172800000002"/>
    </cacheField>
    <cacheField name="Preu/hora" numFmtId="4">
      <sharedItems containsString="0" containsBlank="1" containsNumber="1" minValue="66.7" maxValue="75.09"/>
    </cacheField>
    <cacheField name="€ Manteniment correctiu" numFmtId="0">
      <sharedItems containsSemiMixedTypes="0" containsString="0" containsNumber="1" minValue="0" maxValue="412676.46"/>
    </cacheField>
    <cacheField name="IT  Manteniment recurrent" numFmtId="4">
      <sharedItems containsSemiMixedTypes="0" containsString="0" containsNumber="1" minValue="0" maxValue="5465.3239980472999"/>
    </cacheField>
    <cacheField name="Preu/hora2" numFmtId="4">
      <sharedItems containsString="0" containsBlank="1" containsNumber="1" minValue="66.7" maxValue="75.09"/>
    </cacheField>
    <cacheField name="€ Manteniment recurrent" numFmtId="0">
      <sharedItems containsSemiMixedTypes="0" containsString="0" containsNumber="1" minValue="0" maxValue="366550.72"/>
    </cacheField>
    <cacheField name="TT Serveis Transversals de Manteniment " numFmtId="4">
      <sharedItems containsSemiMixedTypes="0" containsString="0" containsNumber="1" minValue="0" maxValue="2335.9424698499997"/>
    </cacheField>
    <cacheField name="Preu/hora3" numFmtId="4">
      <sharedItems containsString="0" containsBlank="1" containsNumber="1" minValue="72.2" maxValue="72.2"/>
    </cacheField>
    <cacheField name="€ STM" numFmtId="0">
      <sharedItems containsSemiMixedTypes="0" containsString="0" containsNumber="1" minValue="0" maxValue="168655.05000000002"/>
    </cacheField>
    <cacheField name="€ Llicències" numFmtId="0">
      <sharedItems containsString="0" containsBlank="1" containsNumber="1" containsInteger="1" minValue="0" maxValue="0"/>
    </cacheField>
    <cacheField name="IT  Evolutius recurrents" numFmtId="0">
      <sharedItems containsSemiMixedTypes="0" containsString="0" containsNumber="1" minValue="0" maxValue="5299.9000709527008"/>
    </cacheField>
    <cacheField name="Preu/hora4" numFmtId="4">
      <sharedItems containsString="0" containsBlank="1" containsNumber="1" minValue="66.7" maxValue="75.09"/>
    </cacheField>
    <cacheField name="€ Evolutius recurrents" numFmtId="0">
      <sharedItems containsSemiMixedTypes="0" containsString="0" containsNumber="1" minValue="0" maxValue="327149.52999999997"/>
    </cacheField>
    <cacheField name="h TOTAL" numFmtId="4">
      <sharedItems containsSemiMixedTypes="0" containsString="0" containsNumber="1" minValue="0" maxValue="13950.583747897299"/>
    </cacheField>
    <cacheField name="€ Import TOTAL" numFmtId="0">
      <sharedItems containsSemiMixedTypes="0" containsString="0" containsNumber="1" minValue="0" maxValue="1302727.96"/>
    </cacheField>
    <cacheField name="Data inici transició" numFmtId="0">
      <sharedItems containsNonDate="0" containsString="0" containsBlank="1"/>
    </cacheField>
    <cacheField name="Data inici servei" numFmtId="0">
      <sharedItems containsNonDate="0" containsDate="1" containsString="0" containsBlank="1" minDate="2028-01-01T00:00:00" maxDate="2028-01-02T00:00:00"/>
    </cacheField>
    <cacheField name="H transició" numFmtId="0">
      <sharedItems containsString="0" containsBlank="1" containsNumber="1" containsInteger="1" minValue="0" maxValue="0"/>
    </cacheField>
    <cacheField name="€ Transició (import màxim)" numFmtId="0">
      <sharedItems containsString="0" containsBlank="1" containsNumber="1" containsInteger="1" minValue="0" maxValue="0"/>
    </cacheField>
    <cacheField name="Data fi servei" numFmtId="0">
      <sharedItems containsNonDate="0" containsDate="1" containsString="0" containsBlank="1" minDate="2028-10-01T00:00:00" maxDate="2028-10-02T00:00:00"/>
    </cacheField>
    <cacheField name="c2" numFmtId="44">
      <sharedItems containsSemiMixedTypes="0" containsString="0" containsNumber="1" minValue="0" maxValue="908054.00000000023"/>
    </cacheField>
    <cacheField name="€ Manteniment correctiu2" numFmtId="0">
      <sharedItems containsSemiMixedTypes="0" containsString="0" containsNumber="1" minValue="0" maxValue="393385.69"/>
    </cacheField>
    <cacheField name="€ Manteniment recurrent2" numFmtId="0">
      <sharedItems containsSemiMixedTypes="0" containsString="0" containsNumber="1" minValue="0" maxValue="352633.3"/>
    </cacheField>
    <cacheField name="€ STM2" numFmtId="0">
      <sharedItems containsSemiMixedTypes="0" containsString="0" containsNumber="1" minValue="0" maxValue="162035.01"/>
    </cacheField>
    <cacheField name="€ Llicències2" numFmtId="0">
      <sharedItems containsSemiMixedTypes="0" containsString="0" containsNumber="1" containsInteger="1" minValue="0" maxValue="0"/>
    </cacheField>
    <cacheField name="€ Evolutiu recurrent" numFmtId="0">
      <sharedItems containsSemiMixedTypes="0" containsString="0" containsNumber="1" minValue="0" maxValue="315320.64"/>
    </cacheField>
    <cacheField name="Total" numFmtId="0">
      <sharedItems containsSemiMixedTypes="0" containsString="0" containsNumber="1" minValue="0" maxValue="1250951.8700000001"/>
    </cacheField>
    <cacheField name="Gerencia" numFmtId="0">
      <sharedItems containsBlank="1" count="3">
        <s v="DS"/>
        <m/>
        <s v="Cultur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juntament de Barcelona" refreshedDate="45939.734251273148" createdVersion="8" refreshedVersion="8" minRefreshableVersion="3" recordCount="33" xr:uid="{269AA619-7DAF-4048-98AC-380E5E5548B7}">
  <cacheSource type="worksheet">
    <worksheetSource ref="AA143:AQ176" sheet="Càlcul pressupost "/>
  </cacheSource>
  <cacheFields count="17">
    <cacheField name="c2" numFmtId="44">
      <sharedItems containsSemiMixedTypes="0" containsString="0" containsNumber="1" minValue="0" maxValue="642552.74"/>
    </cacheField>
    <cacheField name="€ Manteniment correctiu" numFmtId="0">
      <sharedItems containsSemiMixedTypes="0" containsString="0" containsNumber="1" minValue="0" maxValue="338401.75"/>
    </cacheField>
    <cacheField name="€ Manteniment recurrent" numFmtId="0">
      <sharedItems containsSemiMixedTypes="0" containsString="0" containsNumber="1" minValue="0" maxValue="179798.35"/>
    </cacheField>
    <cacheField name="€ STM" numFmtId="0">
      <sharedItems containsSemiMixedTypes="0" containsString="0" containsNumber="1" minValue="0" maxValue="124352.64"/>
    </cacheField>
    <cacheField name="€ Llicències" numFmtId="0">
      <sharedItems containsSemiMixedTypes="0" containsString="0" containsNumber="1" containsInteger="1" minValue="0" maxValue="0"/>
    </cacheField>
    <cacheField name="€ Evolutiu recurrent" numFmtId="0">
      <sharedItems containsSemiMixedTypes="0" containsString="0" containsNumber="1" minValue="0" maxValue="338638"/>
    </cacheField>
    <cacheField name="Total" numFmtId="0">
      <sharedItems containsSemiMixedTypes="0" containsString="0" containsNumber="1" minValue="0" maxValue="981190.74000000011"/>
    </cacheField>
    <cacheField name="Gerencia" numFmtId="0">
      <sharedItems containsBlank="1" count="3">
        <s v="DS"/>
        <m/>
        <s v="Cultura"/>
      </sharedItems>
    </cacheField>
    <cacheField name="H Manteniment correctiu" numFmtId="4">
      <sharedItems containsSemiMixedTypes="0" containsString="0" containsNumber="1" minValue="0" maxValue="5035.7533733133441"/>
    </cacheField>
    <cacheField name="H Manteniment recurrent" numFmtId="4">
      <sharedItems containsSemiMixedTypes="0" containsString="0" containsNumber="1" minValue="0" maxValue="2665.4385139831197"/>
    </cacheField>
    <cacheField name="H STM" numFmtId="4">
      <sharedItems containsSemiMixedTypes="0" containsString="0" containsNumber="1" minValue="0" maxValue="1722.3357340720222"/>
    </cacheField>
    <cacheField name="H Transició" numFmtId="4">
      <sharedItems containsSemiMixedTypes="0" containsString="0" containsNumber="1" containsInteger="1" minValue="0" maxValue="0"/>
    </cacheField>
    <cacheField name="H Evolutius Recurrents" numFmtId="4">
      <sharedItems containsSemiMixedTypes="0" containsString="0" containsNumber="1" minValue="0" maxValue="5056.905563977899"/>
    </cacheField>
    <cacheField name="Total2" numFmtId="4">
      <sharedItems containsSemiMixedTypes="0" containsString="0" containsNumber="1" minValue="0" maxValue="9423.5276213684847"/>
    </cacheField>
    <cacheField name="xx" numFmtId="0">
      <sharedItems containsNonDate="0" containsString="0" containsBlank="1"/>
    </cacheField>
    <cacheField name="Nom Aplicació" numFmtId="0">
      <sharedItems count="35">
        <s v="Ajuts Econòmics"/>
        <s v="Ajuts Infància"/>
        <s v="Menjadors"/>
        <s v="Equip d'Assessorament Laboral"/>
        <s v="ICR"/>
        <s v="Sense Sostre"/>
        <s v="SARA"/>
        <s v="Teleassistència"/>
        <s v="Gestió Informes Arrelament"/>
        <s v="Gestió Informes Habitatge "/>
        <s v="Dependència"/>
        <s v="Portal del Professional"/>
        <s v="SAD"/>
        <s v="Sistema d'Informació Acció Social SIAS"/>
        <s v="SIAS Serveis"/>
        <s v="CINTRAOS"/>
        <s v="Equipaments"/>
        <s v="CUESB"/>
        <s v="SIRIUS"/>
        <s v="Agents externs"/>
        <s v="Administració"/>
        <s v="Eina data quality"/>
        <s v="Consulta i acreditacions"/>
        <s v="Avaluacions"/>
        <s v="ETLs"/>
        <s v="Servei de Dades"/>
        <s v="Total DS"/>
        <s v="Programa d'Activitats extraescolars"/>
        <s v="Boulevard Educatiu"/>
        <s v="Abordatge Integral Treball Sexual"/>
        <s v="Campanyes"/>
        <s v="Total Cultura"/>
        <s v="Total"/>
        <s v="Xarxa Col·laborativa (XaC) - Administració Azure" u="1"/>
        <s v="bressol" u="1"/>
      </sharedItems>
    </cacheField>
    <cacheField name="SER" numFmtId="0">
      <sharedItems containsBlank="1" count="21">
        <s v="Ajuts econòmics Serveis Socials"/>
        <s v="Menjadors Socials"/>
        <s v="Servei d’assistència persones amb discapacitat:"/>
        <s v="Equipaments i altres recursos Persones vulnerables"/>
        <s v="Servei d'Assistència a la Dona"/>
        <s v="Teleassistència Domiciliària"/>
        <s v="Serveis d'assistència a la immigració"/>
        <s v="Llei de la Dependència"/>
        <s v="Portal del Professional de Serveis Socials"/>
        <s v="Servei d'atenció Domiciliària"/>
        <s v="Expedients Serveis Socials"/>
        <s v="Serveis d'assistència a la Gent Gran"/>
        <s v="Urgències i Emergències Socials"/>
        <s v="Serveis Socials Bàsics"/>
        <s v="Servei indicadors i explotació de dades"/>
        <m/>
        <s v="Serveis a Escoles (PAE)"/>
        <s v="Serveis a Escoles (Boulevard Educatiu)"/>
        <s v="Servei d'Assistència a la Dona (ABITS)"/>
        <s v="Campanyes"/>
        <s v="Bresso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juntament de Barcelona" refreshedDate="45939.734292592591" createdVersion="8" refreshedVersion="8" minRefreshableVersion="3" recordCount="33" xr:uid="{AD8145A4-CC71-4A93-831F-B82D9AEB70E6}">
  <cacheSource type="worksheet">
    <worksheetSource ref="AA181:AQ214" sheet="Càlcul pressupost "/>
  </cacheSource>
  <cacheFields count="17">
    <cacheField name="c2" numFmtId="44">
      <sharedItems containsSemiMixedTypes="0" containsString="0" containsNumber="1" minValue="0" maxValue="246470.75"/>
    </cacheField>
    <cacheField name="€ Manteniment correctiu" numFmtId="0">
      <sharedItems containsSemiMixedTypes="0" containsString="0" containsNumber="1" minValue="0" maxValue="104750.35"/>
    </cacheField>
    <cacheField name="€ Manteniment recurrent" numFmtId="0">
      <sharedItems containsSemiMixedTypes="0" containsString="0" containsNumber="1" minValue="0" maxValue="114008.87"/>
    </cacheField>
    <cacheField name="€ STM" numFmtId="0">
      <sharedItems containsSemiMixedTypes="0" containsString="0" containsNumber="1" minValue="0" maxValue="27711.53"/>
    </cacheField>
    <cacheField name="€ Llicències" numFmtId="0">
      <sharedItems containsSemiMixedTypes="0" containsString="0" containsNumber="1" containsInteger="1" minValue="0" maxValue="0"/>
    </cacheField>
    <cacheField name="€ Evolutiu recurrent" numFmtId="0">
      <sharedItems containsSemiMixedTypes="0" containsString="0" containsNumber="1" minValue="0" maxValue="37102.156986301372"/>
    </cacheField>
    <cacheField name="Total" numFmtId="0">
      <sharedItems containsSemiMixedTypes="0" containsString="0" containsNumber="1" minValue="0" maxValue="283572.90698630136"/>
    </cacheField>
    <cacheField name="Gerencia" numFmtId="0">
      <sharedItems containsBlank="1" count="3">
        <s v="DS"/>
        <m/>
        <s v="Cultura"/>
      </sharedItems>
    </cacheField>
    <cacheField name="H Manteniment correctiu" numFmtId="4">
      <sharedItems containsSemiMixedTypes="0" containsString="0" containsNumber="1" minValue="0" maxValue="1561.1652199269922"/>
    </cacheField>
    <cacheField name="H Manteniment recurrent" numFmtId="4">
      <sharedItems containsSemiMixedTypes="0" containsString="0" containsNumber="1" minValue="0" maxValue="1701.8345747421934"/>
    </cacheField>
    <cacheField name="H STM" numFmtId="4">
      <sharedItems containsSemiMixedTypes="0" containsString="0" containsNumber="1" minValue="0" maxValue="383.81620498614956"/>
    </cacheField>
    <cacheField name="H Transició" numFmtId="4">
      <sharedItems containsSemiMixedTypes="0" containsString="0" containsNumber="1" containsInteger="1" minValue="0" maxValue="0"/>
    </cacheField>
    <cacheField name="H Evolutius Recurrents" numFmtId="4">
      <sharedItems containsSemiMixedTypes="0" containsString="0" containsNumber="1" minValue="0" maxValue="551.29165914473242"/>
    </cacheField>
    <cacheField name="Total2" numFmtId="4">
      <sharedItems containsSemiMixedTypes="0" containsString="0" containsNumber="1" minValue="0" maxValue="3646.8159996553354"/>
    </cacheField>
    <cacheField name="xx" numFmtId="0">
      <sharedItems containsNonDate="0" containsString="0" containsBlank="1"/>
    </cacheField>
    <cacheField name="Nom Aplicació" numFmtId="0">
      <sharedItems count="35">
        <s v="Ajuts Econòmics"/>
        <s v="Ajuts Infància"/>
        <s v="Menjadors"/>
        <s v="Equip d'Assessorament Laboral"/>
        <s v="ICR"/>
        <s v="Sense Sostre"/>
        <s v="SARA"/>
        <s v="Teleassistència"/>
        <s v="Gestió Informes Arrelament"/>
        <s v="Gestió Informes Habitatge "/>
        <s v="Dependència"/>
        <s v="Portal del Professional"/>
        <s v="SAD"/>
        <s v="Sistema d'Informació Acció Social SIAS"/>
        <s v="SIAS Serveis"/>
        <s v="CINTRAOS"/>
        <s v="Equipaments"/>
        <s v="CUESB"/>
        <s v="SIRIUS"/>
        <s v="Agents externs"/>
        <s v="Administració"/>
        <s v="Eina data quality"/>
        <s v="Consulta i acreditacions"/>
        <s v="Avaluacions"/>
        <s v="ETLs"/>
        <s v="Servei de Dades"/>
        <s v="Total DS"/>
        <s v="Programa d'Activitats extraescolars"/>
        <s v="Boulevard Educatiu"/>
        <s v="Abordatge Integral Treball Sexual"/>
        <s v="Campanyes"/>
        <s v="Total Cultura"/>
        <s v="Total"/>
        <s v="Xarxa Col·laborativa (XaC) - Administració Azure" u="1"/>
        <s v="bressol" u="1"/>
      </sharedItems>
    </cacheField>
    <cacheField name="SER" numFmtId="0">
      <sharedItems containsBlank="1" count="21">
        <s v="Ajuts econòmics Serveis Socials"/>
        <s v="Menjadors Socials"/>
        <s v="Servei d’assistència persones amb discapacitat:"/>
        <s v="Equipaments i altres recursos Persones vulnerables"/>
        <s v="Servei d'Assistència a la Dona"/>
        <s v="Teleassistència Domiciliària"/>
        <s v="Serveis d'assistència a la immigració"/>
        <s v="Llei de la Dependència"/>
        <s v="Portal del Professional de Serveis Socials"/>
        <s v="Servei d'atenció Domiciliària"/>
        <s v="Expedients Serveis Socials"/>
        <s v="Serveis d'assistència a la Gent Gran"/>
        <s v="Urgències i Emergències Socials"/>
        <s v="Serveis Socials Bàsics"/>
        <s v="Servei indicadors i explotació de dades"/>
        <m/>
        <s v="Serveis a Escoles (PAE)"/>
        <s v="Serveis a Escoles (Boulevard Educatiu)"/>
        <s v="Servei d'Assistència a la Dona (ABITS)"/>
        <s v="Campanyes"/>
        <s v="Bresso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juntament de Barcelona" refreshedDate="45953.726128935188" createdVersion="8" refreshedVersion="8" minRefreshableVersion="3" recordCount="33" xr:uid="{9FDB59B1-1A2D-49B5-B11F-502A0D3455ED}">
  <cacheSource type="worksheet">
    <worksheetSource ref="B29:AH62" sheet="Càlcul pressupost "/>
  </cacheSource>
  <cacheFields count="33">
    <cacheField name="Equ" numFmtId="0">
      <sharedItems containsString="0" containsBlank="1" containsNumber="1" containsInteger="1" minValue="1" maxValue="6"/>
    </cacheField>
    <cacheField name="Servei" numFmtId="0">
      <sharedItems containsBlank="1" count="21">
        <s v="SER0004"/>
        <s v="SER0012"/>
        <s v="SER0018"/>
        <s v="SER00xx-icr"/>
        <s v="SER0013"/>
        <s v="SER0003"/>
        <s v="SER0016"/>
        <s v="SER0011"/>
        <s v="SER0014"/>
        <s v="SER0010"/>
        <s v="SER0015"/>
        <s v="SER0009"/>
        <s v="SER0007"/>
        <s v="SER0551"/>
        <s v="SER0550 "/>
        <s v="SER0017 "/>
        <m/>
        <s v="SER0030"/>
        <s v="SER0006"/>
        <s v="Total"/>
        <s v="SER00xx" u="1"/>
      </sharedItems>
    </cacheField>
    <cacheField name="Nom Servei" numFmtId="0">
      <sharedItems containsBlank="1" count="21">
        <s v="Ajuts econòmics Serveis Socials"/>
        <s v="Menjadors Socials"/>
        <s v="Servei d’assistència persones amb discapacitat:"/>
        <s v="Equipaments i altres recursos Persones vulnerables"/>
        <s v="Servei d'Assistència a la Dona"/>
        <s v="Teleassistència Domiciliària"/>
        <s v="Serveis d'assistència a la immigració"/>
        <s v="Llei de la Dependència"/>
        <s v="Portal del Professional de Serveis Socials"/>
        <s v="Servei d'atenció Domiciliària"/>
        <s v="Expedients Serveis Socials"/>
        <s v="Serveis d'assistència a la Gent Gran"/>
        <s v="Urgències i Emergències Socials"/>
        <s v="Serveis Socials Bàsics"/>
        <s v="Servei indicadors i explotació de dades"/>
        <m/>
        <s v="Serveis a Escoles (PAE)"/>
        <s v="Serveis a Escoles (Boulevard Educatiu)"/>
        <s v="Servei d'Assistència a la Dona(ABITS)"/>
        <s v="Campanyes"/>
        <s v="Escoles Bressol" u="1"/>
      </sharedItems>
    </cacheField>
    <cacheField name="Codi Aplicació" numFmtId="0">
      <sharedItems containsBlank="1"/>
    </cacheField>
    <cacheField name="Nom Aplicació" numFmtId="0">
      <sharedItems containsBlank="1"/>
    </cacheField>
    <cacheField name="IT Manteniment correctiu" numFmtId="4">
      <sharedItems containsString="0" containsBlank="1" containsNumber="1" minValue="0" maxValue="10417.95544"/>
    </cacheField>
    <cacheField name="Preu/hora" numFmtId="4">
      <sharedItems containsString="0" containsBlank="1" containsNumber="1" minValue="66.7" maxValue="66.7"/>
    </cacheField>
    <cacheField name="€ Manteniment correctiu" numFmtId="0">
      <sharedItems containsSemiMixedTypes="0" containsString="0" containsNumber="1" minValue="0" maxValue="694877.61999999988"/>
    </cacheField>
    <cacheField name="IT  Manteniment recurrent" numFmtId="4">
      <sharedItems containsSemiMixedTypes="0" containsString="0" containsNumber="1" minValue="0" maxValue="11572.986227125559"/>
    </cacheField>
    <cacheField name="Preu/hora2" numFmtId="4">
      <sharedItems containsString="0" containsBlank="1" containsNumber="1" minValue="66.7" maxValue="66.7"/>
    </cacheField>
    <cacheField name="€ Manteniment recurrent" numFmtId="0">
      <sharedItems containsSemiMixedTypes="0" containsString="0" containsNumber="1" minValue="0" maxValue="771918.18488773145"/>
    </cacheField>
    <cacheField name="TT Serveis Transversals de Manteniment " numFmtId="4">
      <sharedItems containsSemiMixedTypes="0" containsString="0" containsNumber="1" minValue="0" maxValue="4286.0183218864586"/>
    </cacheField>
    <cacheField name="Preu/hora3" numFmtId="4">
      <sharedItems containsString="0" containsBlank="1" containsNumber="1" minValue="72.2" maxValue="72.2"/>
    </cacheField>
    <cacheField name="€ STM" numFmtId="0">
      <sharedItems containsSemiMixedTypes="0" containsString="0" containsNumber="1" minValue="0" maxValue="309450.55999999994"/>
    </cacheField>
    <cacheField name="€ Llicències" numFmtId="0">
      <sharedItems containsString="0" containsBlank="1" containsNumber="1" containsInteger="1" minValue="0" maxValue="0"/>
    </cacheField>
    <cacheField name="IT  Evolutius recurrents" numFmtId="0">
      <sharedItems containsSemiMixedTypes="0" containsString="0" containsNumber="1" minValue="0" maxValue="8675.9465446574995"/>
    </cacheField>
    <cacheField name="Preu/hora4" numFmtId="4">
      <sharedItems containsString="0" containsBlank="1" containsNumber="1" minValue="66.7" maxValue="66.7"/>
    </cacheField>
    <cacheField name="€ Evolutius recurrents" numFmtId="0">
      <sharedItems containsSemiMixedTypes="0" containsString="0" containsNumber="1" minValue="0" maxValue="536812.82000000007"/>
    </cacheField>
    <cacheField name="h TOTAL" numFmtId="4">
      <sharedItems containsSemiMixedTypes="0" containsString="0" containsNumber="1" minValue="0" maxValue="26276.959989012012"/>
    </cacheField>
    <cacheField name="€ Import TOTAL" numFmtId="0">
      <sharedItems containsSemiMixedTypes="0" containsString="0" containsNumber="1" minValue="0" maxValue="2354932.0148877306"/>
    </cacheField>
    <cacheField name="Data inici transició" numFmtId="0">
      <sharedItems containsNonDate="0" containsDate="1" containsString="0" containsBlank="1" minDate="2026-04-01T00:00:00" maxDate="2026-05-14T00:00:00"/>
    </cacheField>
    <cacheField name="Data inici servei" numFmtId="0">
      <sharedItems containsNonDate="0" containsDate="1" containsString="0" containsBlank="1" minDate="2026-04-15T00:00:00" maxDate="2026-07-02T00:00:00"/>
    </cacheField>
    <cacheField name="H transició" numFmtId="4">
      <sharedItems containsString="0" containsBlank="1" containsNumber="1" minValue="36" maxValue="4569"/>
    </cacheField>
    <cacheField name="€ Transició (import màxim)" numFmtId="0">
      <sharedItems containsSemiMixedTypes="0" containsString="0" containsNumber="1" minValue="0" maxValue="304752.3"/>
    </cacheField>
    <cacheField name="Data fi servei" numFmtId="0">
      <sharedItems containsNonDate="0" containsDate="1" containsString="0" containsBlank="1" minDate="2026-12-31T00:00:00" maxDate="2027-01-01T00:00:00"/>
    </cacheField>
    <cacheField name="c2" numFmtId="44">
      <sharedItems containsSemiMixedTypes="0" containsString="0" containsNumber="1" minValue="0" maxValue="1319224.7075461443"/>
    </cacheField>
    <cacheField name="€ Manteniment correctiu2" numFmtId="0">
      <sharedItems containsSemiMixedTypes="0" containsString="0" containsNumber="1" minValue="0" maxValue="395390.2300000001"/>
    </cacheField>
    <cacheField name="€ Manteniment recurrent2" numFmtId="0">
      <sharedItems containsSemiMixedTypes="0" containsString="0" containsNumber="1" minValue="0" maxValue="747895.42754614411"/>
    </cacheField>
    <cacheField name="€ STM2" numFmtId="0">
      <sharedItems containsSemiMixedTypes="0" containsString="0" containsNumber="1" minValue="0" maxValue="175939.05"/>
    </cacheField>
    <cacheField name="€ Llicències2" numFmtId="0">
      <sharedItems containsSemiMixedTypes="0" containsString="0" containsNumber="1" containsInteger="1" minValue="0" maxValue="0"/>
    </cacheField>
    <cacheField name="€ Evolutiu recurrent" numFmtId="0">
      <sharedItems containsSemiMixedTypes="0" containsString="0" containsNumber="1" minValue="0" maxValue="330142.81000000006"/>
    </cacheField>
    <cacheField name="Total €" numFmtId="0">
      <sharedItems containsSemiMixedTypes="0" containsString="0" containsNumber="1" minValue="0" maxValue="1649367.5175461443"/>
    </cacheField>
    <cacheField name="Gerencia" numFmtId="0">
      <sharedItems containsBlank="1" count="3">
        <s v="DS"/>
        <m/>
        <s v="Cultur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juntament de Barcelona" refreshedDate="45953.726150462964" createdVersion="8" refreshedVersion="8" minRefreshableVersion="3" recordCount="33" xr:uid="{DEFEE771-AF22-44A0-A304-90659DAB0AB8}">
  <cacheSource type="worksheet">
    <worksheetSource ref="B67:AH100" sheet="Càlcul pressupost "/>
  </cacheSource>
  <cacheFields count="33">
    <cacheField name="Equ" numFmtId="0">
      <sharedItems containsString="0" containsBlank="1" containsNumber="1" containsInteger="1" minValue="1" maxValue="6"/>
    </cacheField>
    <cacheField name="Servei" numFmtId="0">
      <sharedItems containsBlank="1" count="20">
        <s v="SER0004"/>
        <s v="SER0012"/>
        <s v="SER0018"/>
        <s v="SER00xx"/>
        <s v="SER0013"/>
        <s v="SER0003"/>
        <s v="SER0016"/>
        <s v="SER0011"/>
        <s v="SER0014"/>
        <s v="SER0010"/>
        <s v="SER0015"/>
        <s v="SER0009"/>
        <s v="SER0007"/>
        <s v="SER0551"/>
        <s v="SER0550 "/>
        <s v="SER0017 "/>
        <m/>
        <s v="SER0030"/>
        <s v="SER0006"/>
        <s v="Total"/>
      </sharedItems>
    </cacheField>
    <cacheField name="Nom Servei" numFmtId="0">
      <sharedItems containsBlank="1" count="21">
        <s v="Ajuts econòmics Serveis Socials"/>
        <s v="Menjadors Socials"/>
        <s v="Servei d’assistència persones amb discapacitat:"/>
        <s v="Equipaments i altres recursos Persones vulnerables"/>
        <s v="Servei d'Assistència a la Dona"/>
        <s v="Teleassistència Domiciliària"/>
        <s v="Serveis d'assistència a la immigració"/>
        <s v="Llei de la Dependència"/>
        <s v="Portal del Professional de Serveis Socials"/>
        <s v="Servei d'atenció Domiciliària"/>
        <s v="Expedients Serveis Socials"/>
        <s v="Serveis d'assistència a la Gent Gran"/>
        <s v="Urgències i Emergències Socials"/>
        <s v="Serveis Socials Bàsics"/>
        <s v="Servei indicadors i explotació de dades"/>
        <m/>
        <s v="Serveis a Escoles (PAE)"/>
        <s v="Serveis a Escoles (Boulevard Educatiu)"/>
        <s v="Servei d'Assistència a la Dona(ABITS)"/>
        <s v="Campanyes"/>
        <s v="Escoles Bressol" u="1"/>
      </sharedItems>
    </cacheField>
    <cacheField name="Codi Aplicació" numFmtId="0">
      <sharedItems containsBlank="1"/>
    </cacheField>
    <cacheField name="Nom Aplicació" numFmtId="0">
      <sharedItems containsBlank="1"/>
    </cacheField>
    <cacheField name="IT Manteniment correctiu" numFmtId="4">
      <sharedItems containsString="0" containsBlank="1" containsNumber="1" minValue="0" maxValue="7088.3172800000002"/>
    </cacheField>
    <cacheField name="Preu/hora" numFmtId="4">
      <sharedItems containsString="0" containsBlank="1" containsNumber="1" minValue="66.7" maxValue="66.7"/>
    </cacheField>
    <cacheField name="€ Manteniment correctiu" numFmtId="0">
      <sharedItems containsSemiMixedTypes="0" containsString="0" containsNumber="1" minValue="0" maxValue="472790.76"/>
    </cacheField>
    <cacheField name="IT  Manteniment recurrent" numFmtId="4">
      <sharedItems containsString="0" containsBlank="1" containsNumber="1" minValue="0" maxValue="8397.447835160001"/>
    </cacheField>
    <cacheField name="Preu/hora2" numFmtId="4">
      <sharedItems containsString="0" containsBlank="1" containsNumber="1" minValue="66.7" maxValue="66.7"/>
    </cacheField>
    <cacheField name="€ Manteniment recurrent" numFmtId="0">
      <sharedItems containsSemiMixedTypes="0" containsString="0" containsNumber="1" minValue="0" maxValue="560109.76000000013"/>
    </cacheField>
    <cacheField name="TT Serveis Transversals de Manteniment " numFmtId="4">
      <sharedItems containsSemiMixedTypes="0" containsString="0" containsNumber="1" minValue="0" maxValue="2917.8467167499998"/>
    </cacheField>
    <cacheField name="Preu/hora3" numFmtId="4">
      <sharedItems containsString="0" containsBlank="1" containsNumber="1" minValue="72.2" maxValue="72.2"/>
    </cacheField>
    <cacheField name="€ STM" numFmtId="0">
      <sharedItems containsSemiMixedTypes="0" containsString="0" containsNumber="1" minValue="0" maxValue="210668.52999999997"/>
    </cacheField>
    <cacheField name="€ Llicències" numFmtId="0">
      <sharedItems containsString="0" containsBlank="1" containsNumber="1" containsInteger="1" minValue="0" maxValue="0"/>
    </cacheField>
    <cacheField name="IT  Evolutius recurrents" numFmtId="0">
      <sharedItems containsSemiMixedTypes="0" containsString="0" containsNumber="1" minValue="0" maxValue="5242.40512984"/>
    </cacheField>
    <cacheField name="Preu/hora4" numFmtId="4">
      <sharedItems containsString="0" containsBlank="1" containsNumber="1" minValue="66.7" maxValue="66.7"/>
    </cacheField>
    <cacheField name="€ Evolutius recurrents" numFmtId="0">
      <sharedItems containsSemiMixedTypes="0" containsString="0" containsNumber="1" minValue="0" maxValue="325021.39999999991"/>
    </cacheField>
    <cacheField name="h TOTAL" numFmtId="4">
      <sharedItems containsSemiMixedTypes="0" containsString="0" containsNumber="1" minValue="0" maxValue="18403.611831909999"/>
    </cacheField>
    <cacheField name="€ Import TOTAL" numFmtId="0">
      <sharedItems containsSemiMixedTypes="0" containsString="0" containsNumber="1" minValue="0" maxValue="1593237.4899999998"/>
    </cacheField>
    <cacheField name="Data inici transició" numFmtId="0">
      <sharedItems containsNonDate="0" containsDate="1" containsString="0" containsBlank="1" minDate="2027-10-15T00:00:00" maxDate="2027-10-16T00:00:00"/>
    </cacheField>
    <cacheField name="Data inici servei" numFmtId="0">
      <sharedItems containsNonDate="0" containsDate="1" containsString="0" containsBlank="1" minDate="2027-01-01T00:00:00" maxDate="2028-01-02T00:00:00"/>
    </cacheField>
    <cacheField name="H transició" numFmtId="4">
      <sharedItems containsSemiMixedTypes="0" containsString="0" containsNumber="1" containsInteger="1" minValue="0" maxValue="318"/>
    </cacheField>
    <cacheField name="€ Transició (import màxim)" numFmtId="0">
      <sharedItems containsString="0" containsBlank="1" containsNumber="1" minValue="0" maxValue="21210.600000000002"/>
    </cacheField>
    <cacheField name="Data fi servei" numFmtId="0">
      <sharedItems containsNonDate="0" containsDate="1" containsString="0" containsBlank="1" minDate="2026-12-31T00:00:00" maxDate="2027-10-02T00:00:00"/>
    </cacheField>
    <cacheField name="c2" numFmtId="44">
      <sharedItems containsSemiMixedTypes="0" containsString="0" containsNumber="1" minValue="0" maxValue="1238006.6900000002"/>
    </cacheField>
    <cacheField name="€ Manteniment correctiu2" numFmtId="0">
      <sharedItems containsSemiMixedTypes="0" containsString="0" containsNumber="1" minValue="0" maxValue="463727.79000000004"/>
    </cacheField>
    <cacheField name="€ Manteniment recurrent2" numFmtId="0">
      <sharedItems containsSemiMixedTypes="0" containsString="0" containsNumber="1" minValue="0" maxValue="568538.02"/>
    </cacheField>
    <cacheField name="€ STM2" numFmtId="0">
      <sharedItems containsSemiMixedTypes="0" containsString="0" containsNumber="1" minValue="0" maxValue="205740.87999999998"/>
    </cacheField>
    <cacheField name="€ Llicències2" numFmtId="0">
      <sharedItems containsSemiMixedTypes="0" containsString="0" containsNumber="1" containsInteger="1" minValue="0" maxValue="0"/>
    </cacheField>
    <cacheField name="€ Evolutiu recurrent" numFmtId="0">
      <sharedItems containsSemiMixedTypes="0" containsString="0" containsNumber="1" minValue="0" maxValue="341165.25999999989"/>
    </cacheField>
    <cacheField name="Total" numFmtId="0">
      <sharedItems containsSemiMixedTypes="0" containsString="0" containsNumber="1" minValue="0" maxValue="1579171.9499999997"/>
    </cacheField>
    <cacheField name="Gerencia" numFmtId="0">
      <sharedItems containsBlank="1" count="3">
        <s v="DS"/>
        <m/>
        <s v="Cultur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0">
  <r>
    <x v="0"/>
    <s v="SER0030"/>
    <s v="Serveis a Escoles (PAE)"/>
    <m/>
    <s v="Programa d'Activitats extraescolars"/>
    <x v="0"/>
    <x v="0"/>
    <x v="0"/>
    <n v="195.76791604197899"/>
  </r>
  <r>
    <x v="0"/>
    <s v="SER0030"/>
    <s v="Serveis a Escoles (Boulevard Educatiu)"/>
    <m/>
    <s v="Boulevard Educatiu"/>
    <x v="0"/>
    <x v="0"/>
    <x v="0"/>
    <n v="61.001199400299853"/>
  </r>
  <r>
    <x v="0"/>
    <s v="SER0003"/>
    <s v="Servei d'Assistència a la Dona(ABITS)"/>
    <s v="APP0002"/>
    <s v="Abordatge Integral Treball Sexual"/>
    <x v="0"/>
    <x v="0"/>
    <x v="0"/>
    <n v="152.47001499250374"/>
  </r>
  <r>
    <x v="0"/>
    <s v="SER0030"/>
    <s v="Escoles Bressol"/>
    <m/>
    <s v="Gestió Escoles Bressol"/>
    <x v="0"/>
    <x v="0"/>
    <x v="0"/>
    <n v="0"/>
  </r>
  <r>
    <x v="0"/>
    <m/>
    <s v="Campanyes"/>
    <m/>
    <s v="Campanyes"/>
    <x v="0"/>
    <x v="0"/>
    <x v="0"/>
    <n v="0"/>
  </r>
  <r>
    <x v="0"/>
    <s v="SER0030"/>
    <s v="Serveis a Escoles (PAE)"/>
    <m/>
    <s v="Programa d'Activitats extraescolars"/>
    <x v="0"/>
    <x v="0"/>
    <x v="1"/>
    <n v="319.12323838080954"/>
  </r>
  <r>
    <x v="0"/>
    <s v="SER0030"/>
    <s v="Serveis a Escoles (Boulevard Educatiu)"/>
    <m/>
    <s v="Boulevard Educatiu"/>
    <x v="0"/>
    <x v="0"/>
    <x v="1"/>
    <n v="92.604947526236884"/>
  </r>
  <r>
    <x v="0"/>
    <s v="SER0003"/>
    <s v="Servei d'Assistència a la Dona(ABITS)"/>
    <s v="APP0002"/>
    <s v="Abordatge Integral Treball Sexual"/>
    <x v="0"/>
    <x v="0"/>
    <x v="1"/>
    <n v="143.82533733133431"/>
  </r>
  <r>
    <x v="0"/>
    <s v="SER0030"/>
    <s v="Escoles Bressol"/>
    <m/>
    <s v="Gestió Escoles Bressol"/>
    <x v="0"/>
    <x v="0"/>
    <x v="1"/>
    <n v="0"/>
  </r>
  <r>
    <x v="0"/>
    <m/>
    <s v="Campanyes"/>
    <m/>
    <s v="Campanyes"/>
    <x v="0"/>
    <x v="0"/>
    <x v="1"/>
    <n v="0"/>
  </r>
  <r>
    <x v="0"/>
    <s v="SER0030"/>
    <s v="Serveis a Escoles (PAE)"/>
    <m/>
    <s v="Programa d'Activitats extraescolars"/>
    <x v="0"/>
    <x v="0"/>
    <x v="2"/>
    <n v="65.833656509695288"/>
  </r>
  <r>
    <x v="0"/>
    <s v="SER0030"/>
    <s v="Serveis a Escoles (Boulevard Educatiu)"/>
    <m/>
    <s v="Boulevard Educatiu"/>
    <x v="0"/>
    <x v="0"/>
    <x v="2"/>
    <n v="17.640858725761774"/>
  </r>
  <r>
    <x v="0"/>
    <s v="SER0003"/>
    <s v="Servei d'Assistència a la Dona(ABITS)"/>
    <s v="APP0002"/>
    <s v="Abordatge Integral Treball Sexual"/>
    <x v="0"/>
    <x v="0"/>
    <x v="2"/>
    <n v="33.044321329639892"/>
  </r>
  <r>
    <x v="0"/>
    <s v="SER0030"/>
    <s v="Escoles Bressol"/>
    <m/>
    <s v="Gestió Escoles Bressol"/>
    <x v="0"/>
    <x v="0"/>
    <x v="2"/>
    <n v="0"/>
  </r>
  <r>
    <x v="0"/>
    <m/>
    <s v="Campanyes"/>
    <m/>
    <s v="Campanyes"/>
    <x v="0"/>
    <x v="0"/>
    <x v="2"/>
    <n v="0"/>
  </r>
  <r>
    <x v="0"/>
    <s v="SER0030"/>
    <s v="Serveis a Escoles (PAE)"/>
    <m/>
    <s v="Programa d'Activitats extraescolars"/>
    <x v="0"/>
    <x v="1"/>
    <x v="0"/>
    <n v="186.64992503748124"/>
  </r>
  <r>
    <x v="0"/>
    <s v="SER0030"/>
    <s v="Serveis a Escoles (Boulevard Educatiu)"/>
    <m/>
    <s v="Boulevard Educatiu"/>
    <x v="0"/>
    <x v="1"/>
    <x v="0"/>
    <n v="90.143478260869557"/>
  </r>
  <r>
    <x v="0"/>
    <s v="SER0003"/>
    <s v="Servei d'Assistència a la Dona(ABITS)"/>
    <s v="APP0002"/>
    <s v="Abordatge Integral Treball Sexual"/>
    <x v="0"/>
    <x v="1"/>
    <x v="0"/>
    <n v="132.563868065967"/>
  </r>
  <r>
    <x v="0"/>
    <s v="SER0030"/>
    <s v="Escoles Bressol"/>
    <m/>
    <s v="Gestió Escoles Bressol"/>
    <x v="0"/>
    <x v="1"/>
    <x v="0"/>
    <n v="302.03613193403299"/>
  </r>
  <r>
    <x v="0"/>
    <m/>
    <s v="Campanyes"/>
    <m/>
    <s v="Campanyes"/>
    <x v="0"/>
    <x v="1"/>
    <x v="0"/>
    <n v="0"/>
  </r>
  <r>
    <x v="0"/>
    <s v="SER0030"/>
    <s v="Serveis a Escoles (PAE)"/>
    <m/>
    <s v="Programa d'Activitats extraescolars"/>
    <x v="0"/>
    <x v="1"/>
    <x v="1"/>
    <n v="340"/>
  </r>
  <r>
    <x v="0"/>
    <s v="SER0030"/>
    <s v="Serveis a Escoles (Boulevard Educatiu)"/>
    <m/>
    <s v="Boulevard Educatiu"/>
    <x v="0"/>
    <x v="1"/>
    <x v="1"/>
    <n v="83.646926536731627"/>
  </r>
  <r>
    <x v="0"/>
    <s v="SER0003"/>
    <s v="Servei d'Assistència a la Dona(ABITS)"/>
    <s v="APP0002"/>
    <s v="Abordatge Integral Treball Sexual"/>
    <x v="0"/>
    <x v="1"/>
    <x v="1"/>
    <n v="106.25007496251874"/>
  </r>
  <r>
    <x v="0"/>
    <s v="SER0030"/>
    <s v="Escoles Bressol"/>
    <m/>
    <s v="Gestió Escoles Bressol"/>
    <x v="0"/>
    <x v="1"/>
    <x v="1"/>
    <n v="377.19175412293851"/>
  </r>
  <r>
    <x v="0"/>
    <m/>
    <s v="Campanyes"/>
    <m/>
    <s v="Campanyes"/>
    <x v="0"/>
    <x v="1"/>
    <x v="1"/>
    <n v="318"/>
  </r>
  <r>
    <x v="0"/>
    <s v="SER0030"/>
    <s v="Serveis a Escoles (PAE)"/>
    <m/>
    <s v="Programa d'Activitats extraescolars"/>
    <x v="0"/>
    <x v="1"/>
    <x v="2"/>
    <n v="78.997506925207745"/>
  </r>
  <r>
    <x v="0"/>
    <s v="SER0030"/>
    <s v="Serveis a Escoles (Boulevard Educatiu)"/>
    <m/>
    <s v="Boulevard Educatiu"/>
    <x v="0"/>
    <x v="1"/>
    <x v="2"/>
    <n v="26.068559556786703"/>
  </r>
  <r>
    <x v="0"/>
    <s v="SER0003"/>
    <s v="Servei d'Assistència a la Dona(ABITS)"/>
    <s v="APP0002"/>
    <s v="Abordatge Integral Treball Sexual"/>
    <x v="0"/>
    <x v="1"/>
    <x v="2"/>
    <n v="35.822022160664815"/>
  </r>
  <r>
    <x v="0"/>
    <s v="SER0030"/>
    <s v="Escoles Bressol"/>
    <m/>
    <s v="Gestió Escoles Bressol"/>
    <x v="0"/>
    <x v="1"/>
    <x v="2"/>
    <n v="66.334210526315786"/>
  </r>
  <r>
    <x v="0"/>
    <m/>
    <s v="Campanyes"/>
    <m/>
    <s v="Campanyes"/>
    <x v="0"/>
    <x v="1"/>
    <x v="2"/>
    <n v="0"/>
  </r>
  <r>
    <x v="0"/>
    <s v="SER0030"/>
    <s v="Serveis a Escoles (PAE)"/>
    <m/>
    <s v="Programa d'Activitats extraescolars"/>
    <x v="0"/>
    <x v="2"/>
    <x v="0"/>
    <n v="186.64992503748124"/>
  </r>
  <r>
    <x v="0"/>
    <s v="SER0030"/>
    <s v="Serveis a Escoles (Boulevard Educatiu)"/>
    <m/>
    <s v="Boulevard Educatiu"/>
    <x v="0"/>
    <x v="2"/>
    <x v="0"/>
    <n v="90.143478260869557"/>
  </r>
  <r>
    <x v="0"/>
    <s v="SER0003"/>
    <s v="Servei d'Assistència a la Dona(ABITS)"/>
    <s v="APP0002"/>
    <s v="Abordatge Integral Treball Sexual"/>
    <x v="0"/>
    <x v="2"/>
    <x v="0"/>
    <n v="99.604047976011998"/>
  </r>
  <r>
    <x v="0"/>
    <s v="SER0030"/>
    <s v="Escoles Bressol"/>
    <m/>
    <s v="Gestió Escoles Bressol"/>
    <x v="0"/>
    <x v="2"/>
    <x v="0"/>
    <n v="212.5"/>
  </r>
  <r>
    <x v="0"/>
    <m/>
    <s v="Campanyes"/>
    <m/>
    <s v="Campanyes"/>
    <x v="0"/>
    <x v="2"/>
    <x v="0"/>
    <n v="467.99999999999994"/>
  </r>
  <r>
    <x v="0"/>
    <s v="SER0030"/>
    <s v="Serveis a Escoles (PAE)"/>
    <m/>
    <s v="Programa d'Activitats extraescolars"/>
    <x v="0"/>
    <x v="2"/>
    <x v="1"/>
    <n v="340"/>
  </r>
  <r>
    <x v="0"/>
    <s v="SER0030"/>
    <s v="Serveis a Escoles (Boulevard Educatiu)"/>
    <m/>
    <s v="Boulevard Educatiu"/>
    <x v="0"/>
    <x v="2"/>
    <x v="1"/>
    <n v="83.646926536731627"/>
  </r>
  <r>
    <x v="0"/>
    <s v="SER0003"/>
    <s v="Servei d'Assistència a la Dona(ABITS)"/>
    <s v="APP0002"/>
    <s v="Abordatge Integral Treball Sexual"/>
    <x v="0"/>
    <x v="2"/>
    <x v="1"/>
    <n v="159.66536731634181"/>
  </r>
  <r>
    <x v="0"/>
    <s v="SER0030"/>
    <s v="Escoles Bressol"/>
    <m/>
    <s v="Gestió Escoles Bressol"/>
    <x v="0"/>
    <x v="2"/>
    <x v="1"/>
    <n v="593.23193403298353"/>
  </r>
  <r>
    <x v="0"/>
    <m/>
    <s v="Campanyes"/>
    <m/>
    <s v="Campanyes"/>
    <x v="0"/>
    <x v="2"/>
    <x v="1"/>
    <n v="638"/>
  </r>
  <r>
    <x v="0"/>
    <s v="SER0030"/>
    <s v="Serveis a Escoles (PAE)"/>
    <m/>
    <s v="Programa d'Activitats extraescolars"/>
    <x v="0"/>
    <x v="2"/>
    <x v="2"/>
    <n v="78.997506925207745"/>
  </r>
  <r>
    <x v="0"/>
    <s v="SER0030"/>
    <s v="Serveis a Escoles (Boulevard Educatiu)"/>
    <m/>
    <s v="Boulevard Educatiu"/>
    <x v="0"/>
    <x v="2"/>
    <x v="2"/>
    <n v="26.068559556786703"/>
  </r>
  <r>
    <x v="0"/>
    <s v="SER0003"/>
    <s v="Servei d'Assistència a la Dona(ABITS)"/>
    <s v="APP0002"/>
    <s v="Abordatge Integral Treball Sexual"/>
    <x v="0"/>
    <x v="2"/>
    <x v="2"/>
    <n v="38.890443213296393"/>
  </r>
  <r>
    <x v="0"/>
    <s v="SER0030"/>
    <s v="Escoles Bressol"/>
    <m/>
    <s v="Gestió Escoles Bressol"/>
    <x v="0"/>
    <x v="2"/>
    <x v="2"/>
    <n v="120.85983379501384"/>
  </r>
  <r>
    <x v="0"/>
    <m/>
    <s v="Campanyes"/>
    <m/>
    <s v="Campanyes"/>
    <x v="0"/>
    <x v="2"/>
    <x v="2"/>
    <n v="165.89999999999998"/>
  </r>
  <r>
    <x v="0"/>
    <s v="SER0030"/>
    <s v="Serveis a Escoles (PAE)"/>
    <m/>
    <s v="Programa d'Activitats extraescolars"/>
    <x v="0"/>
    <x v="3"/>
    <x v="0"/>
    <n v="186.64992503748124"/>
  </r>
  <r>
    <x v="0"/>
    <s v="SER0030"/>
    <s v="Serveis a Escoles (Boulevard Educatiu)"/>
    <m/>
    <s v="Boulevard Educatiu"/>
    <x v="0"/>
    <x v="3"/>
    <x v="0"/>
    <n v="90.143478260869557"/>
  </r>
  <r>
    <x v="0"/>
    <s v="SER0003"/>
    <s v="Servei d'Assistència a la Dona(ABITS)"/>
    <s v="APP0002"/>
    <s v="Abordatge Integral Treball Sexual"/>
    <x v="0"/>
    <x v="3"/>
    <x v="0"/>
    <n v="0"/>
  </r>
  <r>
    <x v="0"/>
    <s v="SER0030"/>
    <s v="Escoles Bressol"/>
    <m/>
    <s v="Gestió Escoles Bressol"/>
    <x v="0"/>
    <x v="3"/>
    <x v="0"/>
    <n v="212.5"/>
  </r>
  <r>
    <x v="0"/>
    <m/>
    <s v="Campanyes"/>
    <m/>
    <s v="Campanyes"/>
    <x v="0"/>
    <x v="3"/>
    <x v="0"/>
    <n v="467.99999999999994"/>
  </r>
  <r>
    <x v="0"/>
    <s v="SER0030"/>
    <s v="Serveis a Escoles (PAE)"/>
    <m/>
    <s v="Programa d'Activitats extraescolars"/>
    <x v="0"/>
    <x v="3"/>
    <x v="1"/>
    <n v="340"/>
  </r>
  <r>
    <x v="0"/>
    <s v="SER0030"/>
    <s v="Serveis a Escoles (Boulevard Educatiu)"/>
    <m/>
    <s v="Boulevard Educatiu"/>
    <x v="0"/>
    <x v="3"/>
    <x v="1"/>
    <n v="83.646926536731627"/>
  </r>
  <r>
    <x v="0"/>
    <s v="SER0003"/>
    <s v="Servei d'Assistència a la Dona(ABITS)"/>
    <s v="APP0002"/>
    <s v="Abordatge Integral Treball Sexual"/>
    <x v="0"/>
    <x v="3"/>
    <x v="1"/>
    <n v="0"/>
  </r>
  <r>
    <x v="0"/>
    <s v="SER0030"/>
    <s v="Escoles Bressol"/>
    <m/>
    <s v="Gestió Escoles Bressol"/>
    <x v="0"/>
    <x v="3"/>
    <x v="1"/>
    <n v="593.23193403298353"/>
  </r>
  <r>
    <x v="0"/>
    <m/>
    <s v="Campanyes"/>
    <m/>
    <s v="Campanyes"/>
    <x v="0"/>
    <x v="3"/>
    <x v="1"/>
    <n v="638"/>
  </r>
  <r>
    <x v="0"/>
    <s v="SER0030"/>
    <s v="Serveis a Escoles (PAE)"/>
    <m/>
    <s v="Programa d'Activitats extraescolars"/>
    <x v="0"/>
    <x v="3"/>
    <x v="2"/>
    <n v="78.997506925207745"/>
  </r>
  <r>
    <x v="0"/>
    <s v="SER0030"/>
    <s v="Serveis a Escoles (Boulevard Educatiu)"/>
    <m/>
    <s v="Boulevard Educatiu"/>
    <x v="0"/>
    <x v="3"/>
    <x v="2"/>
    <n v="26.068559556786703"/>
  </r>
  <r>
    <x v="0"/>
    <s v="SER0003"/>
    <s v="Servei d'Assistència a la Dona(ABITS)"/>
    <s v="APP0002"/>
    <s v="Abordatge Integral Treball Sexual"/>
    <x v="0"/>
    <x v="3"/>
    <x v="2"/>
    <n v="0"/>
  </r>
  <r>
    <x v="0"/>
    <s v="SER0030"/>
    <s v="Escoles Bressol"/>
    <m/>
    <s v="Gestió Escoles Bressol"/>
    <x v="0"/>
    <x v="3"/>
    <x v="2"/>
    <n v="120.85983379501384"/>
  </r>
  <r>
    <x v="0"/>
    <m/>
    <s v="Campanyes"/>
    <m/>
    <s v="Campanyes"/>
    <x v="0"/>
    <x v="3"/>
    <x v="2"/>
    <n v="165.89999999999998"/>
  </r>
  <r>
    <x v="0"/>
    <s v="SER0030"/>
    <s v="Serveis a Escoles (PAE)"/>
    <m/>
    <s v="Programa d'Activitats extraescolars"/>
    <x v="0"/>
    <x v="4"/>
    <x v="0"/>
    <n v="46.023238380809595"/>
  </r>
  <r>
    <x v="0"/>
    <s v="SER0030"/>
    <s v="Serveis a Escoles (Boulevard Educatiu)"/>
    <m/>
    <s v="Boulevard Educatiu"/>
    <x v="0"/>
    <x v="4"/>
    <x v="0"/>
    <n v="22.227136431784107"/>
  </r>
  <r>
    <x v="0"/>
    <s v="SER0003"/>
    <s v="Servei d'Assistència a la Dona(ABITS)"/>
    <s v="APP0002"/>
    <s v="Abordatge Integral Treball Sexual"/>
    <x v="0"/>
    <x v="4"/>
    <x v="0"/>
    <n v="0"/>
  </r>
  <r>
    <x v="0"/>
    <s v="SER0030"/>
    <s v="Escoles Bressol"/>
    <m/>
    <s v="Gestió Escoles Bressol"/>
    <x v="0"/>
    <x v="4"/>
    <x v="0"/>
    <n v="52.397301349325339"/>
  </r>
  <r>
    <x v="0"/>
    <m/>
    <s v="Campanyes"/>
    <m/>
    <s v="Campanyes"/>
    <x v="0"/>
    <x v="4"/>
    <x v="0"/>
    <n v="115.39730134932533"/>
  </r>
  <r>
    <x v="0"/>
    <s v="SER0030"/>
    <s v="Serveis a Escoles (PAE)"/>
    <m/>
    <s v="Programa d'Activitats extraescolars"/>
    <x v="0"/>
    <x v="4"/>
    <x v="1"/>
    <n v="83.835682158920534"/>
  </r>
  <r>
    <x v="0"/>
    <s v="SER0030"/>
    <s v="Serveis a Escoles (Boulevard Educatiu)"/>
    <m/>
    <s v="Boulevard Educatiu"/>
    <x v="0"/>
    <x v="4"/>
    <x v="1"/>
    <n v="20.625337331334332"/>
  </r>
  <r>
    <x v="0"/>
    <s v="SER0003"/>
    <s v="Servei d'Assistència a la Dona(ABITS)"/>
    <s v="APP0002"/>
    <s v="Abordatge Integral Treball Sexual"/>
    <x v="0"/>
    <x v="4"/>
    <x v="1"/>
    <n v="0"/>
  </r>
  <r>
    <x v="0"/>
    <s v="SER0030"/>
    <s v="Escoles Bressol"/>
    <m/>
    <s v="Gestió Escoles Bressol"/>
    <x v="0"/>
    <x v="4"/>
    <x v="1"/>
    <n v="146.27631184407795"/>
  </r>
  <r>
    <x v="0"/>
    <m/>
    <s v="Campanyes"/>
    <m/>
    <s v="Campanyes"/>
    <x v="0"/>
    <x v="4"/>
    <x v="1"/>
    <n v="157.31514242878561"/>
  </r>
  <r>
    <x v="0"/>
    <s v="SER0030"/>
    <s v="Serveis a Escoles (PAE)"/>
    <m/>
    <s v="Programa d'Activitats extraescolars"/>
    <x v="0"/>
    <x v="4"/>
    <x v="2"/>
    <n v="19.478808864265925"/>
  </r>
  <r>
    <x v="0"/>
    <s v="SER0030"/>
    <s v="Serveis a Escoles (Boulevard Educatiu)"/>
    <m/>
    <s v="Boulevard Educatiu"/>
    <x v="0"/>
    <x v="4"/>
    <x v="2"/>
    <n v="6.4278393351800549"/>
  </r>
  <r>
    <x v="0"/>
    <s v="SER0003"/>
    <s v="Servei d'Assistència a la Dona(ABITS)"/>
    <s v="APP0002"/>
    <s v="Abordatge Integral Treball Sexual"/>
    <x v="0"/>
    <x v="4"/>
    <x v="2"/>
    <n v="0"/>
  </r>
  <r>
    <x v="0"/>
    <s v="SER0030"/>
    <s v="Escoles Bressol"/>
    <m/>
    <s v="Gestió Escoles Bressol"/>
    <x v="0"/>
    <x v="4"/>
    <x v="2"/>
    <n v="29.801108033240993"/>
  </r>
  <r>
    <x v="0"/>
    <m/>
    <s v="Campanyes"/>
    <m/>
    <s v="Campanyes"/>
    <x v="0"/>
    <x v="4"/>
    <x v="2"/>
    <n v="40.906786703601107"/>
  </r>
  <r>
    <x v="0"/>
    <m/>
    <m/>
    <m/>
    <m/>
    <x v="1"/>
    <x v="5"/>
    <x v="0"/>
    <n v="1277"/>
  </r>
  <r>
    <x v="0"/>
    <m/>
    <m/>
    <m/>
    <m/>
    <x v="1"/>
    <x v="5"/>
    <x v="0"/>
    <m/>
  </r>
  <r>
    <x v="0"/>
    <m/>
    <m/>
    <m/>
    <m/>
    <x v="1"/>
    <x v="5"/>
    <x v="0"/>
    <m/>
  </r>
  <r>
    <x v="0"/>
    <m/>
    <m/>
    <m/>
    <m/>
    <x v="1"/>
    <x v="5"/>
    <x v="0"/>
    <m/>
  </r>
  <r>
    <x v="0"/>
    <m/>
    <m/>
    <m/>
    <m/>
    <x v="1"/>
    <x v="5"/>
    <x v="0"/>
    <m/>
  </r>
  <r>
    <x v="0"/>
    <m/>
    <m/>
    <m/>
    <m/>
    <x v="1"/>
    <x v="5"/>
    <x v="1"/>
    <n v="2502"/>
  </r>
  <r>
    <x v="0"/>
    <m/>
    <m/>
    <m/>
    <m/>
    <x v="1"/>
    <x v="5"/>
    <x v="1"/>
    <m/>
  </r>
  <r>
    <x v="0"/>
    <m/>
    <m/>
    <m/>
    <m/>
    <x v="1"/>
    <x v="5"/>
    <x v="1"/>
    <m/>
  </r>
  <r>
    <x v="0"/>
    <m/>
    <m/>
    <m/>
    <m/>
    <x v="1"/>
    <x v="5"/>
    <x v="1"/>
    <m/>
  </r>
  <r>
    <x v="0"/>
    <m/>
    <m/>
    <m/>
    <m/>
    <x v="1"/>
    <x v="5"/>
    <x v="1"/>
    <m/>
  </r>
  <r>
    <x v="0"/>
    <m/>
    <m/>
    <m/>
    <m/>
    <x v="1"/>
    <x v="5"/>
    <x v="2"/>
    <n v="847"/>
  </r>
  <r>
    <x v="0"/>
    <m/>
    <m/>
    <m/>
    <m/>
    <x v="1"/>
    <x v="5"/>
    <x v="2"/>
    <m/>
  </r>
  <r>
    <x v="0"/>
    <m/>
    <m/>
    <m/>
    <m/>
    <x v="1"/>
    <x v="5"/>
    <x v="2"/>
    <m/>
  </r>
  <r>
    <x v="0"/>
    <m/>
    <m/>
    <m/>
    <m/>
    <x v="1"/>
    <x v="5"/>
    <x v="2"/>
    <m/>
  </r>
  <r>
    <x v="0"/>
    <m/>
    <m/>
    <m/>
    <m/>
    <x v="1"/>
    <x v="5"/>
    <x v="2"/>
    <m/>
  </r>
  <r>
    <x v="0"/>
    <m/>
    <m/>
    <m/>
    <m/>
    <x v="1"/>
    <x v="0"/>
    <x v="0"/>
    <n v="25.4"/>
  </r>
  <r>
    <x v="0"/>
    <m/>
    <m/>
    <m/>
    <m/>
    <x v="1"/>
    <x v="0"/>
    <x v="0"/>
    <m/>
  </r>
  <r>
    <x v="0"/>
    <m/>
    <m/>
    <m/>
    <m/>
    <x v="1"/>
    <x v="0"/>
    <x v="0"/>
    <m/>
  </r>
  <r>
    <x v="0"/>
    <m/>
    <m/>
    <m/>
    <m/>
    <x v="1"/>
    <x v="0"/>
    <x v="0"/>
    <m/>
  </r>
  <r>
    <x v="0"/>
    <m/>
    <m/>
    <m/>
    <m/>
    <x v="1"/>
    <x v="0"/>
    <x v="0"/>
    <m/>
  </r>
  <r>
    <x v="0"/>
    <m/>
    <m/>
    <m/>
    <m/>
    <x v="1"/>
    <x v="0"/>
    <x v="1"/>
    <n v="58.55"/>
  </r>
  <r>
    <x v="0"/>
    <m/>
    <m/>
    <m/>
    <m/>
    <x v="1"/>
    <x v="0"/>
    <x v="1"/>
    <m/>
  </r>
  <r>
    <x v="0"/>
    <m/>
    <m/>
    <m/>
    <m/>
    <x v="1"/>
    <x v="0"/>
    <x v="1"/>
    <m/>
  </r>
  <r>
    <x v="0"/>
    <m/>
    <m/>
    <m/>
    <m/>
    <x v="1"/>
    <x v="0"/>
    <x v="1"/>
    <m/>
  </r>
  <r>
    <x v="0"/>
    <m/>
    <m/>
    <m/>
    <m/>
    <x v="1"/>
    <x v="0"/>
    <x v="1"/>
    <m/>
  </r>
  <r>
    <x v="0"/>
    <m/>
    <m/>
    <m/>
    <m/>
    <x v="1"/>
    <x v="0"/>
    <x v="2"/>
    <n v="23.89"/>
  </r>
  <r>
    <x v="0"/>
    <m/>
    <m/>
    <m/>
    <m/>
    <x v="1"/>
    <x v="0"/>
    <x v="2"/>
    <m/>
  </r>
  <r>
    <x v="0"/>
    <m/>
    <m/>
    <m/>
    <m/>
    <x v="1"/>
    <x v="0"/>
    <x v="2"/>
    <m/>
  </r>
  <r>
    <x v="0"/>
    <m/>
    <m/>
    <m/>
    <m/>
    <x v="1"/>
    <x v="0"/>
    <x v="2"/>
    <m/>
  </r>
  <r>
    <x v="0"/>
    <m/>
    <m/>
    <m/>
    <m/>
    <x v="1"/>
    <x v="5"/>
    <x v="2"/>
    <m/>
  </r>
  <r>
    <x v="0"/>
    <m/>
    <m/>
    <m/>
    <m/>
    <x v="2"/>
    <x v="0"/>
    <x v="0"/>
    <n v="409.24"/>
  </r>
  <r>
    <x v="0"/>
    <m/>
    <m/>
    <m/>
    <m/>
    <x v="2"/>
    <x v="0"/>
    <x v="0"/>
    <m/>
  </r>
  <r>
    <x v="0"/>
    <m/>
    <m/>
    <m/>
    <m/>
    <x v="2"/>
    <x v="0"/>
    <x v="0"/>
    <m/>
  </r>
  <r>
    <x v="0"/>
    <m/>
    <m/>
    <m/>
    <m/>
    <x v="2"/>
    <x v="0"/>
    <x v="0"/>
    <m/>
  </r>
  <r>
    <x v="0"/>
    <m/>
    <m/>
    <m/>
    <m/>
    <x v="2"/>
    <x v="0"/>
    <x v="0"/>
    <m/>
  </r>
  <r>
    <x v="0"/>
    <m/>
    <m/>
    <m/>
    <m/>
    <x v="2"/>
    <x v="0"/>
    <x v="1"/>
    <n v="943.23"/>
  </r>
  <r>
    <x v="0"/>
    <m/>
    <m/>
    <m/>
    <m/>
    <x v="2"/>
    <x v="0"/>
    <x v="1"/>
    <m/>
  </r>
  <r>
    <x v="0"/>
    <m/>
    <m/>
    <m/>
    <m/>
    <x v="2"/>
    <x v="0"/>
    <x v="1"/>
    <m/>
  </r>
  <r>
    <x v="0"/>
    <m/>
    <m/>
    <m/>
    <m/>
    <x v="2"/>
    <x v="0"/>
    <x v="1"/>
    <m/>
  </r>
  <r>
    <x v="0"/>
    <m/>
    <m/>
    <m/>
    <m/>
    <x v="2"/>
    <x v="0"/>
    <x v="1"/>
    <m/>
  </r>
  <r>
    <x v="0"/>
    <m/>
    <m/>
    <m/>
    <m/>
    <x v="2"/>
    <x v="0"/>
    <x v="2"/>
    <n v="384.94"/>
  </r>
  <r>
    <x v="0"/>
    <m/>
    <m/>
    <m/>
    <m/>
    <x v="2"/>
    <x v="0"/>
    <x v="2"/>
    <m/>
  </r>
  <r>
    <x v="0"/>
    <m/>
    <m/>
    <m/>
    <m/>
    <x v="2"/>
    <x v="0"/>
    <x v="2"/>
    <m/>
  </r>
  <r>
    <x v="0"/>
    <m/>
    <m/>
    <m/>
    <m/>
    <x v="2"/>
    <x v="0"/>
    <x v="2"/>
    <m/>
  </r>
  <r>
    <x v="0"/>
    <m/>
    <m/>
    <m/>
    <m/>
    <x v="2"/>
    <x v="5"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0">
  <r>
    <x v="0"/>
    <s v="SER0030"/>
    <s v="Serveis a Escoles (PAE)"/>
    <m/>
    <s v="Programa d'Activitats extraescolars"/>
    <x v="0"/>
    <x v="0"/>
    <x v="0"/>
    <n v="195.76791604197899"/>
    <n v="66.7"/>
    <n v="13057.72"/>
  </r>
  <r>
    <x v="0"/>
    <s v="SER0030"/>
    <s v="Serveis a Escoles (Boulevard Educatiu)"/>
    <m/>
    <s v="Boulevard Educatiu"/>
    <x v="0"/>
    <x v="0"/>
    <x v="0"/>
    <n v="61.001199400299853"/>
    <n v="66.7"/>
    <n v="4068.78"/>
  </r>
  <r>
    <x v="0"/>
    <s v="SER0003"/>
    <s v="Servei d'Assistència a la Dona(ABITS)"/>
    <s v="APP0002"/>
    <s v="Abordatge Integral Treball Sexual"/>
    <x v="0"/>
    <x v="0"/>
    <x v="0"/>
    <n v="152.47001499250374"/>
    <n v="66.7"/>
    <n v="10169.75"/>
  </r>
  <r>
    <x v="0"/>
    <s v="SER0030"/>
    <s v="Escoles Bressol"/>
    <m/>
    <s v="Gestió Escoles Bressol"/>
    <x v="0"/>
    <x v="0"/>
    <x v="0"/>
    <n v="0"/>
    <n v="66.7"/>
    <n v="0"/>
  </r>
  <r>
    <x v="0"/>
    <m/>
    <s v="Campanyes"/>
    <m/>
    <s v="Campanyes"/>
    <x v="0"/>
    <x v="0"/>
    <x v="0"/>
    <n v="0"/>
    <n v="66.7"/>
    <n v="0"/>
  </r>
  <r>
    <x v="0"/>
    <s v="SER0030"/>
    <s v="Serveis a Escoles (PAE)"/>
    <m/>
    <s v="Programa d'Activitats extraescolars"/>
    <x v="0"/>
    <x v="0"/>
    <x v="1"/>
    <n v="319.12323838080954"/>
    <n v="66.7"/>
    <n v="21285.519999999997"/>
  </r>
  <r>
    <x v="0"/>
    <s v="SER0030"/>
    <s v="Serveis a Escoles (Boulevard Educatiu)"/>
    <m/>
    <s v="Boulevard Educatiu"/>
    <x v="0"/>
    <x v="0"/>
    <x v="1"/>
    <n v="92.604947526236884"/>
    <n v="66.7"/>
    <n v="6176.75"/>
  </r>
  <r>
    <x v="0"/>
    <s v="SER0003"/>
    <s v="Servei d'Assistència a la Dona(ABITS)"/>
    <s v="APP0002"/>
    <s v="Abordatge Integral Treball Sexual"/>
    <x v="0"/>
    <x v="0"/>
    <x v="1"/>
    <n v="143.82533733133431"/>
    <n v="66.7"/>
    <n v="9593.15"/>
  </r>
  <r>
    <x v="0"/>
    <s v="SER0030"/>
    <s v="Escoles Bressol"/>
    <m/>
    <s v="Gestió Escoles Bressol"/>
    <x v="0"/>
    <x v="0"/>
    <x v="1"/>
    <n v="0"/>
    <n v="66.7"/>
    <n v="0"/>
  </r>
  <r>
    <x v="0"/>
    <m/>
    <s v="Campanyes"/>
    <m/>
    <s v="Campanyes"/>
    <x v="0"/>
    <x v="0"/>
    <x v="1"/>
    <n v="0"/>
    <n v="66.7"/>
    <n v="0"/>
  </r>
  <r>
    <x v="0"/>
    <s v="SER0030"/>
    <s v="Serveis a Escoles (PAE)"/>
    <m/>
    <s v="Programa d'Activitats extraescolars"/>
    <x v="0"/>
    <x v="0"/>
    <x v="2"/>
    <n v="65.833656509695288"/>
    <n v="72.2"/>
    <n v="4753.1899999999996"/>
  </r>
  <r>
    <x v="0"/>
    <s v="SER0030"/>
    <s v="Serveis a Escoles (Boulevard Educatiu)"/>
    <m/>
    <s v="Boulevard Educatiu"/>
    <x v="0"/>
    <x v="0"/>
    <x v="2"/>
    <n v="17.640858725761774"/>
    <n v="72.2"/>
    <n v="1273.67"/>
  </r>
  <r>
    <x v="0"/>
    <s v="SER0003"/>
    <s v="Servei d'Assistència a la Dona(ABITS)"/>
    <s v="APP0002"/>
    <s v="Abordatge Integral Treball Sexual"/>
    <x v="0"/>
    <x v="0"/>
    <x v="2"/>
    <n v="33.044321329639892"/>
    <n v="72.2"/>
    <n v="2385.8000000000002"/>
  </r>
  <r>
    <x v="0"/>
    <s v="SER0030"/>
    <s v="Escoles Bressol"/>
    <m/>
    <s v="Gestió Escoles Bressol"/>
    <x v="0"/>
    <x v="0"/>
    <x v="2"/>
    <n v="0"/>
    <n v="72.2"/>
    <n v="0"/>
  </r>
  <r>
    <x v="0"/>
    <m/>
    <s v="Campanyes"/>
    <m/>
    <s v="Campanyes"/>
    <x v="0"/>
    <x v="0"/>
    <x v="2"/>
    <n v="0"/>
    <n v="72.2"/>
    <n v="0"/>
  </r>
  <r>
    <x v="0"/>
    <s v="SER0030"/>
    <s v="Serveis a Escoles (PAE)"/>
    <m/>
    <s v="Programa d'Activitats extraescolars"/>
    <x v="0"/>
    <x v="1"/>
    <x v="0"/>
    <n v="186.64992503748124"/>
    <n v="0.26500000000000001"/>
    <n v="49.462230134932533"/>
  </r>
  <r>
    <x v="0"/>
    <s v="SER0030"/>
    <s v="Serveis a Escoles (Boulevard Educatiu)"/>
    <m/>
    <s v="Boulevard Educatiu"/>
    <x v="0"/>
    <x v="1"/>
    <x v="0"/>
    <n v="90.143478260869557"/>
    <n v="66.7"/>
    <n v="6012.57"/>
  </r>
  <r>
    <x v="0"/>
    <s v="SER0003"/>
    <s v="Servei d'Assistència a la Dona(ABITS)"/>
    <s v="APP0002"/>
    <s v="Abordatge Integral Treball Sexual"/>
    <x v="0"/>
    <x v="1"/>
    <x v="0"/>
    <n v="132.563868065967"/>
    <n v="66.7"/>
    <n v="8842.0099999999984"/>
  </r>
  <r>
    <x v="0"/>
    <s v="SER0030"/>
    <s v="Escoles Bressol"/>
    <m/>
    <s v="Gestió Escoles Bressol"/>
    <x v="0"/>
    <x v="1"/>
    <x v="0"/>
    <n v="302.03613193403299"/>
    <n v="66.7"/>
    <n v="20145.810000000001"/>
  </r>
  <r>
    <x v="0"/>
    <m/>
    <s v="Campanyes"/>
    <m/>
    <s v="Campanyes"/>
    <x v="0"/>
    <x v="1"/>
    <x v="0"/>
    <n v="0"/>
    <n v="66.7"/>
    <n v="0"/>
  </r>
  <r>
    <x v="0"/>
    <s v="SER0030"/>
    <s v="Serveis a Escoles (PAE)"/>
    <m/>
    <s v="Programa d'Activitats extraescolars"/>
    <x v="0"/>
    <x v="1"/>
    <x v="1"/>
    <n v="340"/>
    <n v="66.7"/>
    <n v="22678"/>
  </r>
  <r>
    <x v="0"/>
    <s v="SER0030"/>
    <s v="Serveis a Escoles (Boulevard Educatiu)"/>
    <m/>
    <s v="Boulevard Educatiu"/>
    <x v="0"/>
    <x v="1"/>
    <x v="1"/>
    <n v="83.646926536731627"/>
    <n v="66.7"/>
    <n v="5579.25"/>
  </r>
  <r>
    <x v="0"/>
    <s v="SER0003"/>
    <s v="Servei d'Assistència a la Dona(ABITS)"/>
    <s v="APP0002"/>
    <s v="Abordatge Integral Treball Sexual"/>
    <x v="0"/>
    <x v="1"/>
    <x v="1"/>
    <n v="106.25007496251874"/>
    <n v="66.7"/>
    <n v="7086.88"/>
  </r>
  <r>
    <x v="0"/>
    <s v="SER0030"/>
    <s v="Escoles Bressol"/>
    <m/>
    <s v="Gestió Escoles Bressol"/>
    <x v="0"/>
    <x v="1"/>
    <x v="1"/>
    <n v="377.19175412293851"/>
    <n v="66.7"/>
    <n v="25158.69"/>
  </r>
  <r>
    <x v="0"/>
    <m/>
    <s v="Campanyes"/>
    <m/>
    <s v="Campanyes"/>
    <x v="0"/>
    <x v="1"/>
    <x v="1"/>
    <n v="318"/>
    <n v="66.7"/>
    <n v="21210.600000000002"/>
  </r>
  <r>
    <x v="0"/>
    <s v="SER0030"/>
    <s v="Serveis a Escoles (PAE)"/>
    <m/>
    <s v="Programa d'Activitats extraescolars"/>
    <x v="0"/>
    <x v="1"/>
    <x v="2"/>
    <n v="78.997506925207745"/>
    <n v="1.03"/>
    <n v="81.367432132963984"/>
  </r>
  <r>
    <x v="0"/>
    <s v="SER0030"/>
    <s v="Serveis a Escoles (Boulevard Educatiu)"/>
    <m/>
    <s v="Boulevard Educatiu"/>
    <x v="0"/>
    <x v="1"/>
    <x v="2"/>
    <n v="26.068559556786703"/>
    <n v="72.2"/>
    <n v="1882.15"/>
  </r>
  <r>
    <x v="0"/>
    <s v="SER0003"/>
    <s v="Servei d'Assistència a la Dona(ABITS)"/>
    <s v="APP0002"/>
    <s v="Abordatge Integral Treball Sexual"/>
    <x v="0"/>
    <x v="1"/>
    <x v="2"/>
    <n v="35.822022160664815"/>
    <n v="72.2"/>
    <n v="2586.35"/>
  </r>
  <r>
    <x v="0"/>
    <s v="SER0030"/>
    <s v="Escoles Bressol"/>
    <m/>
    <s v="Gestió Escoles Bressol"/>
    <x v="0"/>
    <x v="1"/>
    <x v="2"/>
    <n v="66.334210526315786"/>
    <n v="72.2"/>
    <n v="4789.33"/>
  </r>
  <r>
    <x v="0"/>
    <m/>
    <s v="Campanyes"/>
    <m/>
    <s v="Campanyes"/>
    <x v="0"/>
    <x v="1"/>
    <x v="2"/>
    <n v="0"/>
    <n v="72.2"/>
    <n v="0"/>
  </r>
  <r>
    <x v="0"/>
    <s v="SER0030"/>
    <s v="Serveis a Escoles (PAE)"/>
    <m/>
    <s v="Programa d'Activitats extraescolars"/>
    <x v="0"/>
    <x v="2"/>
    <x v="0"/>
    <n v="186.64992503748124"/>
    <n v="3.9349999999999996"/>
    <n v="734.46745502248859"/>
  </r>
  <r>
    <x v="0"/>
    <s v="SER0030"/>
    <s v="Serveis a Escoles (Boulevard Educatiu)"/>
    <m/>
    <s v="Boulevard Educatiu"/>
    <x v="0"/>
    <x v="2"/>
    <x v="0"/>
    <n v="90.143478260869557"/>
    <n v="66.7"/>
    <n v="6012.57"/>
  </r>
  <r>
    <x v="0"/>
    <s v="SER0003"/>
    <s v="Servei d'Assistència a la Dona(ABITS)"/>
    <s v="APP0002"/>
    <s v="Abordatge Integral Treball Sexual"/>
    <x v="0"/>
    <x v="2"/>
    <x v="0"/>
    <n v="99.604047976011998"/>
    <n v="66.7"/>
    <n v="6643.59"/>
  </r>
  <r>
    <x v="0"/>
    <s v="SER0030"/>
    <s v="Escoles Bressol"/>
    <m/>
    <s v="Gestió Escoles Bressol"/>
    <x v="0"/>
    <x v="2"/>
    <x v="0"/>
    <n v="212.5"/>
    <n v="66.7"/>
    <n v="14173.75"/>
  </r>
  <r>
    <x v="0"/>
    <m/>
    <s v="Campanyes"/>
    <m/>
    <s v="Campanyes"/>
    <x v="0"/>
    <x v="2"/>
    <x v="0"/>
    <n v="467.99999999999994"/>
    <n v="66.7"/>
    <n v="31215.599999999999"/>
  </r>
  <r>
    <x v="0"/>
    <s v="SER0030"/>
    <s v="Serveis a Escoles (PAE)"/>
    <m/>
    <s v="Programa d'Activitats extraescolars"/>
    <x v="0"/>
    <x v="2"/>
    <x v="1"/>
    <n v="340"/>
    <n v="66.7"/>
    <n v="22678"/>
  </r>
  <r>
    <x v="0"/>
    <s v="SER0030"/>
    <s v="Serveis a Escoles (Boulevard Educatiu)"/>
    <m/>
    <s v="Boulevard Educatiu"/>
    <x v="0"/>
    <x v="2"/>
    <x v="1"/>
    <n v="83.646926536731627"/>
    <n v="66.7"/>
    <n v="5579.25"/>
  </r>
  <r>
    <x v="0"/>
    <s v="SER0003"/>
    <s v="Servei d'Assistència a la Dona(ABITS)"/>
    <s v="APP0002"/>
    <s v="Abordatge Integral Treball Sexual"/>
    <x v="0"/>
    <x v="2"/>
    <x v="1"/>
    <n v="159.66536731634181"/>
    <n v="66.7"/>
    <n v="10649.68"/>
  </r>
  <r>
    <x v="0"/>
    <s v="SER0030"/>
    <s v="Escoles Bressol"/>
    <m/>
    <s v="Gestió Escoles Bressol"/>
    <x v="0"/>
    <x v="2"/>
    <x v="1"/>
    <n v="593.23193403298353"/>
    <n v="66.7"/>
    <n v="39568.57"/>
  </r>
  <r>
    <x v="0"/>
    <m/>
    <s v="Campanyes"/>
    <m/>
    <s v="Campanyes"/>
    <x v="0"/>
    <x v="2"/>
    <x v="1"/>
    <n v="638"/>
    <n v="66.7"/>
    <n v="42554.6"/>
  </r>
  <r>
    <x v="0"/>
    <s v="SER0030"/>
    <s v="Serveis a Escoles (PAE)"/>
    <m/>
    <s v="Programa d'Activitats extraescolars"/>
    <x v="0"/>
    <x v="2"/>
    <x v="2"/>
    <n v="78.997506925207745"/>
    <n v="0"/>
    <n v="0"/>
  </r>
  <r>
    <x v="0"/>
    <s v="SER0030"/>
    <s v="Serveis a Escoles (Boulevard Educatiu)"/>
    <m/>
    <s v="Boulevard Educatiu"/>
    <x v="0"/>
    <x v="2"/>
    <x v="2"/>
    <n v="26.068559556786703"/>
    <n v="72.2"/>
    <n v="1882.15"/>
  </r>
  <r>
    <x v="0"/>
    <s v="SER0003"/>
    <s v="Servei d'Assistència a la Dona(ABITS)"/>
    <s v="APP0002"/>
    <s v="Abordatge Integral Treball Sexual"/>
    <x v="0"/>
    <x v="2"/>
    <x v="2"/>
    <n v="38.890443213296393"/>
    <n v="72.2"/>
    <n v="2807.89"/>
  </r>
  <r>
    <x v="0"/>
    <s v="SER0030"/>
    <s v="Escoles Bressol"/>
    <m/>
    <s v="Gestió Escoles Bressol"/>
    <x v="0"/>
    <x v="2"/>
    <x v="2"/>
    <n v="120.85983379501384"/>
    <n v="72.2"/>
    <n v="8726.08"/>
  </r>
  <r>
    <x v="0"/>
    <m/>
    <s v="Campanyes"/>
    <m/>
    <s v="Campanyes"/>
    <x v="0"/>
    <x v="2"/>
    <x v="2"/>
    <n v="165.89999999999998"/>
    <n v="72.2"/>
    <n v="11977.98"/>
  </r>
  <r>
    <x v="0"/>
    <s v="SER0030"/>
    <s v="Serveis a Escoles (PAE)"/>
    <m/>
    <s v="Programa d'Activitats extraescolars"/>
    <x v="0"/>
    <x v="3"/>
    <x v="0"/>
    <n v="186.64992503748124"/>
    <n v="0"/>
    <n v="0"/>
  </r>
  <r>
    <x v="0"/>
    <s v="SER0030"/>
    <s v="Serveis a Escoles (Boulevard Educatiu)"/>
    <m/>
    <s v="Boulevard Educatiu"/>
    <x v="0"/>
    <x v="3"/>
    <x v="0"/>
    <n v="90.143478260869557"/>
    <n v="66.7"/>
    <n v="6012.57"/>
  </r>
  <r>
    <x v="0"/>
    <s v="SER0003"/>
    <s v="Servei d'Assistència a la Dona(ABITS)"/>
    <s v="APP0002"/>
    <s v="Abordatge Integral Treball Sexual"/>
    <x v="0"/>
    <x v="3"/>
    <x v="0"/>
    <n v="0"/>
    <n v="66.7"/>
    <n v="0"/>
  </r>
  <r>
    <x v="0"/>
    <s v="SER0030"/>
    <s v="Escoles Bressol"/>
    <m/>
    <s v="Gestió Escoles Bressol"/>
    <x v="0"/>
    <x v="3"/>
    <x v="0"/>
    <n v="212.5"/>
    <n v="66.7"/>
    <n v="14173.75"/>
  </r>
  <r>
    <x v="0"/>
    <m/>
    <s v="Campanyes"/>
    <m/>
    <s v="Campanyes"/>
    <x v="0"/>
    <x v="3"/>
    <x v="0"/>
    <n v="467.99999999999994"/>
    <n v="66.7"/>
    <n v="31215.599999999999"/>
  </r>
  <r>
    <x v="0"/>
    <s v="SER0030"/>
    <s v="Serveis a Escoles (PAE)"/>
    <m/>
    <s v="Programa d'Activitats extraescolars"/>
    <x v="0"/>
    <x v="3"/>
    <x v="1"/>
    <n v="340"/>
    <n v="66.7"/>
    <n v="22678"/>
  </r>
  <r>
    <x v="0"/>
    <s v="SER0030"/>
    <s v="Serveis a Escoles (Boulevard Educatiu)"/>
    <m/>
    <s v="Boulevard Educatiu"/>
    <x v="0"/>
    <x v="3"/>
    <x v="1"/>
    <n v="83.646926536731627"/>
    <n v="66.7"/>
    <n v="5579.25"/>
  </r>
  <r>
    <x v="0"/>
    <s v="SER0003"/>
    <s v="Servei d'Assistència a la Dona(ABITS)"/>
    <s v="APP0002"/>
    <s v="Abordatge Integral Treball Sexual"/>
    <x v="0"/>
    <x v="3"/>
    <x v="1"/>
    <n v="0"/>
    <n v="66.7"/>
    <n v="0"/>
  </r>
  <r>
    <x v="0"/>
    <s v="SER0030"/>
    <s v="Escoles Bressol"/>
    <m/>
    <s v="Gestió Escoles Bressol"/>
    <x v="0"/>
    <x v="3"/>
    <x v="1"/>
    <n v="593.23193403298353"/>
    <n v="66.7"/>
    <n v="39568.57"/>
  </r>
  <r>
    <x v="0"/>
    <m/>
    <s v="Campanyes"/>
    <m/>
    <s v="Campanyes"/>
    <x v="0"/>
    <x v="3"/>
    <x v="1"/>
    <n v="638"/>
    <n v="66.7"/>
    <n v="42554.6"/>
  </r>
  <r>
    <x v="0"/>
    <s v="SER0030"/>
    <s v="Serveis a Escoles (PAE)"/>
    <m/>
    <s v="Programa d'Activitats extraescolars"/>
    <x v="0"/>
    <x v="3"/>
    <x v="2"/>
    <n v="78.997506925207745"/>
    <n v="0"/>
    <n v="0"/>
  </r>
  <r>
    <x v="0"/>
    <s v="SER0030"/>
    <s v="Serveis a Escoles (Boulevard Educatiu)"/>
    <m/>
    <s v="Boulevard Educatiu"/>
    <x v="0"/>
    <x v="3"/>
    <x v="2"/>
    <n v="26.068559556786703"/>
    <n v="72.2"/>
    <n v="1882.15"/>
  </r>
  <r>
    <x v="0"/>
    <s v="SER0003"/>
    <s v="Servei d'Assistència a la Dona(ABITS)"/>
    <s v="APP0002"/>
    <s v="Abordatge Integral Treball Sexual"/>
    <x v="0"/>
    <x v="3"/>
    <x v="2"/>
    <n v="0"/>
    <n v="72.2"/>
    <n v="0"/>
  </r>
  <r>
    <x v="0"/>
    <s v="SER0030"/>
    <s v="Escoles Bressol"/>
    <m/>
    <s v="Gestió Escoles Bressol"/>
    <x v="0"/>
    <x v="3"/>
    <x v="2"/>
    <n v="120.85983379501384"/>
    <n v="72.2"/>
    <n v="8726.08"/>
  </r>
  <r>
    <x v="0"/>
    <m/>
    <s v="Campanyes"/>
    <m/>
    <s v="Campanyes"/>
    <x v="0"/>
    <x v="3"/>
    <x v="2"/>
    <n v="165.89999999999998"/>
    <n v="72.2"/>
    <n v="11977.98"/>
  </r>
  <r>
    <x v="0"/>
    <s v="SER0030"/>
    <s v="Serveis a Escoles (PAE)"/>
    <m/>
    <s v="Programa d'Activitats extraescolars"/>
    <x v="0"/>
    <x v="4"/>
    <x v="0"/>
    <n v="46.023238380809595"/>
    <n v="0"/>
    <n v="0"/>
  </r>
  <r>
    <x v="0"/>
    <s v="SER0030"/>
    <s v="Serveis a Escoles (Boulevard Educatiu)"/>
    <m/>
    <s v="Boulevard Educatiu"/>
    <x v="0"/>
    <x v="4"/>
    <x v="0"/>
    <n v="22.227136431784107"/>
    <n v="66.7"/>
    <n v="1482.55"/>
  </r>
  <r>
    <x v="0"/>
    <s v="SER0003"/>
    <s v="Servei d'Assistència a la Dona(ABITS)"/>
    <s v="APP0002"/>
    <s v="Abordatge Integral Treball Sexual"/>
    <x v="0"/>
    <x v="4"/>
    <x v="0"/>
    <n v="0"/>
    <n v="66.7"/>
    <n v="0"/>
  </r>
  <r>
    <x v="0"/>
    <s v="SER0030"/>
    <s v="Escoles Bressol"/>
    <m/>
    <s v="Gestió Escoles Bressol"/>
    <x v="0"/>
    <x v="4"/>
    <x v="0"/>
    <n v="52.397301349325339"/>
    <n v="66.7"/>
    <n v="3494.9"/>
  </r>
  <r>
    <x v="0"/>
    <m/>
    <s v="Campanyes"/>
    <m/>
    <s v="Campanyes"/>
    <x v="0"/>
    <x v="4"/>
    <x v="0"/>
    <n v="115.39730134932533"/>
    <n v="66.7"/>
    <n v="7697"/>
  </r>
  <r>
    <x v="0"/>
    <s v="SER0030"/>
    <s v="Serveis a Escoles (PAE)"/>
    <m/>
    <s v="Programa d'Activitats extraescolars"/>
    <x v="0"/>
    <x v="4"/>
    <x v="1"/>
    <n v="83.835682158920534"/>
    <n v="66.7"/>
    <n v="5591.84"/>
  </r>
  <r>
    <x v="0"/>
    <s v="SER0030"/>
    <s v="Serveis a Escoles (Boulevard Educatiu)"/>
    <m/>
    <s v="Boulevard Educatiu"/>
    <x v="0"/>
    <x v="4"/>
    <x v="1"/>
    <n v="20.625337331334332"/>
    <n v="66.7"/>
    <n v="1375.71"/>
  </r>
  <r>
    <x v="0"/>
    <s v="SER0003"/>
    <s v="Servei d'Assistència a la Dona(ABITS)"/>
    <s v="APP0002"/>
    <s v="Abordatge Integral Treball Sexual"/>
    <x v="0"/>
    <x v="4"/>
    <x v="1"/>
    <n v="0"/>
    <n v="66.7"/>
    <n v="0"/>
  </r>
  <r>
    <x v="0"/>
    <s v="SER0030"/>
    <s v="Escoles Bressol"/>
    <m/>
    <s v="Gestió Escoles Bressol"/>
    <x v="0"/>
    <x v="4"/>
    <x v="1"/>
    <n v="146.27631184407795"/>
    <n v="66.7"/>
    <n v="9756.6299999999992"/>
  </r>
  <r>
    <x v="0"/>
    <m/>
    <s v="Campanyes"/>
    <m/>
    <s v="Campanyes"/>
    <x v="0"/>
    <x v="4"/>
    <x v="1"/>
    <n v="157.31514242878561"/>
    <n v="66.7"/>
    <n v="10492.92"/>
  </r>
  <r>
    <x v="0"/>
    <s v="SER0030"/>
    <s v="Serveis a Escoles (PAE)"/>
    <m/>
    <s v="Programa d'Activitats extraescolars"/>
    <x v="0"/>
    <x v="4"/>
    <x v="2"/>
    <n v="19.478808864265925"/>
    <n v="0"/>
    <n v="0"/>
  </r>
  <r>
    <x v="0"/>
    <s v="SER0030"/>
    <s v="Serveis a Escoles (Boulevard Educatiu)"/>
    <m/>
    <s v="Boulevard Educatiu"/>
    <x v="0"/>
    <x v="4"/>
    <x v="2"/>
    <n v="6.4278393351800549"/>
    <n v="72.2"/>
    <n v="464.09"/>
  </r>
  <r>
    <x v="0"/>
    <s v="SER0003"/>
    <s v="Servei d'Assistència a la Dona(ABITS)"/>
    <s v="APP0002"/>
    <s v="Abordatge Integral Treball Sexual"/>
    <x v="0"/>
    <x v="4"/>
    <x v="2"/>
    <n v="0"/>
    <n v="72.2"/>
    <n v="0"/>
  </r>
  <r>
    <x v="0"/>
    <s v="SER0030"/>
    <s v="Escoles Bressol"/>
    <m/>
    <s v="Gestió Escoles Bressol"/>
    <x v="0"/>
    <x v="4"/>
    <x v="2"/>
    <n v="29.801108033240993"/>
    <n v="72.2"/>
    <n v="2151.64"/>
  </r>
  <r>
    <x v="0"/>
    <m/>
    <s v="Campanyes"/>
    <m/>
    <s v="Campanyes"/>
    <x v="0"/>
    <x v="4"/>
    <x v="2"/>
    <n v="40.906786703601107"/>
    <n v="72.2"/>
    <n v="2953.47"/>
  </r>
  <r>
    <x v="0"/>
    <m/>
    <m/>
    <m/>
    <m/>
    <x v="1"/>
    <x v="5"/>
    <x v="0"/>
    <n v="1277"/>
    <n v="38.99"/>
    <n v="49790.23"/>
  </r>
  <r>
    <x v="0"/>
    <m/>
    <m/>
    <m/>
    <m/>
    <x v="1"/>
    <x v="5"/>
    <x v="0"/>
    <m/>
    <m/>
    <n v="0"/>
  </r>
  <r>
    <x v="0"/>
    <m/>
    <m/>
    <m/>
    <m/>
    <x v="1"/>
    <x v="5"/>
    <x v="0"/>
    <m/>
    <m/>
    <n v="0"/>
  </r>
  <r>
    <x v="0"/>
    <m/>
    <m/>
    <m/>
    <m/>
    <x v="1"/>
    <x v="5"/>
    <x v="0"/>
    <m/>
    <m/>
    <n v="0"/>
  </r>
  <r>
    <x v="0"/>
    <m/>
    <m/>
    <m/>
    <m/>
    <x v="1"/>
    <x v="5"/>
    <x v="0"/>
    <m/>
    <m/>
    <n v="0"/>
  </r>
  <r>
    <x v="0"/>
    <m/>
    <m/>
    <m/>
    <m/>
    <x v="1"/>
    <x v="5"/>
    <x v="1"/>
    <n v="2502"/>
    <n v="42.21"/>
    <n v="105609.42"/>
  </r>
  <r>
    <x v="0"/>
    <m/>
    <m/>
    <m/>
    <m/>
    <x v="1"/>
    <x v="5"/>
    <x v="1"/>
    <m/>
    <m/>
    <n v="0"/>
  </r>
  <r>
    <x v="0"/>
    <m/>
    <m/>
    <m/>
    <m/>
    <x v="1"/>
    <x v="5"/>
    <x v="1"/>
    <m/>
    <m/>
    <n v="0"/>
  </r>
  <r>
    <x v="0"/>
    <m/>
    <m/>
    <m/>
    <m/>
    <x v="1"/>
    <x v="5"/>
    <x v="1"/>
    <m/>
    <m/>
    <n v="0"/>
  </r>
  <r>
    <x v="0"/>
    <m/>
    <m/>
    <m/>
    <m/>
    <x v="1"/>
    <x v="5"/>
    <x v="1"/>
    <m/>
    <m/>
    <n v="0"/>
  </r>
  <r>
    <x v="0"/>
    <m/>
    <m/>
    <m/>
    <m/>
    <x v="1"/>
    <x v="5"/>
    <x v="2"/>
    <n v="847"/>
    <n v="45.05"/>
    <n v="38157.35"/>
  </r>
  <r>
    <x v="0"/>
    <m/>
    <m/>
    <m/>
    <m/>
    <x v="1"/>
    <x v="5"/>
    <x v="2"/>
    <m/>
    <m/>
    <n v="0"/>
  </r>
  <r>
    <x v="0"/>
    <m/>
    <m/>
    <m/>
    <m/>
    <x v="1"/>
    <x v="5"/>
    <x v="2"/>
    <m/>
    <m/>
    <n v="0"/>
  </r>
  <r>
    <x v="0"/>
    <m/>
    <m/>
    <m/>
    <m/>
    <x v="1"/>
    <x v="5"/>
    <x v="2"/>
    <m/>
    <m/>
    <n v="0"/>
  </r>
  <r>
    <x v="0"/>
    <m/>
    <m/>
    <m/>
    <m/>
    <x v="1"/>
    <x v="5"/>
    <x v="2"/>
    <m/>
    <m/>
    <n v="0"/>
  </r>
  <r>
    <x v="0"/>
    <m/>
    <m/>
    <m/>
    <m/>
    <x v="1"/>
    <x v="0"/>
    <x v="0"/>
    <n v="25.4"/>
    <n v="38.99"/>
    <n v="990.346"/>
  </r>
  <r>
    <x v="0"/>
    <m/>
    <m/>
    <m/>
    <m/>
    <x v="1"/>
    <x v="0"/>
    <x v="0"/>
    <m/>
    <m/>
    <n v="0"/>
  </r>
  <r>
    <x v="0"/>
    <m/>
    <m/>
    <m/>
    <m/>
    <x v="1"/>
    <x v="0"/>
    <x v="0"/>
    <m/>
    <m/>
    <n v="0"/>
  </r>
  <r>
    <x v="0"/>
    <m/>
    <m/>
    <m/>
    <m/>
    <x v="1"/>
    <x v="0"/>
    <x v="0"/>
    <m/>
    <m/>
    <n v="0"/>
  </r>
  <r>
    <x v="0"/>
    <m/>
    <m/>
    <m/>
    <m/>
    <x v="1"/>
    <x v="0"/>
    <x v="0"/>
    <m/>
    <m/>
    <n v="0"/>
  </r>
  <r>
    <x v="0"/>
    <m/>
    <m/>
    <m/>
    <m/>
    <x v="1"/>
    <x v="0"/>
    <x v="1"/>
    <n v="58.55"/>
    <n v="42.21"/>
    <n v="2471.3955000000001"/>
  </r>
  <r>
    <x v="0"/>
    <m/>
    <m/>
    <m/>
    <m/>
    <x v="1"/>
    <x v="0"/>
    <x v="1"/>
    <m/>
    <m/>
    <n v="0"/>
  </r>
  <r>
    <x v="0"/>
    <m/>
    <m/>
    <m/>
    <m/>
    <x v="1"/>
    <x v="0"/>
    <x v="1"/>
    <m/>
    <m/>
    <n v="0"/>
  </r>
  <r>
    <x v="0"/>
    <m/>
    <m/>
    <m/>
    <m/>
    <x v="1"/>
    <x v="0"/>
    <x v="1"/>
    <m/>
    <m/>
    <n v="0"/>
  </r>
  <r>
    <x v="0"/>
    <m/>
    <m/>
    <m/>
    <m/>
    <x v="1"/>
    <x v="0"/>
    <x v="1"/>
    <m/>
    <m/>
    <n v="0"/>
  </r>
  <r>
    <x v="0"/>
    <m/>
    <m/>
    <m/>
    <m/>
    <x v="1"/>
    <x v="0"/>
    <x v="2"/>
    <n v="23.89"/>
    <n v="45.05"/>
    <n v="1076.2445"/>
  </r>
  <r>
    <x v="0"/>
    <m/>
    <m/>
    <m/>
    <m/>
    <x v="1"/>
    <x v="0"/>
    <x v="2"/>
    <m/>
    <m/>
    <n v="0"/>
  </r>
  <r>
    <x v="0"/>
    <m/>
    <m/>
    <m/>
    <m/>
    <x v="1"/>
    <x v="0"/>
    <x v="2"/>
    <m/>
    <m/>
    <n v="0"/>
  </r>
  <r>
    <x v="0"/>
    <m/>
    <m/>
    <m/>
    <m/>
    <x v="1"/>
    <x v="0"/>
    <x v="2"/>
    <m/>
    <m/>
    <n v="0"/>
  </r>
  <r>
    <x v="0"/>
    <m/>
    <m/>
    <m/>
    <m/>
    <x v="1"/>
    <x v="5"/>
    <x v="2"/>
    <m/>
    <m/>
    <n v="0"/>
  </r>
  <r>
    <x v="0"/>
    <m/>
    <m/>
    <m/>
    <m/>
    <x v="2"/>
    <x v="0"/>
    <x v="0"/>
    <n v="409.24"/>
    <n v="38.99"/>
    <n v="15956.267600000001"/>
  </r>
  <r>
    <x v="0"/>
    <m/>
    <m/>
    <m/>
    <m/>
    <x v="2"/>
    <x v="0"/>
    <x v="0"/>
    <m/>
    <m/>
    <n v="0"/>
  </r>
  <r>
    <x v="0"/>
    <m/>
    <m/>
    <m/>
    <m/>
    <x v="2"/>
    <x v="0"/>
    <x v="0"/>
    <m/>
    <m/>
    <n v="0"/>
  </r>
  <r>
    <x v="0"/>
    <m/>
    <m/>
    <m/>
    <m/>
    <x v="2"/>
    <x v="0"/>
    <x v="0"/>
    <m/>
    <m/>
    <n v="0"/>
  </r>
  <r>
    <x v="0"/>
    <m/>
    <m/>
    <m/>
    <m/>
    <x v="2"/>
    <x v="0"/>
    <x v="0"/>
    <m/>
    <m/>
    <n v="0"/>
  </r>
  <r>
    <x v="0"/>
    <m/>
    <m/>
    <m/>
    <m/>
    <x v="2"/>
    <x v="0"/>
    <x v="1"/>
    <n v="943.23"/>
    <n v="42.21"/>
    <n v="39813.738300000005"/>
  </r>
  <r>
    <x v="0"/>
    <m/>
    <m/>
    <m/>
    <m/>
    <x v="2"/>
    <x v="0"/>
    <x v="1"/>
    <m/>
    <m/>
    <n v="0"/>
  </r>
  <r>
    <x v="0"/>
    <m/>
    <m/>
    <m/>
    <m/>
    <x v="2"/>
    <x v="0"/>
    <x v="1"/>
    <m/>
    <m/>
    <n v="0"/>
  </r>
  <r>
    <x v="0"/>
    <m/>
    <m/>
    <m/>
    <m/>
    <x v="2"/>
    <x v="0"/>
    <x v="1"/>
    <m/>
    <m/>
    <n v="0"/>
  </r>
  <r>
    <x v="0"/>
    <m/>
    <m/>
    <m/>
    <m/>
    <x v="2"/>
    <x v="0"/>
    <x v="1"/>
    <m/>
    <m/>
    <n v="0"/>
  </r>
  <r>
    <x v="0"/>
    <m/>
    <m/>
    <m/>
    <m/>
    <x v="2"/>
    <x v="0"/>
    <x v="2"/>
    <n v="384.94"/>
    <n v="45.05"/>
    <n v="17341.546999999999"/>
  </r>
  <r>
    <x v="0"/>
    <m/>
    <m/>
    <m/>
    <m/>
    <x v="2"/>
    <x v="0"/>
    <x v="2"/>
    <m/>
    <m/>
    <n v="0"/>
  </r>
  <r>
    <x v="0"/>
    <m/>
    <m/>
    <m/>
    <m/>
    <x v="2"/>
    <x v="0"/>
    <x v="2"/>
    <m/>
    <m/>
    <n v="0"/>
  </r>
  <r>
    <x v="0"/>
    <m/>
    <m/>
    <m/>
    <m/>
    <x v="2"/>
    <x v="0"/>
    <x v="2"/>
    <m/>
    <m/>
    <n v="0"/>
  </r>
  <r>
    <x v="0"/>
    <m/>
    <m/>
    <m/>
    <m/>
    <x v="2"/>
    <x v="5"/>
    <x v="2"/>
    <m/>
    <m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0">
  <r>
    <s v="SER0004"/>
    <s v="Ajuts econòmics Serveis Socials"/>
    <s v="APP0034"/>
    <x v="0"/>
    <x v="0"/>
    <x v="0"/>
    <n v="230.547976011994"/>
    <n v="276.65757121439282"/>
    <n v="76.080886426592798"/>
    <n v="318"/>
    <n v="1"/>
    <n v="0"/>
    <n v="230.547976011994"/>
    <n v="276.65757121439282"/>
    <n v="76.080886426592798"/>
    <n v="318"/>
    <n v="594.65757121439287"/>
    <n v="0"/>
    <n v="0"/>
    <n v="0"/>
    <n v="0"/>
    <n v="0"/>
  </r>
  <r>
    <s v="SER0004"/>
    <s v="Ajuts econòmics Serveis Socials"/>
    <s v="APP0857"/>
    <x v="1"/>
    <x v="0"/>
    <x v="0"/>
    <n v="143.21919040479759"/>
    <n v="286.43838080959512"/>
    <n v="64.448614958448744"/>
    <n v="237"/>
    <n v="1"/>
    <n v="0"/>
    <n v="143.21919040479759"/>
    <n v="286.43838080959512"/>
    <n v="64.448614958448744"/>
    <n v="237"/>
    <n v="523.43838080959517"/>
    <n v="0"/>
    <n v="0"/>
    <n v="0"/>
    <n v="0"/>
    <n v="0"/>
  </r>
  <r>
    <s v="SER0012"/>
    <s v="Menjadors Socials"/>
    <s v="APP0426"/>
    <x v="2"/>
    <x v="0"/>
    <x v="0"/>
    <n v="105.26026986506746"/>
    <n v="126.31229385307344"/>
    <n v="34.735872576177279"/>
    <n v="112"/>
    <n v="1"/>
    <n v="0"/>
    <n v="105.26026986506746"/>
    <n v="126.31229385307344"/>
    <n v="34.735872576177279"/>
    <n v="112"/>
    <n v="238.31229385307344"/>
    <n v="0"/>
    <n v="0"/>
    <n v="0"/>
    <n v="0"/>
    <n v="0"/>
  </r>
  <r>
    <s v="SER0018"/>
    <s v="Servei d’assistència persones amb discapacitat:"/>
    <s v="APP0257"/>
    <x v="3"/>
    <x v="0"/>
    <x v="0"/>
    <n v="67.068515742128938"/>
    <n v="111.78080959520238"/>
    <n v="26.827423822714682"/>
    <n v="76"/>
    <n v="0"/>
    <n v="1"/>
    <n v="0"/>
    <n v="0"/>
    <n v="0"/>
    <n v="0"/>
    <n v="0"/>
    <n v="67.068515742128938"/>
    <n v="111.78080959520238"/>
    <n v="26.827423822714682"/>
    <n v="76"/>
    <n v="187.78080959520238"/>
  </r>
  <r>
    <s v="SER00xx"/>
    <s v="Equipaments i altres recursos Persones vulnerables"/>
    <s v="APP1019"/>
    <x v="4"/>
    <x v="0"/>
    <x v="0"/>
    <n v="122.39999999999999"/>
    <n v="306.00000000000006"/>
    <n v="64.259972299168965"/>
    <n v="237"/>
    <n v="0"/>
    <n v="1"/>
    <n v="0"/>
    <n v="0"/>
    <n v="0"/>
    <n v="0"/>
    <n v="0"/>
    <n v="122.39999999999999"/>
    <n v="306.00000000000006"/>
    <n v="64.259972299168965"/>
    <n v="237"/>
    <n v="543"/>
  </r>
  <r>
    <s v="SER0013"/>
    <s v="Equipaments i altres recursos Persones vulnerables"/>
    <s v="APP0608"/>
    <x v="5"/>
    <x v="0"/>
    <x v="0"/>
    <n v="167.08905547226385"/>
    <n v="143.21919040479756"/>
    <n v="46.546260387811628"/>
    <n v="112"/>
    <n v="1"/>
    <n v="0"/>
    <n v="167.08905547226385"/>
    <n v="143.21919040479756"/>
    <n v="46.546260387811628"/>
    <n v="112"/>
    <n v="255.21919040479756"/>
    <n v="0"/>
    <n v="0"/>
    <n v="0"/>
    <n v="0"/>
    <n v="0"/>
  </r>
  <r>
    <s v="SER0003"/>
    <s v="Servei d'Assistència a la Dona"/>
    <s v="APP0736"/>
    <x v="6"/>
    <x v="0"/>
    <x v="0"/>
    <n v="70.767166416791596"/>
    <n v="64.58905547226388"/>
    <n v="20.303462603878117"/>
    <n v="112"/>
    <n v="1"/>
    <n v="0"/>
    <n v="70.767166416791596"/>
    <n v="64.58905547226388"/>
    <n v="20.303462603878117"/>
    <n v="112"/>
    <n v="176.58905547226388"/>
    <n v="0"/>
    <n v="0"/>
    <n v="0"/>
    <n v="0"/>
    <n v="0"/>
  </r>
  <r>
    <s v="SER0016"/>
    <s v="Teleassistència Domiciliària"/>
    <s v="APP0671"/>
    <x v="7"/>
    <x v="0"/>
    <x v="0"/>
    <n v="83.123238380809582"/>
    <n v="90.705547226386813"/>
    <n v="26.074376731301935"/>
    <n v="112"/>
    <n v="1"/>
    <n v="0"/>
    <n v="83.123238380809582"/>
    <n v="90.705547226386813"/>
    <n v="26.074376731301935"/>
    <n v="112"/>
    <n v="202.70554722638681"/>
    <n v="0"/>
    <n v="0"/>
    <n v="0"/>
    <n v="0"/>
    <n v="0"/>
  </r>
  <r>
    <s v="SER0011"/>
    <s v="Serveis d'assistència a la immigració"/>
    <s v="APP0320"/>
    <x v="8"/>
    <x v="0"/>
    <x v="0"/>
    <n v="65.112293853073453"/>
    <n v="70.538380809595211"/>
    <n v="20.347645429362878"/>
    <n v="76"/>
    <n v="0"/>
    <n v="1"/>
    <n v="0"/>
    <n v="0"/>
    <n v="0"/>
    <n v="0"/>
    <n v="0"/>
    <n v="65.112293853073453"/>
    <n v="70.538380809595211"/>
    <n v="20.347645429362878"/>
    <n v="76"/>
    <n v="146.5383808095952"/>
  </r>
  <r>
    <s v="SER0011"/>
    <s v="Serveis d'assistència a la immigració"/>
    <s v="APP0321"/>
    <x v="9"/>
    <x v="0"/>
    <x v="0"/>
    <n v="65.112293853073453"/>
    <n v="97.668515742128918"/>
    <n v="24.417174515235455"/>
    <n v="76"/>
    <n v="0"/>
    <n v="1"/>
    <n v="0"/>
    <n v="0"/>
    <n v="0"/>
    <n v="0"/>
    <n v="0"/>
    <n v="65.112293853073453"/>
    <n v="97.668515742128918"/>
    <n v="24.417174515235455"/>
    <n v="76"/>
    <n v="173.66851574212893"/>
  </r>
  <r>
    <s v="SER0014"/>
    <s v="Llei de la Dependència"/>
    <s v="APP0976"/>
    <x v="10"/>
    <x v="0"/>
    <x v="0"/>
    <n v="239.7"/>
    <n v="152.99999999999997"/>
    <n v="58.904986149584481"/>
    <n v="237"/>
    <n v="1"/>
    <n v="0"/>
    <n v="239.7"/>
    <n v="152.99999999999997"/>
    <n v="58.904986149584481"/>
    <n v="237"/>
    <n v="390"/>
    <n v="0"/>
    <n v="0"/>
    <n v="0"/>
    <n v="0"/>
    <n v="0"/>
  </r>
  <r>
    <s v="SER0010"/>
    <s v="Portal del Professional de Serveis Socials"/>
    <s v="APP0529"/>
    <x v="11"/>
    <x v="0"/>
    <x v="0"/>
    <n v="63.272563718140923"/>
    <n v="69.024587706146917"/>
    <n v="19.844598337950139"/>
    <n v="76"/>
    <n v="0"/>
    <n v="1"/>
    <n v="0"/>
    <n v="0"/>
    <n v="0"/>
    <n v="0"/>
    <n v="0"/>
    <n v="63.272563718140923"/>
    <n v="69.024587706146917"/>
    <n v="19.844598337950139"/>
    <n v="76"/>
    <n v="145.02458770614692"/>
  </r>
  <r>
    <s v="SER0010"/>
    <s v="Portal del Professional de Serveis Socials"/>
    <s v="APP0988 "/>
    <x v="12"/>
    <x v="0"/>
    <x v="0"/>
    <n v="32.556221889055472"/>
    <n v="65.112293853073453"/>
    <n v="14.650277008310249"/>
    <n v="36"/>
    <n v="0"/>
    <n v="1"/>
    <n v="0"/>
    <n v="0"/>
    <n v="0"/>
    <n v="0"/>
    <n v="0"/>
    <n v="32.556221889055472"/>
    <n v="65.112293853073453"/>
    <n v="14.650277008310249"/>
    <n v="36"/>
    <n v="101.11229385307345"/>
  </r>
  <r>
    <s v="SER0015"/>
    <s v="Servei d'atenció Domiciliària"/>
    <s v="APP0596"/>
    <x v="13"/>
    <x v="0"/>
    <x v="0"/>
    <n v="357"/>
    <n v="816"/>
    <n v="175.95"/>
    <n v="237"/>
    <n v="1"/>
    <n v="0"/>
    <n v="357"/>
    <n v="816"/>
    <n v="175.95"/>
    <n v="237"/>
    <n v="1053"/>
    <n v="0"/>
    <n v="0"/>
    <n v="0"/>
    <n v="0"/>
    <n v="0"/>
  </r>
  <r>
    <s v="SER0009"/>
    <s v="Expedients Serveis Socials"/>
    <s v="APP0633"/>
    <x v="14"/>
    <x v="0"/>
    <x v="0"/>
    <n v="814.13703148425782"/>
    <n v="1713.9725637181411"/>
    <n v="379.2164819944598"/>
    <n v="441"/>
    <n v="0.85"/>
    <n v="0.15000000000000002"/>
    <n v="692.01647676161917"/>
    <n v="1456.8766791604198"/>
    <n v="322.33400969529083"/>
    <n v="374.84999999999997"/>
    <n v="1831.7266791604197"/>
    <n v="122.12055472263864"/>
    <n v="257.09588455772132"/>
    <n v="56.882472299168967"/>
    <n v="66.150000000000034"/>
    <n v="323.24588455772135"/>
  </r>
  <r>
    <s v="SER0009"/>
    <s v="Expedients Serveis Socials"/>
    <s v="APP0615"/>
    <x v="15"/>
    <x v="0"/>
    <x v="0"/>
    <n v="172.79445277361319"/>
    <n v="116.16431784107945"/>
    <n v="43.343905817174509"/>
    <n v="237"/>
    <n v="0.85"/>
    <n v="0.15000000000000002"/>
    <n v="146.87528485757122"/>
    <n v="98.739670164917527"/>
    <n v="36.84231994459833"/>
    <n v="201.45"/>
    <n v="300.18967016491752"/>
    <n v="25.919167916041971"/>
    <n v="17.424647676161925"/>
    <n v="6.5015858725761788"/>
    <n v="35.550000000000011"/>
    <n v="52.974647676161936"/>
  </r>
  <r>
    <s v="SER0009"/>
    <s v="Expedients Serveis Socials"/>
    <s v="APP0975"/>
    <x v="16"/>
    <x v="0"/>
    <x v="0"/>
    <n v="306"/>
    <n v="2040"/>
    <n v="351.9"/>
    <n v="237"/>
    <n v="0.85"/>
    <n v="0.15000000000000002"/>
    <n v="260.09999999999997"/>
    <n v="1734"/>
    <n v="299.11499999999995"/>
    <n v="201.45"/>
    <n v="1935.45"/>
    <n v="45.900000000000034"/>
    <n v="306"/>
    <n v="52.785000000000025"/>
    <n v="35.550000000000011"/>
    <n v="341.55"/>
  </r>
  <r>
    <s v="SER0007"/>
    <s v="Serveis d'assistència a la Gent Gran"/>
    <s v="APP0986"/>
    <x v="17"/>
    <x v="0"/>
    <x v="0"/>
    <n v="209.1"/>
    <n v="203.99999999999997"/>
    <n v="61.965096952908588"/>
    <n v="112"/>
    <n v="1"/>
    <n v="0"/>
    <n v="209.1"/>
    <n v="203.99999999999997"/>
    <n v="61.965096952908588"/>
    <n v="112"/>
    <n v="316"/>
    <n v="0"/>
    <n v="0"/>
    <n v="0"/>
    <n v="0"/>
    <n v="0"/>
  </r>
  <r>
    <s v="SER0551"/>
    <s v="Urgències i Emergències Socials"/>
    <s v="APP1073"/>
    <x v="18"/>
    <x v="0"/>
    <x v="0"/>
    <n v="149.97256371814092"/>
    <n v="419.92323838080955"/>
    <n v="85.484487534626027"/>
    <n v="237"/>
    <n v="1"/>
    <n v="0"/>
    <n v="149.97256371814092"/>
    <n v="419.92323838080955"/>
    <n v="85.484487534626027"/>
    <n v="237"/>
    <n v="656.92323838080961"/>
    <n v="0"/>
    <n v="0"/>
    <n v="0"/>
    <n v="0"/>
    <n v="0"/>
  </r>
  <r>
    <s v="SER0550 "/>
    <s v="Serveis Socials Bàsics"/>
    <s v="APP1130"/>
    <x v="19"/>
    <x v="0"/>
    <x v="0"/>
    <n v="814.13703148425782"/>
    <n v="942.68485757121437"/>
    <n v="263.52326869806092"/>
    <n v="441"/>
    <n v="1"/>
    <n v="0"/>
    <n v="814.13703148425782"/>
    <n v="942.68485757121437"/>
    <n v="263.52326869806092"/>
    <n v="441"/>
    <n v="1383.6848575712143"/>
    <n v="0"/>
    <n v="0"/>
    <n v="0"/>
    <n v="0"/>
    <n v="0"/>
  </r>
  <r>
    <s v="SER0009"/>
    <s v="Expedients Serveis Socials"/>
    <s v="APP0982"/>
    <x v="20"/>
    <x v="0"/>
    <x v="0"/>
    <n v="153"/>
    <n v="510"/>
    <n v="99.449999999999989"/>
    <n v="112"/>
    <n v="1"/>
    <n v="0"/>
    <n v="153"/>
    <n v="510"/>
    <n v="99.449999999999989"/>
    <n v="112"/>
    <n v="622"/>
    <n v="0"/>
    <n v="0"/>
    <n v="0"/>
    <n v="0"/>
    <n v="0"/>
  </r>
  <r>
    <s v="SER0009"/>
    <n v="1"/>
    <s v="APP0983"/>
    <x v="21"/>
    <x v="0"/>
    <x v="0"/>
    <n v="30.599999999999998"/>
    <n v="36.597601199400295"/>
    <n v="10.079639889196676"/>
    <n v="36"/>
    <n v="0.85"/>
    <n v="0.15000000000000002"/>
    <n v="26.009999999999998"/>
    <n v="31.107961019490251"/>
    <n v="8.5676939058171744"/>
    <n v="30.599999999999998"/>
    <n v="61.707961019490249"/>
    <n v="4.59"/>
    <n v="5.4896401799100438"/>
    <n v="1.5119459833795013"/>
    <n v="5.4000000000000021"/>
    <n v="10.889640179910046"/>
  </r>
  <r>
    <s v="SER0009"/>
    <s v="Expedients Serveis Socials"/>
    <s v="APP0980"/>
    <x v="22"/>
    <x v="0"/>
    <x v="0"/>
    <n v="612"/>
    <n v="458.99999999999994"/>
    <n v="160.65"/>
    <n v="237"/>
    <n v="0.8"/>
    <n v="0.19999999999999996"/>
    <n v="489.6"/>
    <n v="367.2"/>
    <n v="128.52000000000001"/>
    <n v="189.60000000000002"/>
    <n v="556.79999999999995"/>
    <n v="122.39999999999998"/>
    <n v="91.799999999999955"/>
    <n v="32.129999999999995"/>
    <n v="47.399999999999977"/>
    <n v="139.19999999999993"/>
  </r>
  <r>
    <s v="SER0009"/>
    <s v="Expedients Serveis Socials"/>
    <s v="APP1094"/>
    <x v="23"/>
    <x v="0"/>
    <x v="0"/>
    <n v="30.599999999999998"/>
    <n v="0"/>
    <n v="4.5900277008310244"/>
    <n v="36"/>
    <n v="0.85"/>
    <n v="0.15000000000000002"/>
    <n v="26.009999999999998"/>
    <n v="0"/>
    <n v="3.9015235457063708"/>
    <n v="30.599999999999998"/>
    <n v="30.599999999999998"/>
    <n v="4.59"/>
    <n v="0"/>
    <n v="0.68850415512465357"/>
    <n v="5.4000000000000021"/>
    <n v="5.4000000000000021"/>
  </r>
  <r>
    <s v="SER0017 "/>
    <s v="Servei indicadors i explotació de dades"/>
    <s v="APPXXXX"/>
    <x v="24"/>
    <x v="0"/>
    <x v="0"/>
    <n v="91.8"/>
    <n v="306"/>
    <n v="59.669944598337949"/>
    <n v="118.5"/>
    <n v="0.8"/>
    <n v="0.19999999999999996"/>
    <n v="73.44"/>
    <n v="244.8"/>
    <n v="47.735955678670365"/>
    <n v="94.800000000000011"/>
    <n v="339.6"/>
    <n v="18.36"/>
    <n v="61.199999999999989"/>
    <n v="11.933988919667584"/>
    <n v="23.699999999999989"/>
    <n v="84.899999999999977"/>
  </r>
  <r>
    <s v="SER0017 "/>
    <s v="Servei indicadors i explotació de dades"/>
    <s v="APPXXXX"/>
    <x v="25"/>
    <x v="0"/>
    <x v="0"/>
    <n v="0"/>
    <n v="815.99999999999989"/>
    <n v="122.4"/>
    <n v="118.5"/>
    <n v="0.8"/>
    <n v="0.19999999999999996"/>
    <n v="0"/>
    <n v="652.79999999999995"/>
    <n v="97.920000000000016"/>
    <n v="94.800000000000011"/>
    <n v="747.59999999999991"/>
    <n v="0"/>
    <n v="163.19999999999993"/>
    <n v="24.47999999999999"/>
    <n v="23.699999999999989"/>
    <n v="186.89999999999992"/>
  </r>
  <r>
    <s v="SER0004"/>
    <s v="Ajuts econòmics Serveis Socials"/>
    <s v="APP0034"/>
    <x v="0"/>
    <x v="0"/>
    <x v="1"/>
    <n v="300"/>
    <n v="350"/>
    <n v="97.5"/>
    <n v="0"/>
    <n v="1"/>
    <n v="0"/>
    <n v="300"/>
    <n v="350"/>
    <n v="97.5"/>
    <n v="0"/>
    <n v="350"/>
    <n v="0"/>
    <n v="0"/>
    <n v="0"/>
    <n v="0"/>
    <n v="0"/>
  </r>
  <r>
    <s v="SER0004"/>
    <s v="Ajuts econòmics Serveis Socials"/>
    <s v="APP0857"/>
    <x v="1"/>
    <x v="0"/>
    <x v="1"/>
    <n v="175"/>
    <n v="360"/>
    <n v="80.25"/>
    <n v="0"/>
    <n v="1"/>
    <n v="0"/>
    <n v="175"/>
    <n v="360"/>
    <n v="80.25"/>
    <n v="0"/>
    <n v="360"/>
    <n v="0"/>
    <n v="0"/>
    <n v="0"/>
    <n v="0"/>
    <n v="0"/>
  </r>
  <r>
    <s v="SER0012"/>
    <s v="Menjadors Socials"/>
    <s v="APP0426"/>
    <x v="2"/>
    <x v="0"/>
    <x v="1"/>
    <n v="120"/>
    <n v="150"/>
    <n v="40.5"/>
    <n v="0"/>
    <n v="1"/>
    <n v="0"/>
    <n v="120"/>
    <n v="150"/>
    <n v="40.5"/>
    <n v="0"/>
    <n v="150"/>
    <n v="0"/>
    <n v="0"/>
    <n v="0"/>
    <n v="0"/>
    <n v="0"/>
  </r>
  <r>
    <s v="SER0018"/>
    <s v="Servei d’assistència persones amb discapacitat:"/>
    <s v="APP0257"/>
    <x v="3"/>
    <x v="0"/>
    <x v="1"/>
    <n v="70"/>
    <n v="120"/>
    <n v="28.499999999999996"/>
    <n v="0"/>
    <n v="0"/>
    <n v="1"/>
    <n v="0"/>
    <n v="0"/>
    <n v="0"/>
    <n v="0"/>
    <n v="0"/>
    <n v="70"/>
    <n v="120"/>
    <n v="28.499999999999996"/>
    <n v="0"/>
    <n v="120"/>
  </r>
  <r>
    <s v="SER00xx"/>
    <s v="Equipaments i altres recursos Persones vulnerables"/>
    <s v="APP1019"/>
    <x v="4"/>
    <x v="0"/>
    <x v="1"/>
    <n v="105.09595202398799"/>
    <n v="262.73973013493253"/>
    <n v="55.175346260387805"/>
    <n v="0"/>
    <n v="0"/>
    <n v="1"/>
    <n v="0"/>
    <n v="0"/>
    <n v="0"/>
    <n v="0"/>
    <n v="0"/>
    <n v="105.09595202398799"/>
    <n v="262.73973013493253"/>
    <n v="55.175346260387805"/>
    <n v="0"/>
    <n v="262.73973013493253"/>
  </r>
  <r>
    <s v="SER0013"/>
    <s v="Equipaments i altres recursos Persones vulnerables"/>
    <s v="APP0608"/>
    <x v="5"/>
    <x v="0"/>
    <x v="1"/>
    <n v="205"/>
    <n v="180"/>
    <n v="57.75"/>
    <n v="0"/>
    <n v="1"/>
    <n v="0"/>
    <n v="205"/>
    <n v="180"/>
    <n v="57.75"/>
    <n v="0"/>
    <n v="180"/>
    <n v="0"/>
    <n v="0"/>
    <n v="0"/>
    <n v="0"/>
    <n v="0"/>
  </r>
  <r>
    <s v="SER0003"/>
    <s v="Servei d'Assistència a la Dona"/>
    <s v="APP0736"/>
    <x v="6"/>
    <x v="0"/>
    <x v="1"/>
    <n v="90"/>
    <n v="83.059970014992501"/>
    <n v="25.959002770083103"/>
    <n v="0"/>
    <n v="1"/>
    <n v="0"/>
    <n v="90"/>
    <n v="83.059970014992501"/>
    <n v="25.959002770083103"/>
    <n v="0"/>
    <n v="83.059970014992501"/>
    <n v="0"/>
    <n v="0"/>
    <n v="0"/>
    <n v="0"/>
    <n v="0"/>
  </r>
  <r>
    <s v="SER0016"/>
    <s v="Teleassistència Domiciliària"/>
    <s v="APP0671"/>
    <x v="7"/>
    <x v="0"/>
    <x v="1"/>
    <n v="0"/>
    <n v="0"/>
    <n v="0"/>
    <n v="0"/>
    <n v="1"/>
    <n v="0"/>
    <n v="0"/>
    <n v="0"/>
    <n v="0"/>
    <n v="0"/>
    <n v="0"/>
    <n v="0"/>
    <n v="0"/>
    <n v="0"/>
    <n v="0"/>
    <n v="0"/>
  </r>
  <r>
    <s v="SER0011"/>
    <s v="Serveis d'assistència a la immigració"/>
    <s v="APP0320"/>
    <x v="8"/>
    <x v="0"/>
    <x v="1"/>
    <n v="70"/>
    <n v="80"/>
    <n v="22.5"/>
    <n v="0"/>
    <n v="0"/>
    <n v="1"/>
    <n v="0"/>
    <n v="0"/>
    <n v="0"/>
    <n v="0"/>
    <n v="0"/>
    <n v="70"/>
    <n v="80"/>
    <n v="22.5"/>
    <n v="0"/>
    <n v="80"/>
  </r>
  <r>
    <s v="SER0011"/>
    <s v="Serveis d'assistència a la immigració"/>
    <s v="APP0321"/>
    <x v="9"/>
    <x v="0"/>
    <x v="1"/>
    <n v="70"/>
    <n v="105"/>
    <n v="26.25"/>
    <n v="0"/>
    <n v="0"/>
    <n v="1"/>
    <n v="0"/>
    <n v="0"/>
    <n v="0"/>
    <n v="0"/>
    <n v="0"/>
    <n v="70"/>
    <n v="105"/>
    <n v="26.25"/>
    <n v="0"/>
    <n v="105"/>
  </r>
  <r>
    <s v="SER0014"/>
    <s v="Llei de la Dependència"/>
    <s v="APP0976"/>
    <x v="10"/>
    <x v="0"/>
    <x v="1"/>
    <n v="0"/>
    <n v="0"/>
    <n v="0"/>
    <n v="0"/>
    <n v="1"/>
    <n v="0"/>
    <n v="0"/>
    <n v="0"/>
    <n v="0"/>
    <n v="0"/>
    <n v="0"/>
    <n v="0"/>
    <n v="0"/>
    <n v="0"/>
    <n v="0"/>
    <n v="0"/>
  </r>
  <r>
    <s v="SER0010"/>
    <s v="Portal del Professional de Serveis Socials"/>
    <s v="APP0529"/>
    <x v="11"/>
    <x v="0"/>
    <x v="1"/>
    <n v="65"/>
    <n v="70"/>
    <n v="20.25"/>
    <n v="0"/>
    <n v="0"/>
    <n v="1"/>
    <n v="0"/>
    <n v="0"/>
    <n v="0"/>
    <n v="0"/>
    <n v="0"/>
    <n v="65"/>
    <n v="70"/>
    <n v="20.25"/>
    <n v="0"/>
    <n v="70"/>
  </r>
  <r>
    <s v="SER0010"/>
    <s v="Portal del Professional de Serveis Socials"/>
    <s v="APP0988 "/>
    <x v="12"/>
    <x v="0"/>
    <x v="1"/>
    <n v="35"/>
    <n v="70"/>
    <n v="15.75"/>
    <n v="0"/>
    <n v="0"/>
    <n v="1"/>
    <n v="0"/>
    <n v="0"/>
    <n v="0"/>
    <n v="0"/>
    <n v="0"/>
    <n v="35"/>
    <n v="70"/>
    <n v="15.75"/>
    <n v="0"/>
    <n v="70"/>
  </r>
  <r>
    <s v="SER0015"/>
    <s v="Servei d'atenció Domiciliària"/>
    <s v="APP0596"/>
    <x v="13"/>
    <x v="0"/>
    <x v="1"/>
    <n v="304.02743628185908"/>
    <n v="698.13703148425782"/>
    <n v="150.32465373961219"/>
    <n v="0"/>
    <n v="1"/>
    <n v="0"/>
    <n v="304.02743628185908"/>
    <n v="698.13703148425782"/>
    <n v="150.32465373961219"/>
    <n v="0"/>
    <n v="698.13703148425782"/>
    <n v="0"/>
    <n v="0"/>
    <n v="0"/>
    <n v="0"/>
    <n v="0"/>
  </r>
  <r>
    <s v="SER0009"/>
    <s v="Expedients Serveis Socials"/>
    <s v="APP0633"/>
    <x v="14"/>
    <x v="0"/>
    <x v="1"/>
    <n v="1375"/>
    <n v="2330"/>
    <n v="555.75"/>
    <n v="0"/>
    <n v="0.85"/>
    <n v="0.15000000000000002"/>
    <n v="1168.75"/>
    <n v="1980.5"/>
    <n v="472.38749999999999"/>
    <n v="0"/>
    <n v="1980.5"/>
    <n v="206.25"/>
    <n v="349.5"/>
    <n v="83.362500000000011"/>
    <n v="0"/>
    <n v="349.5"/>
  </r>
  <r>
    <s v="SER0009"/>
    <s v="Expedients Serveis Socials"/>
    <s v="APP0615"/>
    <x v="15"/>
    <x v="0"/>
    <x v="1"/>
    <n v="205"/>
    <n v="140"/>
    <n v="51.75"/>
    <n v="0"/>
    <n v="0.85"/>
    <n v="0.15000000000000002"/>
    <n v="174.25"/>
    <n v="119"/>
    <n v="43.987499999999997"/>
    <n v="0"/>
    <n v="119"/>
    <n v="30.75"/>
    <n v="21"/>
    <n v="7.7625000000000028"/>
    <n v="0"/>
    <n v="21"/>
  </r>
  <r>
    <s v="SER0009"/>
    <s v="Expedients Serveis Socials"/>
    <s v="APP0975"/>
    <x v="16"/>
    <x v="0"/>
    <x v="1"/>
    <n v="440"/>
    <n v="2330"/>
    <n v="415.49999999999994"/>
    <n v="0"/>
    <n v="0.85"/>
    <n v="0.15000000000000002"/>
    <n v="374"/>
    <n v="1980.5"/>
    <n v="353.17499999999995"/>
    <n v="0"/>
    <n v="1980.5"/>
    <n v="66"/>
    <n v="349.5"/>
    <n v="62.324999999999989"/>
    <n v="0"/>
    <n v="349.5"/>
  </r>
  <r>
    <s v="SER0007"/>
    <s v="Serveis d'assistència a la Gent Gran"/>
    <s v="APP0986"/>
    <x v="17"/>
    <x v="0"/>
    <x v="1"/>
    <n v="240"/>
    <n v="235"/>
    <n v="71.25"/>
    <n v="0"/>
    <n v="1"/>
    <n v="0"/>
    <n v="240"/>
    <n v="235"/>
    <n v="71.25"/>
    <n v="0"/>
    <n v="235"/>
    <n v="0"/>
    <n v="0"/>
    <n v="0"/>
    <n v="0"/>
    <n v="0"/>
  </r>
  <r>
    <s v="SER0551"/>
    <s v="Urgències i Emergències Socials"/>
    <s v="APP1073"/>
    <x v="18"/>
    <x v="0"/>
    <x v="1"/>
    <n v="205"/>
    <n v="570"/>
    <n v="116.25"/>
    <n v="0"/>
    <n v="1"/>
    <n v="0"/>
    <n v="205"/>
    <n v="570"/>
    <n v="116.25"/>
    <n v="0"/>
    <n v="570"/>
    <n v="0"/>
    <n v="0"/>
    <n v="0"/>
    <n v="0"/>
    <n v="0"/>
  </r>
  <r>
    <s v="SER0550 "/>
    <s v="Serveis Socials Bàsics"/>
    <s v="APP1130"/>
    <x v="19"/>
    <x v="0"/>
    <x v="1"/>
    <n v="1100"/>
    <n v="1275"/>
    <n v="356.25"/>
    <n v="0"/>
    <n v="1"/>
    <n v="0"/>
    <n v="1100"/>
    <n v="1275"/>
    <n v="356.25"/>
    <n v="0"/>
    <n v="1275"/>
    <n v="0"/>
    <n v="0"/>
    <n v="0"/>
    <n v="0"/>
    <n v="0"/>
  </r>
  <r>
    <s v="SER0009"/>
    <s v="Expedients Serveis Socials"/>
    <s v="APP0982"/>
    <x v="20"/>
    <x v="0"/>
    <x v="1"/>
    <n v="175"/>
    <n v="580"/>
    <n v="113.24999999999999"/>
    <n v="0"/>
    <n v="1"/>
    <n v="0"/>
    <n v="175"/>
    <n v="580"/>
    <n v="113.24999999999999"/>
    <n v="0"/>
    <n v="580"/>
    <n v="0"/>
    <n v="0"/>
    <n v="0"/>
    <n v="0"/>
    <n v="0"/>
  </r>
  <r>
    <s v="SER0009"/>
    <s v="Expedients Serveis Socials"/>
    <s v="APP0983"/>
    <x v="21"/>
    <x v="0"/>
    <x v="1"/>
    <n v="35"/>
    <n v="44.99730134932534"/>
    <n v="11.999584487534626"/>
    <n v="0"/>
    <n v="0.85"/>
    <n v="0.15000000000000002"/>
    <n v="29.75"/>
    <n v="38.247706146926539"/>
    <n v="10.199646814404431"/>
    <n v="0"/>
    <n v="38.247706146926539"/>
    <n v="5.25"/>
    <n v="6.7495952023988011"/>
    <n v="1.799937673130195"/>
    <n v="0"/>
    <n v="6.7495952023988011"/>
  </r>
  <r>
    <s v="SER0009"/>
    <s v="Expedients Serveis Socials"/>
    <s v="APP0980"/>
    <x v="22"/>
    <x v="0"/>
    <x v="1"/>
    <n v="700"/>
    <n v="525"/>
    <n v="183.75"/>
    <n v="0"/>
    <n v="0.8"/>
    <n v="0.19999999999999996"/>
    <n v="560"/>
    <n v="420"/>
    <n v="147"/>
    <n v="0"/>
    <n v="420"/>
    <n v="140"/>
    <n v="105"/>
    <n v="36.75"/>
    <n v="0"/>
    <n v="105"/>
  </r>
  <r>
    <s v="SER0009"/>
    <s v="Expedients Serveis Socials"/>
    <s v="APP1094"/>
    <x v="23"/>
    <x v="0"/>
    <x v="1"/>
    <n v="35"/>
    <n v="0"/>
    <n v="5.25"/>
    <n v="0"/>
    <n v="0.85"/>
    <n v="0.15000000000000002"/>
    <n v="29.75"/>
    <n v="0"/>
    <n v="4.4624999999999995"/>
    <n v="0"/>
    <n v="0"/>
    <n v="5.25"/>
    <n v="0"/>
    <n v="0.78750000000000053"/>
    <n v="0"/>
    <n v="0"/>
  </r>
  <r>
    <s v="SER0017 "/>
    <s v="Servei indicadors i explotació de dades"/>
    <s v="APPXXXX"/>
    <x v="24"/>
    <x v="0"/>
    <x v="1"/>
    <n v="105"/>
    <n v="350"/>
    <n v="68.249999999999986"/>
    <n v="0"/>
    <n v="0.8"/>
    <n v="0.19999999999999996"/>
    <n v="84"/>
    <n v="280"/>
    <n v="54.599999999999994"/>
    <n v="0"/>
    <n v="280"/>
    <n v="21"/>
    <n v="70"/>
    <n v="13.649999999999991"/>
    <n v="0"/>
    <n v="70"/>
  </r>
  <r>
    <s v="SER0017 "/>
    <s v="Servei indicadors i explotació de dades"/>
    <s v="APPXXXX"/>
    <x v="25"/>
    <x v="0"/>
    <x v="1"/>
    <n v="0"/>
    <n v="925"/>
    <n v="138.75"/>
    <n v="0"/>
    <n v="0.8"/>
    <n v="0.19999999999999996"/>
    <n v="0"/>
    <n v="740"/>
    <n v="111"/>
    <n v="0"/>
    <n v="740"/>
    <n v="0"/>
    <n v="185"/>
    <n v="27.75"/>
    <n v="0"/>
    <n v="185"/>
  </r>
  <r>
    <s v="SER0004"/>
    <s v="Ajuts econòmics Serveis Socials"/>
    <s v="APP0034"/>
    <x v="0"/>
    <x v="0"/>
    <x v="2"/>
    <n v="181.0791604197901"/>
    <n v="211.13388305847073"/>
    <n v="58.831994459833794"/>
    <n v="0"/>
    <n v="1"/>
    <n v="0"/>
    <n v="181.0791604197901"/>
    <n v="211.13388305847073"/>
    <n v="58.831994459833794"/>
    <n v="0"/>
    <n v="211.13388305847073"/>
    <n v="0"/>
    <n v="0"/>
    <n v="0"/>
    <n v="0"/>
    <n v="0"/>
  </r>
  <r>
    <s v="SER0004"/>
    <s v="Ajuts econòmics Serveis Socials"/>
    <s v="APP0857"/>
    <x v="1"/>
    <x v="0"/>
    <x v="2"/>
    <n v="175"/>
    <n v="290"/>
    <n v="69.75"/>
    <n v="0"/>
    <n v="1"/>
    <n v="0"/>
    <n v="175"/>
    <n v="290"/>
    <n v="69.75"/>
    <n v="0"/>
    <n v="290"/>
    <n v="0"/>
    <n v="0"/>
    <n v="0"/>
    <n v="0"/>
    <n v="0"/>
  </r>
  <r>
    <s v="SER0012"/>
    <s v="Menjadors Socials"/>
    <s v="APP0426"/>
    <x v="2"/>
    <x v="0"/>
    <x v="2"/>
    <n v="120"/>
    <n v="120"/>
    <n v="35.999999999999993"/>
    <n v="0"/>
    <n v="1"/>
    <n v="0"/>
    <n v="120"/>
    <n v="120"/>
    <n v="35.999999999999993"/>
    <n v="0"/>
    <n v="120"/>
    <n v="0"/>
    <n v="0"/>
    <n v="0"/>
    <n v="0"/>
    <n v="0"/>
  </r>
  <r>
    <s v="SER0018"/>
    <s v="Servei d’assistència persones amb discapacitat:"/>
    <s v="APP0257"/>
    <x v="3"/>
    <x v="0"/>
    <x v="2"/>
    <n v="70"/>
    <n v="98"/>
    <n v="25.2"/>
    <n v="0"/>
    <n v="0"/>
    <n v="1"/>
    <n v="0"/>
    <n v="0"/>
    <n v="0"/>
    <n v="0"/>
    <n v="0"/>
    <n v="70"/>
    <n v="98"/>
    <n v="25.2"/>
    <n v="0"/>
    <n v="98"/>
  </r>
  <r>
    <s v="SER00xx"/>
    <s v="Equipaments i altres recursos Persones vulnerables"/>
    <s v="APP1019"/>
    <x v="4"/>
    <x v="0"/>
    <x v="2"/>
    <n v="0"/>
    <n v="0"/>
    <n v="0"/>
    <n v="0"/>
    <n v="0"/>
    <n v="1"/>
    <n v="0"/>
    <n v="0"/>
    <n v="0"/>
    <n v="0"/>
    <n v="0"/>
    <n v="0"/>
    <n v="0"/>
    <n v="0"/>
    <n v="0"/>
    <n v="0"/>
  </r>
  <r>
    <s v="SER0013"/>
    <s v="Equipaments i altres recursos Persones vulnerables"/>
    <s v="APP0608"/>
    <x v="5"/>
    <x v="0"/>
    <x v="2"/>
    <n v="154.02998500749624"/>
    <n v="107.44542728635682"/>
    <n v="39.221329639889198"/>
    <n v="0"/>
    <n v="1"/>
    <n v="0"/>
    <n v="154.02998500749624"/>
    <n v="107.44542728635682"/>
    <n v="39.221329639889198"/>
    <n v="0"/>
    <n v="107.44542728635682"/>
    <n v="0"/>
    <n v="0"/>
    <n v="0"/>
    <n v="0"/>
    <n v="0"/>
  </r>
  <r>
    <s v="SER0003"/>
    <s v="Servei d'Assistència a la Dona"/>
    <s v="APP0736"/>
    <x v="6"/>
    <x v="0"/>
    <x v="2"/>
    <n v="67.622938530734629"/>
    <n v="49.175412293853071"/>
    <n v="17.519667590027701"/>
    <n v="0"/>
    <n v="1"/>
    <n v="0"/>
    <n v="67.622938530734629"/>
    <n v="49.175412293853071"/>
    <n v="17.519667590027701"/>
    <n v="0"/>
    <n v="49.175412293853071"/>
    <n v="0"/>
    <n v="0"/>
    <n v="0"/>
    <n v="0"/>
    <n v="0"/>
  </r>
  <r>
    <s v="SER0016"/>
    <s v="Teleassistència Domiciliària"/>
    <s v="APP0671"/>
    <x v="7"/>
    <x v="0"/>
    <x v="2"/>
    <n v="0"/>
    <n v="0"/>
    <n v="0"/>
    <n v="0"/>
    <n v="1"/>
    <n v="0"/>
    <n v="0"/>
    <n v="0"/>
    <n v="0"/>
    <n v="0"/>
    <n v="0"/>
    <n v="0"/>
    <n v="0"/>
    <n v="0"/>
    <n v="0"/>
    <n v="0"/>
  </r>
  <r>
    <s v="SER0011"/>
    <s v="Serveis d'assistència a la immigració"/>
    <s v="APP0320"/>
    <x v="8"/>
    <x v="0"/>
    <x v="2"/>
    <n v="70"/>
    <n v="63"/>
    <n v="19.95"/>
    <n v="0"/>
    <n v="0"/>
    <n v="1"/>
    <n v="0"/>
    <n v="0"/>
    <n v="0"/>
    <n v="0"/>
    <n v="0"/>
    <n v="70"/>
    <n v="63"/>
    <n v="19.95"/>
    <n v="0"/>
    <n v="63"/>
  </r>
  <r>
    <s v="SER0011"/>
    <s v="Serveis d'assistència a la immigració"/>
    <s v="APP0321"/>
    <x v="9"/>
    <x v="0"/>
    <x v="2"/>
    <n v="70"/>
    <n v="84"/>
    <n v="23.099999999999998"/>
    <n v="0"/>
    <n v="0"/>
    <n v="1"/>
    <n v="0"/>
    <n v="0"/>
    <n v="0"/>
    <n v="0"/>
    <n v="0"/>
    <n v="70"/>
    <n v="84"/>
    <n v="23.099999999999998"/>
    <n v="0"/>
    <n v="84"/>
  </r>
  <r>
    <s v="SER0014"/>
    <s v="Llei de la Dependència"/>
    <s v="APP0976"/>
    <x v="10"/>
    <x v="0"/>
    <x v="2"/>
    <n v="0"/>
    <n v="0"/>
    <n v="0"/>
    <n v="0"/>
    <n v="1"/>
    <n v="0"/>
    <n v="0"/>
    <n v="0"/>
    <n v="0"/>
    <n v="0"/>
    <n v="0"/>
    <n v="0"/>
    <n v="0"/>
    <n v="0"/>
    <n v="0"/>
    <n v="0"/>
  </r>
  <r>
    <s v="SER0010"/>
    <s v="Portal del Professional de Serveis Socials"/>
    <s v="APP0529"/>
    <x v="11"/>
    <x v="0"/>
    <x v="2"/>
    <n v="65"/>
    <n v="55"/>
    <n v="17.999999999999996"/>
    <n v="0"/>
    <n v="0"/>
    <n v="1"/>
    <n v="0"/>
    <n v="0"/>
    <n v="0"/>
    <n v="0"/>
    <n v="0"/>
    <n v="65"/>
    <n v="55"/>
    <n v="17.999999999999996"/>
    <n v="0"/>
    <n v="55"/>
  </r>
  <r>
    <s v="SER0010"/>
    <s v="Portal del Professional de Serveis Socials"/>
    <s v="APP0988 "/>
    <x v="12"/>
    <x v="0"/>
    <x v="2"/>
    <n v="35"/>
    <n v="55"/>
    <n v="13.5"/>
    <n v="0"/>
    <n v="0"/>
    <n v="1"/>
    <n v="0"/>
    <n v="0"/>
    <n v="0"/>
    <n v="0"/>
    <n v="0"/>
    <n v="35"/>
    <n v="55"/>
    <n v="13.5"/>
    <n v="0"/>
    <n v="55"/>
  </r>
  <r>
    <s v="SER0015"/>
    <s v="Servei d'atenció Domiciliària"/>
    <s v="APP0596"/>
    <x v="13"/>
    <x v="0"/>
    <x v="2"/>
    <n v="0"/>
    <n v="0"/>
    <n v="0"/>
    <n v="0"/>
    <n v="1"/>
    <n v="0"/>
    <n v="0"/>
    <n v="0"/>
    <n v="0"/>
    <n v="0"/>
    <n v="0"/>
    <n v="0"/>
    <n v="0"/>
    <n v="0"/>
    <n v="0"/>
    <n v="0"/>
  </r>
  <r>
    <s v="SER0009"/>
    <s v="Expedients Serveis Socials"/>
    <s v="APP0633"/>
    <x v="14"/>
    <x v="0"/>
    <x v="2"/>
    <n v="1100"/>
    <n v="1863"/>
    <n v="444.45"/>
    <n v="0"/>
    <n v="0.85"/>
    <n v="0.15000000000000002"/>
    <n v="935"/>
    <n v="1583.55"/>
    <n v="377.78249999999997"/>
    <n v="0"/>
    <n v="1583.55"/>
    <n v="165"/>
    <n v="279.45000000000005"/>
    <n v="66.667500000000018"/>
    <n v="0"/>
    <n v="279.45000000000005"/>
  </r>
  <r>
    <s v="SER0009"/>
    <s v="Expedients Serveis Socials"/>
    <s v="APP0615"/>
    <x v="15"/>
    <x v="0"/>
    <x v="2"/>
    <n v="205"/>
    <n v="111.99999999999999"/>
    <n v="47.55"/>
    <n v="0"/>
    <n v="0.85"/>
    <n v="0.15000000000000002"/>
    <n v="174.25"/>
    <n v="95.199999999999989"/>
    <n v="40.417499999999997"/>
    <n v="0"/>
    <n v="95.199999999999989"/>
    <n v="30.75"/>
    <n v="16.799999999999997"/>
    <n v="7.1325000000000003"/>
    <n v="0"/>
    <n v="16.799999999999997"/>
  </r>
  <r>
    <s v="SER0009"/>
    <s v="Expedients Serveis Socials"/>
    <s v="APP0975"/>
    <x v="16"/>
    <x v="0"/>
    <x v="2"/>
    <n v="440"/>
    <n v="1864"/>
    <n v="345.59999999999997"/>
    <n v="0"/>
    <n v="0.85"/>
    <n v="0.15000000000000002"/>
    <n v="374"/>
    <n v="1584.3999999999999"/>
    <n v="293.76"/>
    <n v="0"/>
    <n v="1584.3999999999999"/>
    <n v="66"/>
    <n v="279.60000000000014"/>
    <n v="51.839999999999975"/>
    <n v="0"/>
    <n v="279.60000000000014"/>
  </r>
  <r>
    <s v="SER0007"/>
    <s v="Serveis d'assistència a la Gent Gran"/>
    <s v="APP0986"/>
    <x v="17"/>
    <x v="0"/>
    <x v="2"/>
    <n v="180.32788605697152"/>
    <n v="140.50539730134932"/>
    <n v="48.125069252077559"/>
    <n v="0"/>
    <n v="1"/>
    <n v="0"/>
    <n v="180.32788605697152"/>
    <n v="140.50539730134932"/>
    <n v="48.125069252077559"/>
    <n v="0"/>
    <n v="140.50539730134932"/>
    <n v="0"/>
    <n v="0"/>
    <n v="0"/>
    <n v="0"/>
    <n v="0"/>
  </r>
  <r>
    <s v="SER0551"/>
    <s v="Urgències i Emergències Socials"/>
    <s v="APP1073"/>
    <x v="18"/>
    <x v="0"/>
    <x v="2"/>
    <n v="154.02998500749624"/>
    <n v="342.62293853073464"/>
    <n v="74.497922437673125"/>
    <n v="0"/>
    <n v="1"/>
    <n v="0"/>
    <n v="154.02998500749624"/>
    <n v="342.62293853073464"/>
    <n v="74.497922437673125"/>
    <n v="0"/>
    <n v="342.62293853073464"/>
    <n v="0"/>
    <n v="0"/>
    <n v="0"/>
    <n v="0"/>
    <n v="0"/>
  </r>
  <r>
    <s v="SER0550 "/>
    <s v="Serveis Socials Bàsics"/>
    <s v="APP1130"/>
    <x v="19"/>
    <x v="0"/>
    <x v="2"/>
    <n v="880"/>
    <n v="1020"/>
    <n v="285"/>
    <n v="0"/>
    <n v="1"/>
    <n v="0"/>
    <n v="880"/>
    <n v="1020"/>
    <n v="285"/>
    <n v="0"/>
    <n v="1020"/>
    <n v="0"/>
    <n v="0"/>
    <n v="0"/>
    <n v="0"/>
    <n v="0"/>
  </r>
  <r>
    <s v="SER0009"/>
    <s v="Expedients Serveis Socials"/>
    <s v="APP0982"/>
    <x v="20"/>
    <x v="0"/>
    <x v="2"/>
    <n v="175"/>
    <n v="463.99999999999994"/>
    <n v="95.85"/>
    <n v="0"/>
    <n v="1"/>
    <n v="0"/>
    <n v="175"/>
    <n v="463.99999999999994"/>
    <n v="95.85"/>
    <n v="0"/>
    <n v="463.99999999999994"/>
    <n v="0"/>
    <n v="0"/>
    <n v="0"/>
    <n v="0"/>
    <n v="0"/>
  </r>
  <r>
    <s v="SER0009"/>
    <s v="Expedients Serveis Socials"/>
    <s v="APP0983"/>
    <x v="21"/>
    <x v="0"/>
    <x v="2"/>
    <n v="35"/>
    <n v="35.997751124437784"/>
    <n v="10.64972299168975"/>
    <n v="0"/>
    <n v="0.85"/>
    <n v="0.15000000000000002"/>
    <n v="29.75"/>
    <n v="30.598088455772114"/>
    <n v="9.0522645429362871"/>
    <n v="0"/>
    <n v="30.598088455772114"/>
    <n v="5.25"/>
    <n v="5.3996626686656697"/>
    <n v="1.5974584487534624"/>
    <n v="0"/>
    <n v="5.3996626686656697"/>
  </r>
  <r>
    <s v="SER0009"/>
    <s v="Expedients Serveis Socials"/>
    <s v="APP0980"/>
    <x v="22"/>
    <x v="0"/>
    <x v="2"/>
    <n v="560"/>
    <n v="430"/>
    <n v="148.5"/>
    <n v="0"/>
    <n v="0.8"/>
    <n v="0.19999999999999996"/>
    <n v="448"/>
    <n v="344"/>
    <n v="118.80000000000001"/>
    <n v="0"/>
    <n v="344"/>
    <n v="112"/>
    <n v="86"/>
    <n v="29.699999999999989"/>
    <n v="0"/>
    <n v="86"/>
  </r>
  <r>
    <s v="SER0009"/>
    <s v="Expedients Serveis Socials"/>
    <s v="APP1094"/>
    <x v="23"/>
    <x v="0"/>
    <x v="2"/>
    <n v="35"/>
    <n v="0"/>
    <n v="5.25"/>
    <n v="0"/>
    <n v="0.85"/>
    <n v="0.15000000000000002"/>
    <n v="29.75"/>
    <n v="0"/>
    <n v="4.4624999999999995"/>
    <n v="0"/>
    <n v="0"/>
    <n v="5.25"/>
    <n v="0"/>
    <n v="0.78750000000000053"/>
    <n v="0"/>
    <n v="0"/>
  </r>
  <r>
    <s v="SER0017 "/>
    <s v="Servei indicadors i explotació de dades"/>
    <s v="APPXXXX"/>
    <x v="24"/>
    <x v="0"/>
    <x v="2"/>
    <n v="105"/>
    <n v="280"/>
    <n v="57.75"/>
    <n v="0"/>
    <n v="0.8"/>
    <n v="0.19999999999999996"/>
    <n v="84"/>
    <n v="224"/>
    <n v="46.2"/>
    <n v="0"/>
    <n v="224"/>
    <n v="21"/>
    <n v="56"/>
    <n v="11.549999999999997"/>
    <n v="0"/>
    <n v="56"/>
  </r>
  <r>
    <s v="SER0017 "/>
    <s v="Servei indicadors i explotació de dades"/>
    <s v="APPXXXX"/>
    <x v="25"/>
    <x v="0"/>
    <x v="2"/>
    <n v="0"/>
    <n v="740"/>
    <n v="111"/>
    <n v="0"/>
    <n v="0.8"/>
    <n v="0.19999999999999996"/>
    <n v="0"/>
    <n v="592"/>
    <n v="88.800000000000011"/>
    <n v="0"/>
    <n v="592"/>
    <n v="0"/>
    <n v="148"/>
    <n v="22.199999999999989"/>
    <n v="0"/>
    <n v="148"/>
  </r>
  <r>
    <s v="SER0004"/>
    <s v="Ajuts econòmics Serveis Socials"/>
    <s v="APP0034"/>
    <x v="0"/>
    <x v="0"/>
    <x v="3"/>
    <n v="0"/>
    <n v="0"/>
    <n v="0"/>
    <n v="0"/>
    <n v="1"/>
    <n v="0"/>
    <n v="0"/>
    <n v="0"/>
    <n v="0"/>
    <n v="0"/>
    <n v="0"/>
    <n v="0"/>
    <n v="0"/>
    <n v="0"/>
    <n v="0"/>
    <n v="0"/>
  </r>
  <r>
    <s v="SER0004"/>
    <s v="Ajuts econòmics Serveis Socials"/>
    <s v="APP0857"/>
    <x v="1"/>
    <x v="0"/>
    <x v="3"/>
    <n v="175"/>
    <n v="233.99999999999997"/>
    <n v="61.35"/>
    <n v="0"/>
    <n v="1"/>
    <n v="0"/>
    <n v="175"/>
    <n v="233.99999999999997"/>
    <n v="61.35"/>
    <n v="0"/>
    <n v="233.99999999999997"/>
    <n v="0"/>
    <n v="0"/>
    <n v="0"/>
    <n v="0"/>
    <n v="0"/>
  </r>
  <r>
    <s v="SER0012"/>
    <s v="Menjadors Socials"/>
    <s v="APP0426"/>
    <x v="2"/>
    <x v="0"/>
    <x v="3"/>
    <n v="120"/>
    <n v="96"/>
    <n v="32.4"/>
    <n v="0"/>
    <n v="1"/>
    <n v="0"/>
    <n v="120"/>
    <n v="96"/>
    <n v="32.4"/>
    <n v="0"/>
    <n v="96"/>
    <n v="0"/>
    <n v="0"/>
    <n v="0"/>
    <n v="0"/>
    <n v="0"/>
  </r>
  <r>
    <s v="SER0018"/>
    <s v="Servei d’assistència persones amb discapacitat:"/>
    <s v="APP0257"/>
    <x v="3"/>
    <x v="0"/>
    <x v="3"/>
    <n v="70"/>
    <n v="78.399999999999991"/>
    <n v="22.259972299168975"/>
    <n v="0"/>
    <n v="0"/>
    <n v="1"/>
    <n v="0"/>
    <n v="0"/>
    <n v="0"/>
    <n v="0"/>
    <n v="0"/>
    <n v="70"/>
    <n v="78.399999999999991"/>
    <n v="22.259972299168975"/>
    <n v="0"/>
    <n v="78.399999999999991"/>
  </r>
  <r>
    <s v="SER00xx"/>
    <s v="Equipaments i altres recursos Persones vulnerables"/>
    <s v="APP1019"/>
    <x v="4"/>
    <x v="0"/>
    <x v="3"/>
    <n v="0"/>
    <n v="0"/>
    <n v="0"/>
    <n v="0"/>
    <n v="0"/>
    <n v="1"/>
    <n v="0"/>
    <n v="0"/>
    <n v="0"/>
    <n v="0"/>
    <n v="0"/>
    <n v="0"/>
    <n v="0"/>
    <n v="0"/>
    <n v="0"/>
    <n v="0"/>
  </r>
  <r>
    <s v="SER0013"/>
    <s v="Equipaments i altres recursos Persones vulnerables"/>
    <s v="APP0608"/>
    <x v="5"/>
    <x v="0"/>
    <x v="3"/>
    <n v="0"/>
    <n v="0"/>
    <n v="0"/>
    <n v="0"/>
    <n v="1"/>
    <n v="0"/>
    <n v="0"/>
    <n v="0"/>
    <n v="0"/>
    <n v="0"/>
    <n v="0"/>
    <n v="0"/>
    <n v="0"/>
    <n v="0"/>
    <n v="0"/>
    <n v="0"/>
  </r>
  <r>
    <s v="SER0003"/>
    <s v="Servei d'Assistència a la Dona"/>
    <s v="APP0736"/>
    <x v="6"/>
    <x v="0"/>
    <x v="3"/>
    <n v="0"/>
    <n v="0"/>
    <n v="0"/>
    <n v="0"/>
    <n v="1"/>
    <n v="0"/>
    <n v="0"/>
    <n v="0"/>
    <n v="0"/>
    <n v="0"/>
    <n v="0"/>
    <n v="0"/>
    <n v="0"/>
    <n v="0"/>
    <n v="0"/>
    <n v="0"/>
  </r>
  <r>
    <s v="SER0016"/>
    <s v="Teleassistència Domiciliària"/>
    <s v="APP0671"/>
    <x v="7"/>
    <x v="0"/>
    <x v="3"/>
    <n v="0"/>
    <n v="0"/>
    <n v="0"/>
    <n v="0"/>
    <n v="1"/>
    <n v="0"/>
    <n v="0"/>
    <n v="0"/>
    <n v="0"/>
    <n v="0"/>
    <n v="0"/>
    <n v="0"/>
    <n v="0"/>
    <n v="0"/>
    <n v="0"/>
    <n v="0"/>
  </r>
  <r>
    <s v="SER0011"/>
    <s v="Serveis d'assistència a la immigració"/>
    <s v="APP0320"/>
    <x v="8"/>
    <x v="0"/>
    <x v="3"/>
    <n v="70"/>
    <n v="50.4"/>
    <n v="18.059972299168976"/>
    <n v="0"/>
    <n v="0"/>
    <n v="1"/>
    <n v="0"/>
    <n v="0"/>
    <n v="0"/>
    <n v="0"/>
    <n v="0"/>
    <n v="70"/>
    <n v="50.4"/>
    <n v="18.059972299168976"/>
    <n v="0"/>
    <n v="50.4"/>
  </r>
  <r>
    <s v="SER0011"/>
    <s v="Serveis d'assistència a la immigració"/>
    <s v="APP0321"/>
    <x v="9"/>
    <x v="0"/>
    <x v="3"/>
    <n v="70"/>
    <n v="57.999999999999993"/>
    <n v="19.2"/>
    <n v="0"/>
    <n v="0"/>
    <n v="1"/>
    <n v="0"/>
    <n v="0"/>
    <n v="0"/>
    <n v="0"/>
    <n v="0"/>
    <n v="70"/>
    <n v="57.999999999999993"/>
    <n v="19.2"/>
    <n v="0"/>
    <n v="57.999999999999993"/>
  </r>
  <r>
    <s v="SER0014"/>
    <s v="Llei de la Dependència"/>
    <s v="APP0976"/>
    <x v="10"/>
    <x v="0"/>
    <x v="3"/>
    <n v="0"/>
    <n v="0"/>
    <n v="0"/>
    <n v="0"/>
    <n v="1"/>
    <n v="0"/>
    <n v="0"/>
    <n v="0"/>
    <n v="0"/>
    <n v="0"/>
    <n v="0"/>
    <n v="0"/>
    <n v="0"/>
    <n v="0"/>
    <n v="0"/>
    <n v="0"/>
  </r>
  <r>
    <s v="SER0010"/>
    <s v="Portal del Professional de Serveis Socials"/>
    <s v="APP0529"/>
    <x v="11"/>
    <x v="0"/>
    <x v="3"/>
    <n v="65"/>
    <n v="44"/>
    <n v="16.350000000000001"/>
    <n v="0"/>
    <n v="0"/>
    <n v="1"/>
    <n v="0"/>
    <n v="0"/>
    <n v="0"/>
    <n v="0"/>
    <n v="0"/>
    <n v="65"/>
    <n v="44"/>
    <n v="16.350000000000001"/>
    <n v="0"/>
    <n v="44"/>
  </r>
  <r>
    <s v="SER0010"/>
    <s v="Portal del Professional de Serveis Socials"/>
    <s v="APP0988 "/>
    <x v="12"/>
    <x v="0"/>
    <x v="3"/>
    <n v="35"/>
    <n v="44"/>
    <n v="11.85"/>
    <n v="0"/>
    <n v="0"/>
    <n v="1"/>
    <n v="0"/>
    <n v="0"/>
    <n v="0"/>
    <n v="0"/>
    <n v="0"/>
    <n v="35"/>
    <n v="44"/>
    <n v="11.85"/>
    <n v="0"/>
    <n v="44"/>
  </r>
  <r>
    <s v="SER0015"/>
    <s v="Servei d'atenció Domiciliària"/>
    <s v="APP0596"/>
    <x v="13"/>
    <x v="0"/>
    <x v="3"/>
    <n v="0"/>
    <n v="0"/>
    <n v="0"/>
    <n v="0"/>
    <n v="1"/>
    <n v="0"/>
    <n v="0"/>
    <n v="0"/>
    <n v="0"/>
    <n v="0"/>
    <n v="0"/>
    <n v="0"/>
    <n v="0"/>
    <n v="0"/>
    <n v="0"/>
    <n v="0"/>
  </r>
  <r>
    <s v="SER0009"/>
    <s v="Expedients Serveis Socials"/>
    <s v="APP0633"/>
    <x v="14"/>
    <x v="0"/>
    <x v="3"/>
    <n v="1100"/>
    <n v="1490.3999999999999"/>
    <n v="388.55997229916892"/>
    <n v="0"/>
    <n v="0.85"/>
    <n v="0.15000000000000002"/>
    <n v="935"/>
    <n v="1266.8399999999999"/>
    <n v="330.27597645429358"/>
    <n v="0"/>
    <n v="1266.8399999999999"/>
    <n v="165"/>
    <n v="223.55999999999995"/>
    <n v="58.283995844875335"/>
    <n v="0"/>
    <n v="223.55999999999995"/>
  </r>
  <r>
    <s v="SER0009"/>
    <s v="Expedients Serveis Socials"/>
    <s v="APP0615"/>
    <x v="15"/>
    <x v="0"/>
    <x v="3"/>
    <n v="205"/>
    <n v="90"/>
    <n v="44.25"/>
    <n v="0"/>
    <n v="0.85"/>
    <n v="0.15000000000000002"/>
    <n v="174.25"/>
    <n v="76.5"/>
    <n v="37.612499999999997"/>
    <n v="0"/>
    <n v="76.5"/>
    <n v="30.75"/>
    <n v="13.5"/>
    <n v="6.6375000000000028"/>
    <n v="0"/>
    <n v="13.5"/>
  </r>
  <r>
    <s v="SER0009"/>
    <s v="Expedients Serveis Socials"/>
    <s v="APP0975"/>
    <x v="16"/>
    <x v="0"/>
    <x v="3"/>
    <n v="440"/>
    <n v="1491.1999999999998"/>
    <n v="289.68005540166206"/>
    <n v="0"/>
    <n v="0.85"/>
    <n v="0.15000000000000002"/>
    <n v="374"/>
    <n v="1267.5199999999998"/>
    <n v="246.22804709141275"/>
    <n v="0"/>
    <n v="1267.5199999999998"/>
    <n v="66"/>
    <n v="223.68000000000006"/>
    <n v="43.452008310249312"/>
    <n v="0"/>
    <n v="223.68000000000006"/>
  </r>
  <r>
    <s v="SER0007"/>
    <s v="Serveis d'assistència a la Gent Gran"/>
    <s v="APP0986"/>
    <x v="17"/>
    <x v="0"/>
    <x v="3"/>
    <n v="0"/>
    <n v="0"/>
    <n v="0"/>
    <n v="0"/>
    <n v="1"/>
    <n v="0"/>
    <n v="0"/>
    <n v="0"/>
    <n v="0"/>
    <n v="0"/>
    <n v="0"/>
    <n v="0"/>
    <n v="0"/>
    <n v="0"/>
    <n v="0"/>
    <n v="0"/>
  </r>
  <r>
    <s v="SER0551"/>
    <s v="Urgències i Emergències Socials"/>
    <s v="APP1073"/>
    <x v="18"/>
    <x v="0"/>
    <x v="3"/>
    <n v="0"/>
    <n v="0"/>
    <n v="0"/>
    <n v="0"/>
    <n v="1"/>
    <n v="0"/>
    <n v="0"/>
    <n v="0"/>
    <n v="0"/>
    <n v="0"/>
    <n v="0"/>
    <n v="0"/>
    <n v="0"/>
    <n v="0"/>
    <n v="0"/>
    <n v="0"/>
  </r>
  <r>
    <s v="SER0550 "/>
    <s v="Serveis Socials Bàsics"/>
    <s v="APP1130"/>
    <x v="19"/>
    <x v="0"/>
    <x v="3"/>
    <n v="880"/>
    <n v="815.99999999999989"/>
    <n v="254.4"/>
    <n v="0"/>
    <n v="1"/>
    <n v="0"/>
    <n v="880"/>
    <n v="815.99999999999989"/>
    <n v="254.4"/>
    <n v="0"/>
    <n v="815.99999999999989"/>
    <n v="0"/>
    <n v="0"/>
    <n v="0"/>
    <n v="0"/>
    <n v="0"/>
  </r>
  <r>
    <s v="SER0009"/>
    <s v="Expedients Serveis Socials"/>
    <s v="APP0982"/>
    <x v="20"/>
    <x v="0"/>
    <x v="3"/>
    <n v="175"/>
    <n v="315.51994002998498"/>
    <n v="73.577977839335176"/>
    <n v="0"/>
    <n v="1"/>
    <n v="0"/>
    <n v="175"/>
    <n v="315.51994002998498"/>
    <n v="73.577977839335176"/>
    <n v="0"/>
    <n v="315.51994002998498"/>
    <n v="0"/>
    <n v="0"/>
    <n v="0"/>
    <n v="0"/>
    <n v="0"/>
  </r>
  <r>
    <s v="SER0009"/>
    <s v="Expedients Serveis Socials"/>
    <s v="APP0983"/>
    <x v="21"/>
    <x v="0"/>
    <x v="3"/>
    <n v="35"/>
    <n v="24.478560719640178"/>
    <n v="8.9217451523545694"/>
    <n v="0"/>
    <n v="0.85"/>
    <n v="0.15000000000000002"/>
    <n v="29.75"/>
    <n v="20.806776611694151"/>
    <n v="7.5834833795013834"/>
    <n v="0"/>
    <n v="20.806776611694151"/>
    <n v="5.25"/>
    <n v="3.6717841079460278"/>
    <n v="1.338261772853186"/>
    <n v="0"/>
    <n v="3.6717841079460278"/>
  </r>
  <r>
    <s v="SER0009"/>
    <s v="Expedients Serveis Socials"/>
    <s v="APP0980"/>
    <x v="22"/>
    <x v="0"/>
    <x v="3"/>
    <n v="560"/>
    <n v="292.40000000000003"/>
    <n v="127.85997229916897"/>
    <n v="0"/>
    <n v="0.8"/>
    <n v="0.19999999999999996"/>
    <n v="448"/>
    <n v="233.92000000000004"/>
    <n v="102.28797783933518"/>
    <n v="0"/>
    <n v="233.92000000000004"/>
    <n v="112"/>
    <n v="58.47999999999999"/>
    <n v="25.571994459833789"/>
    <n v="0"/>
    <n v="58.47999999999999"/>
  </r>
  <r>
    <s v="SER0009"/>
    <s v="Expedients Serveis Socials"/>
    <s v="APP1094"/>
    <x v="23"/>
    <x v="0"/>
    <x v="3"/>
    <n v="35"/>
    <n v="0"/>
    <n v="5.25"/>
    <n v="0"/>
    <n v="0.85"/>
    <n v="0.15000000000000002"/>
    <n v="29.75"/>
    <n v="0"/>
    <n v="4.4624999999999995"/>
    <n v="0"/>
    <n v="0"/>
    <n v="5.25"/>
    <n v="0"/>
    <n v="0.78750000000000053"/>
    <n v="0"/>
    <n v="0"/>
  </r>
  <r>
    <s v="SER0017 "/>
    <s v="Servei indicadors i explotació de dades"/>
    <s v="APPXXXX"/>
    <x v="24"/>
    <x v="0"/>
    <x v="3"/>
    <n v="105"/>
    <n v="225"/>
    <n v="49.5"/>
    <n v="0"/>
    <n v="0.8"/>
    <n v="0.19999999999999996"/>
    <n v="84"/>
    <n v="180"/>
    <n v="39.6"/>
    <n v="0"/>
    <n v="180"/>
    <n v="21"/>
    <n v="45"/>
    <n v="9.8999999999999986"/>
    <n v="0"/>
    <n v="45"/>
  </r>
  <r>
    <s v="SER0017 "/>
    <s v="Servei indicadors i explotació de dades"/>
    <s v="APPXXXX"/>
    <x v="25"/>
    <x v="0"/>
    <x v="3"/>
    <n v="0"/>
    <n v="592"/>
    <n v="88.8"/>
    <n v="0"/>
    <n v="0.8"/>
    <n v="0.19999999999999996"/>
    <n v="0"/>
    <n v="473.6"/>
    <n v="71.040000000000006"/>
    <n v="0"/>
    <n v="473.6"/>
    <n v="0"/>
    <n v="118.39999999999998"/>
    <n v="17.759999999999991"/>
    <n v="0"/>
    <n v="118.39999999999998"/>
  </r>
  <r>
    <s v="SER0004"/>
    <s v="Ajuts econòmics Serveis Socials"/>
    <s v="APP0034"/>
    <x v="0"/>
    <x v="0"/>
    <x v="4"/>
    <n v="0"/>
    <n v="0"/>
    <n v="0"/>
    <n v="0"/>
    <n v="1"/>
    <n v="0"/>
    <n v="0"/>
    <n v="0"/>
    <n v="0"/>
    <n v="0"/>
    <n v="0"/>
    <n v="0"/>
    <n v="0"/>
    <n v="0"/>
    <n v="0"/>
    <n v="0"/>
  </r>
  <r>
    <s v="SER0004"/>
    <s v="Ajuts econòmics Serveis Socials"/>
    <s v="APP0857"/>
    <x v="1"/>
    <x v="0"/>
    <x v="4"/>
    <n v="43.150674662668663"/>
    <n v="46.849325337331329"/>
    <n v="13.5"/>
    <n v="0"/>
    <n v="1"/>
    <n v="0"/>
    <n v="43.150674662668663"/>
    <n v="46.849325337331329"/>
    <n v="13.5"/>
    <n v="0"/>
    <n v="46.849325337331329"/>
    <n v="0"/>
    <n v="0"/>
    <n v="0"/>
    <n v="0"/>
    <n v="0"/>
  </r>
  <r>
    <s v="SER0012"/>
    <s v="Menjadors Socials"/>
    <s v="APP0426"/>
    <x v="2"/>
    <x v="0"/>
    <x v="4"/>
    <n v="29.589055472263865"/>
    <n v="18.937031484257869"/>
    <n v="7.2789473684210515"/>
    <n v="0"/>
    <n v="1"/>
    <n v="0"/>
    <n v="29.589055472263865"/>
    <n v="18.937031484257869"/>
    <n v="7.2789473684210515"/>
    <n v="0"/>
    <n v="18.937031484257869"/>
    <n v="0"/>
    <n v="0"/>
    <n v="0"/>
    <n v="0"/>
    <n v="0"/>
  </r>
  <r>
    <s v="SER0018"/>
    <s v="Servei d’assistència persones amb discapacitat:"/>
    <s v="APP0257"/>
    <x v="3"/>
    <x v="0"/>
    <x v="4"/>
    <n v="17.260269865067464"/>
    <n v="15.465217391304346"/>
    <n v="4.9088642659279778"/>
    <n v="0"/>
    <n v="0"/>
    <n v="1"/>
    <n v="0"/>
    <n v="0"/>
    <n v="0"/>
    <n v="0"/>
    <n v="0"/>
    <n v="17.260269865067464"/>
    <n v="15.465217391304346"/>
    <n v="4.9088642659279778"/>
    <n v="0"/>
    <n v="15.465217391304346"/>
  </r>
  <r>
    <s v="SER00xx"/>
    <s v="Equipaments i altres recursos Persones vulnerables"/>
    <s v="APP1019"/>
    <x v="4"/>
    <x v="0"/>
    <x v="4"/>
    <n v="0"/>
    <n v="0"/>
    <n v="0"/>
    <n v="0"/>
    <n v="0"/>
    <n v="1"/>
    <n v="0"/>
    <n v="0"/>
    <n v="0"/>
    <n v="0"/>
    <n v="0"/>
    <n v="0"/>
    <n v="0"/>
    <n v="0"/>
    <n v="0"/>
    <n v="0"/>
  </r>
  <r>
    <s v="SER0013"/>
    <s v="Equipaments i altres recursos Persones vulnerables"/>
    <s v="APP0608"/>
    <x v="5"/>
    <x v="0"/>
    <x v="4"/>
    <n v="0"/>
    <n v="0"/>
    <n v="0"/>
    <n v="0"/>
    <n v="1"/>
    <n v="0"/>
    <n v="0"/>
    <n v="0"/>
    <n v="0"/>
    <n v="0"/>
    <n v="0"/>
    <n v="0"/>
    <n v="0"/>
    <n v="0"/>
    <n v="0"/>
    <n v="0"/>
  </r>
  <r>
    <s v="SER0003"/>
    <s v="Servei d'Assistència a la Dona"/>
    <s v="APP0736"/>
    <x v="6"/>
    <x v="0"/>
    <x v="4"/>
    <n v="0"/>
    <n v="0"/>
    <n v="0"/>
    <n v="0"/>
    <n v="1"/>
    <n v="0"/>
    <n v="0"/>
    <n v="0"/>
    <n v="0"/>
    <n v="0"/>
    <n v="0"/>
    <n v="0"/>
    <n v="0"/>
    <n v="0"/>
    <n v="0"/>
    <n v="0"/>
  </r>
  <r>
    <s v="SER0016"/>
    <s v="Teleassistència Domiciliària"/>
    <s v="APP0671"/>
    <x v="7"/>
    <x v="0"/>
    <x v="4"/>
    <n v="0"/>
    <n v="0"/>
    <n v="0"/>
    <n v="0"/>
    <n v="1"/>
    <n v="0"/>
    <n v="0"/>
    <n v="0"/>
    <n v="0"/>
    <n v="0"/>
    <n v="0"/>
    <n v="0"/>
    <n v="0"/>
    <n v="0"/>
    <n v="0"/>
    <n v="0"/>
  </r>
  <r>
    <s v="SER0011"/>
    <s v="Serveis d'assistència a la immigració"/>
    <s v="APP0320"/>
    <x v="8"/>
    <x v="0"/>
    <x v="4"/>
    <n v="17.260269865067464"/>
    <n v="11.076161919040478"/>
    <n v="4.2504155124653735"/>
    <n v="0"/>
    <n v="0"/>
    <n v="1"/>
    <n v="0"/>
    <n v="0"/>
    <n v="0"/>
    <n v="0"/>
    <n v="0"/>
    <n v="17.260269865067464"/>
    <n v="11.076161919040478"/>
    <n v="4.2504155124653735"/>
    <n v="0"/>
    <n v="11.076161919040478"/>
  </r>
  <r>
    <s v="SER0011"/>
    <s v="Serveis d'assistència a la immigració"/>
    <s v="APP0321"/>
    <x v="9"/>
    <x v="0"/>
    <x v="4"/>
    <n v="17.260269865067464"/>
    <n v="12.328785607196401"/>
    <n v="4.4383656509695291"/>
    <n v="0"/>
    <n v="0"/>
    <n v="1"/>
    <n v="0"/>
    <n v="0"/>
    <n v="0"/>
    <n v="0"/>
    <n v="0"/>
    <n v="17.260269865067464"/>
    <n v="12.328785607196401"/>
    <n v="4.4383656509695291"/>
    <n v="0"/>
    <n v="12.328785607196401"/>
  </r>
  <r>
    <s v="SER0014"/>
    <s v="Llei de la Dependència"/>
    <s v="APP0976"/>
    <x v="10"/>
    <x v="0"/>
    <x v="4"/>
    <n v="0"/>
    <n v="0"/>
    <n v="0"/>
    <n v="0"/>
    <n v="1"/>
    <n v="0"/>
    <n v="0"/>
    <n v="0"/>
    <n v="0"/>
    <n v="0"/>
    <n v="0"/>
    <n v="0"/>
    <n v="0"/>
    <n v="0"/>
    <n v="0"/>
    <n v="0"/>
  </r>
  <r>
    <s v="SER0010"/>
    <s v="Portal del Professional de Serveis Socials"/>
    <s v="APP0529"/>
    <x v="11"/>
    <x v="0"/>
    <x v="4"/>
    <n v="16.027436281859071"/>
    <n v="8.679460269865066"/>
    <n v="3.7060941828254843"/>
    <n v="0"/>
    <n v="0"/>
    <n v="1"/>
    <n v="0"/>
    <n v="0"/>
    <n v="0"/>
    <n v="0"/>
    <n v="0"/>
    <n v="16.027436281859071"/>
    <n v="8.679460269865066"/>
    <n v="3.7060941828254843"/>
    <n v="0"/>
    <n v="8.679460269865066"/>
  </r>
  <r>
    <s v="SER0010"/>
    <s v="Portal del Professional de Serveis Socials"/>
    <s v="APP0988 "/>
    <x v="12"/>
    <x v="0"/>
    <x v="4"/>
    <n v="8.630134932533732"/>
    <n v="8.679460269865066"/>
    <n v="2.5963988919667589"/>
    <n v="0"/>
    <n v="0"/>
    <n v="1"/>
    <n v="0"/>
    <n v="0"/>
    <n v="0"/>
    <n v="0"/>
    <n v="0"/>
    <n v="8.630134932533732"/>
    <n v="8.679460269865066"/>
    <n v="2.5963988919667589"/>
    <n v="0"/>
    <n v="8.679460269865066"/>
  </r>
  <r>
    <s v="SER0015"/>
    <s v="Servei d'atenció Domiciliària"/>
    <s v="APP0596"/>
    <x v="13"/>
    <x v="0"/>
    <x v="4"/>
    <n v="0"/>
    <n v="0"/>
    <n v="0"/>
    <n v="0"/>
    <n v="1"/>
    <n v="0"/>
    <n v="0"/>
    <n v="0"/>
    <n v="0"/>
    <n v="0"/>
    <n v="0"/>
    <n v="0"/>
    <n v="0"/>
    <n v="0"/>
    <n v="0"/>
    <n v="0"/>
  </r>
  <r>
    <s v="SER0009"/>
    <s v="Expedients Serveis Socials"/>
    <s v="APP0633"/>
    <x v="14"/>
    <x v="0"/>
    <x v="4"/>
    <n v="271.23283358320839"/>
    <n v="293.99670164917541"/>
    <n v="84.784487534626024"/>
    <n v="0"/>
    <n v="0.85"/>
    <n v="0.15000000000000002"/>
    <n v="230.54790854572713"/>
    <n v="249.89719640179908"/>
    <n v="72.066814404432122"/>
    <n v="0"/>
    <n v="249.89719640179908"/>
    <n v="40.684925037481264"/>
    <n v="44.099505247376328"/>
    <n v="12.717673130193901"/>
    <n v="0"/>
    <n v="44.099505247376328"/>
  </r>
  <r>
    <s v="SER0009"/>
    <s v="Expedients Serveis Socials"/>
    <s v="APP0615"/>
    <x v="15"/>
    <x v="0"/>
    <x v="4"/>
    <n v="50.547976011994002"/>
    <n v="17.753373313343328"/>
    <n v="10.245152354570637"/>
    <n v="0"/>
    <n v="0.85"/>
    <n v="0.15000000000000002"/>
    <n v="42.9657796101949"/>
    <n v="15.090367316341828"/>
    <n v="8.7083795013850409"/>
    <n v="0"/>
    <n v="15.090367316341828"/>
    <n v="7.5821964017991021"/>
    <n v="2.6630059970015001"/>
    <n v="1.536772853185596"/>
    <n v="0"/>
    <n v="2.6630059970015001"/>
  </r>
  <r>
    <s v="SER0009"/>
    <s v="Expedients Serveis Socials"/>
    <s v="APP0975"/>
    <x v="16"/>
    <x v="0"/>
    <x v="4"/>
    <n v="108.49310344827586"/>
    <n v="294.15457271364318"/>
    <n v="60.397229916897508"/>
    <n v="0"/>
    <n v="0.85"/>
    <n v="0.15000000000000002"/>
    <n v="92.219137931034481"/>
    <n v="250.03138680659669"/>
    <n v="51.33764542936288"/>
    <n v="0"/>
    <n v="250.03138680659669"/>
    <n v="16.273965517241379"/>
    <n v="44.123185907046491"/>
    <n v="9.0595844875346287"/>
    <n v="0"/>
    <n v="44.123185907046491"/>
  </r>
  <r>
    <s v="SER0007"/>
    <s v="Serveis d'assistència a la Gent Gran"/>
    <s v="APP0986"/>
    <x v="17"/>
    <x v="0"/>
    <x v="4"/>
    <n v="0"/>
    <n v="0"/>
    <n v="0"/>
    <n v="0"/>
    <n v="1"/>
    <n v="0"/>
    <n v="0"/>
    <n v="0"/>
    <n v="0"/>
    <n v="0"/>
    <n v="0"/>
    <n v="0"/>
    <n v="0"/>
    <n v="0"/>
    <n v="0"/>
    <n v="0"/>
  </r>
  <r>
    <s v="SER0551"/>
    <s v="Urgències i Emergències Socials"/>
    <s v="APP1073"/>
    <x v="18"/>
    <x v="0"/>
    <x v="4"/>
    <n v="0"/>
    <n v="0"/>
    <n v="0"/>
    <n v="0"/>
    <n v="1"/>
    <n v="0"/>
    <n v="0"/>
    <n v="0"/>
    <n v="0"/>
    <n v="0"/>
    <n v="0"/>
    <n v="0"/>
    <n v="0"/>
    <n v="0"/>
    <n v="0"/>
    <n v="0"/>
  </r>
  <r>
    <s v="SER0550 "/>
    <s v="Serveis Socials Bàsics"/>
    <s v="APP1130"/>
    <x v="19"/>
    <x v="0"/>
    <x v="4"/>
    <n v="216.9863568215892"/>
    <n v="160.96431784107943"/>
    <n v="56.692520775623265"/>
    <n v="0"/>
    <n v="1"/>
    <n v="0"/>
    <n v="216.9863568215892"/>
    <n v="160.96431784107943"/>
    <n v="56.692520775623265"/>
    <n v="0"/>
    <n v="160.96431784107943"/>
    <n v="0"/>
    <n v="0"/>
    <n v="0"/>
    <n v="0"/>
    <n v="0"/>
  </r>
  <r>
    <s v="SER0009"/>
    <s v="Expedients Serveis Socials"/>
    <s v="APP0982"/>
    <x v="20"/>
    <x v="0"/>
    <x v="4"/>
    <n v="43.150674662668663"/>
    <n v="62.239580209895053"/>
    <n v="15.808587257617729"/>
    <n v="0"/>
    <n v="1"/>
    <n v="0"/>
    <n v="43.150674662668663"/>
    <n v="62.239580209895053"/>
    <n v="15.808587257617729"/>
    <n v="0"/>
    <n v="62.239580209895053"/>
    <n v="0"/>
    <n v="0"/>
    <n v="0"/>
    <n v="0"/>
    <n v="0"/>
  </r>
  <r>
    <s v="SER0009"/>
    <s v="Expedients Serveis Socials"/>
    <s v="APP0983"/>
    <x v="21"/>
    <x v="0"/>
    <x v="4"/>
    <n v="8.630134932533732"/>
    <n v="4.8286356821589198"/>
    <n v="2.0188365650969526"/>
    <n v="0"/>
    <n v="0.85"/>
    <n v="0.15000000000000002"/>
    <n v="7.3356146926536718"/>
    <n v="4.1043403298350816"/>
    <n v="1.7160110803324098"/>
    <n v="0"/>
    <n v="4.1043403298350816"/>
    <n v="1.2945202398800602"/>
    <n v="0.72429535232383824"/>
    <n v="0.30282548476454285"/>
    <n v="0"/>
    <n v="0.72429535232383824"/>
  </r>
  <r>
    <s v="SER0009"/>
    <s v="Expedients Serveis Socials"/>
    <s v="APP0980"/>
    <x v="22"/>
    <x v="0"/>
    <x v="4"/>
    <n v="138.08215892053971"/>
    <n v="57.678860569715134"/>
    <n v="29.364127423822715"/>
    <n v="0"/>
    <n v="0.8"/>
    <n v="0.19999999999999996"/>
    <n v="110.46572713643178"/>
    <n v="46.143088455772109"/>
    <n v="23.491301939058175"/>
    <n v="0"/>
    <n v="46.143088455772109"/>
    <n v="27.616431784107931"/>
    <n v="11.535772113943025"/>
    <n v="5.8728254847645402"/>
    <n v="0"/>
    <n v="11.535772113943025"/>
  </r>
  <r>
    <s v="SER0009"/>
    <s v="Expedients Serveis Socials"/>
    <s v="APP1094"/>
    <x v="23"/>
    <x v="0"/>
    <x v="4"/>
    <n v="8.630134932533732"/>
    <n v="0"/>
    <n v="1.2944598337950137"/>
    <n v="0"/>
    <n v="0.85"/>
    <n v="0.15000000000000002"/>
    <n v="7.3356146926536718"/>
    <n v="0"/>
    <n v="1.1002908587257616"/>
    <n v="0"/>
    <n v="0"/>
    <n v="1.2945202398800602"/>
    <n v="0"/>
    <n v="0.19416897506925213"/>
    <n v="0"/>
    <n v="0"/>
  </r>
  <r>
    <s v="SER0017 "/>
    <s v="Servei indicadors i explotació de dades"/>
    <s v="APPXXXX"/>
    <x v="24"/>
    <x v="0"/>
    <x v="4"/>
    <n v="25.8904047976012"/>
    <n v="44.38350824587706"/>
    <n v="10.541135734072023"/>
    <n v="0"/>
    <n v="0.8"/>
    <n v="0.19999999999999996"/>
    <n v="20.712323838080962"/>
    <n v="35.506806596701651"/>
    <n v="8.4329085872576197"/>
    <n v="0"/>
    <n v="35.506806596701651"/>
    <n v="5.1780809595202371"/>
    <n v="8.8767016491754092"/>
    <n v="2.1082271468144036"/>
    <n v="0"/>
    <n v="8.8767016491754092"/>
  </r>
  <r>
    <s v="SER0017 "/>
    <s v="Servei indicadors i explotació de dades"/>
    <s v="APPXXXX"/>
    <x v="25"/>
    <x v="0"/>
    <x v="4"/>
    <n v="0"/>
    <n v="117.12323838080958"/>
    <n v="17.568559556786703"/>
    <n v="0"/>
    <n v="0.8"/>
    <n v="0.19999999999999996"/>
    <n v="0"/>
    <n v="93.698590704647671"/>
    <n v="14.054847645429362"/>
    <n v="0"/>
    <n v="93.698590704647671"/>
    <n v="0"/>
    <n v="23.424647676161911"/>
    <n v="3.5137119113573405"/>
    <n v="0"/>
    <n v="23.424647676161911"/>
  </r>
  <r>
    <s v="SER0004"/>
    <s v="Ajuts econòmics Serveis Socials"/>
    <s v="APP0034"/>
    <x v="0"/>
    <x v="1"/>
    <x v="5"/>
    <n v="408.80764443263797"/>
    <n v="851.38935303857306"/>
    <n v="338.55348182971204"/>
    <m/>
    <n v="1"/>
    <n v="0"/>
    <n v="408.80764443263797"/>
    <n v="851.38935303857306"/>
    <n v="338.55348182971204"/>
    <n v="0"/>
    <n v="851.38935303857306"/>
    <n v="0"/>
    <n v="0"/>
    <n v="0"/>
    <n v="0"/>
    <n v="0"/>
  </r>
  <r>
    <s v="SER0004"/>
    <s v="Ajuts econòmics Serveis Socials"/>
    <s v="APP0857"/>
    <x v="1"/>
    <x v="1"/>
    <x v="5"/>
    <n v="468.17085811239201"/>
    <n v="1321.907794198811"/>
    <n v="787.77348182971195"/>
    <m/>
    <n v="1"/>
    <n v="0"/>
    <n v="468.17085811239201"/>
    <n v="1321.907794198811"/>
    <n v="787.77348182971195"/>
    <n v="0"/>
    <n v="1321.907794198811"/>
    <n v="0"/>
    <n v="0"/>
    <n v="0"/>
    <n v="0"/>
    <n v="0"/>
  </r>
  <r>
    <s v="SER0012"/>
    <s v="Menjadors Socials"/>
    <s v="APP0426"/>
    <x v="2"/>
    <x v="1"/>
    <x v="5"/>
    <n v="208.17085811239244"/>
    <n v="1278.9364207143246"/>
    <n v="90.084148255296142"/>
    <m/>
    <n v="1"/>
    <n v="0"/>
    <n v="208.17085811239244"/>
    <n v="1278.9364207143246"/>
    <n v="90.084148255296142"/>
    <n v="0"/>
    <n v="1278.9364207143246"/>
    <n v="0"/>
    <n v="0"/>
    <n v="0"/>
    <n v="0"/>
    <n v="0"/>
  </r>
  <r>
    <s v="SER0018"/>
    <s v="Servei d’assistència persones amb discapacitat:"/>
    <s v="APP0257"/>
    <x v="3"/>
    <x v="1"/>
    <x v="5"/>
    <n v="311.84814358429401"/>
    <n v="551.70155883976201"/>
    <n v="202.33311119147211"/>
    <m/>
    <n v="0"/>
    <n v="1"/>
    <n v="0"/>
    <n v="0"/>
    <n v="0"/>
    <n v="0"/>
    <n v="0"/>
    <n v="311.84814358429401"/>
    <n v="551.70155883976201"/>
    <n v="202.33311119147211"/>
    <n v="0"/>
    <n v="551.70155883976201"/>
  </r>
  <r>
    <s v="SER00xx"/>
    <s v="Equipaments i altres recursos Persones vulnerables"/>
    <s v="APP1019"/>
    <x v="4"/>
    <x v="1"/>
    <x v="5"/>
    <n v="104.08542905619622"/>
    <n v="144.21787060771467"/>
    <n v="45.042074127648071"/>
    <m/>
    <n v="0"/>
    <n v="1"/>
    <n v="0"/>
    <n v="0"/>
    <n v="0"/>
    <n v="0"/>
    <n v="0"/>
    <n v="104.08542905619622"/>
    <n v="144.21787060771467"/>
    <n v="45.042074127648071"/>
    <n v="0"/>
    <n v="144.21787060771467"/>
  </r>
  <r>
    <s v="SER0013"/>
    <s v="Equipaments i altres recursos Persones vulnerables"/>
    <s v="APP0608"/>
    <x v="5"/>
    <x v="1"/>
    <x v="5"/>
    <n v="234.192215376441"/>
    <n v="1322.1115829656019"/>
    <n v="135.12622238294421"/>
    <m/>
    <n v="1"/>
    <n v="0"/>
    <n v="234.192215376441"/>
    <n v="1322.1115829656019"/>
    <n v="135.12622238294421"/>
    <n v="0"/>
    <n v="1322.1115829656019"/>
    <n v="0"/>
    <n v="0"/>
    <n v="0"/>
    <n v="0"/>
    <n v="0"/>
  </r>
  <r>
    <s v="SER0003"/>
    <s v="Servei d'Assistència a la Dona"/>
    <s v="APP0736"/>
    <x v="6"/>
    <x v="1"/>
    <x v="5"/>
    <n v="130.10678632024528"/>
    <n v="841.27091187833537"/>
    <n v="135.12622238294421"/>
    <m/>
    <n v="1"/>
    <n v="0"/>
    <n v="130.10678632024528"/>
    <n v="841.27091187833537"/>
    <n v="135.12622238294421"/>
    <n v="0"/>
    <n v="841.27091187833537"/>
    <n v="0"/>
    <n v="0"/>
    <n v="0"/>
    <n v="0"/>
    <n v="0"/>
  </r>
  <r>
    <s v="SER0016"/>
    <s v="Teleassistència Domiciliària"/>
    <s v="APP0671"/>
    <x v="7"/>
    <x v="1"/>
    <x v="5"/>
    <n v="208.17085811239244"/>
    <n v="480.72623535904887"/>
    <n v="135.12622238294421"/>
    <m/>
    <n v="1"/>
    <n v="0"/>
    <n v="208.17085811239244"/>
    <n v="480.72623535904887"/>
    <n v="135.12622238294421"/>
    <n v="0"/>
    <n v="480.72623535904887"/>
    <n v="0"/>
    <n v="0"/>
    <n v="0"/>
    <n v="0"/>
    <n v="0"/>
  </r>
  <r>
    <s v="SER0011"/>
    <s v="Serveis d'assistència a la immigració"/>
    <s v="APP0320"/>
    <x v="8"/>
    <x v="1"/>
    <x v="5"/>
    <n v="130.10678632024528"/>
    <n v="120.18155883976222"/>
    <n v="45.042074127648071"/>
    <m/>
    <n v="0"/>
    <n v="1"/>
    <m/>
    <m/>
    <m/>
    <n v="0"/>
    <n v="0"/>
    <n v="130.10678632024528"/>
    <n v="120.18155883976222"/>
    <n v="45.042074127648071"/>
    <n v="0"/>
    <n v="120.18155883976222"/>
  </r>
  <r>
    <s v="SER0011"/>
    <s v="Serveis d'assistència a la immigració"/>
    <s v="APP0321"/>
    <x v="9"/>
    <x v="1"/>
    <x v="5"/>
    <n v="182.14678632024498"/>
    <n v="168.251558839762"/>
    <n v="69.812074127648103"/>
    <m/>
    <n v="0"/>
    <n v="1"/>
    <m/>
    <m/>
    <m/>
    <n v="0"/>
    <n v="0"/>
    <n v="182.14678632024498"/>
    <n v="168.251558839762"/>
    <n v="69.812074127648103"/>
    <n v="0"/>
    <n v="168.251558839762"/>
  </r>
  <r>
    <s v="SER0014"/>
    <s v="Llei de la Dependència"/>
    <s v="APP0976"/>
    <x v="10"/>
    <x v="1"/>
    <x v="5"/>
    <n v="780.64071792147161"/>
    <n v="961.45247071809774"/>
    <n v="472.94177834030467"/>
    <m/>
    <n v="1"/>
    <n v="0"/>
    <n v="780.64071792147161"/>
    <n v="961.45247071809774"/>
    <n v="472.94177834030467"/>
    <n v="0"/>
    <n v="961.45247071809774"/>
    <n v="0"/>
    <n v="0"/>
    <n v="0"/>
    <n v="0"/>
    <n v="0"/>
  </r>
  <r>
    <s v="SER0010"/>
    <s v="Portal del Professional de Serveis Socials"/>
    <s v="APP0529"/>
    <x v="11"/>
    <x v="1"/>
    <x v="5"/>
    <n v="234.19221537644148"/>
    <n v="240.36311767952444"/>
    <n v="126.11780755741458"/>
    <m/>
    <n v="0"/>
    <n v="1"/>
    <m/>
    <m/>
    <m/>
    <n v="0"/>
    <n v="0"/>
    <n v="234.19221537644148"/>
    <n v="240.36311767952444"/>
    <n v="126.11780755741458"/>
    <n v="0"/>
    <n v="240.36311767952444"/>
  </r>
  <r>
    <s v="SER0010"/>
    <s v="Portal del Professional de Serveis Socials"/>
    <s v="APP0988 "/>
    <x v="12"/>
    <x v="1"/>
    <x v="5"/>
    <n v="104.08542905619622"/>
    <n v="96.145247071809777"/>
    <n v="112.60518531912017"/>
    <m/>
    <n v="0"/>
    <n v="1"/>
    <m/>
    <m/>
    <m/>
    <n v="0"/>
    <n v="0"/>
    <n v="104.08542905619622"/>
    <n v="96.145247071809777"/>
    <n v="112.60518531912017"/>
    <n v="0"/>
    <n v="96.145247071809777"/>
  </r>
  <r>
    <s v="SER0015"/>
    <s v="Servei d'atenció Domiciliària"/>
    <s v="APP0596"/>
    <x v="13"/>
    <x v="1"/>
    <x v="5"/>
    <n v="1431.17"/>
    <n v="1802.72"/>
    <n v="540.5"/>
    <m/>
    <n v="1"/>
    <n v="0"/>
    <n v="1431.17"/>
    <n v="1802.72"/>
    <n v="540.5"/>
    <n v="0"/>
    <n v="1802.72"/>
    <n v="0"/>
    <n v="0"/>
    <n v="0"/>
    <n v="0"/>
    <n v="0"/>
  </r>
  <r>
    <s v="SER0009"/>
    <s v="Expedients Serveis Socials"/>
    <s v="APP0633"/>
    <x v="14"/>
    <x v="1"/>
    <x v="5"/>
    <n v="1061.06"/>
    <n v="3294.63"/>
    <n v="783.2"/>
    <m/>
    <n v="0.85"/>
    <n v="0.15000000000000002"/>
    <n v="901.90099999999995"/>
    <n v="2800.4355"/>
    <n v="665.72"/>
    <n v="0"/>
    <n v="2800.4355"/>
    <n v="159.15900000000002"/>
    <n v="494.19450000000006"/>
    <n v="117.48000000000002"/>
    <n v="0"/>
    <n v="494.19450000000006"/>
  </r>
  <r>
    <s v="SER0009"/>
    <s v="Expedients Serveis Socials"/>
    <s v="APP0615"/>
    <x v="15"/>
    <x v="1"/>
    <x v="5"/>
    <n v="182.14950084834339"/>
    <n v="480.72623535904887"/>
    <n v="112.60518531912017"/>
    <m/>
    <n v="0.85"/>
    <n v="0.15000000000000002"/>
    <n v="154.82707572109189"/>
    <n v="408.61730005519155"/>
    <n v="95.714407521252141"/>
    <n v="0"/>
    <n v="408.61730005519155"/>
    <n v="27.322425127251513"/>
    <n v="72.108935303857336"/>
    <n v="16.890777797868029"/>
    <n v="0"/>
    <n v="72.108935303857336"/>
  </r>
  <r>
    <s v="SER0009"/>
    <s v="Expedients Serveis Socials"/>
    <s v="APP0975"/>
    <x v="16"/>
    <x v="1"/>
    <x v="5"/>
    <n v="650.5339316012263"/>
    <n v="3365.0787060771499"/>
    <n v="135.12622238294421"/>
    <m/>
    <n v="0.85"/>
    <n v="0.15000000000000002"/>
    <n v="552.95384186104229"/>
    <n v="2860.3169001655774"/>
    <n v="114.85728902550257"/>
    <n v="0"/>
    <n v="2860.3169001655774"/>
    <n v="97.580089740183965"/>
    <n v="504.76180591157259"/>
    <n v="20.268933357441632"/>
    <n v="0"/>
    <n v="504.76180591157259"/>
  </r>
  <r>
    <s v="SER0007"/>
    <s v="Serveis d'assistència a la Gent Gran"/>
    <s v="APP0986"/>
    <x v="17"/>
    <x v="1"/>
    <x v="5"/>
    <n v="260.21357264049055"/>
    <n v="961.45247071809774"/>
    <n v="247.73140770206439"/>
    <m/>
    <n v="1"/>
    <n v="0"/>
    <n v="260.21357264049055"/>
    <n v="961.45247071809774"/>
    <n v="247.73140770206439"/>
    <n v="0"/>
    <n v="961.45247071809774"/>
    <n v="0"/>
    <n v="0"/>
    <n v="0"/>
    <n v="0"/>
    <n v="0"/>
  </r>
  <r>
    <s v="SER0551"/>
    <s v="Urgències i Emergències Socials"/>
    <s v="APP1073"/>
    <x v="18"/>
    <x v="1"/>
    <x v="5"/>
    <n v="260.21357264049055"/>
    <n v="384.58098828723911"/>
    <n v="247.73140770206439"/>
    <m/>
    <n v="1"/>
    <n v="0"/>
    <n v="260.21357264049055"/>
    <n v="384.58098828723911"/>
    <n v="247.73140770206439"/>
    <n v="0"/>
    <n v="384.58098828723911"/>
    <n v="0"/>
    <n v="0"/>
    <n v="0"/>
    <n v="0"/>
    <n v="0"/>
  </r>
  <r>
    <s v="SER0550 "/>
    <s v="Serveis Socials Bàsics"/>
    <s v="APP1130"/>
    <x v="19"/>
    <x v="1"/>
    <x v="5"/>
    <n v="260.21357264049055"/>
    <n v="1997.5378418530033"/>
    <n v="450.42074127648067"/>
    <m/>
    <n v="1"/>
    <n v="0"/>
    <n v="260.21357264049055"/>
    <n v="1997.5378418530033"/>
    <n v="450.42074127648067"/>
    <n v="0"/>
    <n v="1997.5378418530033"/>
    <n v="0"/>
    <n v="0"/>
    <n v="0"/>
    <n v="0"/>
    <n v="0"/>
  </r>
  <r>
    <s v="SER0009"/>
    <s v="Expedients Serveis Socials"/>
    <s v="APP0982"/>
    <x v="20"/>
    <x v="1"/>
    <x v="5"/>
    <n v="234.19221537644148"/>
    <n v="480.72623535904887"/>
    <n v="225.21037063824033"/>
    <m/>
    <n v="1"/>
    <n v="0"/>
    <n v="234.19221537644148"/>
    <n v="480.72623535904887"/>
    <n v="225.21037063824033"/>
    <n v="0"/>
    <n v="480.72623535904887"/>
    <n v="0"/>
    <n v="0"/>
    <n v="0"/>
    <n v="0"/>
    <n v="0"/>
  </r>
  <r>
    <s v="SER0009"/>
    <s v="Expedients Serveis Socials"/>
    <s v="APP0983"/>
    <x v="21"/>
    <x v="1"/>
    <x v="5"/>
    <n v="78.064071792147161"/>
    <n v="240.36311767952444"/>
    <n v="67.563111191472103"/>
    <m/>
    <n v="0.85"/>
    <n v="0.15000000000000002"/>
    <n v="66.354461023325086"/>
    <n v="204.30865002759577"/>
    <n v="57.428644512751283"/>
    <n v="0"/>
    <n v="204.30865002759577"/>
    <n v="11.709610768822076"/>
    <n v="36.054467651928668"/>
    <n v="10.134466678720816"/>
    <n v="0"/>
    <n v="36.054467651928668"/>
  </r>
  <r>
    <s v="SER0009"/>
    <s v="Expedients Serveis Socials"/>
    <s v="APP0980"/>
    <x v="22"/>
    <x v="1"/>
    <x v="5"/>
    <n v="130.10678632024528"/>
    <n v="360.54467651928667"/>
    <n v="67.563111191472103"/>
    <m/>
    <n v="0.8"/>
    <n v="0.19999999999999996"/>
    <n v="104.08542905619623"/>
    <n v="288.43574121542935"/>
    <n v="54.050488953177684"/>
    <n v="0"/>
    <n v="288.43574121542935"/>
    <n v="26.021357264049051"/>
    <n v="72.108935303857322"/>
    <n v="13.512622238294417"/>
    <n v="0"/>
    <n v="72.108935303857322"/>
  </r>
  <r>
    <s v="SER0009"/>
    <s v="Expedients Serveis Socials"/>
    <s v="APP1094"/>
    <x v="23"/>
    <x v="1"/>
    <x v="5"/>
    <n v="234.19221537644148"/>
    <n v="216.326805911572"/>
    <n v="135.12622238294421"/>
    <m/>
    <n v="0.85"/>
    <n v="0.15000000000000002"/>
    <n v="199.06338306997526"/>
    <n v="183.87778502483619"/>
    <n v="114.85728902550257"/>
    <n v="0"/>
    <n v="183.87778502483619"/>
    <n v="35.128832306466229"/>
    <n v="32.449020886735802"/>
    <n v="20.268933357441632"/>
    <n v="0"/>
    <n v="32.449020886735802"/>
  </r>
  <r>
    <s v="SER0013"/>
    <s v="Equipaments i altres recursos Persones vulnerables"/>
    <s v="APP1093"/>
    <x v="26"/>
    <x v="1"/>
    <x v="5"/>
    <m/>
    <m/>
    <m/>
    <m/>
    <n v="1"/>
    <n v="0"/>
    <n v="0"/>
    <n v="0"/>
    <n v="0"/>
    <n v="0"/>
    <n v="0"/>
    <n v="0"/>
    <n v="0"/>
    <n v="0"/>
    <n v="0"/>
    <n v="0"/>
  </r>
  <r>
    <s v="SER0017 "/>
    <s v="Servei indicadors i explotació de dades"/>
    <s v="APPXXXX"/>
    <x v="24"/>
    <x v="1"/>
    <x v="5"/>
    <n v="88.117500569906383"/>
    <n v="162.79087169962804"/>
    <n v="57.198135636303839"/>
    <m/>
    <n v="0.8"/>
    <n v="0.19999999999999996"/>
    <n v="70.494000455925104"/>
    <n v="130.23269735970243"/>
    <n v="45.758508509043075"/>
    <n v="0"/>
    <n v="130.23269735970243"/>
    <n v="17.623500113981272"/>
    <n v="32.5581743399256"/>
    <n v="11.439627127260765"/>
    <n v="0"/>
    <n v="32.5581743399256"/>
  </r>
  <r>
    <s v="SER0017 "/>
    <s v="Servei indicadors i explotació de dades"/>
    <s v="APPXXXX"/>
    <x v="25"/>
    <x v="1"/>
    <x v="5"/>
    <m/>
    <m/>
    <m/>
    <m/>
    <n v="0.8"/>
    <n v="0.19999999999999996"/>
    <n v="0"/>
    <n v="0"/>
    <n v="0"/>
    <n v="0"/>
    <n v="0"/>
    <n v="0"/>
    <n v="0"/>
    <n v="0"/>
    <n v="0"/>
    <n v="0"/>
  </r>
  <r>
    <s v="SER0004"/>
    <s v="Ajuts econòmics Serveis Socials"/>
    <s v="APP0034"/>
    <x v="0"/>
    <x v="1"/>
    <x v="0"/>
    <n v="7.7205098769206435"/>
    <n v="16.457420594890159"/>
    <n v="6.6819684817122296"/>
    <m/>
    <n v="1"/>
    <n v="0"/>
    <n v="7.7205098769206435"/>
    <n v="16.457420594890159"/>
    <n v="6.6819684817122296"/>
    <n v="0"/>
    <n v="16.457420594890159"/>
    <n v="0"/>
    <n v="0"/>
    <n v="0"/>
    <n v="0"/>
    <n v="0"/>
  </r>
  <r>
    <s v="SER0004"/>
    <s v="Ajuts econòmics Serveis Socials"/>
    <s v="APP0857"/>
    <x v="1"/>
    <x v="1"/>
    <x v="0"/>
    <n v="10.69108300118193"/>
    <n v="30.174517162408499"/>
    <n v="17.991968481712231"/>
    <m/>
    <n v="1"/>
    <n v="0"/>
    <n v="10.69108300118193"/>
    <n v="30.174517162408499"/>
    <n v="17.991968481712231"/>
    <n v="0"/>
    <n v="30.174517162408499"/>
    <n v="0"/>
    <n v="0"/>
    <n v="0"/>
    <n v="0"/>
    <n v="0"/>
  </r>
  <r>
    <s v="SER0012"/>
    <s v="Menjadors Socials"/>
    <s v="APP0426"/>
    <x v="2"/>
    <x v="1"/>
    <x v="0"/>
    <n v="4.7510830011819341"/>
    <n v="3.2914841189780319"/>
    <n v="2.0559903020653012"/>
    <m/>
    <n v="1"/>
    <n v="0"/>
    <n v="4.7510830011819341"/>
    <n v="3.2914841189780319"/>
    <n v="2.0559903020653012"/>
    <n v="0"/>
    <n v="3.2914841189780319"/>
    <n v="0"/>
    <n v="0"/>
    <n v="0"/>
    <n v="0"/>
    <n v="0"/>
  </r>
  <r>
    <s v="SER0018"/>
    <s v="Servei d’assistència persones amb discapacitat:"/>
    <s v="APP0257"/>
    <x v="3"/>
    <x v="1"/>
    <x v="0"/>
    <n v="3.5633122508864501"/>
    <n v="2.7429034324816932"/>
    <n v="1.5419927265489757"/>
    <m/>
    <n v="0"/>
    <n v="1"/>
    <n v="0"/>
    <n v="0"/>
    <n v="0"/>
    <n v="0"/>
    <n v="0"/>
    <n v="3.5633122508864501"/>
    <n v="2.7429034324816932"/>
    <n v="1.5419927265489757"/>
    <n v="0"/>
    <n v="2.7429034324816932"/>
  </r>
  <r>
    <s v="SER00xx"/>
    <s v="Equipaments i altres recursos Persones vulnerables"/>
    <s v="APP1019"/>
    <x v="4"/>
    <x v="1"/>
    <x v="0"/>
    <n v="2.375541500590967"/>
    <n v="3.2914841189780319"/>
    <n v="1.0279951510326506"/>
    <m/>
    <n v="0"/>
    <n v="1"/>
    <n v="0"/>
    <n v="0"/>
    <n v="0"/>
    <n v="0"/>
    <n v="0"/>
    <n v="2.375541500590967"/>
    <n v="3.2914841189780319"/>
    <n v="1.0279951510326506"/>
    <n v="0"/>
    <n v="3.2914841189780319"/>
  </r>
  <r>
    <s v="SER0013"/>
    <s v="Equipaments i altres recursos Persones vulnerables"/>
    <s v="APP0608"/>
    <x v="5"/>
    <x v="1"/>
    <x v="0"/>
    <n v="5.34496837632968"/>
    <n v="28.45040271374349"/>
    <n v="3.0839854530979598"/>
    <m/>
    <n v="1"/>
    <n v="0"/>
    <n v="5.34496837632968"/>
    <n v="28.45040271374349"/>
    <n v="3.0839854530979598"/>
    <n v="0"/>
    <n v="28.45040271374349"/>
    <n v="0"/>
    <n v="0"/>
    <n v="0"/>
    <n v="0"/>
    <n v="0"/>
  </r>
  <r>
    <s v="SER0003"/>
    <s v="Servei d'Assistència a la Dona"/>
    <s v="APP0736"/>
    <x v="6"/>
    <x v="1"/>
    <x v="0"/>
    <n v="2.9694268757387086"/>
    <n v="19.200324027371853"/>
    <n v="3.0839854530979518"/>
    <m/>
    <n v="1"/>
    <n v="0"/>
    <n v="2.9694268757387086"/>
    <n v="19.200324027371853"/>
    <n v="3.0839854530979518"/>
    <n v="0"/>
    <n v="19.200324027371853"/>
    <n v="0"/>
    <n v="0"/>
    <n v="0"/>
    <n v="0"/>
    <n v="0"/>
  </r>
  <r>
    <s v="SER0016"/>
    <s v="Teleassistència Domiciliària"/>
    <s v="APP0671"/>
    <x v="7"/>
    <x v="1"/>
    <x v="0"/>
    <n v="4.7510830011819341"/>
    <n v="10.971613729926771"/>
    <n v="3.0839854530979518"/>
    <m/>
    <n v="1"/>
    <n v="0"/>
    <n v="4.7510830011819341"/>
    <n v="10.971613729926771"/>
    <n v="3.0839854530979518"/>
    <n v="0"/>
    <n v="10.971613729926771"/>
    <n v="0"/>
    <n v="0"/>
    <n v="0"/>
    <n v="0"/>
    <n v="0"/>
  </r>
  <r>
    <s v="SER0011"/>
    <s v="Serveis d'assistència a la immigració"/>
    <s v="APP0320"/>
    <x v="8"/>
    <x v="1"/>
    <x v="0"/>
    <n v="17.623500113981279"/>
    <n v="32.558174339925614"/>
    <n v="11.439627127260763"/>
    <m/>
    <n v="0"/>
    <n v="1"/>
    <m/>
    <m/>
    <m/>
    <n v="0"/>
    <n v="0"/>
    <n v="17.623500113981279"/>
    <n v="32.558174339925614"/>
    <n v="11.439627127260763"/>
    <n v="0"/>
    <n v="32.558174339925614"/>
  </r>
  <r>
    <s v="SER0011"/>
    <s v="Serveis d'assistència a la immigració"/>
    <s v="APP0321"/>
    <x v="9"/>
    <x v="1"/>
    <x v="0"/>
    <n v="2.9694268757387086"/>
    <n v="2.7429034324816928"/>
    <n v="1.593392484100608"/>
    <m/>
    <n v="0"/>
    <n v="1"/>
    <m/>
    <m/>
    <m/>
    <n v="0"/>
    <n v="0"/>
    <n v="2.9694268757387086"/>
    <n v="2.7429034324816928"/>
    <n v="1.593392484100608"/>
    <n v="0"/>
    <n v="2.7429034324816928"/>
  </r>
  <r>
    <s v="SER0014"/>
    <s v="Llei de la Dependència"/>
    <s v="APP0976"/>
    <x v="10"/>
    <x v="1"/>
    <x v="0"/>
    <n v="17.816561254432255"/>
    <n v="21.943227459853542"/>
    <n v="10.793949085842829"/>
    <m/>
    <n v="1"/>
    <n v="0"/>
    <n v="17.816561254432255"/>
    <n v="21.943227459853542"/>
    <n v="10.793949085842829"/>
    <n v="0"/>
    <n v="21.943227459853542"/>
    <n v="0"/>
    <n v="0"/>
    <n v="0"/>
    <n v="0"/>
    <n v="0"/>
  </r>
  <r>
    <s v="SER0010"/>
    <s v="Portal del Professional de Serveis Socials"/>
    <s v="APP0529"/>
    <x v="11"/>
    <x v="1"/>
    <x v="0"/>
    <n v="5.3449683763296756"/>
    <n v="5.4858068649633864"/>
    <n v="2.8783864228914213"/>
    <m/>
    <n v="0"/>
    <n v="1"/>
    <n v="0"/>
    <n v="0"/>
    <n v="0"/>
    <n v="0"/>
    <n v="0"/>
    <n v="5.3449683763296756"/>
    <n v="5.4858068649633864"/>
    <n v="2.8783864228914213"/>
    <n v="0"/>
    <n v="5.4858068649633864"/>
  </r>
  <r>
    <s v="SER0010"/>
    <s v="Portal del Professional de Serveis Socials"/>
    <s v="APP0988 "/>
    <x v="12"/>
    <x v="1"/>
    <x v="0"/>
    <n v="2.375541500590967"/>
    <n v="2.1943227459853545"/>
    <n v="2.5699878775816263"/>
    <m/>
    <n v="0"/>
    <n v="1"/>
    <n v="0"/>
    <n v="0"/>
    <n v="0"/>
    <n v="0"/>
    <n v="0"/>
    <n v="2.375541500590967"/>
    <n v="2.1943227459853545"/>
    <n v="2.5699878775816263"/>
    <n v="0"/>
    <n v="2.1943227459853545"/>
  </r>
  <r>
    <s v="SER0015"/>
    <s v="Servei d'atenció Domiciliària"/>
    <s v="APP0596"/>
    <x v="13"/>
    <x v="1"/>
    <x v="0"/>
    <n v="32.663695633125798"/>
    <n v="41.143551487225395"/>
    <n v="12.335941812391809"/>
    <m/>
    <n v="1"/>
    <n v="0"/>
    <n v="32.663695633125798"/>
    <n v="41.143551487225395"/>
    <n v="12.335941812391809"/>
    <n v="0"/>
    <n v="41.143551487225395"/>
    <n v="0"/>
    <n v="0"/>
    <n v="0"/>
    <n v="0"/>
    <n v="0"/>
  </r>
  <r>
    <s v="SER0009"/>
    <s v="Expedients Serveis Socials"/>
    <s v="APP0633"/>
    <x v="14"/>
    <x v="1"/>
    <x v="0"/>
    <n v="20.1965612544323"/>
    <n v="60.346454919707099"/>
    <n v="14.3899393879081"/>
    <m/>
    <n v="0.85"/>
    <n v="0.15000000000000002"/>
    <n v="17.167077066267456"/>
    <n v="51.294486681751032"/>
    <n v="12.231448479721886"/>
    <n v="0"/>
    <n v="51.294486681751032"/>
    <n v="3.0294841881648455"/>
    <n v="9.051968237956066"/>
    <n v="2.1584909081862156"/>
    <n v="0"/>
    <n v="9.051968237956066"/>
  </r>
  <r>
    <s v="SER0009"/>
    <s v="Expedients Serveis Socials"/>
    <s v="APP0615"/>
    <x v="15"/>
    <x v="1"/>
    <x v="0"/>
    <n v="4.1571976260341925"/>
    <n v="10.971613729926771"/>
    <n v="2.5699878775816263"/>
    <m/>
    <n v="0.85"/>
    <n v="0.15000000000000002"/>
    <n v="3.5336179821290634"/>
    <n v="9.3258716704377544"/>
    <n v="2.1844896959443822"/>
    <n v="0"/>
    <n v="9.3258716704377544"/>
    <n v="0.62357964390512899"/>
    <n v="1.645742059489016"/>
    <n v="0.38549818163724398"/>
    <n v="0"/>
    <n v="1.645742059489016"/>
  </r>
  <r>
    <s v="SER0009"/>
    <s v="Expedients Serveis Socials"/>
    <s v="APP0975"/>
    <x v="16"/>
    <x v="1"/>
    <x v="0"/>
    <n v="14.847134378693546"/>
    <n v="76.804841189780291"/>
    <n v="3.0819927265489797"/>
    <m/>
    <n v="0.85"/>
    <n v="0.15000000000000002"/>
    <n v="12.620064221889514"/>
    <n v="65.284115011313247"/>
    <n v="2.6196938175666329"/>
    <n v="0"/>
    <n v="65.284115011313247"/>
    <n v="2.2270701568040323"/>
    <n v="11.520726178467045"/>
    <n v="0.46229890898234705"/>
    <n v="0"/>
    <n v="11.520726178467045"/>
  </r>
  <r>
    <s v="SER0007"/>
    <s v="Serveis d'assistència a la Gent Gran"/>
    <s v="APP0986"/>
    <x v="17"/>
    <x v="1"/>
    <x v="0"/>
    <n v="5.9388537514774171"/>
    <n v="21.943227459853542"/>
    <n v="5.6539733306795785"/>
    <m/>
    <n v="1"/>
    <n v="0"/>
    <n v="5.9388537514774171"/>
    <n v="21.943227459853542"/>
    <n v="5.6539733306795785"/>
    <n v="0"/>
    <n v="21.943227459853542"/>
    <n v="0"/>
    <n v="0"/>
    <n v="0"/>
    <n v="0"/>
    <n v="0"/>
  </r>
  <r>
    <s v="SER0551"/>
    <s v="Urgències i Emergències Socials"/>
    <s v="APP1073"/>
    <x v="18"/>
    <x v="1"/>
    <x v="0"/>
    <n v="5.9388537514774171"/>
    <n v="8.7772909839414179"/>
    <n v="5.6539733306795785"/>
    <m/>
    <n v="1"/>
    <n v="0"/>
    <n v="5.9388537514774171"/>
    <n v="8.7772909839414179"/>
    <n v="5.6539733306795785"/>
    <n v="0"/>
    <n v="8.7772909839414179"/>
    <n v="0"/>
    <n v="0"/>
    <n v="0"/>
    <n v="0"/>
    <n v="0"/>
  </r>
  <r>
    <s v="SER0550 "/>
    <s v="Serveis Socials Bàsics"/>
    <s v="APP1130"/>
    <x v="19"/>
    <x v="1"/>
    <x v="0"/>
    <n v="5.9388537514774171"/>
    <n v="30.720518443794962"/>
    <n v="10.279951510326505"/>
    <m/>
    <n v="1"/>
    <n v="0"/>
    <n v="5.9388537514774171"/>
    <n v="30.720518443794962"/>
    <n v="10.279951510326505"/>
    <n v="0"/>
    <n v="30.720518443794962"/>
    <n v="0"/>
    <n v="0"/>
    <n v="0"/>
    <n v="0"/>
    <n v="0"/>
  </r>
  <r>
    <s v="SER0009"/>
    <s v="Expedients Serveis Socials"/>
    <s v="APP0982"/>
    <x v="20"/>
    <x v="1"/>
    <x v="0"/>
    <n v="5.3449683763296765"/>
    <n v="10.971613729926771"/>
    <n v="5.1399757551632526"/>
    <m/>
    <n v="1"/>
    <n v="0"/>
    <n v="5.3449683763296765"/>
    <n v="10.971613729926771"/>
    <n v="5.1399757551632526"/>
    <n v="0"/>
    <n v="10.971613729926771"/>
    <n v="0"/>
    <n v="0"/>
    <n v="0"/>
    <n v="0"/>
    <n v="0"/>
  </r>
  <r>
    <s v="SER0009"/>
    <s v="Expedients Serveis Socials"/>
    <s v="APP0983"/>
    <x v="21"/>
    <x v="1"/>
    <x v="0"/>
    <n v="1.7816561254432255"/>
    <n v="5.4858068649633855"/>
    <n v="1.5419927265489759"/>
    <m/>
    <n v="0.85"/>
    <n v="0.15000000000000002"/>
    <n v="1.5144077066267416"/>
    <n v="4.6629358352188772"/>
    <n v="1.3106938175666294"/>
    <n v="0"/>
    <n v="4.6629358352188772"/>
    <n v="0.26724841881648387"/>
    <n v="0.82287102974450799"/>
    <n v="0.23129890898234642"/>
    <n v="0"/>
    <n v="0.82287102974450799"/>
  </r>
  <r>
    <s v="SER0009"/>
    <s v="Expedients Serveis Socials"/>
    <s v="APP0980"/>
    <x v="22"/>
    <x v="1"/>
    <x v="0"/>
    <n v="2.9694268757387086"/>
    <n v="8.2287102974450796"/>
    <n v="1.5419927265489759"/>
    <m/>
    <n v="0.8"/>
    <n v="0.19999999999999996"/>
    <n v="2.375541500590967"/>
    <n v="6.5829682379560639"/>
    <n v="1.2335941812391809"/>
    <n v="0"/>
    <n v="6.5829682379560639"/>
    <n v="0.59388537514774153"/>
    <n v="1.6457420594890155"/>
    <n v="0.3083985453097951"/>
    <n v="0"/>
    <n v="1.6457420594890155"/>
  </r>
  <r>
    <s v="SER0009"/>
    <s v="Expedients Serveis Socials"/>
    <s v="APP1094"/>
    <x v="23"/>
    <x v="1"/>
    <x v="0"/>
    <n v="5.3449683763296765"/>
    <n v="4.9372261784670481"/>
    <n v="3.0839854530979518"/>
    <m/>
    <n v="0.85"/>
    <n v="0.15000000000000002"/>
    <n v="4.5432231198802251"/>
    <n v="4.196642251696991"/>
    <n v="2.6213876351332588"/>
    <n v="0"/>
    <n v="4.196642251696991"/>
    <n v="0.8017452564494516"/>
    <n v="0.74058392677005735"/>
    <n v="0.46259781796469285"/>
    <n v="0"/>
    <n v="0.74058392677005735"/>
  </r>
  <r>
    <s v="SER0013"/>
    <s v="Equipaments i altres recursos Persones vulnerables"/>
    <s v="APP1093"/>
    <x v="26"/>
    <x v="1"/>
    <x v="0"/>
    <m/>
    <m/>
    <m/>
    <m/>
    <n v="1"/>
    <n v="0"/>
    <n v="0"/>
    <n v="0"/>
    <n v="0"/>
    <n v="0"/>
    <n v="0"/>
    <n v="0"/>
    <n v="0"/>
    <n v="0"/>
    <n v="0"/>
    <n v="0"/>
  </r>
  <r>
    <s v="SER0017 "/>
    <s v="Servei indicadors i explotació de dades"/>
    <s v="APPXXXX"/>
    <x v="24"/>
    <x v="1"/>
    <x v="0"/>
    <n v="1.2450686874023063"/>
    <n v="2.3001766463783899"/>
    <n v="0.80818914742201864"/>
    <m/>
    <n v="0.8"/>
    <n v="0.19999999999999996"/>
    <n v="0.99605494992184507"/>
    <n v="1.8401413171027121"/>
    <n v="0.646551317937615"/>
    <n v="0"/>
    <n v="1.8401413171027121"/>
    <n v="0.24901373748046118"/>
    <n v="0.46003532927567786"/>
    <n v="0.16163782948440369"/>
    <n v="0"/>
    <n v="0.46003532927567786"/>
  </r>
  <r>
    <s v="SER0017 "/>
    <s v="Servei indicadors i explotació de dades"/>
    <s v="APPXXXX"/>
    <x v="25"/>
    <x v="1"/>
    <x v="0"/>
    <m/>
    <m/>
    <m/>
    <m/>
    <n v="0.8"/>
    <n v="0.19999999999999996"/>
    <n v="0"/>
    <n v="0"/>
    <n v="0"/>
    <n v="0"/>
    <n v="0"/>
    <n v="0"/>
    <n v="0"/>
    <n v="0"/>
    <n v="0"/>
    <n v="0"/>
  </r>
  <r>
    <s v="SER0004"/>
    <s v="Ajuts econòmics Serveis Socials"/>
    <s v="APP0034"/>
    <x v="0"/>
    <x v="2"/>
    <x v="0"/>
    <n v="154.41019753841289"/>
    <n v="329.14841189780316"/>
    <n v="133.63936963424459"/>
    <m/>
    <n v="1"/>
    <n v="0"/>
    <n v="154.41019753841289"/>
    <n v="329.14841189780316"/>
    <n v="133.63936963424459"/>
    <n v="0"/>
    <n v="329.14841189780316"/>
    <n v="0"/>
    <n v="0"/>
    <n v="0"/>
    <n v="0"/>
    <n v="0"/>
  </r>
  <r>
    <s v="SER0004"/>
    <s v="Ajuts econòmics Serveis Socials"/>
    <s v="APP0857"/>
    <x v="1"/>
    <x v="2"/>
    <x v="0"/>
    <n v="95.021660023638688"/>
    <n v="274.29034324816934"/>
    <n v="133.63936963424459"/>
    <m/>
    <n v="1"/>
    <n v="0"/>
    <n v="95.021660023638688"/>
    <n v="274.29034324816934"/>
    <n v="133.63936963424459"/>
    <n v="0"/>
    <n v="274.29034324816934"/>
    <n v="0"/>
    <n v="0"/>
    <n v="0"/>
    <n v="0"/>
    <n v="0"/>
  </r>
  <r>
    <s v="SER0012"/>
    <s v="Menjadors Socials"/>
    <s v="APP0426"/>
    <x v="2"/>
    <x v="2"/>
    <x v="0"/>
    <n v="95.021660023638688"/>
    <n v="65.829682379560637"/>
    <n v="41.11980604130602"/>
    <m/>
    <n v="1"/>
    <n v="0"/>
    <n v="95.021660023638688"/>
    <n v="65.829682379560637"/>
    <n v="41.11980604130602"/>
    <n v="0"/>
    <n v="65.829682379560637"/>
    <n v="0"/>
    <n v="0"/>
    <n v="0"/>
    <n v="0"/>
    <n v="0"/>
  </r>
  <r>
    <s v="SER0018"/>
    <s v="Servei d’assistència persones amb discapacitat:"/>
    <s v="APP0257"/>
    <x v="3"/>
    <x v="2"/>
    <x v="0"/>
    <n v="38.27261306507669"/>
    <n v="26.514733180656368"/>
    <n v="16.562144099970482"/>
    <m/>
    <n v="0"/>
    <n v="1"/>
    <n v="0"/>
    <n v="0"/>
    <n v="0"/>
    <n v="0"/>
    <n v="0"/>
    <n v="38.27261306507669"/>
    <n v="26.514733180656368"/>
    <n v="16.562144099970482"/>
    <n v="0"/>
    <n v="26.514733180656368"/>
  </r>
  <r>
    <s v="SER00xx"/>
    <s v="Equipaments i altres recursos Persones vulnerables"/>
    <s v="APP1019"/>
    <x v="4"/>
    <x v="2"/>
    <x v="0"/>
    <n v="38.27261306507669"/>
    <n v="53.029466361312736"/>
    <n v="16.562144099970482"/>
    <m/>
    <n v="0"/>
    <n v="1"/>
    <n v="0"/>
    <n v="0"/>
    <n v="0"/>
    <n v="0"/>
    <n v="0"/>
    <n v="38.27261306507669"/>
    <n v="53.029466361312736"/>
    <n v="16.562144099970482"/>
    <n v="0"/>
    <n v="53.029466361312736"/>
  </r>
  <r>
    <s v="SER0013"/>
    <s v="Equipaments i altres recursos Persones vulnerables"/>
    <s v="APP0608"/>
    <x v="5"/>
    <x v="2"/>
    <x v="0"/>
    <n v="43.815543233122277"/>
    <n v="474.16054229882968"/>
    <n v="28.441199178569999"/>
    <m/>
    <n v="1"/>
    <n v="0"/>
    <n v="43.815543233122277"/>
    <n v="474.16054229882968"/>
    <n v="28.441199178569999"/>
    <n v="0"/>
    <n v="474.16054229882968"/>
    <n v="0"/>
    <n v="0"/>
    <n v="0"/>
    <n v="0"/>
    <n v="0"/>
  </r>
  <r>
    <s v="SER0003"/>
    <s v="Servei d'Assistència a la Dona"/>
    <s v="APP0736"/>
    <x v="6"/>
    <x v="2"/>
    <x v="0"/>
    <n v="54.769429041402844"/>
    <n v="354.13930983819193"/>
    <n v="56.882398357139998"/>
    <m/>
    <n v="1"/>
    <n v="0"/>
    <n v="54.769429041402844"/>
    <n v="354.13930983819193"/>
    <n v="56.882398357139998"/>
    <n v="0"/>
    <n v="354.13930983819193"/>
    <n v="0"/>
    <n v="0"/>
    <n v="0"/>
    <n v="0"/>
    <n v="0"/>
  </r>
  <r>
    <s v="SER0016"/>
    <s v="Teleassistència Domiciliària"/>
    <s v="APP0671"/>
    <x v="7"/>
    <x v="2"/>
    <x v="0"/>
    <n v="87.631086466244554"/>
    <m/>
    <m/>
    <m/>
    <n v="1"/>
    <n v="0"/>
    <n v="87.631086466244554"/>
    <n v="0"/>
    <n v="0"/>
    <n v="0"/>
    <n v="0"/>
    <n v="0"/>
    <n v="0"/>
    <n v="0"/>
    <n v="0"/>
    <n v="0"/>
  </r>
  <r>
    <s v="SER0011"/>
    <s v="Serveis d'assistència a la immigració"/>
    <s v="APP0320"/>
    <x v="8"/>
    <x v="2"/>
    <x v="0"/>
    <n v="47.840766331345861"/>
    <n v="44.191221967760605"/>
    <n v="16.562144099970482"/>
    <m/>
    <n v="0"/>
    <n v="1"/>
    <m/>
    <m/>
    <m/>
    <n v="0"/>
    <n v="0"/>
    <n v="47.840766331345861"/>
    <n v="44.191221967760605"/>
    <n v="16.562144099970482"/>
    <n v="0"/>
    <n v="44.191221967760605"/>
  </r>
  <r>
    <s v="SER0011"/>
    <s v="Serveis d'assistència a la immigració"/>
    <s v="APP0321"/>
    <x v="9"/>
    <x v="2"/>
    <x v="0"/>
    <n v="66.977072863884189"/>
    <n v="61.867710754864852"/>
    <n v="25.671323354954247"/>
    <m/>
    <n v="0"/>
    <n v="1"/>
    <n v="0"/>
    <n v="0"/>
    <n v="0"/>
    <n v="0"/>
    <n v="0"/>
    <n v="66.977072863884189"/>
    <n v="61.867710754864852"/>
    <n v="25.671323354954247"/>
    <n v="0"/>
    <n v="61.867710754864852"/>
  </r>
  <r>
    <s v="SER0014"/>
    <s v="Llei de la Dependència"/>
    <s v="APP0976"/>
    <x v="10"/>
    <x v="2"/>
    <x v="0"/>
    <n v="350.52434586497833"/>
    <n v="404.73063981507647"/>
    <n v="199.08839424998996"/>
    <m/>
    <n v="1"/>
    <n v="0"/>
    <n v="350.52434586497833"/>
    <n v="404.73063981507647"/>
    <n v="199.08839424998996"/>
    <n v="0"/>
    <n v="404.73063981507647"/>
    <n v="0"/>
    <n v="0"/>
    <n v="0"/>
    <n v="0"/>
    <n v="0"/>
  </r>
  <r>
    <s v="SER0010"/>
    <s v="Portal del Professional de Serveis Socials"/>
    <s v="APP0529"/>
    <x v="11"/>
    <x v="2"/>
    <x v="0"/>
    <n v="76.545226130153381"/>
    <n v="70.43169954196911"/>
    <n v="41.405360249926197"/>
    <m/>
    <n v="0"/>
    <n v="1"/>
    <m/>
    <m/>
    <m/>
    <n v="0"/>
    <n v="0"/>
    <n v="76.545226130153381"/>
    <n v="70.43169954196911"/>
    <n v="41.405360249926197"/>
    <n v="0"/>
    <n v="70.43169954196911"/>
  </r>
  <r>
    <s v="SER0010"/>
    <s v="Portal del Professional de Serveis Socials"/>
    <s v="APP0988 "/>
    <x v="12"/>
    <x v="2"/>
    <x v="0"/>
    <n v="38.27261306507669"/>
    <n v="26.240477574208494"/>
    <n v="46.374003479917342"/>
    <m/>
    <n v="0"/>
    <n v="1"/>
    <n v="0"/>
    <n v="0"/>
    <n v="0"/>
    <n v="0"/>
    <n v="0"/>
    <n v="38.27261306507669"/>
    <n v="26.240477574208494"/>
    <n v="46.374003479917342"/>
    <n v="0"/>
    <n v="26.240477574208494"/>
  </r>
  <r>
    <s v="SER0015"/>
    <s v="Servei d'atenció Domiciliària"/>
    <s v="APP0596"/>
    <x v="13"/>
    <x v="2"/>
    <x v="0"/>
    <n v="273.84714520701431"/>
    <n v="404.73063981507647"/>
    <n v="0.62821925896439756"/>
    <m/>
    <n v="1"/>
    <n v="0"/>
    <n v="273.84714520701431"/>
    <n v="404.73063981507647"/>
    <n v="0.62821925896439756"/>
    <n v="0"/>
    <n v="404.73063981507647"/>
    <n v="0"/>
    <n v="0"/>
    <n v="0"/>
    <n v="0"/>
    <n v="0"/>
  </r>
  <r>
    <s v="SER0009"/>
    <s v="Expedients Serveis Socials"/>
    <s v="APP0633"/>
    <x v="14"/>
    <x v="2"/>
    <x v="0"/>
    <n v="306.18090452061358"/>
    <n v="839.63321738745162"/>
    <n v="219.44840932460892"/>
    <m/>
    <n v="0.85"/>
    <n v="0.15000000000000002"/>
    <n v="260.25376884252154"/>
    <n v="713.68823477933381"/>
    <n v="186.53114792591757"/>
    <n v="0"/>
    <n v="713.68823477933381"/>
    <n v="45.927135678092043"/>
    <n v="125.94498260811777"/>
    <n v="32.917261398691345"/>
    <n v="0"/>
    <n v="125.94498260811777"/>
  </r>
  <r>
    <s v="SER0009"/>
    <s v="Expedients Serveis Socials"/>
    <s v="APP0615"/>
    <x v="15"/>
    <x v="2"/>
    <x v="0"/>
    <n v="66.977072863884203"/>
    <n v="176.76488787104242"/>
    <n v="41.405360249926197"/>
    <m/>
    <n v="0.85"/>
    <n v="0.15000000000000002"/>
    <n v="56.93051193430157"/>
    <n v="150.25015469038604"/>
    <n v="35.19455621243727"/>
    <n v="0"/>
    <n v="150.25015469038604"/>
    <n v="10.046560929582633"/>
    <n v="26.514733180656368"/>
    <n v="6.2108040374889306"/>
    <n v="0"/>
    <n v="26.514733180656368"/>
  </r>
  <r>
    <s v="SER0009"/>
    <s v="Expedients Serveis Socials"/>
    <s v="APP0975"/>
    <x v="16"/>
    <x v="2"/>
    <x v="0"/>
    <n v="239.20383165672936"/>
    <n v="1237.3542150972969"/>
    <n v="49.686432299911445"/>
    <m/>
    <n v="0.85"/>
    <n v="0.15000000000000002"/>
    <n v="203.32325690821995"/>
    <n v="1051.7510828327024"/>
    <n v="42.233467454924728"/>
    <n v="0"/>
    <n v="1051.7510828327024"/>
    <n v="35.88057474850941"/>
    <n v="185.60313226459456"/>
    <n v="7.4529648449867176"/>
    <n v="0"/>
    <n v="185.60313226459456"/>
  </r>
  <r>
    <s v="SER0007"/>
    <s v="Serveis d'assistència a la Gent Gran"/>
    <s v="APP0986"/>
    <x v="17"/>
    <x v="2"/>
    <x v="0"/>
    <n v="109.53885808280569"/>
    <n v="404.73063981507647"/>
    <n v="104.28439698809001"/>
    <m/>
    <n v="1"/>
    <n v="0"/>
    <n v="109.53885808280569"/>
    <n v="404.73063981507647"/>
    <n v="104.28439698809001"/>
    <n v="0"/>
    <n v="404.73063981507647"/>
    <n v="0"/>
    <n v="0"/>
    <n v="0"/>
    <n v="0"/>
    <n v="0"/>
  </r>
  <r>
    <s v="SER0551"/>
    <s v="Urgències i Emergències Socials"/>
    <s v="APP1073"/>
    <x v="18"/>
    <x v="2"/>
    <x v="0"/>
    <n v="118.77707502954834"/>
    <n v="175.54581967882837"/>
    <n v="113.07946661359158"/>
    <m/>
    <n v="1"/>
    <n v="0"/>
    <n v="118.77707502954834"/>
    <n v="175.54581967882837"/>
    <n v="113.07946661359158"/>
    <n v="0"/>
    <n v="175.54581967882837"/>
    <n v="0"/>
    <n v="0"/>
    <n v="0"/>
    <n v="0"/>
    <n v="0"/>
  </r>
  <r>
    <s v="SER0550 "/>
    <s v="Serveis Socials Bàsics"/>
    <s v="APP1130"/>
    <x v="19"/>
    <x v="2"/>
    <x v="0"/>
    <n v="118.77707502954834"/>
    <n v="614.41036887589917"/>
    <n v="205.5990302065301"/>
    <m/>
    <n v="1"/>
    <n v="0"/>
    <n v="118.77707502954834"/>
    <n v="614.41036887589917"/>
    <n v="205.5990302065301"/>
    <n v="0"/>
    <n v="614.41036887589917"/>
    <n v="0"/>
    <n v="0"/>
    <n v="0"/>
    <n v="0"/>
    <n v="0"/>
  </r>
  <r>
    <s v="SER0009"/>
    <s v="Expedients Serveis Socials"/>
    <s v="APP0982"/>
    <x v="20"/>
    <x v="2"/>
    <x v="0"/>
    <n v="98.584972274525143"/>
    <n v="202.36531990753824"/>
    <n v="94.803997261899994"/>
    <m/>
    <n v="1"/>
    <n v="0"/>
    <n v="98.584972274525143"/>
    <n v="202.36531990753824"/>
    <n v="94.803997261899994"/>
    <n v="0"/>
    <n v="202.36531990753824"/>
    <n v="0"/>
    <n v="0"/>
    <n v="0"/>
    <n v="0"/>
    <n v="0"/>
  </r>
  <r>
    <s v="SER0009"/>
    <s v="Expedients Serveis Socials"/>
    <s v="APP0983"/>
    <x v="21"/>
    <x v="2"/>
    <x v="0"/>
    <n v="28.70445979880752"/>
    <n v="88.382443935521209"/>
    <n v="24.843216149955722"/>
    <m/>
    <n v="0.85"/>
    <n v="0.15000000000000002"/>
    <n v="24.398790828986392"/>
    <n v="75.12507734519302"/>
    <n v="21.116733727462364"/>
    <n v="0"/>
    <n v="75.12507734519302"/>
    <n v="4.305668969821129"/>
    <n v="13.257366590328184"/>
    <n v="3.7264824224933588"/>
    <n v="0"/>
    <n v="13.257366590328184"/>
  </r>
  <r>
    <s v="SER0009"/>
    <s v="Expedients Serveis Socials"/>
    <s v="APP0980"/>
    <x v="22"/>
    <x v="2"/>
    <x v="0"/>
    <n v="47.840766331345861"/>
    <n v="132.57366590328184"/>
    <n v="24.843216149955722"/>
    <m/>
    <n v="0.8"/>
    <n v="0.19999999999999996"/>
    <n v="38.27261306507669"/>
    <n v="106.05893272262547"/>
    <n v="19.874572919964578"/>
    <n v="0"/>
    <n v="106.05893272262547"/>
    <n v="9.5681532662691708"/>
    <n v="26.514733180656361"/>
    <n v="4.9686432299911436"/>
    <n v="0"/>
    <n v="26.514733180656361"/>
  </r>
  <r>
    <s v="SER0009"/>
    <s v="Expedients Serveis Socials"/>
    <s v="APP1094"/>
    <x v="23"/>
    <x v="2"/>
    <x v="0"/>
    <n v="86.113379396422559"/>
    <m/>
    <n v="49.686432299911445"/>
    <m/>
    <n v="0.85"/>
    <n v="0.15000000000000002"/>
    <n v="73.196372486959177"/>
    <n v="0"/>
    <n v="42.233467454924728"/>
    <n v="0"/>
    <n v="0"/>
    <n v="12.917006909463385"/>
    <n v="0"/>
    <n v="7.4529648449867176"/>
    <n v="0"/>
    <n v="0"/>
  </r>
  <r>
    <s v="SER0013"/>
    <s v="Equipaments i altres recursos Persones vulnerables"/>
    <s v="APP1093"/>
    <x v="26"/>
    <x v="2"/>
    <x v="0"/>
    <m/>
    <m/>
    <m/>
    <m/>
    <n v="1"/>
    <n v="0"/>
    <n v="0"/>
    <n v="0"/>
    <n v="0"/>
    <n v="0"/>
    <n v="0"/>
    <n v="0"/>
    <n v="0"/>
    <n v="0"/>
    <n v="0"/>
    <n v="0"/>
  </r>
  <r>
    <s v="SER0017 "/>
    <s v="Servei indicadors i explotació de dades"/>
    <s v="APPXXXX"/>
    <x v="24"/>
    <x v="2"/>
    <x v="0"/>
    <n v="20.059439963703824"/>
    <n v="37.058401524985172"/>
    <n v="13.0208251529103"/>
    <m/>
    <n v="0.8"/>
    <n v="0.19999999999999996"/>
    <n v="16.04755197096306"/>
    <n v="29.646721219988137"/>
    <n v="10.41666012232824"/>
    <n v="0"/>
    <n v="29.646721219988137"/>
    <n v="4.011887992740764"/>
    <n v="7.4116803049970326"/>
    <n v="2.6041650305820592"/>
    <n v="0"/>
    <n v="7.4116803049970326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n v="5"/>
    <x v="0"/>
    <x v="0"/>
    <s v="APP0034"/>
    <s v="Ajuts Econòmics"/>
    <n v="241"/>
    <n v="66.7"/>
    <n v="16074.7"/>
    <n v="123.32279033999998"/>
    <n v="66.7"/>
    <n v="8225.6299999999992"/>
    <n v="78.3"/>
    <n v="72.2"/>
    <n v="5653.26"/>
    <m/>
    <n v="157.67720966000002"/>
    <n v="66.7"/>
    <n v="10517.07"/>
    <n v="442.62279033999999"/>
    <n v="40470.660000000003"/>
    <m/>
    <d v="2028-01-01T00:00:00"/>
    <m/>
    <m/>
    <d v="2028-10-01T00:00:00"/>
    <n v="22506.11"/>
    <n v="12077.98"/>
    <n v="6180.46"/>
    <n v="4247.67"/>
    <n v="0"/>
    <n v="7902.17"/>
    <n v="30408.28"/>
    <x v="0"/>
  </r>
  <r>
    <n v="5"/>
    <x v="0"/>
    <x v="0"/>
    <s v="APP0857"/>
    <s v="Ajuts Infància"/>
    <n v="175"/>
    <n v="66.7"/>
    <n v="11672.5"/>
    <n v="127.27263060000001"/>
    <n v="66.7"/>
    <n v="8489.08"/>
    <n v="69.75"/>
    <n v="72.2"/>
    <n v="5035.95"/>
    <m/>
    <n v="162.72736939999999"/>
    <n v="66.7"/>
    <n v="10853.92"/>
    <n v="372.02263060000001"/>
    <n v="36051.450000000004"/>
    <m/>
    <d v="2028-01-01T00:00:00"/>
    <m/>
    <m/>
    <m/>
    <n v="25197.530000000002"/>
    <n v="11672.5"/>
    <n v="8489.08"/>
    <n v="5035.95"/>
    <n v="0"/>
    <n v="10853.92"/>
    <n v="36051.450000000004"/>
    <x v="0"/>
  </r>
  <r>
    <n v="5"/>
    <x v="1"/>
    <x v="1"/>
    <s v="APP0426"/>
    <s v="Menjadors"/>
    <n v="389.3"/>
    <n v="66.7"/>
    <n v="25966.31"/>
    <n v="860.57998680000003"/>
    <n v="66.7"/>
    <n v="57400.69"/>
    <n v="36"/>
    <n v="72.2"/>
    <n v="2599.1999999999998"/>
    <n v="0"/>
    <n v="67.335463200000007"/>
    <n v="66.7"/>
    <n v="4491.28"/>
    <n v="1285.8799868000001"/>
    <n v="90457.48"/>
    <m/>
    <d v="2028-01-01T00:00:00"/>
    <m/>
    <m/>
    <m/>
    <n v="85966.2"/>
    <n v="25966.31"/>
    <n v="57400.69"/>
    <n v="2599.1999999999998"/>
    <n v="0"/>
    <n v="4491.28"/>
    <n v="90457.48"/>
    <x v="0"/>
  </r>
  <r>
    <n v="1"/>
    <x v="2"/>
    <x v="2"/>
    <s v="APP0257"/>
    <s v="Equip d'Assessorament Laboral"/>
    <n v="70"/>
    <n v="66.7"/>
    <n v="4669"/>
    <n v="43.009371719999997"/>
    <n v="66.7"/>
    <n v="2868.73"/>
    <n v="25.2"/>
    <n v="72.2"/>
    <n v="1819.44"/>
    <m/>
    <n v="54.990628280000003"/>
    <n v="66.7"/>
    <n v="3667.87"/>
    <n v="138.20937171999998"/>
    <n v="13025.04"/>
    <m/>
    <d v="2028-01-01T00:00:00"/>
    <m/>
    <m/>
    <m/>
    <n v="9357.17"/>
    <n v="4669"/>
    <n v="2868.73"/>
    <n v="1819.44"/>
    <n v="0"/>
    <n v="3667.87"/>
    <n v="13025.04"/>
    <x v="0"/>
  </r>
  <r>
    <n v="1"/>
    <x v="3"/>
    <x v="3"/>
    <s v="APP1019"/>
    <s v="ICR"/>
    <n v="0"/>
    <n v="66.7"/>
    <n v="0"/>
    <n v="0"/>
    <n v="66.7"/>
    <n v="0"/>
    <n v="0"/>
    <n v="72.2"/>
    <n v="0"/>
    <m/>
    <n v="0"/>
    <n v="66.7"/>
    <n v="0"/>
    <n v="0"/>
    <n v="0"/>
    <m/>
    <d v="2028-01-01T00:00:00"/>
    <m/>
    <m/>
    <m/>
    <n v="0"/>
    <n v="0"/>
    <n v="0"/>
    <n v="0"/>
    <n v="0"/>
    <n v="0"/>
    <n v="0"/>
    <x v="0"/>
  </r>
  <r>
    <n v="4"/>
    <x v="4"/>
    <x v="3"/>
    <s v="APP0608"/>
    <s v="Sense Sostre"/>
    <n v="254.66"/>
    <n v="66.7"/>
    <n v="16985.82"/>
    <n v="277.47467301999995"/>
    <n v="66.7"/>
    <n v="18507.560000000001"/>
    <n v="52.199999999999996"/>
    <n v="72.2"/>
    <n v="3768.84"/>
    <n v="0"/>
    <n v="80.241426980000014"/>
    <n v="66.7"/>
    <n v="5352.1"/>
    <n v="584.33467301999997"/>
    <n v="44614.32"/>
    <m/>
    <d v="2028-01-01T00:00:00"/>
    <m/>
    <m/>
    <d v="2028-10-01T00:00:00"/>
    <n v="29500.3"/>
    <n v="12762.57"/>
    <n v="13905.95"/>
    <n v="2831.78"/>
    <n v="0"/>
    <n v="4021.39"/>
    <n v="33521.69"/>
    <x v="0"/>
  </r>
  <r>
    <n v="4"/>
    <x v="5"/>
    <x v="4"/>
    <s v="APP0736"/>
    <s v="SARA"/>
    <n v="90"/>
    <n v="66.7"/>
    <n v="6003"/>
    <n v="28.722116112999984"/>
    <n v="66.7"/>
    <n v="1915.77"/>
    <n v="23.317199999999996"/>
    <n v="72.2"/>
    <n v="1683.5"/>
    <m/>
    <n v="36.725883887000009"/>
    <n v="66.7"/>
    <n v="2449.62"/>
    <n v="142.03931611299998"/>
    <n v="12051.89"/>
    <m/>
    <d v="2028-01-01T00:00:00"/>
    <m/>
    <m/>
    <d v="2028-10-01T00:00:00"/>
    <n v="7214.8099999999995"/>
    <n v="4510.45"/>
    <n v="1439.44"/>
    <n v="1264.92"/>
    <n v="0"/>
    <n v="1840.56"/>
    <n v="9055.369999999999"/>
    <x v="0"/>
  </r>
  <r>
    <n v="4"/>
    <x v="6"/>
    <x v="5"/>
    <s v="APP0671"/>
    <s v="Teleassistència"/>
    <n v="0"/>
    <n v="66.7"/>
    <n v="0"/>
    <n v="0"/>
    <n v="66.7"/>
    <n v="0"/>
    <n v="0"/>
    <n v="72.2"/>
    <n v="0"/>
    <m/>
    <n v="0"/>
    <n v="66.7"/>
    <n v="0"/>
    <n v="0"/>
    <n v="0"/>
    <m/>
    <d v="2028-01-01T00:00:00"/>
    <m/>
    <m/>
    <m/>
    <n v="0"/>
    <n v="0"/>
    <n v="0"/>
    <n v="0"/>
    <n v="0"/>
    <n v="0"/>
    <n v="0"/>
    <x v="0"/>
  </r>
  <r>
    <n v="1"/>
    <x v="7"/>
    <x v="6"/>
    <s v="APP0320"/>
    <s v="Gestió Informes Arrelament"/>
    <n v="70"/>
    <n v="66.7"/>
    <n v="4669"/>
    <n v="27.648881819999993"/>
    <n v="66.7"/>
    <n v="1844.18"/>
    <n v="19.95"/>
    <n v="72.2"/>
    <n v="1440.39"/>
    <m/>
    <n v="35.351118180000007"/>
    <n v="66.7"/>
    <n v="2357.92"/>
    <n v="117.59888181999999"/>
    <n v="10311.490000000002"/>
    <m/>
    <d v="2028-01-01T00:00:00"/>
    <m/>
    <m/>
    <m/>
    <n v="7953.5700000000006"/>
    <n v="4669"/>
    <n v="1844.18"/>
    <n v="1440.39"/>
    <n v="0"/>
    <n v="2357.92"/>
    <n v="10311.490000000002"/>
    <x v="0"/>
  </r>
  <r>
    <n v="1"/>
    <x v="7"/>
    <x v="6"/>
    <s v="APP0321"/>
    <s v="Gestió Informes Habitatge "/>
    <n v="70"/>
    <n v="66.7"/>
    <n v="4669"/>
    <n v="36.865175759999993"/>
    <n v="66.7"/>
    <n v="2458.91"/>
    <n v="23.099999999999998"/>
    <n v="72.2"/>
    <n v="1667.82"/>
    <m/>
    <n v="47.134824240000007"/>
    <n v="66.7"/>
    <n v="3143.89"/>
    <n v="129.96517575999999"/>
    <n v="11939.619999999999"/>
    <m/>
    <d v="2028-01-01T00:00:00"/>
    <m/>
    <m/>
    <m/>
    <n v="8795.73"/>
    <n v="4669"/>
    <n v="2458.91"/>
    <n v="1667.82"/>
    <n v="0"/>
    <n v="3143.89"/>
    <n v="11939.619999999999"/>
    <x v="0"/>
  </r>
  <r>
    <n v="4"/>
    <x v="8"/>
    <x v="7"/>
    <s v="APP0976"/>
    <s v="Dependència"/>
    <n v="0"/>
    <n v="66.7"/>
    <n v="0"/>
    <n v="0"/>
    <n v="66.7"/>
    <n v="0"/>
    <n v="0"/>
    <n v="72.2"/>
    <n v="0"/>
    <m/>
    <n v="0"/>
    <n v="66.7"/>
    <n v="0"/>
    <n v="0"/>
    <n v="0"/>
    <m/>
    <d v="2028-01-01T00:00:00"/>
    <m/>
    <m/>
    <m/>
    <n v="0"/>
    <n v="0"/>
    <n v="0"/>
    <n v="0"/>
    <n v="0"/>
    <n v="0"/>
    <n v="0"/>
    <x v="0"/>
  </r>
  <r>
    <n v="1"/>
    <x v="9"/>
    <x v="8"/>
    <s v="APP0529"/>
    <s v="Portal del Professional"/>
    <n v="100"/>
    <n v="66.7"/>
    <n v="6670"/>
    <n v="48.275825400000002"/>
    <n v="66.7"/>
    <n v="3220"/>
    <n v="31.5"/>
    <n v="72.2"/>
    <n v="2274.3000000000002"/>
    <m/>
    <n v="61.724174599999998"/>
    <n v="66.7"/>
    <n v="4117"/>
    <n v="179.7758254"/>
    <n v="16281.3"/>
    <m/>
    <d v="2028-01-01T00:00:00"/>
    <m/>
    <m/>
    <m/>
    <n v="12164.3"/>
    <n v="6670"/>
    <n v="3220"/>
    <n v="2274.3000000000002"/>
    <n v="0"/>
    <n v="4117"/>
    <n v="16281.3"/>
    <x v="0"/>
  </r>
  <r>
    <n v="4"/>
    <x v="10"/>
    <x v="9"/>
    <s v="APP0596"/>
    <s v="SAD"/>
    <n v="0"/>
    <n v="66.7"/>
    <n v="0"/>
    <n v="0"/>
    <n v="66.7"/>
    <n v="0"/>
    <n v="0"/>
    <n v="72.2"/>
    <n v="0"/>
    <m/>
    <n v="0"/>
    <n v="66.7"/>
    <n v="0"/>
    <n v="0"/>
    <n v="0"/>
    <m/>
    <d v="2028-01-01T00:00:00"/>
    <m/>
    <m/>
    <m/>
    <n v="0"/>
    <n v="0"/>
    <n v="0"/>
    <n v="0"/>
    <n v="0"/>
    <n v="0"/>
    <n v="0"/>
    <x v="0"/>
  </r>
  <r>
    <n v="5"/>
    <x v="11"/>
    <x v="10"/>
    <s v="APP0633"/>
    <s v="Sistema d'Informació Acció Social SIAS"/>
    <n v="1100"/>
    <n v="66.7"/>
    <n v="73370"/>
    <n v="817.61684381999999"/>
    <n v="66.7"/>
    <n v="54535.040000000001"/>
    <n v="444.44998649999997"/>
    <n v="72.2"/>
    <n v="32089.29"/>
    <m/>
    <n v="1045.38306618"/>
    <n v="66.7"/>
    <n v="69727.05"/>
    <n v="2362.06683032"/>
    <n v="229721.38"/>
    <m/>
    <d v="2028-01-01T00:00:00"/>
    <m/>
    <m/>
    <m/>
    <n v="159994.33000000002"/>
    <n v="73370"/>
    <n v="54535.040000000001"/>
    <n v="32089.29"/>
    <n v="0"/>
    <n v="69727.05"/>
    <n v="229721.38"/>
    <x v="0"/>
  </r>
  <r>
    <n v="5"/>
    <x v="11"/>
    <x v="10"/>
    <s v="APP0615"/>
    <s v="SIAS Serveis"/>
    <n v="204.99999999999997"/>
    <n v="66.7"/>
    <n v="13673.5"/>
    <n v="49.153567679999995"/>
    <n v="66.7"/>
    <n v="3278.54"/>
    <n v="47.55"/>
    <n v="72.2"/>
    <n v="3433.11"/>
    <m/>
    <n v="62.846432320000005"/>
    <n v="66.7"/>
    <n v="4191.8599999999997"/>
    <n v="301.70356767999999"/>
    <n v="24577.010000000002"/>
    <m/>
    <d v="2028-01-01T00:00:00"/>
    <m/>
    <m/>
    <m/>
    <n v="20385.150000000001"/>
    <n v="13673.5"/>
    <n v="3278.54"/>
    <n v="3433.11"/>
    <n v="0"/>
    <n v="4191.8599999999997"/>
    <n v="24577.010000000002"/>
    <x v="0"/>
  </r>
  <r>
    <n v="6"/>
    <x v="11"/>
    <x v="10"/>
    <s v="APP0975"/>
    <s v="CINTRAOS"/>
    <n v="440"/>
    <n v="66.7"/>
    <n v="29348"/>
    <n v="818.05580495999993"/>
    <n v="66.7"/>
    <n v="54564.32"/>
    <n v="345.59999999999997"/>
    <n v="72.2"/>
    <n v="24952.32"/>
    <m/>
    <n v="1045.9441950400001"/>
    <n v="66.7"/>
    <n v="69764.479999999996"/>
    <n v="1603.6558049599998"/>
    <n v="178629.12"/>
    <m/>
    <d v="2028-01-01T00:00:00"/>
    <m/>
    <m/>
    <m/>
    <n v="108864.64000000001"/>
    <n v="29348"/>
    <n v="54564.32"/>
    <n v="24952.32"/>
    <n v="0"/>
    <n v="69764.479999999996"/>
    <n v="178629.12"/>
    <x v="0"/>
  </r>
  <r>
    <n v="4"/>
    <x v="12"/>
    <x v="11"/>
    <s v="APP0986"/>
    <s v="Equipaments"/>
    <n v="240"/>
    <n v="66.7"/>
    <n v="16008"/>
    <n v="82.068903179999992"/>
    <n v="66.7"/>
    <n v="5474"/>
    <n v="64.05"/>
    <n v="72.2"/>
    <n v="4624.41"/>
    <m/>
    <n v="104.93109682000001"/>
    <n v="66.7"/>
    <n v="6998.9"/>
    <n v="386.11890318000002"/>
    <n v="33105.31"/>
    <m/>
    <d v="2028-01-01T00:00:00"/>
    <m/>
    <m/>
    <d v="2028-10-01T00:00:00"/>
    <n v="19615.48"/>
    <n v="12027.87"/>
    <n v="4112.9799999999996"/>
    <n v="3474.63"/>
    <n v="0"/>
    <n v="5258.74"/>
    <n v="24874.22"/>
    <x v="0"/>
  </r>
  <r>
    <n v="5"/>
    <x v="13"/>
    <x v="12"/>
    <s v="APP1073"/>
    <s v="CUESB"/>
    <n v="204.99999999999997"/>
    <n v="66.7"/>
    <n v="13673.5"/>
    <n v="200.12523983999998"/>
    <n v="66.7"/>
    <n v="13348.35"/>
    <n v="99.149999999999991"/>
    <n v="72.2"/>
    <n v="7158.63"/>
    <m/>
    <n v="255.87476016000002"/>
    <n v="66.7"/>
    <n v="17066.849999999999"/>
    <n v="504.27523983999993"/>
    <n v="51247.329999999994"/>
    <m/>
    <d v="2028-01-01T00:00:00"/>
    <m/>
    <m/>
    <d v="2028-10-01T00:00:00"/>
    <n v="25682.05"/>
    <n v="10273.799999999999"/>
    <n v="10029.5"/>
    <n v="5378.75"/>
    <n v="0"/>
    <n v="12823.45"/>
    <n v="38505.5"/>
    <x v="0"/>
  </r>
  <r>
    <n v="5"/>
    <x v="14"/>
    <x v="13"/>
    <s v="APP1130"/>
    <s v="SIRIUS"/>
    <n v="880"/>
    <n v="66.7"/>
    <n v="58696"/>
    <n v="447.64856279999992"/>
    <n v="66.7"/>
    <n v="29858.16"/>
    <n v="285"/>
    <n v="72.2"/>
    <n v="20577"/>
    <m/>
    <n v="572.35143720000008"/>
    <n v="66.7"/>
    <n v="38175.839999999997"/>
    <n v="1612.6485628"/>
    <n v="147307"/>
    <m/>
    <d v="2028-01-01T00:00:00"/>
    <m/>
    <m/>
    <m/>
    <n v="109131.16"/>
    <n v="58696"/>
    <n v="29858.16"/>
    <n v="20577"/>
    <n v="0"/>
    <n v="38175.839999999997"/>
    <n v="147307"/>
    <x v="0"/>
  </r>
  <r>
    <n v="4"/>
    <x v="11"/>
    <x v="10"/>
    <s v="APP0982"/>
    <s v="Agents externs"/>
    <n v="175"/>
    <n v="66.7"/>
    <n v="11672.5"/>
    <n v="203.63620895999998"/>
    <n v="66.7"/>
    <n v="13582.54"/>
    <n v="95.85"/>
    <n v="72.2"/>
    <n v="6920.37"/>
    <m/>
    <n v="260.36379104000002"/>
    <n v="66.7"/>
    <n v="17366.259999999998"/>
    <n v="474.48620896"/>
    <n v="49541.67"/>
    <m/>
    <d v="2028-01-01T00:00:00"/>
    <m/>
    <m/>
    <m/>
    <n v="32175.41"/>
    <n v="11672.5"/>
    <n v="13582.54"/>
    <n v="6920.37"/>
    <n v="0"/>
    <n v="17366.259999999998"/>
    <n v="49541.67"/>
    <x v="0"/>
  </r>
  <r>
    <n v="6"/>
    <x v="11"/>
    <x v="10"/>
    <s v="APP0983"/>
    <s v="Administració"/>
    <n v="35"/>
    <n v="66.7"/>
    <n v="2334.5"/>
    <n v="15.797185039999999"/>
    <n v="66.7"/>
    <n v="1053.67"/>
    <n v="10.649673600000002"/>
    <n v="72.2"/>
    <n v="768.91"/>
    <m/>
    <n v="20.200638960000003"/>
    <n v="66.7"/>
    <n v="1347.38"/>
    <n v="61.446858640000002"/>
    <n v="5504.46"/>
    <m/>
    <d v="2028-01-01T00:00:00"/>
    <m/>
    <m/>
    <m/>
    <n v="4157.08"/>
    <n v="2334.5"/>
    <n v="1053.67"/>
    <n v="768.91"/>
    <n v="0"/>
    <n v="1347.38"/>
    <n v="5504.46"/>
    <x v="0"/>
  </r>
  <r>
    <n v="6"/>
    <x v="11"/>
    <x v="10"/>
    <s v="APP0980"/>
    <s v="Eina data quality"/>
    <n v="560"/>
    <n v="66.7"/>
    <n v="37352"/>
    <n v="188.71459019999998"/>
    <n v="66.7"/>
    <n v="12587.26"/>
    <n v="148.5"/>
    <n v="72.2"/>
    <n v="10721.7"/>
    <m/>
    <n v="241.28540980000002"/>
    <n v="66.7"/>
    <n v="16093.74"/>
    <n v="897.21459019999998"/>
    <n v="76754.700000000012"/>
    <m/>
    <d v="2028-01-01T00:00:00"/>
    <m/>
    <m/>
    <m/>
    <n v="60660.960000000006"/>
    <n v="37352"/>
    <n v="12587.26"/>
    <n v="10721.7"/>
    <n v="0"/>
    <n v="16093.74"/>
    <n v="76754.700000000012"/>
    <x v="0"/>
  </r>
  <r>
    <n v="6"/>
    <x v="11"/>
    <x v="10"/>
    <s v="APP1094"/>
    <s v="Consulta i acreditacions"/>
    <n v="35"/>
    <n v="66.7"/>
    <n v="2334.5"/>
    <n v="0"/>
    <n v="66.7"/>
    <n v="0"/>
    <n v="5.25"/>
    <n v="72.2"/>
    <n v="379.05"/>
    <m/>
    <n v="0"/>
    <n v="66.7"/>
    <n v="0"/>
    <n v="40.25"/>
    <n v="2713.55"/>
    <m/>
    <d v="2028-01-01T00:00:00"/>
    <m/>
    <m/>
    <m/>
    <n v="2713.55"/>
    <n v="2334.5"/>
    <n v="0"/>
    <n v="379.05"/>
    <n v="0"/>
    <n v="0"/>
    <n v="2713.55"/>
    <x v="0"/>
  </r>
  <r>
    <n v="4"/>
    <x v="4"/>
    <x v="3"/>
    <s v="APP1093"/>
    <s v="Avaluacions"/>
    <n v="0"/>
    <n v="66.7"/>
    <n v="0"/>
    <n v="0"/>
    <n v="66.7"/>
    <n v="0"/>
    <n v="0"/>
    <n v="72.2"/>
    <n v="0"/>
    <m/>
    <n v="0"/>
    <n v="66.7"/>
    <n v="0"/>
    <n v="0"/>
    <n v="0"/>
    <m/>
    <d v="2028-01-01T00:00:00"/>
    <m/>
    <m/>
    <m/>
    <n v="0"/>
    <n v="0"/>
    <n v="0"/>
    <n v="0"/>
    <n v="0"/>
    <n v="0"/>
    <n v="0"/>
    <x v="0"/>
  </r>
  <r>
    <n v="6"/>
    <x v="15"/>
    <x v="14"/>
    <s v="APPXXXX"/>
    <s v="ETLs"/>
    <n v="105"/>
    <n v="66.7"/>
    <n v="7003.5"/>
    <n v="122.88391919999998"/>
    <n v="66.7"/>
    <n v="8196.36"/>
    <n v="57.75"/>
    <n v="72.2"/>
    <n v="4169.55"/>
    <m/>
    <n v="157.11608080000002"/>
    <n v="66.7"/>
    <n v="10479.64"/>
    <n v="285.63391919999998"/>
    <n v="29849.05"/>
    <m/>
    <d v="2028-01-01T00:00:00"/>
    <m/>
    <m/>
    <m/>
    <n v="19369.41"/>
    <n v="7003.5"/>
    <n v="8196.36"/>
    <n v="4169.55"/>
    <n v="0"/>
    <n v="10479.64"/>
    <n v="29849.05"/>
    <x v="0"/>
  </r>
  <r>
    <n v="6"/>
    <x v="15"/>
    <x v="14"/>
    <s v="APPXXXX"/>
    <s v="Servei de Dades"/>
    <n v="0"/>
    <n v="66.7"/>
    <n v="0"/>
    <n v="324.76464359999994"/>
    <n v="66.7"/>
    <n v="21661.8"/>
    <n v="111"/>
    <n v="72.2"/>
    <n v="8014.2"/>
    <m/>
    <n v="415.23535640000006"/>
    <n v="66.7"/>
    <n v="27696.2"/>
    <n v="435.76464359999994"/>
    <n v="57372.2"/>
    <m/>
    <d v="2028-01-01T00:00:00"/>
    <m/>
    <m/>
    <m/>
    <n v="29676"/>
    <n v="0"/>
    <n v="21661.8"/>
    <n v="8014.2"/>
    <n v="0"/>
    <n v="27696.2"/>
    <n v="57372.2"/>
    <x v="0"/>
  </r>
  <r>
    <m/>
    <x v="16"/>
    <x v="15"/>
    <m/>
    <s v="Total DS"/>
    <n v="5439.96"/>
    <m/>
    <n v="362845.33"/>
    <n v="4843.6369208529995"/>
    <m/>
    <n v="323070.58999999997"/>
    <n v="2074.1168600999999"/>
    <m/>
    <n v="149751.24000000002"/>
    <n v="0"/>
    <n v="4885.4403631470013"/>
    <m/>
    <n v="298162.67"/>
    <n v="12357.713780953"/>
    <n v="1161526.03"/>
    <m/>
    <m/>
    <n v="0"/>
    <n v="0"/>
    <m/>
    <n v="801080.94000000018"/>
    <n v="345752.98"/>
    <n v="311267.61"/>
    <n v="144060.35"/>
    <n v="0"/>
    <n v="315320.64"/>
    <n v="1116401.58"/>
    <x v="1"/>
  </r>
  <r>
    <n v="1"/>
    <x v="17"/>
    <x v="16"/>
    <m/>
    <s v="Programa d'Activitats extraescolars"/>
    <n v="186.64997"/>
    <n v="66.7"/>
    <n v="12449.55"/>
    <n v="204.00009588"/>
    <n v="66.7"/>
    <n v="13606.81"/>
    <n v="78.997495499999985"/>
    <n v="72.2"/>
    <n v="5703.62"/>
    <m/>
    <n v="135.99990412"/>
    <n v="66.7"/>
    <n v="9071.19"/>
    <n v="469.64756137999996"/>
    <n v="40831.17"/>
    <m/>
    <d v="2028-01-01T00:00:00"/>
    <m/>
    <m/>
    <m/>
    <n v="31759.98"/>
    <n v="12449.55"/>
    <n v="13606.81"/>
    <n v="5703.62"/>
    <n v="0"/>
    <n v="9071.19"/>
    <n v="40831.17"/>
    <x v="2"/>
  </r>
  <r>
    <n v="1"/>
    <x v="17"/>
    <x v="17"/>
    <m/>
    <s v="Boulevard Educatiu"/>
    <n v="90.143434999999997"/>
    <n v="66.7"/>
    <n v="6012.57"/>
    <n v="50.186808589299993"/>
    <n v="66.7"/>
    <n v="3347.46"/>
    <n v="26.068532999999995"/>
    <n v="72.2"/>
    <n v="1882.15"/>
    <m/>
    <n v="33.459976410700001"/>
    <n v="66.7"/>
    <n v="2231.7800000000002"/>
    <n v="166.39877658929998"/>
    <n v="13473.96"/>
    <m/>
    <d v="2028-01-01T00:00:00"/>
    <m/>
    <m/>
    <m/>
    <n v="11242.179999999998"/>
    <n v="6012.57"/>
    <n v="3347.46"/>
    <n v="1882.15"/>
    <n v="0"/>
    <n v="2231.7800000000002"/>
    <n v="13473.96"/>
    <x v="2"/>
  </r>
  <r>
    <n v="1"/>
    <x v="5"/>
    <x v="18"/>
    <s v="APP0002"/>
    <s v="Abordatge Integral Treball Sexual"/>
    <n v="132.563875"/>
    <n v="66.7"/>
    <n v="8842.01"/>
    <n v="127.50005992500002"/>
    <n v="66.7"/>
    <n v="8504.25"/>
    <n v="51.759581249999997"/>
    <n v="72.2"/>
    <n v="3737.04"/>
    <m/>
    <n v="84.999940074999984"/>
    <n v="66.7"/>
    <n v="5669.5"/>
    <n v="311.82351617500001"/>
    <n v="26752.800000000003"/>
    <m/>
    <d v="2028-01-01T00:00:00"/>
    <m/>
    <m/>
    <d v="2028-10-01T00:00:00"/>
    <n v="15841.29"/>
    <n v="6643.59"/>
    <n v="6389.81"/>
    <n v="2807.89"/>
    <n v="0"/>
    <n v="4259.87"/>
    <n v="20101.16"/>
    <x v="2"/>
  </r>
  <r>
    <n v="1"/>
    <x v="18"/>
    <x v="19"/>
    <m/>
    <s v="Campanyes"/>
    <n v="300"/>
    <n v="75.09"/>
    <n v="22527"/>
    <n v="240.00011280000001"/>
    <n v="75.09"/>
    <n v="18021.61"/>
    <n v="105"/>
    <n v="72.2"/>
    <n v="7581"/>
    <m/>
    <n v="159.99988719999999"/>
    <n v="75.09"/>
    <n v="12014.39"/>
    <n v="645.00011280000001"/>
    <n v="60144"/>
    <m/>
    <d v="2028-01-01T00:00:00"/>
    <m/>
    <m/>
    <m/>
    <n v="48129.61"/>
    <n v="22527"/>
    <n v="18021.61"/>
    <n v="7581"/>
    <n v="0"/>
    <n v="12014.39"/>
    <n v="60144"/>
    <x v="2"/>
  </r>
  <r>
    <m/>
    <x v="16"/>
    <x v="15"/>
    <m/>
    <s v="Total Cultura"/>
    <n v="709.35727999999995"/>
    <m/>
    <n v="49831.13"/>
    <n v="621.68707719430006"/>
    <m/>
    <n v="43480.130000000005"/>
    <n v="261.82560975000001"/>
    <m/>
    <n v="18903.810000000001"/>
    <n v="0"/>
    <n v="414.45970780569996"/>
    <m/>
    <n v="28986.86"/>
    <n v="1592.8699669442999"/>
    <n v="141201.93"/>
    <m/>
    <m/>
    <n v="0"/>
    <n v="0"/>
    <m/>
    <n v="106973.06"/>
    <n v="47632.71"/>
    <n v="41365.69"/>
    <n v="17974.66"/>
    <n v="0"/>
    <n v="27577.23"/>
    <n v="134550.28999999998"/>
    <x v="1"/>
  </r>
  <r>
    <m/>
    <x v="19"/>
    <x v="15"/>
    <m/>
    <m/>
    <n v="6149.3172800000002"/>
    <m/>
    <n v="412676.46"/>
    <n v="5465.3239980472999"/>
    <m/>
    <n v="366550.72"/>
    <n v="2335.9424698499997"/>
    <m/>
    <n v="168655.05000000002"/>
    <n v="0"/>
    <n v="5299.9000709527008"/>
    <m/>
    <n v="327149.52999999997"/>
    <n v="13950.583747897299"/>
    <n v="1302727.96"/>
    <m/>
    <m/>
    <n v="0"/>
    <n v="0"/>
    <m/>
    <n v="908054.00000000023"/>
    <n v="393385.69"/>
    <n v="352633.3"/>
    <n v="162035.01"/>
    <n v="0"/>
    <n v="27577.23"/>
    <n v="1250951.8700000001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n v="0"/>
    <n v="0"/>
    <n v="0"/>
    <n v="0"/>
    <n v="0"/>
    <n v="0"/>
    <n v="0"/>
    <x v="0"/>
    <n v="0"/>
    <n v="0"/>
    <n v="0"/>
    <n v="0"/>
    <n v="0"/>
    <n v="0"/>
    <m/>
    <x v="0"/>
    <x v="0"/>
  </r>
  <r>
    <n v="19290.98"/>
    <n v="11672.5"/>
    <n v="3189.01"/>
    <n v="4429.47"/>
    <n v="0"/>
    <n v="12418.79"/>
    <n v="31709.77"/>
    <x v="0"/>
    <n v="175"/>
    <n v="47.811244377811093"/>
    <n v="61.35"/>
    <n v="0"/>
    <n v="186.18875562218892"/>
    <n v="284.1612443778111"/>
    <m/>
    <x v="1"/>
    <x v="0"/>
  </r>
  <r>
    <n v="83501.87"/>
    <n v="25966.31"/>
    <n v="55196.28"/>
    <n v="2339.2800000000002"/>
    <n v="0"/>
    <n v="5094.8900000000003"/>
    <n v="88596.76"/>
    <x v="0"/>
    <n v="389.3"/>
    <n v="827.53043478260861"/>
    <n v="32.4"/>
    <n v="0"/>
    <n v="76.385157421289364"/>
    <n v="1249.2304347826087"/>
    <m/>
    <x v="2"/>
    <x v="1"/>
  </r>
  <r>
    <n v="7344.62"/>
    <n v="4669"/>
    <n v="1068.45"/>
    <n v="1607.17"/>
    <n v="0"/>
    <n v="4160.83"/>
    <n v="11505.45"/>
    <x v="0"/>
    <n v="70"/>
    <n v="16.018740629685158"/>
    <n v="22.259972299168975"/>
    <n v="0"/>
    <n v="62.381259370314837"/>
    <n v="108.27871292885413"/>
    <m/>
    <x v="3"/>
    <x v="2"/>
  </r>
  <r>
    <n v="0"/>
    <n v="0"/>
    <n v="0"/>
    <n v="0"/>
    <n v="0"/>
    <n v="0"/>
    <n v="0"/>
    <x v="0"/>
    <n v="0"/>
    <n v="0"/>
    <n v="0"/>
    <n v="0"/>
    <n v="0"/>
    <n v="0"/>
    <m/>
    <x v="4"/>
    <x v="3"/>
  </r>
  <r>
    <n v="0"/>
    <n v="0"/>
    <n v="0"/>
    <n v="0"/>
    <n v="0"/>
    <n v="0"/>
    <n v="0"/>
    <x v="0"/>
    <n v="0"/>
    <n v="0"/>
    <n v="0"/>
    <n v="0"/>
    <n v="0"/>
    <n v="0"/>
    <m/>
    <x v="5"/>
    <x v="3"/>
  </r>
  <r>
    <n v="0"/>
    <n v="0"/>
    <n v="0"/>
    <n v="0"/>
    <n v="0"/>
    <n v="0"/>
    <n v="0"/>
    <x v="0"/>
    <n v="0"/>
    <n v="0"/>
    <n v="0"/>
    <n v="0"/>
    <n v="0"/>
    <n v="0"/>
    <m/>
    <x v="6"/>
    <x v="4"/>
  </r>
  <r>
    <n v="0"/>
    <n v="0"/>
    <n v="0"/>
    <n v="0"/>
    <n v="0"/>
    <n v="0"/>
    <n v="0"/>
    <x v="0"/>
    <n v="0"/>
    <n v="0"/>
    <n v="0"/>
    <n v="0"/>
    <n v="0"/>
    <n v="0"/>
    <m/>
    <x v="7"/>
    <x v="5"/>
  </r>
  <r>
    <n v="6659.79"/>
    <n v="4669"/>
    <n v="686.86"/>
    <n v="1303.93"/>
    <n v="0"/>
    <n v="2674.82"/>
    <n v="9334.61"/>
    <x v="0"/>
    <n v="70"/>
    <n v="10.297751124437781"/>
    <n v="18.059972299168976"/>
    <n v="0"/>
    <n v="40.102248875562218"/>
    <n v="98.357723423606757"/>
    <m/>
    <x v="8"/>
    <x v="6"/>
  </r>
  <r>
    <n v="6845.68"/>
    <n v="4669"/>
    <n v="790.44"/>
    <n v="1386.24"/>
    <n v="0"/>
    <n v="3078.16"/>
    <n v="9923.84"/>
    <x v="0"/>
    <n v="70"/>
    <n v="11.850674662668666"/>
    <n v="19.2"/>
    <n v="0"/>
    <n v="46.149325337331334"/>
    <n v="101.05067466266867"/>
    <m/>
    <x v="9"/>
    <x v="6"/>
  </r>
  <r>
    <n v="0"/>
    <n v="0"/>
    <n v="0"/>
    <n v="0"/>
    <n v="0"/>
    <n v="0"/>
    <n v="0"/>
    <x v="0"/>
    <n v="0"/>
    <n v="0"/>
    <n v="0"/>
    <n v="0"/>
    <n v="0"/>
    <n v="0"/>
    <m/>
    <x v="10"/>
    <x v="7"/>
  </r>
  <r>
    <n v="9905.32"/>
    <n v="6670"/>
    <n v="1199.28"/>
    <n v="2036.04"/>
    <n v="0"/>
    <n v="4670.32"/>
    <n v="14575.64"/>
    <x v="0"/>
    <n v="100"/>
    <n v="17.980209895052472"/>
    <n v="28.2"/>
    <n v="0"/>
    <n v="70.019790104947518"/>
    <n v="146.18020989505246"/>
    <m/>
    <x v="11"/>
    <x v="8"/>
  </r>
  <r>
    <n v="0"/>
    <n v="0"/>
    <n v="0"/>
    <n v="0"/>
    <n v="0"/>
    <n v="0"/>
    <n v="0"/>
    <x v="0"/>
    <n v="0"/>
    <n v="0"/>
    <n v="0"/>
    <n v="0"/>
    <n v="0"/>
    <n v="0"/>
    <m/>
    <x v="12"/>
    <x v="9"/>
  </r>
  <r>
    <n v="121756.76"/>
    <n v="73370"/>
    <n v="20332.73"/>
    <n v="28054.03"/>
    <n v="0"/>
    <n v="79076.94"/>
    <n v="200833.7"/>
    <x v="0"/>
    <n v="1100"/>
    <n v="304.83853073463268"/>
    <n v="388.55997229916892"/>
    <n v="0"/>
    <n v="1185.5613193403299"/>
    <n v="1793.3985030338017"/>
    <m/>
    <x v="13"/>
    <x v="10"/>
  </r>
  <r>
    <n v="18094.89"/>
    <n v="13673.5"/>
    <n v="1226.54"/>
    <n v="3194.85"/>
    <n v="0"/>
    <n v="4776.46"/>
    <n v="22871.35"/>
    <x v="0"/>
    <n v="205"/>
    <n v="18.388905547226386"/>
    <n v="44.25"/>
    <n v="0"/>
    <n v="71.611094452773614"/>
    <n v="267.63890554722639"/>
    <m/>
    <x v="14"/>
    <x v="10"/>
  </r>
  <r>
    <n v="70585.320000000007"/>
    <n v="29348"/>
    <n v="20322.419999999998"/>
    <n v="20914.900000000001"/>
    <n v="0"/>
    <n v="79140.62"/>
    <n v="149725.94"/>
    <x v="0"/>
    <n v="440"/>
    <n v="304.68395802098945"/>
    <n v="289.68005540166206"/>
    <n v="0"/>
    <n v="1186.5160419790104"/>
    <n v="1034.3640134226514"/>
    <m/>
    <x v="15"/>
    <x v="10"/>
  </r>
  <r>
    <n v="0"/>
    <n v="0"/>
    <n v="0"/>
    <n v="0"/>
    <n v="0"/>
    <n v="0"/>
    <n v="0"/>
    <x v="0"/>
    <n v="0"/>
    <n v="0"/>
    <n v="0"/>
    <n v="0"/>
    <n v="0"/>
    <n v="0"/>
    <m/>
    <x v="16"/>
    <x v="11"/>
  </r>
  <r>
    <n v="0"/>
    <n v="0"/>
    <n v="0"/>
    <n v="0"/>
    <n v="0"/>
    <n v="0"/>
    <n v="0"/>
    <x v="0"/>
    <n v="0"/>
    <n v="0"/>
    <n v="0"/>
    <n v="0"/>
    <n v="0"/>
    <n v="0"/>
    <m/>
    <x v="17"/>
    <x v="12"/>
  </r>
  <r>
    <n v="101433.81"/>
    <n v="62008.32"/>
    <n v="21057.81"/>
    <n v="18367.68"/>
    <n v="0"/>
    <n v="43306.57"/>
    <n v="144740.38"/>
    <x v="0"/>
    <n v="929.6599700149925"/>
    <n v="315.70929535232386"/>
    <n v="254.4"/>
    <n v="0"/>
    <n v="649.27391304347827"/>
    <n v="1499.7692653673164"/>
    <m/>
    <x v="18"/>
    <x v="13"/>
  </r>
  <r>
    <n v="21284.809999999998"/>
    <n v="11672.5"/>
    <n v="4299.9799999999996"/>
    <n v="5312.33"/>
    <n v="0"/>
    <n v="16745.21"/>
    <n v="38030.019999999997"/>
    <x v="0"/>
    <n v="175"/>
    <n v="64.467466266866552"/>
    <n v="73.577977839335176"/>
    <n v="0"/>
    <n v="251.0526236881559"/>
    <n v="313.04544410620173"/>
    <m/>
    <x v="19"/>
    <x v="10"/>
  </r>
  <r>
    <n v="3312.17"/>
    <n v="2334.5"/>
    <n v="333.52"/>
    <n v="644.15"/>
    <n v="0"/>
    <n v="1299.2"/>
    <n v="4611.37"/>
    <x v="0"/>
    <n v="35"/>
    <n v="5.0002998500749625"/>
    <n v="8.9217451523545694"/>
    <n v="0"/>
    <n v="19.478260869565219"/>
    <n v="48.922045002429527"/>
    <m/>
    <x v="20"/>
    <x v="10"/>
  </r>
  <r>
    <n v="50568.38"/>
    <n v="37352"/>
    <n v="3984.89"/>
    <n v="9231.49"/>
    <n v="0"/>
    <n v="15518.19"/>
    <n v="66086.569999999992"/>
    <x v="0"/>
    <n v="560"/>
    <n v="59.743478260869558"/>
    <n v="127.85997229916897"/>
    <n v="0"/>
    <n v="232.65652173913043"/>
    <n v="747.60345056003848"/>
    <m/>
    <x v="21"/>
    <x v="10"/>
  </r>
  <r>
    <n v="2713.55"/>
    <n v="2334.5"/>
    <n v="0"/>
    <n v="379.05"/>
    <n v="0"/>
    <n v="0"/>
    <n v="2713.55"/>
    <x v="0"/>
    <n v="35"/>
    <n v="0"/>
    <n v="5.25"/>
    <n v="0"/>
    <n v="0"/>
    <n v="40.25"/>
    <m/>
    <x v="22"/>
    <x v="10"/>
  </r>
  <r>
    <n v="0"/>
    <n v="0"/>
    <n v="0"/>
    <n v="0"/>
    <n v="0"/>
    <n v="0"/>
    <n v="0"/>
    <x v="0"/>
    <n v="0"/>
    <n v="0"/>
    <n v="0"/>
    <n v="0"/>
    <n v="0"/>
    <n v="0"/>
    <m/>
    <x v="23"/>
    <x v="3"/>
  </r>
  <r>
    <n v="13643.75"/>
    <n v="7003.5"/>
    <n v="3066.35"/>
    <n v="3573.9"/>
    <n v="0"/>
    <n v="11941.15"/>
    <n v="25584.9"/>
    <x v="0"/>
    <n v="105"/>
    <n v="45.972263868065966"/>
    <n v="49.5"/>
    <n v="0"/>
    <n v="179.02773613193401"/>
    <n v="200.47226386806597"/>
    <m/>
    <x v="24"/>
    <x v="14"/>
  </r>
  <r>
    <n v="14479.27"/>
    <n v="0"/>
    <n v="8067.91"/>
    <n v="6411.36"/>
    <n v="0"/>
    <n v="31418.49"/>
    <n v="45897.760000000002"/>
    <x v="0"/>
    <n v="0"/>
    <n v="120.95817091454272"/>
    <n v="88.8"/>
    <n v="0"/>
    <n v="471.04182908545727"/>
    <n v="209.75817091454272"/>
    <m/>
    <x v="25"/>
    <x v="14"/>
  </r>
  <r>
    <n v="551420.97"/>
    <n v="297412.63"/>
    <n v="144822.47"/>
    <n v="109185.87"/>
    <n v="0"/>
    <n v="315320.64"/>
    <n v="866741.6100000001"/>
    <x v="1"/>
    <n v="4458.9599700149929"/>
    <n v="2171.2514242878556"/>
    <n v="1512.2696675900277"/>
    <n v="0"/>
    <n v="4727.4458770614692"/>
    <n v="8142.4810618928759"/>
    <m/>
    <x v="26"/>
    <x v="15"/>
  </r>
  <r>
    <n v="31759.98"/>
    <n v="12449.55"/>
    <n v="13606.81"/>
    <n v="5703.62"/>
    <n v="0"/>
    <n v="9071.19"/>
    <n v="40831.17"/>
    <x v="2"/>
    <n v="186.64992503748124"/>
    <n v="204.00014992503748"/>
    <n v="78.997506925207745"/>
    <n v="0"/>
    <n v="135.99985007496252"/>
    <n v="469.64758188772646"/>
    <m/>
    <x v="27"/>
    <x v="16"/>
  </r>
  <r>
    <n v="11242.179999999998"/>
    <n v="6012.57"/>
    <n v="3347.46"/>
    <n v="1882.15"/>
    <n v="0"/>
    <n v="2231.7800000000002"/>
    <n v="13473.96"/>
    <x v="2"/>
    <n v="90.143478260869557"/>
    <n v="50.186806596701651"/>
    <n v="26.068559556786703"/>
    <n v="0"/>
    <n v="33.459970014992507"/>
    <n v="166.39884441435791"/>
    <m/>
    <x v="28"/>
    <x v="17"/>
  </r>
  <r>
    <n v="0"/>
    <n v="0"/>
    <n v="0"/>
    <n v="0"/>
    <n v="0"/>
    <n v="0"/>
    <n v="0"/>
    <x v="2"/>
    <n v="0"/>
    <n v="0"/>
    <n v="0"/>
    <n v="0"/>
    <n v="0"/>
    <n v="0"/>
    <m/>
    <x v="29"/>
    <x v="18"/>
  </r>
  <r>
    <n v="48129.61"/>
    <n v="22527"/>
    <n v="18021.61"/>
    <n v="7581"/>
    <n v="0"/>
    <n v="12014.39"/>
    <n v="60144"/>
    <x v="2"/>
    <n v="300"/>
    <n v="240.00013317352511"/>
    <n v="105"/>
    <n v="0"/>
    <n v="159.99986682647489"/>
    <n v="645.00013317352511"/>
    <m/>
    <x v="30"/>
    <x v="19"/>
  </r>
  <r>
    <n v="91131.76999999999"/>
    <n v="40989.119999999995"/>
    <n v="34975.880000000005"/>
    <n v="15166.77"/>
    <n v="0"/>
    <n v="23317.360000000001"/>
    <n v="114449.13"/>
    <x v="1"/>
    <n v="576.79340329835077"/>
    <n v="494.18708969526426"/>
    <n v="210.06606648199445"/>
    <n v="0"/>
    <n v="329.45968691642992"/>
    <n v="1281.0465594756095"/>
    <m/>
    <x v="31"/>
    <x v="15"/>
  </r>
  <r>
    <n v="642552.74"/>
    <n v="338401.75"/>
    <n v="179798.35"/>
    <n v="124352.64"/>
    <n v="0"/>
    <n v="338638"/>
    <n v="981190.74000000011"/>
    <x v="1"/>
    <n v="5035.7533733133441"/>
    <n v="2665.4385139831197"/>
    <n v="1722.3357340720222"/>
    <n v="0"/>
    <n v="5056.905563977899"/>
    <n v="9423.5276213684847"/>
    <m/>
    <x v="32"/>
    <x v="1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n v="0"/>
    <n v="0"/>
    <n v="0"/>
    <n v="0"/>
    <n v="0"/>
    <n v="0"/>
    <n v="0"/>
    <x v="0"/>
    <n v="0"/>
    <n v="0"/>
    <n v="0"/>
    <n v="0"/>
    <n v="0"/>
    <n v="0"/>
    <m/>
    <x v="0"/>
    <x v="0"/>
  </r>
  <r>
    <n v="5833.37"/>
    <n v="2878.15"/>
    <n v="1980.52"/>
    <n v="974.7"/>
    <n v="0"/>
    <n v="1144.33"/>
    <n v="6977.7"/>
    <x v="0"/>
    <n v="43.150674662668663"/>
    <n v="29.69295352323838"/>
    <n v="13.5"/>
    <n v="0"/>
    <n v="17.156371814092953"/>
    <n v="86.34362818590705"/>
    <m/>
    <x v="1"/>
    <x v="0"/>
  </r>
  <r>
    <n v="29552.25"/>
    <n v="10831.71"/>
    <n v="18195"/>
    <n v="525.54"/>
    <n v="0"/>
    <n v="784.68657534246586"/>
    <n v="30336.936575342464"/>
    <x v="0"/>
    <n v="162.39445277361318"/>
    <n v="272.78860569715141"/>
    <n v="7.2789473684210515"/>
    <n v="0"/>
    <n v="11.764416421926024"/>
    <n v="442.46200583918562"/>
    <m/>
    <x v="2"/>
    <x v="1"/>
  </r>
  <r>
    <n v="2127.08"/>
    <n v="1151.26"/>
    <n v="621.4"/>
    <n v="354.42"/>
    <n v="0"/>
    <n v="410.12876712328767"/>
    <n v="2537.2087671232875"/>
    <x v="0"/>
    <n v="17.260269865067464"/>
    <n v="9.3163418290854558"/>
    <n v="4.9088642659279778"/>
    <n v="0"/>
    <n v="6.1488570783101597"/>
    <n v="31.485475960080898"/>
    <m/>
    <x v="3"/>
    <x v="2"/>
  </r>
  <r>
    <n v="0"/>
    <n v="0"/>
    <n v="0"/>
    <n v="0"/>
    <n v="0"/>
    <n v="0"/>
    <n v="0"/>
    <x v="0"/>
    <n v="0"/>
    <n v="0"/>
    <n v="0"/>
    <n v="0"/>
    <n v="0"/>
    <n v="0"/>
    <m/>
    <x v="4"/>
    <x v="3"/>
  </r>
  <r>
    <n v="0"/>
    <n v="0"/>
    <n v="0"/>
    <n v="0"/>
    <n v="0"/>
    <n v="0"/>
    <n v="0"/>
    <x v="0"/>
    <n v="0"/>
    <n v="0"/>
    <n v="0"/>
    <n v="0"/>
    <n v="0"/>
    <n v="0"/>
    <m/>
    <x v="5"/>
    <x v="3"/>
  </r>
  <r>
    <n v="0"/>
    <n v="0"/>
    <n v="0"/>
    <n v="0"/>
    <n v="0"/>
    <n v="0"/>
    <n v="0"/>
    <x v="0"/>
    <n v="0"/>
    <n v="0"/>
    <n v="0"/>
    <n v="0"/>
    <n v="0"/>
    <n v="0"/>
    <m/>
    <x v="6"/>
    <x v="4"/>
  </r>
  <r>
    <n v="0"/>
    <n v="0"/>
    <n v="0"/>
    <n v="0"/>
    <n v="0"/>
    <n v="0"/>
    <n v="0"/>
    <x v="0"/>
    <n v="0"/>
    <n v="0"/>
    <n v="0"/>
    <n v="0"/>
    <n v="0"/>
    <n v="0"/>
    <m/>
    <x v="7"/>
    <x v="5"/>
  </r>
  <r>
    <n v="1903.19"/>
    <n v="1151.26"/>
    <n v="445.05"/>
    <n v="306.88"/>
    <n v="0"/>
    <n v="293.73534246575343"/>
    <n v="2196.9253424657536"/>
    <x v="0"/>
    <n v="17.260269865067464"/>
    <n v="6.6724137931034484"/>
    <n v="4.2504155124653735"/>
    <n v="0"/>
    <n v="4.4038282228748642"/>
    <n v="28.183099170636286"/>
    <m/>
    <x v="8"/>
    <x v="6"/>
  </r>
  <r>
    <n v="1967.0800000000002"/>
    <n v="1151.26"/>
    <n v="495.37"/>
    <n v="320.45"/>
    <n v="0"/>
    <n v="326.95397260273973"/>
    <n v="2294.0339726027401"/>
    <x v="0"/>
    <n v="17.260269865067464"/>
    <n v="7.4268365817091455"/>
    <n v="4.4383656509695291"/>
    <n v="0"/>
    <n v="4.9018586597112401"/>
    <n v="29.12547209774614"/>
    <m/>
    <x v="9"/>
    <x v="6"/>
  </r>
  <r>
    <n v="0"/>
    <n v="0"/>
    <n v="0"/>
    <n v="0"/>
    <n v="0"/>
    <n v="0"/>
    <n v="0"/>
    <x v="0"/>
    <n v="0"/>
    <n v="0"/>
    <n v="0"/>
    <n v="0"/>
    <n v="0"/>
    <n v="0"/>
    <m/>
    <x v="10"/>
    <x v="7"/>
  </r>
  <r>
    <n v="2797.1800000000003"/>
    <n v="1644.66"/>
    <n v="697.48"/>
    <n v="455.04"/>
    <n v="0"/>
    <n v="460.35123287671234"/>
    <n v="3257.5312328767127"/>
    <x v="0"/>
    <n v="24.657571214392803"/>
    <n v="10.456971514242879"/>
    <n v="6.3024930747922436"/>
    <n v="0"/>
    <n v="6.9018175843585059"/>
    <n v="41.417035803427929"/>
    <m/>
    <x v="11"/>
    <x v="8"/>
  </r>
  <r>
    <n v="0"/>
    <n v="0"/>
    <n v="0"/>
    <n v="0"/>
    <n v="0"/>
    <n v="0"/>
    <n v="0"/>
    <x v="0"/>
    <n v="0"/>
    <n v="0"/>
    <n v="0"/>
    <n v="0"/>
    <n v="0"/>
    <n v="0"/>
    <m/>
    <x v="12"/>
    <x v="9"/>
  </r>
  <r>
    <n v="37378.19"/>
    <n v="18091.23"/>
    <n v="12976"/>
    <n v="6310.96"/>
    <n v="0"/>
    <n v="7800.8350684931511"/>
    <n v="45179.025068493153"/>
    <x v="0"/>
    <n v="271.23283358320839"/>
    <n v="194.54272863568215"/>
    <n v="87.409418282548472"/>
    <n v="0"/>
    <n v="116.95404900289581"/>
    <n v="553.18498050143899"/>
    <m/>
    <x v="13"/>
    <x v="10"/>
  </r>
  <r>
    <n v="4824.59"/>
    <n v="3371.55"/>
    <n v="713.34"/>
    <n v="739.7"/>
    <n v="0"/>
    <n v="470.81095890410961"/>
    <n v="5295.4009589041098"/>
    <x v="0"/>
    <n v="50.547976011994002"/>
    <n v="10.694752623688156"/>
    <n v="10.245152354570637"/>
    <n v="0"/>
    <n v="7.0586350660286294"/>
    <n v="71.487880990252791"/>
    <m/>
    <x v="14"/>
    <x v="10"/>
  </r>
  <r>
    <n v="23416.440000000002"/>
    <n v="7236.49"/>
    <n v="11819.27"/>
    <n v="4360.68"/>
    <n v="0"/>
    <n v="7800.8350684931511"/>
    <n v="31217.275068493153"/>
    <x v="0"/>
    <n v="108.49310344827586"/>
    <n v="177.20044977511245"/>
    <n v="60.397229916897508"/>
    <n v="0"/>
    <n v="116.95404900289581"/>
    <n v="346.09078314028585"/>
    <m/>
    <x v="15"/>
    <x v="10"/>
  </r>
  <r>
    <n v="0"/>
    <n v="0"/>
    <n v="0"/>
    <n v="0"/>
    <n v="0"/>
    <n v="0"/>
    <n v="0"/>
    <x v="0"/>
    <n v="0"/>
    <n v="0"/>
    <n v="0"/>
    <n v="0"/>
    <n v="0"/>
    <n v="0"/>
    <m/>
    <x v="16"/>
    <x v="11"/>
  </r>
  <r>
    <n v="0"/>
    <n v="0"/>
    <n v="0"/>
    <n v="0"/>
    <n v="0"/>
    <n v="0"/>
    <n v="0"/>
    <x v="0"/>
    <n v="0"/>
    <n v="0"/>
    <n v="0"/>
    <n v="0"/>
    <n v="0"/>
    <n v="0"/>
    <m/>
    <x v="17"/>
    <x v="12"/>
  </r>
  <r>
    <n v="82202.11"/>
    <n v="32169.5"/>
    <n v="45939.41"/>
    <n v="4093.2"/>
    <n v="0"/>
    <n v="4268.7"/>
    <n v="86470.81"/>
    <x v="0"/>
    <n v="482.3013493253373"/>
    <n v="688.74677661169414"/>
    <n v="56.692520775623265"/>
    <n v="0"/>
    <n v="63.99850074962518"/>
    <n v="1227.7406467126548"/>
    <m/>
    <x v="18"/>
    <x v="13"/>
  </r>
  <r>
    <n v="6520.3200000000006"/>
    <n v="2878.15"/>
    <n v="2500.79"/>
    <n v="1141.3800000000001"/>
    <n v="0"/>
    <n v="1650.5876712328768"/>
    <n v="8170.907671232877"/>
    <x v="0"/>
    <n v="43.150674662668663"/>
    <n v="37.493103448275861"/>
    <n v="15.808587257617729"/>
    <n v="0"/>
    <n v="24.746441847569365"/>
    <n v="96.452365368562255"/>
    <m/>
    <x v="19"/>
    <x v="10"/>
  </r>
  <r>
    <n v="915.43"/>
    <n v="575.63"/>
    <n v="194.04"/>
    <n v="145.76"/>
    <n v="0"/>
    <n v="128.03424657534248"/>
    <n v="1043.4642465753425"/>
    <x v="0"/>
    <n v="8.630134932533732"/>
    <n v="2.9091454272863566"/>
    <n v="2.0188365650969526"/>
    <n v="0"/>
    <n v="1.9195539216693025"/>
    <n v="13.558116924917041"/>
    <m/>
    <x v="20"/>
    <x v="10"/>
  </r>
  <r>
    <n v="13647.74"/>
    <n v="9210.08"/>
    <n v="2317.5700000000002"/>
    <n v="2120.09"/>
    <n v="0"/>
    <n v="1529.6153424657534"/>
    <n v="15177.355342465753"/>
    <x v="0"/>
    <n v="138.08215892053971"/>
    <n v="34.746176911544232"/>
    <n v="29.364127423822715"/>
    <n v="0"/>
    <n v="22.932763755108745"/>
    <n v="202.19246325590666"/>
    <m/>
    <x v="21"/>
    <x v="10"/>
  </r>
  <r>
    <n v="669.09"/>
    <n v="575.63"/>
    <n v="0"/>
    <n v="93.46"/>
    <n v="0"/>
    <n v="0"/>
    <n v="669.09"/>
    <x v="0"/>
    <n v="8.630134932533732"/>
    <n v="0"/>
    <n v="1.2944598337950137"/>
    <n v="0"/>
    <n v="0"/>
    <n v="9.9245947663287453"/>
    <m/>
    <x v="22"/>
    <x v="10"/>
  </r>
  <r>
    <n v="0"/>
    <n v="0"/>
    <n v="0"/>
    <n v="0"/>
    <n v="0"/>
    <n v="0"/>
    <n v="0"/>
    <x v="0"/>
    <n v="0"/>
    <n v="0"/>
    <n v="0"/>
    <n v="0"/>
    <n v="0"/>
    <n v="0"/>
    <m/>
    <x v="23"/>
    <x v="3"/>
  </r>
  <r>
    <n v="4271.3099999999995"/>
    <n v="1726.89"/>
    <n v="1783.35"/>
    <n v="761.07"/>
    <n v="0"/>
    <n v="1177.0298630136988"/>
    <n v="5448.3398630136981"/>
    <x v="0"/>
    <n v="25.8904047976012"/>
    <n v="26.736881559220386"/>
    <n v="10.541135734072023"/>
    <n v="0"/>
    <n v="17.646624632889036"/>
    <n v="63.168422090893607"/>
    <m/>
    <x v="24"/>
    <x v="14"/>
  </r>
  <r>
    <n v="5974.5199999999995"/>
    <n v="0"/>
    <n v="4706.07"/>
    <n v="1268.45"/>
    <n v="0"/>
    <n v="3106.0528767123287"/>
    <n v="9080.5728767123292"/>
    <x v="0"/>
    <n v="0"/>
    <n v="70.555772113943021"/>
    <n v="17.568559556786703"/>
    <n v="0"/>
    <n v="46.567509395986939"/>
    <n v="88.124331670729731"/>
    <m/>
    <x v="25"/>
    <x v="14"/>
  </r>
  <r>
    <n v="223999.88999999998"/>
    <n v="94643.450000000012"/>
    <n v="105384.66"/>
    <n v="23971.78"/>
    <n v="0"/>
    <n v="31352.686986301371"/>
    <n v="255352.57698630137"/>
    <x v="1"/>
    <n v="1418.9422788605698"/>
    <n v="1579.9799100449775"/>
    <n v="332.0191135734072"/>
    <n v="0"/>
    <n v="470.05527715594258"/>
    <n v="3330.9413024789546"/>
    <m/>
    <x v="26"/>
    <x v="15"/>
  </r>
  <r>
    <n v="7831.22"/>
    <n v="3069.75"/>
    <n v="3355.1"/>
    <n v="1406.37"/>
    <n v="0"/>
    <n v="2236.73"/>
    <n v="10067.950000000001"/>
    <x v="2"/>
    <n v="46.023238380809595"/>
    <n v="50.301349325337327"/>
    <n v="19.478808864265925"/>
    <n v="0"/>
    <n v="33.534182908545723"/>
    <n v="115.80339657041286"/>
    <m/>
    <x v="27"/>
    <x v="16"/>
  </r>
  <r>
    <n v="2772.07"/>
    <n v="1482.55"/>
    <n v="825.43"/>
    <n v="464.09"/>
    <n v="0"/>
    <n v="550.28"/>
    <n v="3322.3500000000004"/>
    <x v="2"/>
    <n v="22.227136431784107"/>
    <n v="12.375262368815591"/>
    <n v="6.4278393351800549"/>
    <n v="0"/>
    <n v="8.25007496251874"/>
    <n v="41.030238135779754"/>
    <m/>
    <x v="28"/>
    <x v="17"/>
  </r>
  <r>
    <n v="0"/>
    <n v="0"/>
    <n v="0"/>
    <n v="0"/>
    <n v="0"/>
    <n v="0"/>
    <n v="0"/>
    <x v="2"/>
    <n v="0"/>
    <n v="0"/>
    <n v="0"/>
    <n v="0"/>
    <n v="0"/>
    <n v="0"/>
    <m/>
    <x v="29"/>
    <x v="18"/>
  </r>
  <r>
    <n v="11867.57"/>
    <n v="5554.6"/>
    <n v="4443.68"/>
    <n v="1869.29"/>
    <n v="0"/>
    <n v="2962.46"/>
    <n v="14830.029999999999"/>
    <x v="2"/>
    <n v="73.972566253828745"/>
    <n v="59.178053003062992"/>
    <n v="25.890443213296397"/>
    <n v="0"/>
    <n v="39.452124117725397"/>
    <n v="159.04106247018814"/>
    <m/>
    <x v="30"/>
    <x v="19"/>
  </r>
  <r>
    <n v="22470.86"/>
    <n v="10106.900000000001"/>
    <n v="8624.2099999999991"/>
    <n v="3739.75"/>
    <n v="0"/>
    <n v="5749.47"/>
    <n v="28220.33"/>
    <x v="1"/>
    <n v="142.22294106642244"/>
    <n v="121.85466469721591"/>
    <n v="51.797091412742375"/>
    <n v="0"/>
    <n v="81.236381988789859"/>
    <n v="315.87469717638078"/>
    <m/>
    <x v="31"/>
    <x v="15"/>
  </r>
  <r>
    <n v="246470.75"/>
    <n v="104750.35"/>
    <n v="114008.87"/>
    <n v="27711.53"/>
    <n v="0"/>
    <n v="37102.156986301372"/>
    <n v="283572.90698630136"/>
    <x v="1"/>
    <n v="1561.1652199269922"/>
    <n v="1701.8345747421934"/>
    <n v="383.81620498614956"/>
    <n v="0"/>
    <n v="551.29165914473242"/>
    <n v="3646.8159996553354"/>
    <m/>
    <x v="32"/>
    <x v="15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n v="5"/>
    <x v="0"/>
    <x v="0"/>
    <s v="APP0034"/>
    <s v="Ajuts Econòmics"/>
    <n v="425"/>
    <n v="66.7"/>
    <n v="28347.5"/>
    <n v="274.58306196641206"/>
    <n v="66.7"/>
    <n v="18314.689999999999"/>
    <n v="140.25"/>
    <n v="72.2"/>
    <n v="10126.049999999999"/>
    <m/>
    <n v="235.41693803358794"/>
    <n v="66.7"/>
    <n v="15702.31"/>
    <n v="839.83306196641206"/>
    <n v="72490.55"/>
    <d v="2026-04-08T00:00:00"/>
    <d v="2026-06-17T00:00:00"/>
    <n v="318"/>
    <n v="21210.600000000002"/>
    <m/>
    <n v="52016.282109589047"/>
    <n v="15377.55"/>
    <n v="31145.692109589043"/>
    <n v="5493.04"/>
    <n v="0"/>
    <n v="8517.9699999999993"/>
    <n v="60534.252109589048"/>
    <x v="0"/>
  </r>
  <r>
    <n v="5"/>
    <x v="0"/>
    <x v="0"/>
    <s v="APP0857"/>
    <s v="Ajuts Infància"/>
    <n v="255"/>
    <n v="66.7"/>
    <n v="17008.5"/>
    <n v="274.58306196641206"/>
    <n v="66.7"/>
    <n v="18314.689999999999"/>
    <n v="114.75"/>
    <n v="72.2"/>
    <n v="8284.9500000000007"/>
    <m/>
    <n v="235.41693803358794"/>
    <n v="66.7"/>
    <n v="15702.31"/>
    <n v="644.33306196641206"/>
    <n v="59310.45"/>
    <d v="2026-04-15T00:00:00"/>
    <d v="2026-06-10T00:00:00"/>
    <n v="237"/>
    <n v="15807.900000000001"/>
    <m/>
    <n v="40300.142739726034"/>
    <n v="9552.7199999999993"/>
    <n v="26094.232739726031"/>
    <n v="4653.1899999999996"/>
    <n v="0"/>
    <n v="8819.11"/>
    <n v="49119.252739726035"/>
    <x v="0"/>
  </r>
  <r>
    <n v="5"/>
    <x v="1"/>
    <x v="1"/>
    <s v="APP0426"/>
    <s v="Menjadors"/>
    <n v="601.82866000000001"/>
    <n v="66.7"/>
    <n v="40141.97"/>
    <n v="1417.7553973265649"/>
    <n v="66.7"/>
    <n v="94564.29"/>
    <n v="56.1"/>
    <n v="72.2"/>
    <n v="4050.42"/>
    <n v="0"/>
    <n v="94.166775213435173"/>
    <n v="66.7"/>
    <n v="6280.92"/>
    <n v="2075.6840573265649"/>
    <n v="145037.60000000003"/>
    <d v="2026-04-15T00:00:00"/>
    <d v="2026-05-20T00:00:00"/>
    <n v="112"/>
    <n v="7470.4000000000005"/>
    <m/>
    <n v="93385.494726027377"/>
    <n v="24855.03"/>
    <n v="66022.534726027385"/>
    <n v="2507.9299999999998"/>
    <n v="0"/>
    <n v="3889.01"/>
    <n v="97274.504726027371"/>
    <x v="0"/>
  </r>
  <r>
    <n v="1"/>
    <x v="2"/>
    <x v="2"/>
    <s v="APP0257"/>
    <s v="Equip d'Assessorament Laboral"/>
    <n v="102"/>
    <n v="66.7"/>
    <n v="6803.4"/>
    <n v="91.527687322137353"/>
    <n v="66.7"/>
    <n v="6104.9"/>
    <n v="40.799999999999997"/>
    <n v="72.2"/>
    <n v="2945.76"/>
    <m/>
    <n v="78.472312677862647"/>
    <n v="66.7"/>
    <n v="5234.1000000000004"/>
    <n v="234.32768732213736"/>
    <n v="21088.16"/>
    <d v="2026-04-22T00:00:00"/>
    <d v="2026-05-06T00:00:00"/>
    <n v="76"/>
    <n v="5069.2"/>
    <m/>
    <n v="15493.790821917808"/>
    <n v="4473.47"/>
    <n v="9083.3808219178081"/>
    <n v="1936.94"/>
    <n v="0"/>
    <n v="3441.6"/>
    <n v="18935.390821917808"/>
    <x v="0"/>
  </r>
  <r>
    <n v="1"/>
    <x v="3"/>
    <x v="3"/>
    <s v="APP1019"/>
    <s v="ICR"/>
    <n v="204"/>
    <n v="66.7"/>
    <n v="13606.8"/>
    <n v="274.58306196641206"/>
    <n v="66.7"/>
    <n v="18314.689999999999"/>
    <n v="107.1"/>
    <n v="72.2"/>
    <n v="7732.62"/>
    <m/>
    <n v="235.41693803358794"/>
    <n v="66.7"/>
    <n v="15702.31"/>
    <n v="585.68306196641208"/>
    <n v="55356.42"/>
    <d v="2026-04-01T00:00:00"/>
    <d v="2026-05-27T00:00:00"/>
    <n v="237"/>
    <n v="15807.900000000001"/>
    <m/>
    <n v="39600.364000000001"/>
    <n v="8164.08"/>
    <n v="26796.714"/>
    <n v="4639.57"/>
    <n v="0"/>
    <n v="9421.39"/>
    <n v="49021.754000000001"/>
    <x v="0"/>
  </r>
  <r>
    <n v="4"/>
    <x v="4"/>
    <x v="3"/>
    <s v="APP0608"/>
    <s v="Sense Sostre"/>
    <n v="347.15999999999997"/>
    <n v="66.7"/>
    <n v="23155.57"/>
    <n v="441.31343098320599"/>
    <n v="66.7"/>
    <n v="29435.61"/>
    <n v="82.875"/>
    <n v="72.2"/>
    <n v="5983.58"/>
    <m/>
    <n v="117.70846901679397"/>
    <n v="66.7"/>
    <n v="7851.15"/>
    <n v="871.34843098320596"/>
    <n v="66425.91"/>
    <d v="2026-05-06T00:00:00"/>
    <d v="2026-06-10T00:00:00"/>
    <n v="112"/>
    <n v="7470.4000000000005"/>
    <m/>
    <n v="40368.548904109586"/>
    <n v="13005.18"/>
    <n v="24002.72890410959"/>
    <n v="3360.64"/>
    <n v="0"/>
    <n v="4409.55"/>
    <n v="44778.098904109589"/>
    <x v="0"/>
  </r>
  <r>
    <n v="4"/>
    <x v="5"/>
    <x v="4"/>
    <s v="APP0736"/>
    <s v="SARA"/>
    <n v="126"/>
    <n v="66.7"/>
    <n v="8404.2000000000007"/>
    <n v="61.915788482622311"/>
    <n v="66.7"/>
    <n v="4129.78"/>
    <n v="36.149999999999991"/>
    <n v="72.2"/>
    <n v="2610.0300000000002"/>
    <m/>
    <n v="53.084211517377675"/>
    <n v="66.7"/>
    <n v="3540.72"/>
    <n v="224.06578848262228"/>
    <n v="18684.73"/>
    <d v="2026-05-06T00:00:00"/>
    <d v="2026-06-10T00:00:00"/>
    <n v="112"/>
    <n v="7470.4000000000005"/>
    <m/>
    <n v="15975.945479452055"/>
    <n v="4720.17"/>
    <n v="9789.8654794520553"/>
    <n v="1465.91"/>
    <n v="0"/>
    <n v="1988.62"/>
    <n v="17964.565479452056"/>
    <x v="0"/>
  </r>
  <r>
    <n v="4"/>
    <x v="6"/>
    <x v="5"/>
    <s v="APP0671"/>
    <s v="Teleassistència"/>
    <n v="148"/>
    <n v="66.7"/>
    <n v="9871.6"/>
    <n v="86.951302956030489"/>
    <n v="66.7"/>
    <n v="5799.65"/>
    <n v="46.424999999999997"/>
    <n v="72.2"/>
    <n v="3351.89"/>
    <m/>
    <n v="74.548697043969511"/>
    <n v="66.7"/>
    <n v="4972.3999999999996"/>
    <n v="281.37630295603049"/>
    <n v="23995.54"/>
    <d v="2026-04-15T00:00:00"/>
    <d v="2026-06-10T00:00:00"/>
    <n v="112"/>
    <n v="7470.4000000000005"/>
    <d v="2026-12-31T00:00:00"/>
    <n v="18154.627671232876"/>
    <n v="5544.32"/>
    <n v="10727.737671232877"/>
    <n v="1882.57"/>
    <n v="0"/>
    <n v="2792.72"/>
    <n v="20947.347671232877"/>
    <x v="0"/>
  </r>
  <r>
    <n v="1"/>
    <x v="7"/>
    <x v="6"/>
    <s v="APP0320"/>
    <s v="Gestió Informes Arrelament"/>
    <n v="102"/>
    <n v="66.7"/>
    <n v="6803.4"/>
    <n v="59.492996759389278"/>
    <n v="66.7"/>
    <n v="3968.18"/>
    <n v="31.875"/>
    <n v="72.2"/>
    <n v="2301.38"/>
    <m/>
    <n v="51.007003240610722"/>
    <n v="66.7"/>
    <n v="3402.17"/>
    <n v="193.36799675938929"/>
    <n v="16475.129999999997"/>
    <d v="2026-04-29T00:00:00"/>
    <d v="2026-05-13T00:00:00"/>
    <n v="76"/>
    <n v="5069.2"/>
    <m/>
    <n v="13414.40216438356"/>
    <n v="4342.99"/>
    <n v="7602.3121643835611"/>
    <n v="1469.1"/>
    <n v="0"/>
    <n v="2171.8000000000002"/>
    <n v="15586.202164383561"/>
    <x v="0"/>
  </r>
  <r>
    <n v="1"/>
    <x v="7"/>
    <x v="6"/>
    <s v="APP0321"/>
    <s v="Gestió Informes Habitatge "/>
    <n v="102"/>
    <n v="66.7"/>
    <n v="6803.4"/>
    <n v="82.374918589923624"/>
    <n v="66.7"/>
    <n v="5494.41"/>
    <n v="38.25"/>
    <n v="72.2"/>
    <n v="2761.65"/>
    <m/>
    <n v="70.625081410076376"/>
    <n v="66.7"/>
    <n v="4710.6899999999996"/>
    <n v="222.62491858992362"/>
    <n v="19770.149999999998"/>
    <d v="2026-04-29T00:00:00"/>
    <d v="2026-05-13T00:00:00"/>
    <n v="76"/>
    <n v="5069.2"/>
    <m/>
    <n v="14682.500493150685"/>
    <n v="4342.99"/>
    <n v="8576.5904931506848"/>
    <n v="1762.92"/>
    <n v="0"/>
    <n v="3007.1"/>
    <n v="17689.600493150683"/>
    <x v="0"/>
  </r>
  <r>
    <n v="4"/>
    <x v="8"/>
    <x v="7"/>
    <s v="APP0976"/>
    <s v="Dependència"/>
    <n v="399.5"/>
    <n v="66.7"/>
    <n v="26646.65"/>
    <n v="137.29153098320603"/>
    <n v="66.7"/>
    <n v="9157.35"/>
    <n v="98.174999999999997"/>
    <n v="72.2"/>
    <n v="7088.24"/>
    <m/>
    <n v="117.70846901679397"/>
    <n v="66.7"/>
    <n v="7851.15"/>
    <n v="634.96653098320598"/>
    <n v="50743.39"/>
    <d v="2026-04-01T00:00:00"/>
    <d v="2026-05-27T00:00:00"/>
    <n v="237"/>
    <n v="15807.900000000001"/>
    <d v="2026-12-31T00:00:00"/>
    <n v="41543.240000000005"/>
    <n v="15987.99"/>
    <n v="21302.31"/>
    <n v="4252.9399999999996"/>
    <n v="0"/>
    <n v="4710.6899999999996"/>
    <n v="46253.930000000008"/>
    <x v="0"/>
  </r>
  <r>
    <n v="1"/>
    <x v="9"/>
    <x v="8"/>
    <s v="APP0529"/>
    <s v="Portal del Professional"/>
    <n v="144.5"/>
    <n v="66.7"/>
    <n v="9638.15"/>
    <n v="112.50217478656479"/>
    <n v="66.7"/>
    <n v="7503.9"/>
    <n v="52.275041217984722"/>
    <n v="72.2"/>
    <n v="3774.26"/>
    <m/>
    <n v="91.498100000000008"/>
    <n v="66.7"/>
    <n v="6102.92"/>
    <n v="309.27721600454953"/>
    <n v="27019.229999999996"/>
    <d v="2026-04-15T00:00:00"/>
    <d v="2026-04-29T00:00:00"/>
    <n v="76"/>
    <n v="5069.2"/>
    <m/>
    <n v="19223.521643835615"/>
    <n v="6522.25"/>
    <n v="10147.181643835615"/>
    <n v="2554.09"/>
    <n v="0"/>
    <n v="4129.92"/>
    <n v="23353.441643835613"/>
    <x v="0"/>
  </r>
  <r>
    <n v="4"/>
    <x v="10"/>
    <x v="9"/>
    <s v="APP0596"/>
    <s v="SAD"/>
    <n v="595"/>
    <n v="66.7"/>
    <n v="39686.5"/>
    <n v="732.22149857709883"/>
    <n v="66.7"/>
    <n v="48839.17"/>
    <n v="293.25"/>
    <n v="72.2"/>
    <n v="21172.65"/>
    <m/>
    <n v="627.77850142290117"/>
    <n v="66.7"/>
    <n v="41872.83"/>
    <n v="1620.4714985770988"/>
    <n v="151571.15000000002"/>
    <d v="2026-04-01T00:00:00"/>
    <d v="2026-05-27T00:00:00"/>
    <n v="237"/>
    <n v="15807.900000000001"/>
    <m/>
    <n v="81626.891999999993"/>
    <n v="23811.9"/>
    <n v="45111.402000000002"/>
    <n v="12703.59"/>
    <n v="0"/>
    <n v="25123.7"/>
    <n v="106750.59199999999"/>
    <x v="0"/>
  </r>
  <r>
    <n v="5"/>
    <x v="11"/>
    <x v="10"/>
    <s v="APP0633"/>
    <s v="Sistema d'Informació Acció Social SIAS"/>
    <n v="1615"/>
    <n v="66.7"/>
    <n v="107720.5"/>
    <n v="1830.55374644275"/>
    <n v="66.7"/>
    <n v="122097.93488773143"/>
    <n v="752.25000000000034"/>
    <n v="72.2"/>
    <n v="54312.45"/>
    <m/>
    <n v="1569.4462535572529"/>
    <n v="66.7"/>
    <n v="104682.07"/>
    <n v="4197.8037464427498"/>
    <n v="388812.95488773147"/>
    <d v="2026-04-01T00:00:00"/>
    <d v="2026-07-01T00:00:00"/>
    <n v="441"/>
    <n v="29414.7"/>
    <m/>
    <n v="172647.80977902078"/>
    <n v="54302.94"/>
    <n v="90965.439779020773"/>
    <n v="27379.43"/>
    <n v="0"/>
    <n v="52771.24"/>
    <n v="225419.04977902077"/>
    <x v="0"/>
  </r>
  <r>
    <n v="5"/>
    <x v="11"/>
    <x v="10"/>
    <s v="APP0615"/>
    <s v="SIAS Serveis"/>
    <n v="297.5"/>
    <n v="66.7"/>
    <n v="19843.25"/>
    <n v="107.67963214369101"/>
    <n v="66.7"/>
    <n v="7182.23"/>
    <n v="74.625"/>
    <n v="72.2"/>
    <n v="5387.93"/>
    <m/>
    <n v="92.320367856308991"/>
    <n v="66.7"/>
    <n v="6157.77"/>
    <n v="479.80463214369104"/>
    <n v="38571.18"/>
    <d v="2026-04-08T00:00:00"/>
    <d v="2026-06-03T00:00:00"/>
    <n v="237"/>
    <n v="15807.900000000001"/>
    <m/>
    <n v="34634.316602739724"/>
    <n v="11525.39"/>
    <n v="19979.496602739728"/>
    <n v="3129.43"/>
    <n v="0"/>
    <n v="3576.57"/>
    <n v="38210.886602739723"/>
    <x v="0"/>
  </r>
  <r>
    <n v="6"/>
    <x v="11"/>
    <x v="10"/>
    <s v="APP0975"/>
    <s v="CINTRAOS"/>
    <n v="510"/>
    <n v="66.7"/>
    <n v="34017"/>
    <n v="1830.5537464427471"/>
    <n v="66.7"/>
    <n v="122097.93"/>
    <n v="586.5"/>
    <n v="72.2"/>
    <n v="42345.3"/>
    <m/>
    <n v="1569.4462535572529"/>
    <n v="66.7"/>
    <n v="104682.07"/>
    <n v="2927.0537464427471"/>
    <n v="303142.3"/>
    <d v="2026-04-01T00:00:00"/>
    <d v="2026-05-27T00:00:00"/>
    <n v="237"/>
    <n v="15807.900000000001"/>
    <m/>
    <n v="134884.038"/>
    <n v="20410.2"/>
    <n v="89066.657999999996"/>
    <n v="25407.18"/>
    <n v="0"/>
    <n v="62809.24"/>
    <n v="197693.27799999999"/>
    <x v="0"/>
  </r>
  <r>
    <n v="4"/>
    <x v="12"/>
    <x v="11"/>
    <s v="APP0986"/>
    <s v="Equipaments"/>
    <n v="348.5"/>
    <n v="66.7"/>
    <n v="23244.95"/>
    <n v="183.05537464427471"/>
    <n v="66.7"/>
    <n v="12209.79"/>
    <n v="103.27499999999999"/>
    <n v="72.2"/>
    <n v="7456.46"/>
    <m/>
    <n v="156.94462535572529"/>
    <n v="66.7"/>
    <n v="10468.209999999999"/>
    <n v="634.83037464427468"/>
    <n v="53379.41"/>
    <d v="2026-04-22T00:00:00"/>
    <d v="2026-05-27T00:00:00"/>
    <n v="112"/>
    <n v="7470.4000000000005"/>
    <m/>
    <n v="33217.123999999996"/>
    <n v="13946.97"/>
    <n v="14796.274000000001"/>
    <n v="4473.88"/>
    <n v="0"/>
    <n v="6280.93"/>
    <n v="39498.053999999996"/>
    <x v="0"/>
  </r>
  <r>
    <n v="5"/>
    <x v="13"/>
    <x v="12"/>
    <s v="APP1073"/>
    <s v="CUESB"/>
    <n v="297.5"/>
    <n v="66.7"/>
    <n v="19843.25"/>
    <n v="448.48566787847307"/>
    <n v="66.7"/>
    <n v="29913.99"/>
    <n v="169.57499999999999"/>
    <n v="72.2"/>
    <n v="12243.32"/>
    <m/>
    <n v="384.51433212152693"/>
    <n v="66.7"/>
    <n v="25647.11"/>
    <n v="915.56066787847317"/>
    <n v="87647.670000000013"/>
    <d v="2026-05-06T00:00:00"/>
    <d v="2026-07-01T00:00:00"/>
    <n v="237"/>
    <n v="15807.900000000001"/>
    <m/>
    <n v="47062.979205479453"/>
    <n v="10003.17"/>
    <n v="30887.829205479455"/>
    <n v="6171.98"/>
    <n v="0"/>
    <n v="12928.95"/>
    <n v="59991.92920547945"/>
    <x v="0"/>
  </r>
  <r>
    <n v="5"/>
    <x v="14"/>
    <x v="13"/>
    <s v="APP1130"/>
    <s v="SIRIUS"/>
    <n v="1664.7004999999999"/>
    <n v="66.7"/>
    <n v="111035.52"/>
    <n v="1006.9001"/>
    <n v="66.7"/>
    <n v="67160.240000000005"/>
    <n v="530.21940591847329"/>
    <n v="72.2"/>
    <n v="38281.839999999997"/>
    <m/>
    <n v="863.19543945648911"/>
    <n v="66.7"/>
    <n v="57575.14"/>
    <n v="3201.8200059184728"/>
    <n v="274052.74"/>
    <d v="2026-04-01T00:00:00"/>
    <d v="2026-07-01T00:00:00"/>
    <n v="441"/>
    <n v="29414.7"/>
    <m/>
    <n v="138543.09098630137"/>
    <n v="55974.07"/>
    <n v="63270.780986301375"/>
    <n v="19298.240000000002"/>
    <n v="0"/>
    <n v="29024.18"/>
    <n v="167567.27098630136"/>
    <x v="0"/>
  </r>
  <r>
    <n v="4"/>
    <x v="11"/>
    <x v="10"/>
    <s v="APP0982"/>
    <s v="Agents externs"/>
    <n v="255"/>
    <n v="66.7"/>
    <n v="17008.5"/>
    <n v="457.63843661068677"/>
    <n v="66.7"/>
    <n v="30524.48"/>
    <n v="165.75"/>
    <n v="72.2"/>
    <n v="11967.15"/>
    <m/>
    <n v="392.36156338931323"/>
    <n v="66.7"/>
    <n v="26170.52"/>
    <n v="878.38843661068677"/>
    <n v="85670.65"/>
    <d v="2026-04-22T00:00:00"/>
    <d v="2026-05-27T00:00:00"/>
    <n v="112"/>
    <n v="7470.4000000000005"/>
    <m/>
    <n v="43170.478000000003"/>
    <n v="10205.1"/>
    <n v="25785.088000000003"/>
    <n v="7180.29"/>
    <n v="0"/>
    <n v="15702.31"/>
    <n v="58872.788"/>
    <x v="0"/>
  </r>
  <r>
    <n v="6"/>
    <x v="11"/>
    <x v="10"/>
    <s v="APP0983"/>
    <s v="Administració"/>
    <n v="51"/>
    <n v="66.7"/>
    <n v="3401.7"/>
    <n v="32.838287803825764"/>
    <n v="66.7"/>
    <n v="2190.31"/>
    <n v="16.799400000000002"/>
    <n v="72.2"/>
    <n v="1212.92"/>
    <m/>
    <n v="28.157712196174241"/>
    <n v="66.7"/>
    <n v="1878.12"/>
    <n v="100.63768780382577"/>
    <n v="8683.0499999999993"/>
    <d v="2026-05-13T00:00:00"/>
    <d v="2026-05-27T00:00:00"/>
    <n v="36"/>
    <n v="2401.2000000000003"/>
    <m/>
    <n v="6484.1560000000009"/>
    <n v="2041.02"/>
    <n v="3715.3860000000004"/>
    <n v="727.75"/>
    <n v="0"/>
    <n v="1126.8699999999999"/>
    <n v="7611.0260000000007"/>
    <x v="0"/>
  </r>
  <r>
    <n v="6"/>
    <x v="11"/>
    <x v="10"/>
    <s v="APP0980"/>
    <s v="Eina data quality"/>
    <n v="1020"/>
    <n v="66.7"/>
    <n v="68034"/>
    <n v="411.87459294961809"/>
    <n v="66.7"/>
    <n v="27472.04"/>
    <n v="267.75"/>
    <n v="72.2"/>
    <n v="19331.55"/>
    <m/>
    <n v="353.12540705038191"/>
    <n v="66.7"/>
    <n v="23553.46"/>
    <n v="1699.6245929496181"/>
    <n v="138391.05000000002"/>
    <d v="2026-04-01T00:00:00"/>
    <d v="2026-05-27T00:00:00"/>
    <n v="237"/>
    <n v="15807.900000000001"/>
    <m/>
    <n v="84710.453999999998"/>
    <n v="40820.400000000001"/>
    <n v="32291.124"/>
    <n v="11598.93"/>
    <n v="0"/>
    <n v="14132.08"/>
    <n v="98842.534"/>
    <x v="0"/>
  </r>
  <r>
    <n v="6"/>
    <x v="11"/>
    <x v="10"/>
    <s v="APP1094"/>
    <s v="Consulta i acreditacions"/>
    <n v="51"/>
    <n v="66.7"/>
    <n v="3401.7"/>
    <n v="0"/>
    <n v="66.7"/>
    <n v="0"/>
    <n v="7.6499999999999995"/>
    <n v="72.2"/>
    <n v="552.33000000000004"/>
    <m/>
    <n v="0"/>
    <n v="66.7"/>
    <n v="0"/>
    <n v="58.65"/>
    <n v="3954.0299999999997"/>
    <d v="2026-05-13T00:00:00"/>
    <d v="2026-05-27T00:00:00"/>
    <n v="36"/>
    <n v="2401.2000000000003"/>
    <m/>
    <n v="4773.62"/>
    <n v="2041.02"/>
    <n v="2401.2000000000003"/>
    <n v="331.4"/>
    <n v="0"/>
    <n v="0"/>
    <n v="4773.62"/>
    <x v="0"/>
  </r>
  <r>
    <n v="4"/>
    <x v="4"/>
    <x v="3"/>
    <s v="APP1093"/>
    <s v="Avaluacions"/>
    <n v="0"/>
    <n v="66.7"/>
    <n v="0"/>
    <n v="0"/>
    <n v="66.7"/>
    <n v="0"/>
    <n v="0"/>
    <n v="72.2"/>
    <n v="0"/>
    <m/>
    <n v="0"/>
    <n v="66.7"/>
    <n v="0"/>
    <n v="0"/>
    <n v="0"/>
    <m/>
    <m/>
    <m/>
    <n v="0"/>
    <m/>
    <n v="0"/>
    <n v="0"/>
    <n v="0"/>
    <n v="0"/>
    <n v="0"/>
    <n v="0"/>
    <n v="0"/>
    <x v="0"/>
  </r>
  <r>
    <n v="6"/>
    <x v="15"/>
    <x v="14"/>
    <s v="APPXXXX"/>
    <s v="ETLs"/>
    <n v="153"/>
    <n v="66.7"/>
    <n v="10205.1"/>
    <n v="274.58306196641206"/>
    <n v="66.7"/>
    <n v="18314.689999999999"/>
    <n v="99.45"/>
    <n v="72.2"/>
    <n v="7180.29"/>
    <m/>
    <n v="235.41693803358794"/>
    <n v="66.7"/>
    <n v="15702.31"/>
    <n v="527.03306196641211"/>
    <n v="51402.39"/>
    <d v="2026-04-01T00:00:00"/>
    <d v="2026-05-27T00:00:00"/>
    <n v="118.5"/>
    <n v="7903.9500000000007"/>
    <m/>
    <n v="29323.994000000006"/>
    <n v="6123.06"/>
    <n v="18892.764000000003"/>
    <n v="4308.17"/>
    <n v="0"/>
    <n v="9421.39"/>
    <n v="38745.384000000005"/>
    <x v="0"/>
  </r>
  <r>
    <n v="6"/>
    <x v="15"/>
    <x v="14"/>
    <s v="APPXXXX"/>
    <s v="Servei de Dades"/>
    <m/>
    <n v="66.7"/>
    <n v="0"/>
    <n v="732.22149857709883"/>
    <n v="66.7"/>
    <n v="48839.17"/>
    <n v="204"/>
    <n v="72.2"/>
    <n v="14728.8"/>
    <m/>
    <n v="627.77850142290117"/>
    <n v="66.7"/>
    <n v="41872.83"/>
    <n v="936.22149857709883"/>
    <n v="105440.8"/>
    <d v="2026-04-01T00:00:00"/>
    <d v="2026-05-27T00:00:00"/>
    <n v="118.5"/>
    <n v="7903.9500000000007"/>
    <m/>
    <n v="46044.732000000004"/>
    <n v="0"/>
    <n v="37207.452000000005"/>
    <n v="8837.2800000000007"/>
    <n v="0"/>
    <n v="25123.7"/>
    <n v="71168.432000000001"/>
    <x v="0"/>
  </r>
  <r>
    <m/>
    <x v="16"/>
    <x v="15"/>
    <m/>
    <s v="Total DS"/>
    <n v="9815.1891599999999"/>
    <m/>
    <n v="654673.10999999987"/>
    <n v="11363.480058125559"/>
    <m/>
    <n v="757944.1148877315"/>
    <n v="4116.1188471364585"/>
    <m/>
    <n v="297183.81999999995"/>
    <n v="0"/>
    <n v="8355.5558286574997"/>
    <m/>
    <n v="515442.76000000007"/>
    <n v="25294.788065262012"/>
    <n v="2267116.6348877307"/>
    <m/>
    <m/>
    <n v="4381"/>
    <n v="292212.7"/>
    <m/>
    <n v="1261282.5453269661"/>
    <n v="368093.9800000001"/>
    <n v="725662.17532696598"/>
    <n v="167526.38999999998"/>
    <n v="0"/>
    <n v="315320.64000000007"/>
    <n v="1576603.1853269662"/>
    <x v="1"/>
  </r>
  <r>
    <n v="1"/>
    <x v="17"/>
    <x v="16"/>
    <s v="APP0484"/>
    <s v="Programa d'Activitats extraescolars"/>
    <n v="273.77497"/>
    <n v="66.7"/>
    <n v="18260.79"/>
    <n v="135.222284"/>
    <n v="66.7"/>
    <n v="9019.33"/>
    <n v="92.066245499999994"/>
    <n v="72.2"/>
    <n v="6647.18"/>
    <m/>
    <n v="204.777716"/>
    <n v="66.7"/>
    <n v="13658.67"/>
    <n v="501.06349949999998"/>
    <n v="47585.97"/>
    <d v="2026-04-01T00:00:00"/>
    <d v="2026-04-15T00:00:00"/>
    <n v="76"/>
    <n v="5069.2"/>
    <m/>
    <n v="29329.558712328766"/>
    <n v="13057.72"/>
    <n v="11518.648712328768"/>
    <n v="4753.1899999999996"/>
    <n v="0"/>
    <n v="9766.8799999999992"/>
    <n v="39096.438712328767"/>
    <x v="2"/>
  </r>
  <r>
    <n v="1"/>
    <x v="17"/>
    <x v="17"/>
    <s v="APPDR04"/>
    <s v="Boulevard Educatiu"/>
    <n v="90.143434999999997"/>
    <n v="66.7"/>
    <n v="6012.57"/>
    <n v="31.783884999999991"/>
    <n v="66.7"/>
    <n v="2119.9899999999998"/>
    <n v="26.068547999999996"/>
    <n v="72.2"/>
    <n v="1882.15"/>
    <m/>
    <n v="51.863000000000007"/>
    <n v="66.7"/>
    <n v="3459.26"/>
    <n v="147.99586799999997"/>
    <n v="13473.97"/>
    <d v="2026-04-15T00:00:00"/>
    <d v="2026-04-29T00:00:00"/>
    <n v="36"/>
    <n v="2401.2000000000003"/>
    <m/>
    <n v="9178.2733698630145"/>
    <n v="4068.78"/>
    <n v="3835.8233698630138"/>
    <n v="1273.67"/>
    <n v="0"/>
    <n v="2340.92"/>
    <n v="11519.193369863015"/>
    <x v="2"/>
  </r>
  <r>
    <n v="1"/>
    <x v="5"/>
    <x v="18"/>
    <s v="APP0002"/>
    <s v="Abordatge Integral Treball Sexual"/>
    <n v="238.84787499999999"/>
    <n v="66.7"/>
    <n v="15931.15"/>
    <n v="42.5"/>
    <n v="66.7"/>
    <n v="2834.75"/>
    <n v="51.764681249999995"/>
    <n v="72.2"/>
    <n v="3737.41"/>
    <m/>
    <n v="63.75"/>
    <n v="66.7"/>
    <n v="4252.13"/>
    <n v="333.11255625000001"/>
    <n v="26755.440000000002"/>
    <d v="2026-04-29T00:00:00"/>
    <d v="2026-05-13T00:00:00"/>
    <n v="76"/>
    <n v="5069.2"/>
    <m/>
    <n v="19434.3301369863"/>
    <n v="10169.75"/>
    <n v="6878.7801369863009"/>
    <n v="2385.8000000000002"/>
    <n v="0"/>
    <n v="2714.37"/>
    <n v="22148.700136986299"/>
    <x v="2"/>
  </r>
  <r>
    <n v="1"/>
    <x v="18"/>
    <x v="19"/>
    <m/>
    <s v="Campanyes"/>
    <n v="0"/>
    <n v="66.7"/>
    <n v="0"/>
    <n v="0"/>
    <n v="66.7"/>
    <n v="0"/>
    <n v="0"/>
    <n v="72.2"/>
    <n v="0"/>
    <m/>
    <n v="0"/>
    <n v="66.7"/>
    <n v="0"/>
    <n v="0"/>
    <n v="0"/>
    <m/>
    <m/>
    <m/>
    <n v="0"/>
    <m/>
    <n v="0"/>
    <n v="0"/>
    <n v="0"/>
    <n v="0"/>
    <n v="0"/>
    <n v="0"/>
    <n v="0"/>
    <x v="2"/>
  </r>
  <r>
    <m/>
    <x v="16"/>
    <x v="15"/>
    <m/>
    <s v="Total Cultura"/>
    <n v="602.76628000000005"/>
    <m/>
    <n v="40204.51"/>
    <n v="209.506169"/>
    <m/>
    <n v="13974.07"/>
    <n v="169.89947474999997"/>
    <m/>
    <n v="12266.74"/>
    <n v="0"/>
    <n v="320.390716"/>
    <m/>
    <n v="21370.06"/>
    <n v="982.17192375000002"/>
    <n v="87815.38"/>
    <m/>
    <m/>
    <n v="188"/>
    <n v="12539.599999999999"/>
    <m/>
    <n v="57942.162219178077"/>
    <n v="27296.25"/>
    <n v="22233.252219178081"/>
    <n v="8412.66"/>
    <n v="0"/>
    <n v="14822.169999999998"/>
    <n v="72764.33221917809"/>
    <x v="1"/>
  </r>
  <r>
    <m/>
    <x v="19"/>
    <x v="15"/>
    <m/>
    <m/>
    <n v="10417.95544"/>
    <m/>
    <n v="694877.61999999988"/>
    <n v="11572.986227125559"/>
    <m/>
    <n v="771918.18488773145"/>
    <n v="4286.0183218864586"/>
    <m/>
    <n v="309450.55999999994"/>
    <n v="0"/>
    <n v="8675.9465446574995"/>
    <m/>
    <n v="536812.82000000007"/>
    <n v="26276.959989012012"/>
    <n v="2354932.0148877306"/>
    <m/>
    <m/>
    <n v="4569"/>
    <n v="304752.3"/>
    <m/>
    <n v="1319224.7075461443"/>
    <n v="395390.2300000001"/>
    <n v="747895.42754614411"/>
    <n v="175939.05"/>
    <n v="0"/>
    <n v="330142.81000000006"/>
    <n v="1649367.5175461443"/>
    <x v="1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n v="5"/>
    <x v="0"/>
    <x v="0"/>
    <s v="APP0034"/>
    <s v="Ajuts Econòmics"/>
    <n v="300"/>
    <n v="66.7"/>
    <n v="20010"/>
    <n v="210.18129999999999"/>
    <n v="66.7"/>
    <n v="14019.09"/>
    <n v="97.5"/>
    <n v="72.2"/>
    <n v="7039.5"/>
    <m/>
    <n v="139.81870000000001"/>
    <n v="66.7"/>
    <n v="9325.91"/>
    <n v="607.68129999999996"/>
    <n v="50394.5"/>
    <m/>
    <d v="2027-01-01T00:00:00"/>
    <n v="0"/>
    <m/>
    <m/>
    <n v="41068.589999999997"/>
    <n v="20010"/>
    <n v="14019.09"/>
    <n v="7039.5"/>
    <n v="0"/>
    <n v="9325.91"/>
    <n v="50394.5"/>
    <x v="0"/>
  </r>
  <r>
    <n v="5"/>
    <x v="0"/>
    <x v="0"/>
    <s v="APP0857"/>
    <s v="Ajuts Infància"/>
    <n v="175"/>
    <n v="66.7"/>
    <n v="11672.5"/>
    <n v="216.18647999999999"/>
    <n v="66.7"/>
    <n v="14419.64"/>
    <n v="80.25"/>
    <n v="72.2"/>
    <n v="5794.05"/>
    <m/>
    <n v="143.81352000000001"/>
    <n v="66.7"/>
    <n v="9592.36"/>
    <n v="471.43647999999996"/>
    <n v="41478.550000000003"/>
    <m/>
    <d v="2027-01-01T00:00:00"/>
    <n v="0"/>
    <m/>
    <m/>
    <n v="31886.19"/>
    <n v="11672.5"/>
    <n v="14419.64"/>
    <n v="5794.05"/>
    <n v="0"/>
    <n v="9592.36"/>
    <n v="41478.550000000003"/>
    <x v="0"/>
  </r>
  <r>
    <n v="5"/>
    <x v="1"/>
    <x v="1"/>
    <s v="APP0426"/>
    <s v="Menjadors"/>
    <n v="389.3"/>
    <n v="66.7"/>
    <n v="25966.31"/>
    <n v="897.99330000000009"/>
    <n v="66.7"/>
    <n v="59896.15"/>
    <n v="40.5"/>
    <n v="72.2"/>
    <n v="2924.1"/>
    <n v="0"/>
    <n v="59.9223"/>
    <n v="66.7"/>
    <n v="3996.82"/>
    <n v="1327.7933"/>
    <n v="92783.380000000019"/>
    <m/>
    <d v="2027-01-01T00:00:00"/>
    <n v="0"/>
    <m/>
    <m/>
    <n v="88786.560000000012"/>
    <n v="25966.31"/>
    <n v="59896.15"/>
    <n v="2924.1"/>
    <n v="0"/>
    <n v="3996.82"/>
    <n v="92783.380000000019"/>
    <x v="0"/>
  </r>
  <r>
    <n v="1"/>
    <x v="2"/>
    <x v="2"/>
    <s v="APP0257"/>
    <s v="Equip d'Assessorament Laboral"/>
    <n v="70"/>
    <n v="66.7"/>
    <n v="4669"/>
    <n v="72.062160000000006"/>
    <n v="66.7"/>
    <n v="4806.55"/>
    <n v="28.5"/>
    <n v="72.2"/>
    <n v="2057.6999999999998"/>
    <m/>
    <n v="47.937840000000001"/>
    <n v="66.7"/>
    <n v="3197.45"/>
    <n v="170.56216000000001"/>
    <n v="14730.7"/>
    <m/>
    <d v="2027-01-01T00:00:00"/>
    <n v="0"/>
    <m/>
    <m/>
    <n v="11533.25"/>
    <n v="4669"/>
    <n v="4806.55"/>
    <n v="2057.6999999999998"/>
    <n v="0"/>
    <n v="3197.45"/>
    <n v="14730.7"/>
    <x v="0"/>
  </r>
  <r>
    <n v="1"/>
    <x v="3"/>
    <x v="3"/>
    <s v="APP1019"/>
    <s v="ICR"/>
    <n v="140"/>
    <n v="66.7"/>
    <n v="9338"/>
    <n v="210.18129999999999"/>
    <n v="66.7"/>
    <n v="14019.09"/>
    <n v="73.5"/>
    <n v="72.2"/>
    <n v="5306.7"/>
    <m/>
    <n v="139.81870000000001"/>
    <n v="66.7"/>
    <n v="9325.91"/>
    <n v="423.68129999999996"/>
    <n v="37989.699999999997"/>
    <m/>
    <d v="2027-01-01T00:00:00"/>
    <n v="0"/>
    <m/>
    <d v="2027-10-01T00:00:00"/>
    <n v="21517.48"/>
    <n v="7009.9"/>
    <n v="10523.92"/>
    <n v="3983.66"/>
    <n v="0"/>
    <n v="7000.82"/>
    <n v="28518.3"/>
    <x v="0"/>
  </r>
  <r>
    <n v="4"/>
    <x v="4"/>
    <x v="3"/>
    <s v="APP0608"/>
    <s v="Sense Sostre"/>
    <n v="254.66"/>
    <n v="66.7"/>
    <n v="16985.82"/>
    <n v="257.07643999999999"/>
    <n v="66.7"/>
    <n v="17147"/>
    <n v="57.75"/>
    <n v="72.2"/>
    <n v="4169.55"/>
    <n v="0"/>
    <n v="71.906760000000006"/>
    <n v="66.7"/>
    <n v="4796.18"/>
    <n v="569.48644000000002"/>
    <n v="43098.55"/>
    <m/>
    <d v="2027-01-01T00:00:00"/>
    <n v="0"/>
    <m/>
    <m/>
    <n v="38302.370000000003"/>
    <n v="16985.82"/>
    <n v="17147"/>
    <n v="4169.55"/>
    <n v="0"/>
    <n v="4796.18"/>
    <n v="43098.55"/>
    <x v="0"/>
  </r>
  <r>
    <n v="4"/>
    <x v="5"/>
    <x v="4"/>
    <s v="APP0736"/>
    <s v="SARA"/>
    <n v="90"/>
    <n v="66.7"/>
    <n v="6003"/>
    <n v="49.879025079999998"/>
    <n v="66.7"/>
    <n v="3326.93"/>
    <n v="25.959"/>
    <n v="72.2"/>
    <n v="1874.24"/>
    <m/>
    <n v="33.180974920000004"/>
    <n v="66.7"/>
    <n v="2213.17"/>
    <n v="165.83802507999999"/>
    <n v="13417.34"/>
    <m/>
    <d v="2027-01-01T00:00:00"/>
    <n v="0"/>
    <m/>
    <m/>
    <n v="11204.17"/>
    <n v="6003"/>
    <n v="3326.93"/>
    <n v="1874.24"/>
    <n v="0"/>
    <n v="2213.17"/>
    <n v="13417.34"/>
    <x v="0"/>
  </r>
  <r>
    <n v="4"/>
    <x v="6"/>
    <x v="5"/>
    <s v="APP0671"/>
    <s v="Teleassistència"/>
    <m/>
    <n v="66.7"/>
    <n v="0"/>
    <m/>
    <n v="66.7"/>
    <n v="0"/>
    <n v="0"/>
    <n v="72.2"/>
    <n v="0"/>
    <m/>
    <n v="0"/>
    <n v="66.7"/>
    <n v="0"/>
    <n v="0"/>
    <n v="0"/>
    <m/>
    <d v="2027-01-01T00:00:00"/>
    <n v="0"/>
    <m/>
    <d v="2026-12-31T00:00:00"/>
    <n v="0"/>
    <n v="0"/>
    <n v="0"/>
    <n v="0"/>
    <n v="0"/>
    <n v="0"/>
    <n v="0"/>
    <x v="0"/>
  </r>
  <r>
    <n v="1"/>
    <x v="7"/>
    <x v="6"/>
    <s v="APP0320"/>
    <s v="Gestió Informes Arrelament"/>
    <n v="70"/>
    <n v="66.7"/>
    <n v="4669"/>
    <n v="48.041440000000001"/>
    <n v="66.7"/>
    <n v="3204.36"/>
    <n v="22.5"/>
    <n v="72.2"/>
    <n v="1624.5"/>
    <m/>
    <n v="31.958559999999999"/>
    <n v="66.7"/>
    <n v="2131.64"/>
    <n v="140.54143999999999"/>
    <n v="11629.5"/>
    <m/>
    <d v="2027-01-01T00:00:00"/>
    <n v="0"/>
    <m/>
    <m/>
    <n v="9497.86"/>
    <n v="4669"/>
    <n v="3204.36"/>
    <n v="1624.5"/>
    <n v="0"/>
    <n v="2131.64"/>
    <n v="11629.5"/>
    <x v="0"/>
  </r>
  <r>
    <n v="1"/>
    <x v="7"/>
    <x v="6"/>
    <s v="APP0321"/>
    <s v="Gestió Informes Habitatge "/>
    <n v="70"/>
    <n v="66.7"/>
    <n v="4669"/>
    <n v="63.054389999999998"/>
    <n v="66.7"/>
    <n v="4205.7299999999996"/>
    <n v="26.25"/>
    <n v="72.2"/>
    <n v="1895.25"/>
    <m/>
    <n v="41.945610000000002"/>
    <n v="66.7"/>
    <n v="2797.77"/>
    <n v="159.30439000000001"/>
    <n v="13567.75"/>
    <m/>
    <d v="2027-01-01T00:00:00"/>
    <n v="0"/>
    <m/>
    <m/>
    <n v="10769.98"/>
    <n v="4669"/>
    <n v="4205.7299999999996"/>
    <n v="1895.25"/>
    <n v="0"/>
    <n v="2797.77"/>
    <n v="13567.75"/>
    <x v="0"/>
  </r>
  <r>
    <n v="4"/>
    <x v="8"/>
    <x v="7"/>
    <s v="APP0976"/>
    <s v="Dependència"/>
    <n v="0"/>
    <n v="66.7"/>
    <n v="0"/>
    <n v="0"/>
    <n v="66.7"/>
    <n v="0"/>
    <n v="0"/>
    <n v="72.2"/>
    <n v="0"/>
    <m/>
    <n v="0"/>
    <n v="66.7"/>
    <n v="0"/>
    <n v="0"/>
    <n v="0"/>
    <m/>
    <d v="2027-01-01T00:00:00"/>
    <n v="0"/>
    <m/>
    <m/>
    <n v="0"/>
    <n v="0"/>
    <n v="0"/>
    <n v="0"/>
    <n v="0"/>
    <n v="0"/>
    <n v="0"/>
    <x v="0"/>
  </r>
  <r>
    <n v="1"/>
    <x v="9"/>
    <x v="8"/>
    <s v="APP0529"/>
    <s v="Portal del Professional"/>
    <n v="100"/>
    <n v="66.7"/>
    <n v="6670"/>
    <n v="84.072519999999997"/>
    <n v="66.7"/>
    <n v="5607.64"/>
    <n v="36"/>
    <n v="72.2"/>
    <n v="2599.1999999999998"/>
    <m/>
    <n v="55.927480000000003"/>
    <n v="66.7"/>
    <n v="3730.36"/>
    <n v="220.07252"/>
    <n v="18607.2"/>
    <m/>
    <d v="2027-01-01T00:00:00"/>
    <n v="0"/>
    <m/>
    <m/>
    <n v="14876.84"/>
    <n v="6670"/>
    <n v="5607.64"/>
    <n v="2599.1999999999998"/>
    <n v="0"/>
    <n v="3730.36"/>
    <n v="18607.2"/>
    <x v="0"/>
  </r>
  <r>
    <n v="4"/>
    <x v="10"/>
    <x v="9"/>
    <s v="APP0596"/>
    <s v="SAD"/>
    <n v="404.99999999999994"/>
    <n v="66.7"/>
    <n v="27013.5"/>
    <n v="558.48173999999995"/>
    <n v="66.7"/>
    <n v="37250.730000000003"/>
    <n v="200.25"/>
    <n v="72.2"/>
    <n v="14458.05"/>
    <m/>
    <n v="371.51826"/>
    <n v="66.7"/>
    <n v="24780.27"/>
    <n v="1163.7317399999999"/>
    <n v="103502.55"/>
    <m/>
    <d v="2027-01-01T00:00:00"/>
    <n v="0"/>
    <m/>
    <d v="2027-10-01T00:00:00"/>
    <n v="59095.630000000005"/>
    <n v="20278.63"/>
    <n v="27963.56"/>
    <n v="10853.44"/>
    <n v="0"/>
    <n v="18602.18"/>
    <n v="77697.81"/>
    <x v="0"/>
  </r>
  <r>
    <n v="5"/>
    <x v="11"/>
    <x v="10"/>
    <s v="APP0633"/>
    <s v="Sistema d'Informació Acció Social SIAS"/>
    <n v="1375"/>
    <n v="66.7"/>
    <n v="91712.5"/>
    <n v="1399.2059400000001"/>
    <n v="66.7"/>
    <n v="93327.039999999994"/>
    <n v="555.75"/>
    <n v="72.2"/>
    <n v="40125.15"/>
    <m/>
    <n v="930.79405999999994"/>
    <n v="66.7"/>
    <n v="62083.96"/>
    <n v="3329.9559399999998"/>
    <n v="287248.64999999997"/>
    <m/>
    <d v="2027-01-01T00:00:00"/>
    <n v="0"/>
    <m/>
    <m/>
    <n v="225164.68999999997"/>
    <n v="91712.5"/>
    <n v="93327.039999999994"/>
    <n v="40125.15"/>
    <n v="0"/>
    <n v="62083.96"/>
    <n v="287248.64999999997"/>
    <x v="0"/>
  </r>
  <r>
    <n v="5"/>
    <x v="11"/>
    <x v="10"/>
    <s v="APP0615"/>
    <s v="SIAS Serveis"/>
    <n v="204.99999999999997"/>
    <n v="66.7"/>
    <n v="13673.5"/>
    <n v="84.072519999999997"/>
    <n v="66.7"/>
    <n v="5607.64"/>
    <n v="51.749999999999993"/>
    <n v="72.2"/>
    <n v="3736.35"/>
    <m/>
    <n v="55.927480000000003"/>
    <n v="66.7"/>
    <n v="3730.36"/>
    <n v="340.82251999999994"/>
    <n v="26747.85"/>
    <m/>
    <d v="2027-01-01T00:00:00"/>
    <n v="0"/>
    <m/>
    <m/>
    <n v="23017.489999999998"/>
    <n v="13673.5"/>
    <n v="5607.64"/>
    <n v="3736.35"/>
    <n v="0"/>
    <n v="3730.36"/>
    <n v="26747.85"/>
    <x v="0"/>
  </r>
  <r>
    <n v="6"/>
    <x v="11"/>
    <x v="10"/>
    <s v="APP0975"/>
    <s v="CINTRAOS"/>
    <n v="440"/>
    <n v="66.7"/>
    <n v="29348"/>
    <n v="1399.20694"/>
    <n v="66.7"/>
    <n v="93327.1"/>
    <n v="415.5"/>
    <n v="72.2"/>
    <n v="29999.1"/>
    <m/>
    <n v="930.79305999999997"/>
    <n v="66.7"/>
    <n v="62083.9"/>
    <n v="2254.70694"/>
    <n v="214758.1"/>
    <m/>
    <d v="2027-01-01T00:00:00"/>
    <n v="0"/>
    <m/>
    <m/>
    <n v="152674.20000000001"/>
    <n v="29348"/>
    <n v="93327.1"/>
    <n v="29999.1"/>
    <n v="0"/>
    <n v="62083.9"/>
    <n v="214758.1"/>
    <x v="0"/>
  </r>
  <r>
    <n v="4"/>
    <x v="12"/>
    <x v="11"/>
    <s v="APP0986"/>
    <s v="Equipaments"/>
    <n v="240"/>
    <n v="66.7"/>
    <n v="16008"/>
    <n v="141.12173000000001"/>
    <n v="66.7"/>
    <n v="9412.82"/>
    <n v="71.25"/>
    <n v="72.2"/>
    <n v="5144.25"/>
    <m/>
    <n v="93.878270000000001"/>
    <n v="66.7"/>
    <n v="6261.68"/>
    <n v="452.37173000000001"/>
    <n v="36826.75"/>
    <m/>
    <d v="2027-01-01T00:00:00"/>
    <n v="0"/>
    <m/>
    <m/>
    <n v="30565.07"/>
    <n v="16008"/>
    <n v="9412.82"/>
    <n v="5144.25"/>
    <n v="0"/>
    <n v="6261.68"/>
    <n v="36826.75"/>
    <x v="0"/>
  </r>
  <r>
    <n v="5"/>
    <x v="13"/>
    <x v="12"/>
    <s v="APP1073"/>
    <s v="CUESB"/>
    <n v="204.99999999999997"/>
    <n v="66.7"/>
    <n v="13673.5"/>
    <n v="342.29525999999998"/>
    <n v="66.7"/>
    <n v="22831.09"/>
    <n v="116.25"/>
    <n v="72.2"/>
    <n v="8393.25"/>
    <m/>
    <n v="227.70474000000002"/>
    <n v="66.7"/>
    <n v="15187.91"/>
    <n v="663.54525999999998"/>
    <n v="60085.75"/>
    <m/>
    <d v="2027-01-01T00:00:00"/>
    <n v="0"/>
    <m/>
    <m/>
    <n v="44897.84"/>
    <n v="13673.5"/>
    <n v="22831.09"/>
    <n v="8393.25"/>
    <n v="0"/>
    <n v="15187.91"/>
    <n v="60085.75"/>
    <x v="0"/>
  </r>
  <r>
    <n v="5"/>
    <x v="14"/>
    <x v="13"/>
    <s v="APP1130"/>
    <s v="SIRIUS"/>
    <n v="1100"/>
    <n v="66.7"/>
    <n v="73370"/>
    <n v="765.66044999999997"/>
    <n v="66.7"/>
    <n v="51069.55"/>
    <n v="356.25"/>
    <n v="72.2"/>
    <n v="25721.25"/>
    <m/>
    <n v="509.33955000000003"/>
    <n v="66.7"/>
    <n v="33972.949999999997"/>
    <n v="2221.9104499999999"/>
    <n v="184133.75"/>
    <m/>
    <d v="2027-01-01T00:00:00"/>
    <n v="0"/>
    <m/>
    <m/>
    <n v="150160.79999999999"/>
    <n v="73370"/>
    <n v="51069.55"/>
    <n v="25721.25"/>
    <n v="0"/>
    <n v="33972.949999999997"/>
    <n v="184133.75"/>
    <x v="0"/>
  </r>
  <r>
    <n v="4"/>
    <x v="11"/>
    <x v="10"/>
    <s v="APP0982"/>
    <s v="Agents externs"/>
    <n v="175"/>
    <n v="66.7"/>
    <n v="11672.5"/>
    <n v="348.30043999999998"/>
    <n v="66.7"/>
    <n v="23231.64"/>
    <n v="113.25"/>
    <n v="72.2"/>
    <n v="8176.65"/>
    <m/>
    <n v="231.69955999999999"/>
    <n v="66.7"/>
    <n v="15454.36"/>
    <n v="636.55043999999998"/>
    <n v="58535.15"/>
    <m/>
    <d v="2027-01-01T00:00:00"/>
    <n v="0"/>
    <m/>
    <m/>
    <n v="43080.79"/>
    <n v="11672.5"/>
    <n v="23231.64"/>
    <n v="8176.65"/>
    <n v="0"/>
    <n v="15454.36"/>
    <n v="58535.15"/>
    <x v="0"/>
  </r>
  <r>
    <n v="6"/>
    <x v="11"/>
    <x v="10"/>
    <s v="APP0983"/>
    <s v="Administració"/>
    <n v="35"/>
    <n v="66.7"/>
    <n v="2334.5"/>
    <n v="27.020590000000002"/>
    <n v="66.7"/>
    <n v="1802.27"/>
    <n v="11.999592"/>
    <n v="72.2"/>
    <n v="866.37"/>
    <m/>
    <n v="17.976690000000001"/>
    <n v="66.7"/>
    <n v="1199.05"/>
    <n v="74.020182000000005"/>
    <n v="6202.1900000000005"/>
    <m/>
    <d v="2027-01-01T00:00:00"/>
    <n v="0"/>
    <m/>
    <m/>
    <n v="5003.1400000000003"/>
    <n v="2334.5"/>
    <n v="1802.27"/>
    <n v="866.37"/>
    <n v="0"/>
    <n v="1199.05"/>
    <n v="6202.1900000000005"/>
    <x v="0"/>
  </r>
  <r>
    <n v="6"/>
    <x v="11"/>
    <x v="10"/>
    <s v="APP0980"/>
    <s v="Eina data quality"/>
    <n v="700"/>
    <n v="66.7"/>
    <n v="46690"/>
    <n v="315.27195"/>
    <n v="66.7"/>
    <n v="21028.639999999999"/>
    <n v="183.75"/>
    <n v="72.2"/>
    <n v="13266.75"/>
    <m/>
    <n v="209.72805"/>
    <n v="66.7"/>
    <n v="13988.86"/>
    <n v="1199.0219500000001"/>
    <n v="94974.25"/>
    <m/>
    <d v="2027-01-01T00:00:00"/>
    <n v="0"/>
    <m/>
    <m/>
    <n v="80985.39"/>
    <n v="46690"/>
    <n v="21028.639999999999"/>
    <n v="13266.75"/>
    <n v="0"/>
    <n v="13988.86"/>
    <n v="94974.25"/>
    <x v="0"/>
  </r>
  <r>
    <n v="6"/>
    <x v="11"/>
    <x v="10"/>
    <s v="APP1094"/>
    <s v="Consulta i acreditacions"/>
    <n v="35"/>
    <n v="66.7"/>
    <n v="2334.5"/>
    <n v="0"/>
    <n v="66.7"/>
    <n v="0"/>
    <n v="5.25"/>
    <n v="72.2"/>
    <n v="379.05"/>
    <m/>
    <n v="0"/>
    <n v="66.7"/>
    <n v="0"/>
    <n v="40.25"/>
    <n v="2713.55"/>
    <m/>
    <d v="2027-01-01T00:00:00"/>
    <n v="0"/>
    <m/>
    <m/>
    <n v="2713.55"/>
    <n v="2334.5"/>
    <n v="0"/>
    <n v="379.05"/>
    <n v="0"/>
    <n v="0"/>
    <n v="2713.55"/>
    <x v="0"/>
  </r>
  <r>
    <n v="4"/>
    <x v="4"/>
    <x v="3"/>
    <s v="APP1093"/>
    <s v="Avaluacions"/>
    <n v="0"/>
    <n v="66.7"/>
    <n v="0"/>
    <n v="0"/>
    <n v="66.7"/>
    <n v="0"/>
    <n v="0"/>
    <n v="72.2"/>
    <n v="0"/>
    <m/>
    <n v="0"/>
    <n v="66.7"/>
    <n v="0"/>
    <n v="0"/>
    <n v="0"/>
    <m/>
    <d v="2027-01-01T00:00:00"/>
    <n v="0"/>
    <m/>
    <m/>
    <n v="0"/>
    <n v="0"/>
    <n v="0"/>
    <n v="0"/>
    <n v="0"/>
    <n v="0"/>
    <n v="0"/>
    <x v="0"/>
  </r>
  <r>
    <n v="6"/>
    <x v="15"/>
    <x v="14"/>
    <s v="APPXXXX"/>
    <s v="ETLs"/>
    <n v="105"/>
    <n v="66.7"/>
    <n v="7003.5"/>
    <n v="210.18129999999999"/>
    <n v="66.7"/>
    <n v="14019.09"/>
    <n v="68.25"/>
    <n v="72.2"/>
    <n v="4927.6499999999996"/>
    <m/>
    <n v="139.81870000000001"/>
    <n v="66.7"/>
    <n v="9325.91"/>
    <n v="383.43129999999996"/>
    <n v="35276.149999999994"/>
    <m/>
    <d v="2027-01-01T00:00:00"/>
    <n v="0"/>
    <m/>
    <m/>
    <n v="25950.239999999998"/>
    <n v="7003.5"/>
    <n v="14019.09"/>
    <n v="4927.6499999999996"/>
    <n v="0"/>
    <n v="9325.91"/>
    <n v="35276.149999999994"/>
    <x v="0"/>
  </r>
  <r>
    <n v="6"/>
    <x v="15"/>
    <x v="14"/>
    <s v="APPXXXX"/>
    <s v="Servei de Dades"/>
    <m/>
    <n v="66.7"/>
    <n v="0"/>
    <n v="555.47915"/>
    <n v="66.7"/>
    <n v="37050.46"/>
    <n v="138.75"/>
    <n v="72.2"/>
    <n v="10017.75"/>
    <m/>
    <n v="369.52085"/>
    <n v="66.7"/>
    <n v="24647.040000000001"/>
    <n v="694.22915"/>
    <n v="71715.25"/>
    <m/>
    <d v="2027-01-01T00:00:00"/>
    <n v="0"/>
    <m/>
    <m/>
    <n v="47068.21"/>
    <n v="0"/>
    <n v="37050.46"/>
    <n v="10017.75"/>
    <n v="0"/>
    <n v="24647.040000000001"/>
    <n v="71715.25"/>
    <x v="0"/>
  </r>
  <r>
    <m/>
    <x v="16"/>
    <x v="15"/>
    <m/>
    <s v="Total DS"/>
    <n v="6678.96"/>
    <m/>
    <n v="445486.63"/>
    <n v="8255.0263650800007"/>
    <m/>
    <n v="550610.25000000012"/>
    <n v="2776.958592"/>
    <m/>
    <n v="200496.40999999997"/>
    <n v="0"/>
    <n v="4854.9297149200002"/>
    <m/>
    <n v="299176.77999999991"/>
    <n v="17710.944957079999"/>
    <n v="1520417.1099999996"/>
    <m/>
    <m/>
    <n v="0"/>
    <n v="0"/>
    <m/>
    <n v="1169820.33"/>
    <n v="436423.66000000003"/>
    <n v="537827.91"/>
    <n v="195568.75999999998"/>
    <n v="0"/>
    <n v="315320.6399999999"/>
    <n v="1485140.9699999997"/>
    <x v="1"/>
  </r>
  <r>
    <n v="1"/>
    <x v="17"/>
    <x v="16"/>
    <m/>
    <s v="Programa d'Activitats extraescolars"/>
    <n v="186.64997"/>
    <n v="66.7"/>
    <n v="12449.55"/>
    <n v="91.266607999999991"/>
    <n v="66.7"/>
    <n v="6087.48"/>
    <n v="78.997495499999985"/>
    <n v="72.2"/>
    <n v="5703.62"/>
    <m/>
    <n v="248.73339200000001"/>
    <n v="66.7"/>
    <n v="16590.52"/>
    <n v="356.91407349999997"/>
    <n v="40831.17"/>
    <m/>
    <d v="2027-01-01T00:00:00"/>
    <n v="0"/>
    <m/>
    <m/>
    <n v="24240.649999999998"/>
    <n v="12449.55"/>
    <n v="6087.48"/>
    <n v="5703.62"/>
    <n v="0"/>
    <n v="16590.52"/>
    <n v="40831.17"/>
    <x v="2"/>
  </r>
  <r>
    <n v="1"/>
    <x v="17"/>
    <x v="17"/>
    <m/>
    <s v="Boulevard Educatiu"/>
    <n v="90.143434999999997"/>
    <n v="66.7"/>
    <n v="6012.57"/>
    <n v="22.45115487999999"/>
    <n v="66.7"/>
    <n v="1497.49"/>
    <n v="26.068548"/>
    <n v="72.2"/>
    <n v="1882.15"/>
    <m/>
    <n v="61.195730120000007"/>
    <n v="66.7"/>
    <n v="4081.76"/>
    <n v="138.66313787999999"/>
    <n v="13473.97"/>
    <m/>
    <d v="2027-01-01T00:00:00"/>
    <n v="0"/>
    <m/>
    <m/>
    <n v="9392.2099999999991"/>
    <n v="6012.57"/>
    <n v="1497.49"/>
    <n v="1882.15"/>
    <n v="0"/>
    <n v="4081.76"/>
    <n v="13473.97"/>
    <x v="2"/>
  </r>
  <r>
    <n v="1"/>
    <x v="5"/>
    <x v="18"/>
    <s v="APP0002"/>
    <s v="Abordatge Integral Treball Sexual"/>
    <n v="132.563875"/>
    <n v="66.7"/>
    <n v="8842.01"/>
    <n v="28.703707199999997"/>
    <n v="66.7"/>
    <n v="1914.54"/>
    <n v="35.822081249999997"/>
    <n v="72.2"/>
    <n v="2586.35"/>
    <m/>
    <n v="77.546292800000003"/>
    <n v="66.7"/>
    <n v="5172.34"/>
    <n v="197.08966344999999"/>
    <n v="18515.239999999998"/>
    <m/>
    <d v="2027-01-01T00:00:00"/>
    <n v="0"/>
    <m/>
    <m/>
    <n v="13342.9"/>
    <n v="8842.01"/>
    <n v="1914.54"/>
    <n v="2586.35"/>
    <n v="0"/>
    <n v="5172.34"/>
    <n v="18515.239999999998"/>
    <x v="2"/>
  </r>
  <r>
    <n v="1"/>
    <x v="18"/>
    <x v="19"/>
    <m/>
    <s v="Campanyes"/>
    <n v="0"/>
    <n v="66.7"/>
    <n v="0"/>
    <n v="0"/>
    <n v="66.7"/>
    <n v="0"/>
    <n v="0"/>
    <n v="72.2"/>
    <n v="0"/>
    <m/>
    <n v="0"/>
    <n v="66.7"/>
    <n v="0"/>
    <n v="0"/>
    <n v="0"/>
    <d v="2027-10-15T00:00:00"/>
    <d v="2028-01-01T00:00:00"/>
    <n v="318"/>
    <n v="21210.600000000002"/>
    <m/>
    <n v="21210.600000000002"/>
    <n v="0"/>
    <n v="21210.600000000002"/>
    <n v="0"/>
    <n v="0"/>
    <n v="0"/>
    <n v="21210.600000000002"/>
    <x v="2"/>
  </r>
  <r>
    <m/>
    <x v="16"/>
    <x v="15"/>
    <m/>
    <s v="Total Cultura"/>
    <n v="409.35728"/>
    <m/>
    <n v="27304.129999999997"/>
    <n v="142.42147007999998"/>
    <m/>
    <n v="9499.5099999999984"/>
    <n v="140.88812474999997"/>
    <m/>
    <n v="10172.120000000001"/>
    <n v="0"/>
    <n v="387.47541491999999"/>
    <m/>
    <n v="25844.62"/>
    <n v="692.66687482999998"/>
    <n v="72820.38"/>
    <m/>
    <m/>
    <n v="318"/>
    <n v="21210.600000000002"/>
    <m/>
    <n v="68186.36"/>
    <n v="27304.129999999997"/>
    <n v="30710.11"/>
    <n v="10172.120000000001"/>
    <n v="0"/>
    <n v="25844.62"/>
    <n v="94030.98000000001"/>
    <x v="1"/>
  </r>
  <r>
    <m/>
    <x v="19"/>
    <x v="15"/>
    <m/>
    <m/>
    <n v="7088.3172800000002"/>
    <m/>
    <n v="472790.76"/>
    <n v="8397.447835160001"/>
    <m/>
    <n v="560109.76000000013"/>
    <n v="2917.8467167499998"/>
    <m/>
    <n v="210668.52999999997"/>
    <n v="0"/>
    <n v="5242.40512984"/>
    <m/>
    <n v="325021.39999999991"/>
    <n v="18403.611831909999"/>
    <n v="1593237.4899999998"/>
    <m/>
    <m/>
    <n v="318"/>
    <n v="21210.600000000002"/>
    <m/>
    <n v="1238006.6900000002"/>
    <n v="463727.79000000004"/>
    <n v="568538.02"/>
    <n v="205740.87999999998"/>
    <n v="0"/>
    <n v="341165.25999999989"/>
    <n v="1579171.9499999997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824F52-8390-47F9-8FEB-AC4FE2C8CCD0}" name="Taula dinàmica2" cacheId="1" applyNumberFormats="0" applyBorderFormats="0" applyFontFormats="0" applyPatternFormats="0" applyAlignmentFormats="0" applyWidthHeightFormats="1" dataCaption="Valors" updatedVersion="8" minRefreshableVersion="3" useAutoFormatting="1" itemPrintTitles="1" createdVersion="8" indent="0" outline="1" outlineData="1" multipleFieldFilters="0" rowHeaderCaption="Gerencia" colHeaderCaption="imports">
  <location ref="M16:AI23" firstHeaderRow="1" firstDataRow="3" firstDataCol="1"/>
  <pivotFields count="11"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axis="axisCol" showAll="0">
      <items count="7">
        <item x="5"/>
        <item x="0"/>
        <item x="1"/>
        <item x="2"/>
        <item x="3"/>
        <item x="4"/>
        <item t="default"/>
      </items>
    </pivotField>
    <pivotField axis="axisCol" showAll="0">
      <items count="4">
        <item x="0"/>
        <item n="R+t" x="1"/>
        <item x="2"/>
        <item t="default"/>
      </items>
    </pivotField>
    <pivotField showAll="0"/>
    <pivotField showAll="0"/>
    <pivotField dataField="1" numFmtId="4" showAll="0"/>
  </pivotFields>
  <rowFields count="2">
    <field x="0"/>
    <field x="5"/>
  </rowFields>
  <rowItems count="5">
    <i>
      <x/>
    </i>
    <i r="1">
      <x/>
    </i>
    <i r="1">
      <x v="1"/>
    </i>
    <i r="1">
      <x v="2"/>
    </i>
    <i t="grand">
      <x/>
    </i>
  </rowItems>
  <colFields count="2">
    <field x="7"/>
    <field x="6"/>
  </colFields>
  <colItems count="22">
    <i>
      <x/>
      <x/>
    </i>
    <i r="1">
      <x v="1"/>
    </i>
    <i r="1">
      <x v="2"/>
    </i>
    <i r="1">
      <x v="3"/>
    </i>
    <i r="1">
      <x v="4"/>
    </i>
    <i r="1">
      <x v="5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t="default">
      <x v="2"/>
    </i>
    <i t="grand">
      <x/>
    </i>
  </colItems>
  <dataFields count="1">
    <dataField name="Suma de Import" fld="10" baseField="0" baseItem="0"/>
  </dataFields>
  <formats count="16">
    <format dxfId="563">
      <pivotArea outline="0" collapsedLevelsAreSubtotals="1" fieldPosition="0">
        <references count="2">
          <reference field="6" count="1" selected="0">
            <x v="1"/>
          </reference>
          <reference field="7" count="1" selected="0">
            <x v="0"/>
          </reference>
        </references>
      </pivotArea>
    </format>
    <format dxfId="562">
      <pivotArea outline="0" collapsedLevelsAreSubtotals="1" fieldPosition="0"/>
    </format>
    <format dxfId="561">
      <pivotArea dataOnly="0" labelOnly="1" fieldPosition="0">
        <references count="1">
          <reference field="0" count="0"/>
        </references>
      </pivotArea>
    </format>
    <format dxfId="560">
      <pivotArea type="all" dataOnly="0" outline="0" fieldPosition="0"/>
    </format>
    <format dxfId="559">
      <pivotArea outline="0" collapsedLevelsAreSubtotals="1" fieldPosition="0"/>
    </format>
    <format dxfId="558">
      <pivotArea type="origin" dataOnly="0" labelOnly="1" outline="0" fieldPosition="0"/>
    </format>
    <format dxfId="557">
      <pivotArea field="7" type="button" dataOnly="0" labelOnly="1" outline="0" axis="axisCol" fieldPosition="0"/>
    </format>
    <format dxfId="556">
      <pivotArea field="6" type="button" dataOnly="0" labelOnly="1" outline="0" axis="axisCol" fieldPosition="1"/>
    </format>
    <format dxfId="555">
      <pivotArea type="topRight" dataOnly="0" labelOnly="1" outline="0" fieldPosition="0"/>
    </format>
    <format dxfId="554">
      <pivotArea field="0" type="button" dataOnly="0" labelOnly="1" outline="0" axis="axisRow" fieldPosition="0"/>
    </format>
    <format dxfId="553">
      <pivotArea dataOnly="0" labelOnly="1" fieldPosition="0">
        <references count="1">
          <reference field="0" count="0"/>
        </references>
      </pivotArea>
    </format>
    <format dxfId="552">
      <pivotArea dataOnly="0" labelOnly="1" fieldPosition="0">
        <references count="1">
          <reference field="7" count="0"/>
        </references>
      </pivotArea>
    </format>
    <format dxfId="551">
      <pivotArea dataOnly="0" labelOnly="1" fieldPosition="0">
        <references count="1">
          <reference field="7" count="0" defaultSubtotal="1"/>
        </references>
      </pivotArea>
    </format>
    <format dxfId="550">
      <pivotArea dataOnly="0" labelOnly="1" fieldPosition="0">
        <references count="2">
          <reference field="6" count="0"/>
          <reference field="7" count="1" selected="0">
            <x v="0"/>
          </reference>
        </references>
      </pivotArea>
    </format>
    <format dxfId="549">
      <pivotArea dataOnly="0" labelOnly="1" fieldPosition="0">
        <references count="2">
          <reference field="6" count="0"/>
          <reference field="7" count="1" selected="0">
            <x v="1"/>
          </reference>
        </references>
      </pivotArea>
    </format>
    <format dxfId="548">
      <pivotArea dataOnly="0" labelOnly="1" fieldPosition="0">
        <references count="2">
          <reference field="6" count="0"/>
          <reference field="7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6ED80F-8E25-4A31-9FD8-2E30724D17D5}" name="Taula dinàmica10" cacheId="2" applyNumberFormats="0" applyBorderFormats="0" applyFontFormats="0" applyPatternFormats="0" applyAlignmentFormats="0" applyWidthHeightFormats="1" dataCaption="Valors" updatedVersion="8" minRefreshableVersion="3" useAutoFormatting="1" colGrandTotals="0" itemPrintTitles="1" createdVersion="8" indent="0" outline="1" outlineData="1" multipleFieldFilters="0">
  <location ref="B276:H281" firstHeaderRow="1" firstDataRow="2" firstDataCol="1"/>
  <pivotFields count="22">
    <pivotField showAll="0"/>
    <pivotField showAll="0"/>
    <pivotField showAll="0"/>
    <pivotField showAll="0">
      <items count="28">
        <item x="21"/>
        <item x="20"/>
        <item x="0"/>
        <item x="1"/>
        <item x="26"/>
        <item x="16"/>
        <item x="23"/>
        <item x="18"/>
        <item x="10"/>
        <item x="22"/>
        <item x="3"/>
        <item x="17"/>
        <item x="24"/>
        <item x="8"/>
        <item x="9"/>
        <item x="4"/>
        <item x="2"/>
        <item x="11"/>
        <item x="13"/>
        <item x="6"/>
        <item x="5"/>
        <item x="15"/>
        <item x="19"/>
        <item x="14"/>
        <item x="7"/>
        <item x="12"/>
        <item x="25"/>
        <item t="default"/>
      </items>
    </pivotField>
    <pivotField axis="axisRow" showAll="0">
      <items count="4">
        <item x="1"/>
        <item x="2"/>
        <item x="0"/>
        <item t="default"/>
      </items>
    </pivotField>
    <pivotField axis="axisCol" showAll="0">
      <items count="7">
        <item x="5"/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73" showAll="0"/>
    <pivotField showAll="0"/>
    <pivotField showAll="0"/>
    <pivotField showAll="0"/>
    <pivotField showAll="0"/>
    <pivotField numFmtId="173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H STM IMSS" fld="14" baseField="0" baseItem="0"/>
  </dataFields>
  <formats count="12">
    <format dxfId="494">
      <pivotArea outline="0" collapsedLevelsAreSubtotals="1" fieldPosition="0"/>
    </format>
    <format dxfId="493">
      <pivotArea type="all" dataOnly="0" outline="0" fieldPosition="0"/>
    </format>
    <format dxfId="492">
      <pivotArea field="3" type="button" dataOnly="0" labelOnly="1" outline="0"/>
    </format>
    <format dxfId="491">
      <pivotArea dataOnly="0" labelOnly="1" grandRow="1" outline="0" fieldPosition="0"/>
    </format>
    <format dxfId="490">
      <pivotArea dataOnly="0" labelOnly="1" fieldPosition="0">
        <references count="1">
          <reference field="5" count="0"/>
        </references>
      </pivotArea>
    </format>
    <format dxfId="489">
      <pivotArea field="5" grandRow="1" outline="0" collapsedLevelsAreSubtotals="1" axis="axisCol" fieldPosition="0">
        <references count="1">
          <reference field="5" count="1" selected="0">
            <x v="1"/>
          </reference>
        </references>
      </pivotArea>
    </format>
    <format dxfId="488">
      <pivotArea type="all" dataOnly="0" outline="0" fieldPosition="0"/>
    </format>
    <format dxfId="487">
      <pivotArea outline="0" collapsedLevelsAreSubtotals="1" fieldPosition="0"/>
    </format>
    <format dxfId="486">
      <pivotArea type="origin" dataOnly="0" labelOnly="1" outline="0" fieldPosition="0"/>
    </format>
    <format dxfId="485">
      <pivotArea dataOnly="0" labelOnly="1" outline="0" axis="axisValues" fieldPosition="0"/>
    </format>
    <format dxfId="484">
      <pivotArea field="5" type="button" dataOnly="0" labelOnly="1" outline="0" axis="axisCol" fieldPosition="0"/>
    </format>
    <format dxfId="483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E22EC1-2A63-4ABD-977A-155152E5FC1D}" name="Taula dinàmica6" cacheId="2" applyNumberFormats="0" applyBorderFormats="0" applyFontFormats="0" applyPatternFormats="0" applyAlignmentFormats="0" applyWidthHeightFormats="1" dataCaption="Valors" updatedVersion="8" minRefreshableVersion="3" useAutoFormatting="1" colGrandTotals="0" itemPrintTitles="1" createdVersion="8" indent="0" outline="1" outlineData="1" multipleFieldFilters="0">
  <location ref="AC284:AI313" firstHeaderRow="1" firstDataRow="2" firstDataCol="1"/>
  <pivotFields count="22">
    <pivotField showAll="0"/>
    <pivotField showAll="0"/>
    <pivotField showAll="0"/>
    <pivotField axis="axisRow" showAll="0">
      <items count="28">
        <item x="21"/>
        <item x="20"/>
        <item x="0"/>
        <item x="1"/>
        <item x="26"/>
        <item x="16"/>
        <item x="23"/>
        <item x="18"/>
        <item x="10"/>
        <item x="22"/>
        <item x="3"/>
        <item x="17"/>
        <item x="24"/>
        <item x="8"/>
        <item x="9"/>
        <item x="4"/>
        <item x="2"/>
        <item x="11"/>
        <item x="13"/>
        <item x="6"/>
        <item x="5"/>
        <item x="15"/>
        <item x="19"/>
        <item x="14"/>
        <item x="7"/>
        <item x="12"/>
        <item x="25"/>
        <item t="default"/>
      </items>
    </pivotField>
    <pivotField showAll="0"/>
    <pivotField axis="axisCol" showAll="0">
      <items count="7">
        <item x="5"/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73" showAll="0"/>
    <pivotField showAll="0"/>
    <pivotField showAll="0"/>
    <pivotField dataField="1" showAll="0"/>
    <pivotField showAll="0"/>
    <pivotField numFmtId="173" showAll="0"/>
  </pivotFields>
  <rowFields count="1">
    <field x="3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H STM AREA" fld="19" baseField="0" baseItem="0"/>
  </dataFields>
  <formats count="17">
    <format dxfId="511">
      <pivotArea outline="0" collapsedLevelsAreSubtotals="1" fieldPosition="0"/>
    </format>
    <format dxfId="510">
      <pivotArea collapsedLevelsAreSubtotals="1" fieldPosition="0">
        <references count="2">
          <reference field="3" count="1">
            <x v="0"/>
          </reference>
          <reference field="5" count="4" selected="0">
            <x v="1"/>
            <x v="2"/>
            <x v="3"/>
            <x v="4"/>
          </reference>
        </references>
      </pivotArea>
    </format>
    <format dxfId="509">
      <pivotArea collapsedLevelsAreSubtotals="1" fieldPosition="0">
        <references count="1">
          <reference field="3" count="2">
            <x v="6"/>
            <x v="7"/>
          </reference>
        </references>
      </pivotArea>
    </format>
    <format dxfId="508">
      <pivotArea collapsedLevelsAreSubtotals="1" fieldPosition="0">
        <references count="2">
          <reference field="3" count="1">
            <x v="11"/>
          </reference>
          <reference field="5" count="2" selected="0">
            <x v="0"/>
            <x v="1"/>
          </reference>
        </references>
      </pivotArea>
    </format>
    <format dxfId="507">
      <pivotArea collapsedLevelsAreSubtotals="1" fieldPosition="0">
        <references count="2">
          <reference field="3" count="2">
            <x v="18"/>
            <x v="19"/>
          </reference>
          <reference field="5" count="1" selected="0">
            <x v="0"/>
          </reference>
        </references>
      </pivotArea>
    </format>
    <format dxfId="506">
      <pivotArea collapsedLevelsAreSubtotals="1" fieldPosition="0">
        <references count="2">
          <reference field="3" count="1">
            <x v="23"/>
          </reference>
          <reference field="5" count="1" selected="0">
            <x v="0"/>
          </reference>
        </references>
      </pivotArea>
    </format>
    <format dxfId="505">
      <pivotArea collapsedLevelsAreSubtotals="1" fieldPosition="0">
        <references count="2">
          <reference field="3" count="1">
            <x v="8"/>
          </reference>
          <reference field="5" count="3" selected="0">
            <x v="0"/>
            <x v="1"/>
            <x v="2"/>
          </reference>
        </references>
      </pivotArea>
    </format>
    <format dxfId="504">
      <pivotArea collapsedLevelsAreSubtotals="1" fieldPosition="0">
        <references count="2">
          <reference field="3" count="1">
            <x v="20"/>
          </reference>
          <reference field="5" count="4" selected="0">
            <x v="0"/>
            <x v="1"/>
            <x v="2"/>
            <x v="3"/>
          </reference>
        </references>
      </pivotArea>
    </format>
    <format dxfId="503">
      <pivotArea type="all" dataOnly="0" outline="0" fieldPosition="0"/>
    </format>
    <format dxfId="502">
      <pivotArea outline="0" collapsedLevelsAreSubtotals="1" fieldPosition="0"/>
    </format>
    <format dxfId="501">
      <pivotArea type="origin" dataOnly="0" labelOnly="1" outline="0" fieldPosition="0"/>
    </format>
    <format dxfId="500">
      <pivotArea field="5" type="button" dataOnly="0" labelOnly="1" outline="0" axis="axisCol" fieldPosition="0"/>
    </format>
    <format dxfId="499">
      <pivotArea type="topRight" dataOnly="0" labelOnly="1" outline="0" fieldPosition="0"/>
    </format>
    <format dxfId="498">
      <pivotArea field="3" type="button" dataOnly="0" labelOnly="1" outline="0" axis="axisRow" fieldPosition="0"/>
    </format>
    <format dxfId="497">
      <pivotArea dataOnly="0" labelOnly="1" fieldPosition="0">
        <references count="1">
          <reference field="3" count="0"/>
        </references>
      </pivotArea>
    </format>
    <format dxfId="496">
      <pivotArea dataOnly="0" labelOnly="1" grandRow="1" outline="0" fieldPosition="0"/>
    </format>
    <format dxfId="495">
      <pivotArea dataOnly="0" labelOnly="1" fieldPosition="0">
        <references count="1">
          <reference field="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3703AD-5B56-4913-AAFE-CB68AD6F912D}" name="Taula dinàmica1" cacheId="2" applyNumberFormats="0" applyBorderFormats="0" applyFontFormats="0" applyPatternFormats="0" applyAlignmentFormats="0" applyWidthHeightFormats="1" dataCaption="Valors" updatedVersion="8" minRefreshableVersion="3" useAutoFormatting="1" colGrandTotals="0" itemPrintTitles="1" createdVersion="8" indent="0" outline="1" outlineData="1" multipleFieldFilters="0" rowHeaderCaption="AM">
  <location ref="B250:H255" firstHeaderRow="1" firstDataRow="2" firstDataCol="1"/>
  <pivotFields count="22">
    <pivotField showAll="0"/>
    <pivotField showAll="0"/>
    <pivotField showAll="0"/>
    <pivotField showAll="0">
      <items count="28">
        <item x="21"/>
        <item x="20"/>
        <item x="0"/>
        <item x="1"/>
        <item x="26"/>
        <item x="16"/>
        <item x="23"/>
        <item x="18"/>
        <item x="10"/>
        <item x="22"/>
        <item x="3"/>
        <item x="17"/>
        <item x="24"/>
        <item x="8"/>
        <item x="9"/>
        <item x="4"/>
        <item x="2"/>
        <item x="11"/>
        <item x="13"/>
        <item x="6"/>
        <item x="5"/>
        <item x="15"/>
        <item x="19"/>
        <item x="14"/>
        <item x="7"/>
        <item x="12"/>
        <item x="25"/>
        <item t="default"/>
      </items>
    </pivotField>
    <pivotField axis="axisRow" showAll="0">
      <items count="4">
        <item x="1"/>
        <item x="2"/>
        <item x="0"/>
        <item t="default"/>
      </items>
    </pivotField>
    <pivotField axis="axisCol" showAll="0">
      <items count="7">
        <item x="5"/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numFmtId="173" showAll="0"/>
    <pivotField showAll="0"/>
    <pivotField showAll="0"/>
    <pivotField showAll="0"/>
    <pivotField showAll="0"/>
    <pivotField numFmtId="173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 correctiu IMSS" fld="12" baseField="0" baseItem="0"/>
  </dataFields>
  <formats count="12">
    <format dxfId="523">
      <pivotArea outline="0" collapsedLevelsAreSubtotals="1" fieldPosition="0"/>
    </format>
    <format dxfId="522">
      <pivotArea type="all" dataOnly="0" outline="0" fieldPosition="0"/>
    </format>
    <format dxfId="521">
      <pivotArea field="3" type="button" dataOnly="0" labelOnly="1" outline="0"/>
    </format>
    <format dxfId="520">
      <pivotArea dataOnly="0" labelOnly="1" grandRow="1" outline="0" fieldPosition="0"/>
    </format>
    <format dxfId="519">
      <pivotArea dataOnly="0" labelOnly="1" fieldPosition="0">
        <references count="1">
          <reference field="5" count="0"/>
        </references>
      </pivotArea>
    </format>
    <format dxfId="518">
      <pivotArea field="5" grandRow="1" outline="0" collapsedLevelsAreSubtotals="1" axis="axisCol" fieldPosition="0">
        <references count="1">
          <reference field="5" count="1" selected="0">
            <x v="1"/>
          </reference>
        </references>
      </pivotArea>
    </format>
    <format dxfId="517">
      <pivotArea type="all" dataOnly="0" outline="0" fieldPosition="0"/>
    </format>
    <format dxfId="516">
      <pivotArea outline="0" collapsedLevelsAreSubtotals="1" fieldPosition="0"/>
    </format>
    <format dxfId="515">
      <pivotArea type="origin" dataOnly="0" labelOnly="1" outline="0" fieldPosition="0"/>
    </format>
    <format dxfId="514">
      <pivotArea dataOnly="0" labelOnly="1" outline="0" axis="axisValues" fieldPosition="0"/>
    </format>
    <format dxfId="513">
      <pivotArea field="5" type="button" dataOnly="0" labelOnly="1" outline="0" axis="axisCol" fieldPosition="0"/>
    </format>
    <format dxfId="512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C726EC-B89F-4CF6-8947-022F8293C232}" name="Taula dinàmica3" cacheId="2" applyNumberFormats="0" applyBorderFormats="0" applyFontFormats="0" applyPatternFormats="0" applyAlignmentFormats="0" applyWidthHeightFormats="1" dataCaption="Valors" updatedVersion="8" minRefreshableVersion="3" useAutoFormatting="1" colGrandTotals="0" itemPrintTitles="1" createdVersion="8" indent="0" outline="1" outlineData="1" multipleFieldFilters="0">
  <location ref="M250:S279" firstHeaderRow="1" firstDataRow="2" firstDataCol="1" rowPageCount="1" colPageCount="1"/>
  <pivotFields count="22">
    <pivotField showAll="0"/>
    <pivotField showAll="0"/>
    <pivotField showAll="0"/>
    <pivotField axis="axisRow" showAll="0">
      <items count="28">
        <item x="21"/>
        <item x="20"/>
        <item x="0"/>
        <item x="1"/>
        <item x="26"/>
        <item x="16"/>
        <item x="23"/>
        <item x="18"/>
        <item x="10"/>
        <item x="22"/>
        <item x="3"/>
        <item x="17"/>
        <item x="24"/>
        <item x="8"/>
        <item x="9"/>
        <item x="4"/>
        <item x="2"/>
        <item x="11"/>
        <item x="13"/>
        <item x="6"/>
        <item x="5"/>
        <item x="15"/>
        <item x="19"/>
        <item x="14"/>
        <item x="7"/>
        <item x="12"/>
        <item x="25"/>
        <item t="default"/>
      </items>
    </pivotField>
    <pivotField axis="axisPage" multipleItemSelectionAllowed="1" showAll="0">
      <items count="4">
        <item x="1"/>
        <item x="2"/>
        <item x="0"/>
        <item t="default"/>
      </items>
    </pivotField>
    <pivotField axis="axisCol" showAll="0">
      <items count="7">
        <item x="5"/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numFmtId="173" showAll="0"/>
    <pivotField showAll="0"/>
    <pivotField showAll="0"/>
    <pivotField showAll="0"/>
    <pivotField showAll="0"/>
    <pivotField numFmtId="173" showAll="0"/>
  </pivotFields>
  <rowFields count="1">
    <field x="3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>
      <x v="5"/>
    </i>
  </colItems>
  <pageFields count="1">
    <pageField fld="4" hier="-1"/>
  </pageFields>
  <dataFields count="1">
    <dataField name="Suma de H Manteniment correctiu IMSS" fld="12" baseField="0" baseItem="0"/>
  </dataFields>
  <formats count="12">
    <format dxfId="535">
      <pivotArea outline="0" collapsedLevelsAreSubtotals="1" fieldPosition="0"/>
    </format>
    <format dxfId="534">
      <pivotArea collapsedLevelsAreSubtotals="1" fieldPosition="0">
        <references count="2">
          <reference field="3" count="1">
            <x v="2"/>
          </reference>
          <reference field="5" count="1" selected="0">
            <x v="2"/>
          </reference>
        </references>
      </pivotArea>
    </format>
    <format dxfId="533">
      <pivotArea type="all" dataOnly="0" outline="0" fieldPosition="0"/>
    </format>
    <format dxfId="532">
      <pivotArea outline="0" collapsedLevelsAreSubtotals="1" fieldPosition="0"/>
    </format>
    <format dxfId="531">
      <pivotArea type="origin" dataOnly="0" labelOnly="1" outline="0" fieldPosition="0"/>
    </format>
    <format dxfId="530">
      <pivotArea field="5" type="button" dataOnly="0" labelOnly="1" outline="0" axis="axisCol" fieldPosition="0"/>
    </format>
    <format dxfId="529">
      <pivotArea type="topRight" dataOnly="0" labelOnly="1" outline="0" fieldPosition="0"/>
    </format>
    <format dxfId="528">
      <pivotArea field="3" type="button" dataOnly="0" labelOnly="1" outline="0" axis="axisRow" fieldPosition="0"/>
    </format>
    <format dxfId="527">
      <pivotArea dataOnly="0" labelOnly="1" fieldPosition="0">
        <references count="1">
          <reference field="3" count="0"/>
        </references>
      </pivotArea>
    </format>
    <format dxfId="526">
      <pivotArea dataOnly="0" labelOnly="1" grandRow="1" outline="0" fieldPosition="0"/>
    </format>
    <format dxfId="525">
      <pivotArea dataOnly="0" labelOnly="1" fieldPosition="0">
        <references count="1">
          <reference field="5" count="0"/>
        </references>
      </pivotArea>
    </format>
    <format dxfId="524">
      <pivotArea field="5" grandRow="1" outline="0" collapsedLevelsAreSubtotals="1" axis="axisCol" fieldPosition="0">
        <references count="1">
          <reference field="5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342C74-108F-40DD-BE24-A864E1291565}" name="Taula dinàmica12" cacheId="2" applyNumberFormats="0" applyBorderFormats="0" applyFontFormats="0" applyPatternFormats="0" applyAlignmentFormats="0" applyWidthHeightFormats="1" dataCaption="Valors" updatedVersion="8" minRefreshableVersion="3" useAutoFormatting="1" colGrandTotals="0" itemPrintTitles="1" createdVersion="8" indent="0" outline="1" outlineData="1" multipleFieldFilters="0">
  <location ref="B299:H304" firstHeaderRow="1" firstDataRow="2" firstDataCol="1"/>
  <pivotFields count="22">
    <pivotField showAll="0"/>
    <pivotField showAll="0"/>
    <pivotField showAll="0"/>
    <pivotField showAll="0">
      <items count="28">
        <item x="21"/>
        <item x="20"/>
        <item x="0"/>
        <item x="1"/>
        <item x="26"/>
        <item x="16"/>
        <item x="23"/>
        <item x="18"/>
        <item x="10"/>
        <item x="22"/>
        <item x="3"/>
        <item x="17"/>
        <item x="24"/>
        <item x="8"/>
        <item x="9"/>
        <item x="4"/>
        <item x="2"/>
        <item x="11"/>
        <item x="13"/>
        <item x="6"/>
        <item x="5"/>
        <item x="15"/>
        <item x="19"/>
        <item x="14"/>
        <item x="7"/>
        <item x="12"/>
        <item x="25"/>
        <item t="default"/>
      </items>
    </pivotField>
    <pivotField axis="axisRow" showAll="0">
      <items count="4">
        <item x="1"/>
        <item x="2"/>
        <item x="0"/>
        <item t="default"/>
      </items>
    </pivotField>
    <pivotField axis="axisCol" showAll="0">
      <items count="7">
        <item x="5"/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73" showAll="0"/>
    <pivotField dataField="1" showAll="0"/>
    <pivotField showAll="0"/>
    <pivotField showAll="0"/>
    <pivotField showAll="0"/>
    <pivotField numFmtId="173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H Manteniment correctiu AREA" fld="17" baseField="0" baseItem="0"/>
  </dataFields>
  <formats count="12">
    <format dxfId="547">
      <pivotArea outline="0" collapsedLevelsAreSubtotals="1" fieldPosition="0"/>
    </format>
    <format dxfId="546">
      <pivotArea type="all" dataOnly="0" outline="0" fieldPosition="0"/>
    </format>
    <format dxfId="545">
      <pivotArea field="3" type="button" dataOnly="0" labelOnly="1" outline="0"/>
    </format>
    <format dxfId="544">
      <pivotArea dataOnly="0" labelOnly="1" grandRow="1" outline="0" fieldPosition="0"/>
    </format>
    <format dxfId="543">
      <pivotArea dataOnly="0" labelOnly="1" fieldPosition="0">
        <references count="1">
          <reference field="5" count="0"/>
        </references>
      </pivotArea>
    </format>
    <format dxfId="542">
      <pivotArea field="5" grandRow="1" outline="0" collapsedLevelsAreSubtotals="1" axis="axisCol" fieldPosition="0">
        <references count="1">
          <reference field="5" count="1" selected="0">
            <x v="1"/>
          </reference>
        </references>
      </pivotArea>
    </format>
    <format dxfId="541">
      <pivotArea type="all" dataOnly="0" outline="0" fieldPosition="0"/>
    </format>
    <format dxfId="540">
      <pivotArea outline="0" collapsedLevelsAreSubtotals="1" fieldPosition="0"/>
    </format>
    <format dxfId="539">
      <pivotArea type="origin" dataOnly="0" labelOnly="1" outline="0" fieldPosition="0"/>
    </format>
    <format dxfId="538">
      <pivotArea dataOnly="0" labelOnly="1" outline="0" axis="axisValues" fieldPosition="0"/>
    </format>
    <format dxfId="537">
      <pivotArea field="5" type="button" dataOnly="0" labelOnly="1" outline="0" axis="axisCol" fieldPosition="0"/>
    </format>
    <format dxfId="536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AB89F6-E8A5-4BC0-891A-62EAF8A583AC}" name="Taula dinàmica7" cacheId="4" applyNumberFormats="0" applyBorderFormats="0" applyFontFormats="0" applyPatternFormats="0" applyAlignmentFormats="0" applyWidthHeightFormats="1" dataCaption="Valors" updatedVersion="8" minRefreshableVersion="3" useAutoFormatting="1" itemPrintTitles="1" createdVersion="8" indent="0" outline="1" outlineData="1" multipleFieldFilters="0">
  <location ref="I126:O160" firstHeaderRow="1" firstDataRow="3" firstDataCol="1"/>
  <pivotFields count="17">
    <pivotField dataField="1" numFmtId="44" showAll="0"/>
    <pivotField showAll="0"/>
    <pivotField showAll="0"/>
    <pivotField showAll="0"/>
    <pivotField showAll="0"/>
    <pivotField dataField="1" showAll="0"/>
    <pivotField showAll="0"/>
    <pivotField axis="axisCol" showAll="0">
      <items count="4">
        <item x="0"/>
        <item x="2"/>
        <item h="1" x="1"/>
        <item t="default"/>
      </items>
    </pivotField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axis="axisRow" showAll="0">
      <items count="36">
        <item x="29"/>
        <item x="20"/>
        <item x="19"/>
        <item x="0"/>
        <item x="1"/>
        <item x="23"/>
        <item x="28"/>
        <item m="1" x="34"/>
        <item x="30"/>
        <item x="15"/>
        <item x="22"/>
        <item x="17"/>
        <item x="10"/>
        <item x="21"/>
        <item x="3"/>
        <item x="16"/>
        <item x="24"/>
        <item x="8"/>
        <item x="9"/>
        <item x="4"/>
        <item x="2"/>
        <item x="11"/>
        <item x="27"/>
        <item x="12"/>
        <item x="6"/>
        <item x="5"/>
        <item x="25"/>
        <item x="14"/>
        <item x="18"/>
        <item x="13"/>
        <item x="7"/>
        <item x="32"/>
        <item x="31"/>
        <item x="26"/>
        <item m="1" x="33"/>
        <item t="default"/>
      </items>
    </pivotField>
    <pivotField axis="axisRow" showAll="0">
      <items count="22">
        <item sd="0" x="0"/>
        <item x="3"/>
        <item x="10"/>
        <item sd="0" x="7"/>
        <item sd="0" x="1"/>
        <item sd="0" x="8"/>
        <item sd="0" x="2"/>
        <item sd="0" x="4"/>
        <item sd="0" x="9"/>
        <item sd="0" x="14"/>
        <item x="11"/>
        <item sd="0" x="6"/>
        <item sd="0" x="13"/>
        <item sd="0" x="5"/>
        <item sd="0" x="12"/>
        <item sd="0" m="1" x="20"/>
        <item sd="0" x="19"/>
        <item sd="0" x="18"/>
        <item sd="0" x="17"/>
        <item x="16"/>
        <item x="15"/>
        <item t="default"/>
      </items>
    </pivotField>
  </pivotFields>
  <rowFields count="2">
    <field x="16"/>
    <field x="15"/>
  </rowFields>
  <rowItems count="32">
    <i>
      <x/>
    </i>
    <i>
      <x v="1"/>
    </i>
    <i r="1">
      <x v="5"/>
    </i>
    <i r="1">
      <x v="19"/>
    </i>
    <i r="1">
      <x v="25"/>
    </i>
    <i>
      <x v="2"/>
    </i>
    <i r="1">
      <x v="1"/>
    </i>
    <i r="1">
      <x v="2"/>
    </i>
    <i r="1">
      <x v="9"/>
    </i>
    <i r="1">
      <x v="10"/>
    </i>
    <i r="1">
      <x v="13"/>
    </i>
    <i r="1">
      <x v="27"/>
    </i>
    <i r="1">
      <x v="29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r="1">
      <x v="15"/>
    </i>
    <i>
      <x v="11"/>
    </i>
    <i>
      <x v="12"/>
    </i>
    <i>
      <x v="13"/>
    </i>
    <i>
      <x v="14"/>
    </i>
    <i>
      <x v="16"/>
    </i>
    <i>
      <x v="17"/>
    </i>
    <i>
      <x v="18"/>
    </i>
    <i>
      <x v="19"/>
    </i>
    <i r="1">
      <x v="22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c2" fld="0" baseField="0" baseItem="0"/>
    <dataField name="Suma de € Evolutiu recurrent" fld="5" baseField="0" baseItem="0"/>
  </dataFields>
  <formats count="17">
    <format dxfId="16">
      <pivotArea type="all" dataOnly="0" outline="0" fieldPosition="0"/>
    </format>
    <format dxfId="15">
      <pivotArea outline="0" collapsedLevelsAreSubtotals="1" fieldPosition="0"/>
    </format>
    <format dxfId="14">
      <pivotArea type="origin" dataOnly="0" labelOnly="1" outline="0" fieldPosition="0"/>
    </format>
    <format dxfId="13">
      <pivotArea field="7" type="button" dataOnly="0" labelOnly="1" outline="0" axis="axisCol" fieldPosition="0"/>
    </format>
    <format dxfId="12">
      <pivotArea field="-2" type="button" dataOnly="0" labelOnly="1" outline="0" axis="axisCol" fieldPosition="1"/>
    </format>
    <format dxfId="11">
      <pivotArea type="topRight" dataOnly="0" labelOnly="1" outline="0" fieldPosition="0"/>
    </format>
    <format dxfId="10">
      <pivotArea field="15" type="button" dataOnly="0" labelOnly="1" outline="0" axis="axisRow" fieldPosition="1"/>
    </format>
    <format dxfId="9">
      <pivotArea dataOnly="0" labelOnly="1" fieldPosition="0">
        <references count="1">
          <reference field="15" count="0"/>
        </references>
      </pivotArea>
    </format>
    <format dxfId="8">
      <pivotArea dataOnly="0" labelOnly="1" grandRow="1" outline="0" fieldPosition="0"/>
    </format>
    <format dxfId="7">
      <pivotArea dataOnly="0" labelOnly="1" fieldPosition="0">
        <references count="1">
          <reference field="7" count="0"/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7" count="1" selected="0">
            <x v="0"/>
          </reference>
        </references>
      </pivotArea>
    </format>
    <format dxfId="3">
      <pivotArea dataOnly="0" labelOnly="1" outline="0" fieldPosition="0">
        <references count="2">
          <reference field="4294967294" count="2">
            <x v="0"/>
            <x v="1"/>
          </reference>
          <reference field="7" count="1" selected="0">
            <x v="1"/>
          </reference>
        </references>
      </pivotArea>
    </format>
    <format dxfId="2">
      <pivotArea dataOnly="0" labelOnly="1" outline="0" fieldPosition="0">
        <references count="2">
          <reference field="4294967294" count="2">
            <x v="0"/>
            <x v="1"/>
          </reference>
          <reference field="7" count="1" selected="0">
            <x v="2"/>
          </reference>
        </references>
      </pivotArea>
    </format>
    <format dxfId="1">
      <pivotArea collapsedLevelsAreSubtotals="1" fieldPosition="0">
        <references count="1">
          <reference field="15" count="0"/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D37723-E66F-44D5-A819-7E1CA56696A0}" name="Taula dinàmica3" cacheId="3" applyNumberFormats="0" applyBorderFormats="0" applyFontFormats="0" applyPatternFormats="0" applyAlignmentFormats="0" applyWidthHeightFormats="1" dataCaption="Valors" updatedVersion="8" minRefreshableVersion="3" useAutoFormatting="1" itemPrintTitles="1" createdVersion="8" indent="0" outline="1" outlineData="1" multipleFieldFilters="0">
  <location ref="A126:G168" firstHeaderRow="1" firstDataRow="3" firstDataCol="1"/>
  <pivotFields count="33">
    <pivotField showAll="0"/>
    <pivotField axis="axisRow" showAll="0">
      <items count="22">
        <item x="5"/>
        <item x="0"/>
        <item x="18"/>
        <item x="12"/>
        <item x="11"/>
        <item x="9"/>
        <item x="7"/>
        <item x="1"/>
        <item x="4"/>
        <item x="8"/>
        <item x="10"/>
        <item x="6"/>
        <item x="15"/>
        <item x="2"/>
        <item x="17"/>
        <item x="3"/>
        <item x="14"/>
        <item x="13"/>
        <item x="19"/>
        <item x="16"/>
        <item m="1" x="20"/>
        <item t="default"/>
      </items>
    </pivotField>
    <pivotField axis="axisRow" showAll="0">
      <items count="22">
        <item x="0"/>
        <item x="3"/>
        <item x="10"/>
        <item x="7"/>
        <item x="1"/>
        <item x="8"/>
        <item x="2"/>
        <item x="4"/>
        <item x="9"/>
        <item x="14"/>
        <item x="11"/>
        <item x="6"/>
        <item x="13"/>
        <item x="5"/>
        <item x="12"/>
        <item x="19"/>
        <item x="18"/>
        <item x="17"/>
        <item x="16"/>
        <item h="1" x="15"/>
        <item h="1" m="1" x="20"/>
        <item t="default"/>
      </items>
    </pivotField>
    <pivotField showAll="0"/>
    <pivotField showAll="0"/>
    <pivotField showAll="0"/>
    <pivotField showAll="0"/>
    <pivotField showAll="0"/>
    <pivotField numFmtId="4" showAll="0"/>
    <pivotField showAll="0"/>
    <pivotField showAll="0"/>
    <pivotField numFmtId="4" showAll="0"/>
    <pivotField showAll="0"/>
    <pivotField showAll="0"/>
    <pivotField showAll="0"/>
    <pivotField showAll="0"/>
    <pivotField showAll="0"/>
    <pivotField showAll="0"/>
    <pivotField numFmtId="4" showAll="0"/>
    <pivotField showAll="0"/>
    <pivotField showAll="0"/>
    <pivotField showAll="0"/>
    <pivotField showAll="0"/>
    <pivotField showAll="0"/>
    <pivotField showAll="0"/>
    <pivotField dataField="1" numFmtId="44" showAll="0"/>
    <pivotField showAll="0"/>
    <pivotField showAll="0"/>
    <pivotField showAll="0"/>
    <pivotField showAll="0"/>
    <pivotField dataField="1" showAll="0"/>
    <pivotField showAll="0"/>
    <pivotField axis="axisCol" showAll="0">
      <items count="4">
        <item x="0"/>
        <item x="2"/>
        <item h="1" x="1"/>
        <item t="default"/>
      </items>
    </pivotField>
  </pivotFields>
  <rowFields count="2">
    <field x="2"/>
    <field x="1"/>
  </rowFields>
  <rowItems count="40">
    <i>
      <x/>
    </i>
    <i r="1">
      <x v="1"/>
    </i>
    <i>
      <x v="1"/>
    </i>
    <i r="1">
      <x v="8"/>
    </i>
    <i r="1">
      <x v="15"/>
    </i>
    <i>
      <x v="2"/>
    </i>
    <i r="1">
      <x v="4"/>
    </i>
    <i>
      <x v="3"/>
    </i>
    <i r="1">
      <x v="9"/>
    </i>
    <i>
      <x v="4"/>
    </i>
    <i r="1">
      <x v="7"/>
    </i>
    <i>
      <x v="5"/>
    </i>
    <i r="1">
      <x v="5"/>
    </i>
    <i>
      <x v="6"/>
    </i>
    <i r="1">
      <x v="13"/>
    </i>
    <i>
      <x v="7"/>
    </i>
    <i r="1">
      <x/>
    </i>
    <i>
      <x v="8"/>
    </i>
    <i r="1">
      <x v="10"/>
    </i>
    <i>
      <x v="9"/>
    </i>
    <i r="1">
      <x v="12"/>
    </i>
    <i>
      <x v="10"/>
    </i>
    <i r="1">
      <x v="3"/>
    </i>
    <i>
      <x v="11"/>
    </i>
    <i r="1">
      <x v="6"/>
    </i>
    <i>
      <x v="12"/>
    </i>
    <i r="1">
      <x v="16"/>
    </i>
    <i>
      <x v="13"/>
    </i>
    <i r="1">
      <x v="11"/>
    </i>
    <i>
      <x v="14"/>
    </i>
    <i r="1">
      <x v="17"/>
    </i>
    <i>
      <x v="15"/>
    </i>
    <i r="1">
      <x v="2"/>
    </i>
    <i>
      <x v="16"/>
    </i>
    <i r="1">
      <x/>
    </i>
    <i>
      <x v="17"/>
    </i>
    <i r="1">
      <x v="14"/>
    </i>
    <i>
      <x v="18"/>
    </i>
    <i r="1">
      <x v="14"/>
    </i>
    <i t="grand">
      <x/>
    </i>
  </rowItems>
  <colFields count="2">
    <field x="32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C2_" fld="25" baseField="0" baseItem="0" numFmtId="4"/>
    <dataField name="c6" fld="30" baseField="0" baseItem="0" numFmtId="4"/>
  </dataFields>
  <formats count="67">
    <format dxfId="83">
      <pivotArea type="all" dataOnly="0" outline="0" fieldPosition="0"/>
    </format>
    <format dxfId="82">
      <pivotArea outline="0" collapsedLevelsAreSubtotals="1" fieldPosition="0"/>
    </format>
    <format dxfId="81">
      <pivotArea type="origin" dataOnly="0" labelOnly="1" outline="0" fieldPosition="0"/>
    </format>
    <format dxfId="80">
      <pivotArea field="32" type="button" dataOnly="0" labelOnly="1" outline="0" axis="axisCol" fieldPosition="0"/>
    </format>
    <format dxfId="79">
      <pivotArea field="-2" type="button" dataOnly="0" labelOnly="1" outline="0" axis="axisCol" fieldPosition="1"/>
    </format>
    <format dxfId="78">
      <pivotArea type="topRight" dataOnly="0" labelOnly="1" outline="0" fieldPosition="0"/>
    </format>
    <format dxfId="77">
      <pivotArea field="2" type="button" dataOnly="0" labelOnly="1" outline="0" axis="axisRow" fieldPosition="0"/>
    </format>
    <format dxfId="76">
      <pivotArea dataOnly="0" labelOnly="1" fieldPosition="0">
        <references count="1">
          <reference field="2" count="0"/>
        </references>
      </pivotArea>
    </format>
    <format dxfId="75">
      <pivotArea dataOnly="0" labelOnly="1" grandRow="1" outline="0" fieldPosition="0"/>
    </format>
    <format dxfId="74">
      <pivotArea dataOnly="0" labelOnly="1" fieldPosition="0">
        <references count="2">
          <reference field="1" count="1">
            <x v="1"/>
          </reference>
          <reference field="2" count="1" selected="0">
            <x v="0"/>
          </reference>
        </references>
      </pivotArea>
    </format>
    <format dxfId="73">
      <pivotArea dataOnly="0" labelOnly="1" fieldPosition="0">
        <references count="2">
          <reference field="1" count="2">
            <x v="8"/>
            <x v="15"/>
          </reference>
          <reference field="2" count="1" selected="0">
            <x v="1"/>
          </reference>
        </references>
      </pivotArea>
    </format>
    <format dxfId="72">
      <pivotArea dataOnly="0" labelOnly="1" fieldPosition="0">
        <references count="2">
          <reference field="1" count="1">
            <x v="4"/>
          </reference>
          <reference field="2" count="1" selected="0">
            <x v="2"/>
          </reference>
        </references>
      </pivotArea>
    </format>
    <format dxfId="71">
      <pivotArea dataOnly="0" labelOnly="1" fieldPosition="0">
        <references count="2">
          <reference field="1" count="1">
            <x v="9"/>
          </reference>
          <reference field="2" count="1" selected="0">
            <x v="3"/>
          </reference>
        </references>
      </pivotArea>
    </format>
    <format dxfId="70">
      <pivotArea dataOnly="0" labelOnly="1" fieldPosition="0">
        <references count="2">
          <reference field="1" count="1">
            <x v="7"/>
          </reference>
          <reference field="2" count="1" selected="0">
            <x v="4"/>
          </reference>
        </references>
      </pivotArea>
    </format>
    <format dxfId="69">
      <pivotArea dataOnly="0" labelOnly="1" fieldPosition="0">
        <references count="2">
          <reference field="1" count="1">
            <x v="5"/>
          </reference>
          <reference field="2" count="1" selected="0">
            <x v="5"/>
          </reference>
        </references>
      </pivotArea>
    </format>
    <format dxfId="68">
      <pivotArea dataOnly="0" labelOnly="1" fieldPosition="0">
        <references count="2">
          <reference field="1" count="1">
            <x v="13"/>
          </reference>
          <reference field="2" count="1" selected="0">
            <x v="6"/>
          </reference>
        </references>
      </pivotArea>
    </format>
    <format dxfId="67">
      <pivotArea dataOnly="0" labelOnly="1" fieldPosition="0">
        <references count="2">
          <reference field="1" count="1">
            <x v="0"/>
          </reference>
          <reference field="2" count="1" selected="0">
            <x v="7"/>
          </reference>
        </references>
      </pivotArea>
    </format>
    <format dxfId="66">
      <pivotArea dataOnly="0" labelOnly="1" fieldPosition="0">
        <references count="2">
          <reference field="1" count="1">
            <x v="0"/>
          </reference>
          <reference field="2" count="1" selected="0">
            <x v="16"/>
          </reference>
        </references>
      </pivotArea>
    </format>
    <format dxfId="65">
      <pivotArea dataOnly="0" labelOnly="1" fieldPosition="0">
        <references count="2">
          <reference field="1" count="1">
            <x v="10"/>
          </reference>
          <reference field="2" count="1" selected="0">
            <x v="8"/>
          </reference>
        </references>
      </pivotArea>
    </format>
    <format dxfId="64">
      <pivotArea dataOnly="0" labelOnly="1" fieldPosition="0">
        <references count="2">
          <reference field="1" count="1">
            <x v="12"/>
          </reference>
          <reference field="2" count="1" selected="0">
            <x v="9"/>
          </reference>
        </references>
      </pivotArea>
    </format>
    <format dxfId="63">
      <pivotArea dataOnly="0" labelOnly="1" fieldPosition="0">
        <references count="2">
          <reference field="1" count="1">
            <x v="14"/>
          </reference>
          <reference field="2" count="1" selected="0">
            <x v="17"/>
          </reference>
        </references>
      </pivotArea>
    </format>
    <format dxfId="62">
      <pivotArea dataOnly="0" labelOnly="1" fieldPosition="0">
        <references count="2">
          <reference field="1" count="1">
            <x v="14"/>
          </reference>
          <reference field="2" count="1" selected="0">
            <x v="18"/>
          </reference>
        </references>
      </pivotArea>
    </format>
    <format dxfId="61">
      <pivotArea dataOnly="0" labelOnly="1" fieldPosition="0">
        <references count="2">
          <reference field="1" count="1">
            <x v="3"/>
          </reference>
          <reference field="2" count="1" selected="0">
            <x v="10"/>
          </reference>
        </references>
      </pivotArea>
    </format>
    <format dxfId="60">
      <pivotArea dataOnly="0" labelOnly="1" fieldPosition="0">
        <references count="2">
          <reference field="1" count="1">
            <x v="6"/>
          </reference>
          <reference field="2" count="1" selected="0">
            <x v="11"/>
          </reference>
        </references>
      </pivotArea>
    </format>
    <format dxfId="59">
      <pivotArea dataOnly="0" labelOnly="1" fieldPosition="0">
        <references count="2">
          <reference field="1" count="1">
            <x v="16"/>
          </reference>
          <reference field="2" count="1" selected="0">
            <x v="12"/>
          </reference>
        </references>
      </pivotArea>
    </format>
    <format dxfId="58">
      <pivotArea dataOnly="0" labelOnly="1" fieldPosition="0">
        <references count="2">
          <reference field="1" count="1">
            <x v="11"/>
          </reference>
          <reference field="2" count="1" selected="0">
            <x v="13"/>
          </reference>
        </references>
      </pivotArea>
    </format>
    <format dxfId="57">
      <pivotArea dataOnly="0" labelOnly="1" fieldPosition="0">
        <references count="2">
          <reference field="1" count="1">
            <x v="17"/>
          </reference>
          <reference field="2" count="1" selected="0">
            <x v="14"/>
          </reference>
        </references>
      </pivotArea>
    </format>
    <format dxfId="56">
      <pivotArea dataOnly="0" labelOnly="1" fieldPosition="0">
        <references count="2">
          <reference field="1" count="1">
            <x v="2"/>
          </reference>
          <reference field="2" count="1" selected="0">
            <x v="15"/>
          </reference>
        </references>
      </pivotArea>
    </format>
    <format dxfId="55">
      <pivotArea dataOnly="0" labelOnly="1" fieldPosition="0">
        <references count="1">
          <reference field="32" count="0"/>
        </references>
      </pivotArea>
    </format>
    <format dxfId="54">
      <pivotArea field="3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3">
      <pivotArea field="3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2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0"/>
          </reference>
        </references>
      </pivotArea>
    </format>
    <format dxfId="51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1"/>
          </reference>
        </references>
      </pivotArea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type="origin" dataOnly="0" labelOnly="1" outline="0" fieldPosition="0"/>
    </format>
    <format dxfId="47">
      <pivotArea field="32" type="button" dataOnly="0" labelOnly="1" outline="0" axis="axisCol" fieldPosition="0"/>
    </format>
    <format dxfId="46">
      <pivotArea field="-2" type="button" dataOnly="0" labelOnly="1" outline="0" axis="axisCol" fieldPosition="1"/>
    </format>
    <format dxfId="45">
      <pivotArea type="topRight" dataOnly="0" labelOnly="1" outline="0" fieldPosition="0"/>
    </format>
    <format dxfId="44">
      <pivotArea field="2" type="button" dataOnly="0" labelOnly="1" outline="0" axis="axisRow" fieldPosition="0"/>
    </format>
    <format dxfId="43">
      <pivotArea dataOnly="0" labelOnly="1" fieldPosition="0">
        <references count="1">
          <reference field="2" count="0"/>
        </references>
      </pivotArea>
    </format>
    <format dxfId="42">
      <pivotArea dataOnly="0" labelOnly="1" grandRow="1" outline="0" fieldPosition="0"/>
    </format>
    <format dxfId="41">
      <pivotArea dataOnly="0" labelOnly="1" fieldPosition="0">
        <references count="2">
          <reference field="1" count="1">
            <x v="1"/>
          </reference>
          <reference field="2" count="1" selected="0">
            <x v="0"/>
          </reference>
        </references>
      </pivotArea>
    </format>
    <format dxfId="40">
      <pivotArea dataOnly="0" labelOnly="1" fieldPosition="0">
        <references count="2">
          <reference field="1" count="2">
            <x v="8"/>
            <x v="15"/>
          </reference>
          <reference field="2" count="1" selected="0">
            <x v="1"/>
          </reference>
        </references>
      </pivotArea>
    </format>
    <format dxfId="39">
      <pivotArea dataOnly="0" labelOnly="1" fieldPosition="0">
        <references count="2">
          <reference field="1" count="1">
            <x v="4"/>
          </reference>
          <reference field="2" count="1" selected="0">
            <x v="2"/>
          </reference>
        </references>
      </pivotArea>
    </format>
    <format dxfId="38">
      <pivotArea dataOnly="0" labelOnly="1" fieldPosition="0">
        <references count="2">
          <reference field="1" count="1">
            <x v="9"/>
          </reference>
          <reference field="2" count="1" selected="0">
            <x v="3"/>
          </reference>
        </references>
      </pivotArea>
    </format>
    <format dxfId="37">
      <pivotArea dataOnly="0" labelOnly="1" fieldPosition="0">
        <references count="2">
          <reference field="1" count="1">
            <x v="7"/>
          </reference>
          <reference field="2" count="1" selected="0">
            <x v="4"/>
          </reference>
        </references>
      </pivotArea>
    </format>
    <format dxfId="36">
      <pivotArea dataOnly="0" labelOnly="1" fieldPosition="0">
        <references count="2">
          <reference field="1" count="1">
            <x v="5"/>
          </reference>
          <reference field="2" count="1" selected="0">
            <x v="5"/>
          </reference>
        </references>
      </pivotArea>
    </format>
    <format dxfId="35">
      <pivotArea dataOnly="0" labelOnly="1" fieldPosition="0">
        <references count="2">
          <reference field="1" count="1">
            <x v="13"/>
          </reference>
          <reference field="2" count="1" selected="0">
            <x v="6"/>
          </reference>
        </references>
      </pivotArea>
    </format>
    <format dxfId="34">
      <pivotArea dataOnly="0" labelOnly="1" fieldPosition="0">
        <references count="2">
          <reference field="1" count="1">
            <x v="0"/>
          </reference>
          <reference field="2" count="1" selected="0">
            <x v="7"/>
          </reference>
        </references>
      </pivotArea>
    </format>
    <format dxfId="33">
      <pivotArea dataOnly="0" labelOnly="1" fieldPosition="0">
        <references count="2">
          <reference field="1" count="1">
            <x v="0"/>
          </reference>
          <reference field="2" count="1" selected="0">
            <x v="16"/>
          </reference>
        </references>
      </pivotArea>
    </format>
    <format dxfId="32">
      <pivotArea dataOnly="0" labelOnly="1" fieldPosition="0">
        <references count="2">
          <reference field="1" count="1">
            <x v="10"/>
          </reference>
          <reference field="2" count="1" selected="0">
            <x v="8"/>
          </reference>
        </references>
      </pivotArea>
    </format>
    <format dxfId="31">
      <pivotArea dataOnly="0" labelOnly="1" fieldPosition="0">
        <references count="2">
          <reference field="1" count="1">
            <x v="12"/>
          </reference>
          <reference field="2" count="1" selected="0">
            <x v="9"/>
          </reference>
        </references>
      </pivotArea>
    </format>
    <format dxfId="30">
      <pivotArea dataOnly="0" labelOnly="1" fieldPosition="0">
        <references count="2">
          <reference field="1" count="1">
            <x v="14"/>
          </reference>
          <reference field="2" count="1" selected="0">
            <x v="17"/>
          </reference>
        </references>
      </pivotArea>
    </format>
    <format dxfId="29">
      <pivotArea dataOnly="0" labelOnly="1" fieldPosition="0">
        <references count="2">
          <reference field="1" count="1">
            <x v="14"/>
          </reference>
          <reference field="2" count="1" selected="0">
            <x v="18"/>
          </reference>
        </references>
      </pivotArea>
    </format>
    <format dxfId="28">
      <pivotArea dataOnly="0" labelOnly="1" fieldPosition="0">
        <references count="2">
          <reference field="1" count="1">
            <x v="3"/>
          </reference>
          <reference field="2" count="1" selected="0">
            <x v="10"/>
          </reference>
        </references>
      </pivotArea>
    </format>
    <format dxfId="27">
      <pivotArea dataOnly="0" labelOnly="1" fieldPosition="0">
        <references count="2">
          <reference field="1" count="1">
            <x v="6"/>
          </reference>
          <reference field="2" count="1" selected="0">
            <x v="11"/>
          </reference>
        </references>
      </pivotArea>
    </format>
    <format dxfId="26">
      <pivotArea dataOnly="0" labelOnly="1" fieldPosition="0">
        <references count="2">
          <reference field="1" count="1">
            <x v="16"/>
          </reference>
          <reference field="2" count="1" selected="0">
            <x v="12"/>
          </reference>
        </references>
      </pivotArea>
    </format>
    <format dxfId="25">
      <pivotArea dataOnly="0" labelOnly="1" fieldPosition="0">
        <references count="2">
          <reference field="1" count="1">
            <x v="11"/>
          </reference>
          <reference field="2" count="1" selected="0">
            <x v="13"/>
          </reference>
        </references>
      </pivotArea>
    </format>
    <format dxfId="24">
      <pivotArea dataOnly="0" labelOnly="1" fieldPosition="0">
        <references count="2">
          <reference field="1" count="1">
            <x v="17"/>
          </reference>
          <reference field="2" count="1" selected="0">
            <x v="14"/>
          </reference>
        </references>
      </pivotArea>
    </format>
    <format dxfId="23">
      <pivotArea dataOnly="0" labelOnly="1" fieldPosition="0">
        <references count="2">
          <reference field="1" count="1">
            <x v="2"/>
          </reference>
          <reference field="2" count="1" selected="0">
            <x v="15"/>
          </reference>
        </references>
      </pivotArea>
    </format>
    <format dxfId="22">
      <pivotArea dataOnly="0" labelOnly="1" fieldPosition="0">
        <references count="1">
          <reference field="32" count="0"/>
        </references>
      </pivotArea>
    </format>
    <format dxfId="21">
      <pivotArea field="3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3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0"/>
          </reference>
        </references>
      </pivotArea>
    </format>
    <format dxfId="18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1"/>
          </reference>
        </references>
      </pivotArea>
    </format>
    <format dxfId="17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8EF015-7A47-49D8-957B-E172EB57AA16}" name="Taula dinàmica2" cacheId="7" applyNumberFormats="0" applyBorderFormats="0" applyFontFormats="0" applyPatternFormats="0" applyAlignmentFormats="0" applyWidthHeightFormats="1" dataCaption="Valors" updatedVersion="8" minRefreshableVersion="3" useAutoFormatting="1" itemPrintTitles="1" createdVersion="8" indent="0" outline="1" outlineData="1" multipleFieldFilters="0">
  <location ref="I78:O119" firstHeaderRow="1" firstDataRow="3" firstDataCol="1"/>
  <pivotFields count="33">
    <pivotField showAll="0"/>
    <pivotField axis="axisRow" showAll="0">
      <items count="21">
        <item x="5"/>
        <item x="0"/>
        <item x="18"/>
        <item x="12"/>
        <item x="11"/>
        <item x="9"/>
        <item x="7"/>
        <item x="1"/>
        <item x="4"/>
        <item x="8"/>
        <item x="10"/>
        <item x="6"/>
        <item x="15"/>
        <item x="2"/>
        <item x="17"/>
        <item x="3"/>
        <item x="14"/>
        <item x="13"/>
        <item x="19"/>
        <item x="16"/>
        <item t="default"/>
      </items>
    </pivotField>
    <pivotField axis="axisRow" showAll="0">
      <items count="22">
        <item x="0"/>
        <item x="3"/>
        <item x="10"/>
        <item sd="0" x="7"/>
        <item x="1"/>
        <item x="8"/>
        <item x="2"/>
        <item x="4"/>
        <item x="9"/>
        <item x="14"/>
        <item x="11"/>
        <item x="6"/>
        <item x="13"/>
        <item x="5"/>
        <item x="12"/>
        <item x="19"/>
        <item m="1" x="20"/>
        <item x="18"/>
        <item x="17"/>
        <item x="16"/>
        <item h="1" x="15"/>
        <item t="default"/>
      </items>
    </pivotField>
    <pivotField showAll="0"/>
    <pivotField showAll="0"/>
    <pivotField showAll="0"/>
    <pivotField showAll="0"/>
    <pivotField showAll="0"/>
    <pivotField numFmtId="4" showAll="0"/>
    <pivotField showAll="0"/>
    <pivotField showAll="0"/>
    <pivotField numFmtId="4" showAll="0"/>
    <pivotField showAll="0"/>
    <pivotField showAll="0"/>
    <pivotField showAll="0"/>
    <pivotField showAll="0"/>
    <pivotField showAll="0"/>
    <pivotField showAll="0"/>
    <pivotField numFmtId="4" showAll="0"/>
    <pivotField showAll="0"/>
    <pivotField showAll="0"/>
    <pivotField showAll="0"/>
    <pivotField showAll="0"/>
    <pivotField showAll="0"/>
    <pivotField showAll="0"/>
    <pivotField dataField="1" numFmtId="44" showAll="0"/>
    <pivotField showAll="0"/>
    <pivotField showAll="0"/>
    <pivotField showAll="0"/>
    <pivotField showAll="0"/>
    <pivotField dataField="1" showAll="0"/>
    <pivotField showAll="0"/>
    <pivotField axis="axisCol" showAll="0">
      <items count="4">
        <item x="0"/>
        <item x="2"/>
        <item h="1" x="1"/>
        <item t="default"/>
      </items>
    </pivotField>
  </pivotFields>
  <rowFields count="2">
    <field x="2"/>
    <field x="1"/>
  </rowFields>
  <rowItems count="39">
    <i>
      <x/>
    </i>
    <i r="1">
      <x v="1"/>
    </i>
    <i>
      <x v="1"/>
    </i>
    <i r="1">
      <x v="8"/>
    </i>
    <i r="1">
      <x v="15"/>
    </i>
    <i>
      <x v="2"/>
    </i>
    <i r="1">
      <x v="4"/>
    </i>
    <i>
      <x v="3"/>
    </i>
    <i>
      <x v="4"/>
    </i>
    <i r="1">
      <x v="7"/>
    </i>
    <i>
      <x v="5"/>
    </i>
    <i r="1">
      <x v="5"/>
    </i>
    <i>
      <x v="6"/>
    </i>
    <i r="1">
      <x v="13"/>
    </i>
    <i>
      <x v="7"/>
    </i>
    <i r="1">
      <x/>
    </i>
    <i>
      <x v="8"/>
    </i>
    <i r="1">
      <x v="10"/>
    </i>
    <i>
      <x v="9"/>
    </i>
    <i r="1">
      <x v="12"/>
    </i>
    <i>
      <x v="10"/>
    </i>
    <i r="1">
      <x v="3"/>
    </i>
    <i>
      <x v="11"/>
    </i>
    <i r="1">
      <x v="6"/>
    </i>
    <i>
      <x v="12"/>
    </i>
    <i r="1">
      <x v="16"/>
    </i>
    <i>
      <x v="13"/>
    </i>
    <i r="1">
      <x v="11"/>
    </i>
    <i>
      <x v="14"/>
    </i>
    <i r="1">
      <x v="17"/>
    </i>
    <i>
      <x v="15"/>
    </i>
    <i r="1">
      <x v="2"/>
    </i>
    <i>
      <x v="17"/>
    </i>
    <i r="1">
      <x/>
    </i>
    <i>
      <x v="18"/>
    </i>
    <i r="1">
      <x v="14"/>
    </i>
    <i>
      <x v="19"/>
    </i>
    <i r="1">
      <x v="14"/>
    </i>
    <i t="grand">
      <x/>
    </i>
  </rowItems>
  <colFields count="2">
    <field x="32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C2_" fld="25" baseField="0" baseItem="0" numFmtId="4"/>
    <dataField name="c6" fld="30" baseField="0" baseItem="0" numFmtId="4"/>
  </dataFields>
  <formats count="131">
    <format dxfId="214">
      <pivotArea type="all" dataOnly="0" outline="0" fieldPosition="0"/>
    </format>
    <format dxfId="213">
      <pivotArea outline="0" collapsedLevelsAreSubtotals="1" fieldPosition="0"/>
    </format>
    <format dxfId="212">
      <pivotArea type="origin" dataOnly="0" labelOnly="1" outline="0" fieldPosition="0"/>
    </format>
    <format dxfId="211">
      <pivotArea field="32" type="button" dataOnly="0" labelOnly="1" outline="0" axis="axisCol" fieldPosition="0"/>
    </format>
    <format dxfId="210">
      <pivotArea field="-2" type="button" dataOnly="0" labelOnly="1" outline="0" axis="axisCol" fieldPosition="1"/>
    </format>
    <format dxfId="209">
      <pivotArea type="topRight" dataOnly="0" labelOnly="1" outline="0" fieldPosition="0"/>
    </format>
    <format dxfId="208">
      <pivotArea field="2" type="button" dataOnly="0" labelOnly="1" outline="0" axis="axisRow" fieldPosition="0"/>
    </format>
    <format dxfId="207">
      <pivotArea dataOnly="0" labelOnly="1" fieldPosition="0">
        <references count="1">
          <reference field="2" count="0"/>
        </references>
      </pivotArea>
    </format>
    <format dxfId="206">
      <pivotArea dataOnly="0" labelOnly="1" grandRow="1" outline="0" fieldPosition="0"/>
    </format>
    <format dxfId="205">
      <pivotArea dataOnly="0" labelOnly="1" fieldPosition="0">
        <references count="2">
          <reference field="1" count="1">
            <x v="1"/>
          </reference>
          <reference field="2" count="1" selected="0">
            <x v="0"/>
          </reference>
        </references>
      </pivotArea>
    </format>
    <format dxfId="204">
      <pivotArea dataOnly="0" labelOnly="1" fieldPosition="0">
        <references count="2">
          <reference field="1" count="2">
            <x v="8"/>
            <x v="15"/>
          </reference>
          <reference field="2" count="1" selected="0">
            <x v="1"/>
          </reference>
        </references>
      </pivotArea>
    </format>
    <format dxfId="203">
      <pivotArea dataOnly="0" labelOnly="1" fieldPosition="0">
        <references count="2">
          <reference field="1" count="1">
            <x v="14"/>
          </reference>
          <reference field="2" count="1" selected="0">
            <x v="16"/>
          </reference>
        </references>
      </pivotArea>
    </format>
    <format dxfId="202">
      <pivotArea dataOnly="0" labelOnly="1" fieldPosition="0">
        <references count="2">
          <reference field="1" count="1">
            <x v="4"/>
          </reference>
          <reference field="2" count="1" selected="0">
            <x v="2"/>
          </reference>
        </references>
      </pivotArea>
    </format>
    <format dxfId="201">
      <pivotArea dataOnly="0" labelOnly="1" fieldPosition="0">
        <references count="2">
          <reference field="1" count="1">
            <x v="9"/>
          </reference>
          <reference field="2" count="1" selected="0">
            <x v="3"/>
          </reference>
        </references>
      </pivotArea>
    </format>
    <format dxfId="200">
      <pivotArea dataOnly="0" labelOnly="1" fieldPosition="0">
        <references count="2">
          <reference field="1" count="1">
            <x v="7"/>
          </reference>
          <reference field="2" count="1" selected="0">
            <x v="4"/>
          </reference>
        </references>
      </pivotArea>
    </format>
    <format dxfId="199">
      <pivotArea dataOnly="0" labelOnly="1" fieldPosition="0">
        <references count="2">
          <reference field="1" count="1">
            <x v="5"/>
          </reference>
          <reference field="2" count="1" selected="0">
            <x v="5"/>
          </reference>
        </references>
      </pivotArea>
    </format>
    <format dxfId="198">
      <pivotArea dataOnly="0" labelOnly="1" fieldPosition="0">
        <references count="2">
          <reference field="1" count="1">
            <x v="13"/>
          </reference>
          <reference field="2" count="1" selected="0">
            <x v="6"/>
          </reference>
        </references>
      </pivotArea>
    </format>
    <format dxfId="197">
      <pivotArea dataOnly="0" labelOnly="1" fieldPosition="0">
        <references count="2">
          <reference field="1" count="1">
            <x v="0"/>
          </reference>
          <reference field="2" count="1" selected="0">
            <x v="7"/>
          </reference>
        </references>
      </pivotArea>
    </format>
    <format dxfId="196">
      <pivotArea dataOnly="0" labelOnly="1" fieldPosition="0">
        <references count="2">
          <reference field="1" count="1">
            <x v="0"/>
          </reference>
          <reference field="2" count="1" selected="0">
            <x v="17"/>
          </reference>
        </references>
      </pivotArea>
    </format>
    <format dxfId="195">
      <pivotArea dataOnly="0" labelOnly="1" fieldPosition="0">
        <references count="2">
          <reference field="1" count="1">
            <x v="10"/>
          </reference>
          <reference field="2" count="1" selected="0">
            <x v="8"/>
          </reference>
        </references>
      </pivotArea>
    </format>
    <format dxfId="194">
      <pivotArea dataOnly="0" labelOnly="1" fieldPosition="0">
        <references count="2">
          <reference field="1" count="1">
            <x v="12"/>
          </reference>
          <reference field="2" count="1" selected="0">
            <x v="9"/>
          </reference>
        </references>
      </pivotArea>
    </format>
    <format dxfId="193">
      <pivotArea dataOnly="0" labelOnly="1" fieldPosition="0">
        <references count="2">
          <reference field="1" count="1">
            <x v="14"/>
          </reference>
          <reference field="2" count="1" selected="0">
            <x v="18"/>
          </reference>
        </references>
      </pivotArea>
    </format>
    <format dxfId="192">
      <pivotArea dataOnly="0" labelOnly="1" fieldPosition="0">
        <references count="2">
          <reference field="1" count="1">
            <x v="14"/>
          </reference>
          <reference field="2" count="1" selected="0">
            <x v="19"/>
          </reference>
        </references>
      </pivotArea>
    </format>
    <format dxfId="191">
      <pivotArea dataOnly="0" labelOnly="1" fieldPosition="0">
        <references count="2">
          <reference field="1" count="1">
            <x v="3"/>
          </reference>
          <reference field="2" count="1" selected="0">
            <x v="10"/>
          </reference>
        </references>
      </pivotArea>
    </format>
    <format dxfId="190">
      <pivotArea dataOnly="0" labelOnly="1" fieldPosition="0">
        <references count="2">
          <reference field="1" count="1">
            <x v="6"/>
          </reference>
          <reference field="2" count="1" selected="0">
            <x v="11"/>
          </reference>
        </references>
      </pivotArea>
    </format>
    <format dxfId="189">
      <pivotArea dataOnly="0" labelOnly="1" fieldPosition="0">
        <references count="2">
          <reference field="1" count="1">
            <x v="16"/>
          </reference>
          <reference field="2" count="1" selected="0">
            <x v="12"/>
          </reference>
        </references>
      </pivotArea>
    </format>
    <format dxfId="188">
      <pivotArea dataOnly="0" labelOnly="1" fieldPosition="0">
        <references count="2">
          <reference field="1" count="1">
            <x v="11"/>
          </reference>
          <reference field="2" count="1" selected="0">
            <x v="13"/>
          </reference>
        </references>
      </pivotArea>
    </format>
    <format dxfId="187">
      <pivotArea dataOnly="0" labelOnly="1" fieldPosition="0">
        <references count="2">
          <reference field="1" count="1">
            <x v="17"/>
          </reference>
          <reference field="2" count="1" selected="0">
            <x v="14"/>
          </reference>
        </references>
      </pivotArea>
    </format>
    <format dxfId="186">
      <pivotArea dataOnly="0" labelOnly="1" fieldPosition="0">
        <references count="2">
          <reference field="1" count="1">
            <x v="2"/>
          </reference>
          <reference field="2" count="1" selected="0">
            <x v="15"/>
          </reference>
        </references>
      </pivotArea>
    </format>
    <format dxfId="185">
      <pivotArea dataOnly="0" labelOnly="1" fieldPosition="0">
        <references count="1">
          <reference field="32" count="0"/>
        </references>
      </pivotArea>
    </format>
    <format dxfId="184">
      <pivotArea field="3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3">
      <pivotArea field="3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2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0"/>
          </reference>
        </references>
      </pivotArea>
    </format>
    <format dxfId="181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1"/>
          </reference>
        </references>
      </pivotArea>
    </format>
    <format dxfId="180">
      <pivotArea type="all" dataOnly="0" outline="0" fieldPosition="0"/>
    </format>
    <format dxfId="179">
      <pivotArea outline="0" collapsedLevelsAreSubtotals="1" fieldPosition="0"/>
    </format>
    <format dxfId="178">
      <pivotArea type="origin" dataOnly="0" labelOnly="1" outline="0" fieldPosition="0"/>
    </format>
    <format dxfId="177">
      <pivotArea field="32" type="button" dataOnly="0" labelOnly="1" outline="0" axis="axisCol" fieldPosition="0"/>
    </format>
    <format dxfId="176">
      <pivotArea field="-2" type="button" dataOnly="0" labelOnly="1" outline="0" axis="axisCol" fieldPosition="1"/>
    </format>
    <format dxfId="175">
      <pivotArea type="topRight" dataOnly="0" labelOnly="1" outline="0" fieldPosition="0"/>
    </format>
    <format dxfId="174">
      <pivotArea field="2" type="button" dataOnly="0" labelOnly="1" outline="0" axis="axisRow" fieldPosition="0"/>
    </format>
    <format dxfId="173">
      <pivotArea dataOnly="0" labelOnly="1" fieldPosition="0">
        <references count="1">
          <reference field="2" count="0"/>
        </references>
      </pivotArea>
    </format>
    <format dxfId="172">
      <pivotArea dataOnly="0" labelOnly="1" grandRow="1" outline="0" fieldPosition="0"/>
    </format>
    <format dxfId="171">
      <pivotArea dataOnly="0" labelOnly="1" fieldPosition="0">
        <references count="2">
          <reference field="1" count="1">
            <x v="1"/>
          </reference>
          <reference field="2" count="1" selected="0">
            <x v="0"/>
          </reference>
        </references>
      </pivotArea>
    </format>
    <format dxfId="170">
      <pivotArea dataOnly="0" labelOnly="1" fieldPosition="0">
        <references count="2">
          <reference field="1" count="2">
            <x v="8"/>
            <x v="15"/>
          </reference>
          <reference field="2" count="1" selected="0">
            <x v="1"/>
          </reference>
        </references>
      </pivotArea>
    </format>
    <format dxfId="169">
      <pivotArea dataOnly="0" labelOnly="1" fieldPosition="0">
        <references count="2">
          <reference field="1" count="1">
            <x v="14"/>
          </reference>
          <reference field="2" count="1" selected="0">
            <x v="16"/>
          </reference>
        </references>
      </pivotArea>
    </format>
    <format dxfId="168">
      <pivotArea dataOnly="0" labelOnly="1" fieldPosition="0">
        <references count="2">
          <reference field="1" count="1">
            <x v="4"/>
          </reference>
          <reference field="2" count="1" selected="0">
            <x v="2"/>
          </reference>
        </references>
      </pivotArea>
    </format>
    <format dxfId="167">
      <pivotArea dataOnly="0" labelOnly="1" fieldPosition="0">
        <references count="2">
          <reference field="1" count="1">
            <x v="9"/>
          </reference>
          <reference field="2" count="1" selected="0">
            <x v="3"/>
          </reference>
        </references>
      </pivotArea>
    </format>
    <format dxfId="166">
      <pivotArea dataOnly="0" labelOnly="1" fieldPosition="0">
        <references count="2">
          <reference field="1" count="1">
            <x v="7"/>
          </reference>
          <reference field="2" count="1" selected="0">
            <x v="4"/>
          </reference>
        </references>
      </pivotArea>
    </format>
    <format dxfId="165">
      <pivotArea dataOnly="0" labelOnly="1" fieldPosition="0">
        <references count="2">
          <reference field="1" count="1">
            <x v="5"/>
          </reference>
          <reference field="2" count="1" selected="0">
            <x v="5"/>
          </reference>
        </references>
      </pivotArea>
    </format>
    <format dxfId="164">
      <pivotArea dataOnly="0" labelOnly="1" fieldPosition="0">
        <references count="2">
          <reference field="1" count="1">
            <x v="13"/>
          </reference>
          <reference field="2" count="1" selected="0">
            <x v="6"/>
          </reference>
        </references>
      </pivotArea>
    </format>
    <format dxfId="163">
      <pivotArea dataOnly="0" labelOnly="1" fieldPosition="0">
        <references count="2">
          <reference field="1" count="1">
            <x v="0"/>
          </reference>
          <reference field="2" count="1" selected="0">
            <x v="7"/>
          </reference>
        </references>
      </pivotArea>
    </format>
    <format dxfId="162">
      <pivotArea dataOnly="0" labelOnly="1" fieldPosition="0">
        <references count="2">
          <reference field="1" count="1">
            <x v="0"/>
          </reference>
          <reference field="2" count="1" selected="0">
            <x v="17"/>
          </reference>
        </references>
      </pivotArea>
    </format>
    <format dxfId="161">
      <pivotArea dataOnly="0" labelOnly="1" fieldPosition="0">
        <references count="2">
          <reference field="1" count="1">
            <x v="10"/>
          </reference>
          <reference field="2" count="1" selected="0">
            <x v="8"/>
          </reference>
        </references>
      </pivotArea>
    </format>
    <format dxfId="160">
      <pivotArea dataOnly="0" labelOnly="1" fieldPosition="0">
        <references count="2">
          <reference field="1" count="1">
            <x v="12"/>
          </reference>
          <reference field="2" count="1" selected="0">
            <x v="9"/>
          </reference>
        </references>
      </pivotArea>
    </format>
    <format dxfId="159">
      <pivotArea dataOnly="0" labelOnly="1" fieldPosition="0">
        <references count="2">
          <reference field="1" count="1">
            <x v="14"/>
          </reference>
          <reference field="2" count="1" selected="0">
            <x v="18"/>
          </reference>
        </references>
      </pivotArea>
    </format>
    <format dxfId="158">
      <pivotArea dataOnly="0" labelOnly="1" fieldPosition="0">
        <references count="2">
          <reference field="1" count="1">
            <x v="14"/>
          </reference>
          <reference field="2" count="1" selected="0">
            <x v="19"/>
          </reference>
        </references>
      </pivotArea>
    </format>
    <format dxfId="157">
      <pivotArea dataOnly="0" labelOnly="1" fieldPosition="0">
        <references count="2">
          <reference field="1" count="1">
            <x v="3"/>
          </reference>
          <reference field="2" count="1" selected="0">
            <x v="10"/>
          </reference>
        </references>
      </pivotArea>
    </format>
    <format dxfId="156">
      <pivotArea dataOnly="0" labelOnly="1" fieldPosition="0">
        <references count="2">
          <reference field="1" count="1">
            <x v="6"/>
          </reference>
          <reference field="2" count="1" selected="0">
            <x v="11"/>
          </reference>
        </references>
      </pivotArea>
    </format>
    <format dxfId="155">
      <pivotArea dataOnly="0" labelOnly="1" fieldPosition="0">
        <references count="2">
          <reference field="1" count="1">
            <x v="16"/>
          </reference>
          <reference field="2" count="1" selected="0">
            <x v="12"/>
          </reference>
        </references>
      </pivotArea>
    </format>
    <format dxfId="154">
      <pivotArea dataOnly="0" labelOnly="1" fieldPosition="0">
        <references count="2">
          <reference field="1" count="1">
            <x v="11"/>
          </reference>
          <reference field="2" count="1" selected="0">
            <x v="13"/>
          </reference>
        </references>
      </pivotArea>
    </format>
    <format dxfId="153">
      <pivotArea dataOnly="0" labelOnly="1" fieldPosition="0">
        <references count="2">
          <reference field="1" count="1">
            <x v="17"/>
          </reference>
          <reference field="2" count="1" selected="0">
            <x v="14"/>
          </reference>
        </references>
      </pivotArea>
    </format>
    <format dxfId="152">
      <pivotArea dataOnly="0" labelOnly="1" fieldPosition="0">
        <references count="2">
          <reference field="1" count="1">
            <x v="2"/>
          </reference>
          <reference field="2" count="1" selected="0">
            <x v="15"/>
          </reference>
        </references>
      </pivotArea>
    </format>
    <format dxfId="151">
      <pivotArea dataOnly="0" labelOnly="1" fieldPosition="0">
        <references count="1">
          <reference field="32" count="0"/>
        </references>
      </pivotArea>
    </format>
    <format dxfId="150">
      <pivotArea field="3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9">
      <pivotArea field="3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8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0"/>
          </reference>
        </references>
      </pivotArea>
    </format>
    <format dxfId="147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1"/>
          </reference>
        </references>
      </pivotArea>
    </format>
    <format dxfId="146">
      <pivotArea outline="0" fieldPosition="0">
        <references count="1">
          <reference field="4294967294" count="1">
            <x v="0"/>
          </reference>
        </references>
      </pivotArea>
    </format>
    <format dxfId="145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0"/>
          </reference>
          <reference field="32" count="1" selected="0">
            <x v="0"/>
          </reference>
        </references>
      </pivotArea>
    </format>
    <format dxfId="144">
      <pivotArea collapsedLevelsAreSubtotals="1" fieldPosition="0">
        <references count="3">
          <reference field="4294967294" count="1" selected="0">
            <x v="0"/>
          </reference>
          <reference field="2" count="1">
            <x v="0"/>
          </reference>
          <reference field="32" count="1" selected="0">
            <x v="1"/>
          </reference>
        </references>
      </pivotArea>
    </format>
    <format dxfId="143">
      <pivotArea collapsedLevelsAreSubtotals="1" fieldPosition="0">
        <references count="4">
          <reference field="4294967294" count="1" selected="0">
            <x v="0"/>
          </reference>
          <reference field="1" count="1">
            <x v="1"/>
          </reference>
          <reference field="2" count="1" selected="0">
            <x v="0"/>
          </reference>
          <reference field="32" count="1" selected="0">
            <x v="1"/>
          </reference>
        </references>
      </pivotArea>
    </format>
    <format dxfId="142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"/>
          </reference>
          <reference field="32" count="1" selected="0">
            <x v="0"/>
          </reference>
        </references>
      </pivotArea>
    </format>
    <format dxfId="141">
      <pivotArea collapsedLevelsAreSubtotals="1" fieldPosition="0">
        <references count="3">
          <reference field="4294967294" count="1" selected="0">
            <x v="0"/>
          </reference>
          <reference field="2" count="1">
            <x v="1"/>
          </reference>
          <reference field="32" count="1" selected="0">
            <x v="1"/>
          </reference>
        </references>
      </pivotArea>
    </format>
    <format dxfId="140">
      <pivotArea collapsedLevelsAreSubtotals="1" fieldPosition="0">
        <references count="4">
          <reference field="4294967294" count="1" selected="0">
            <x v="0"/>
          </reference>
          <reference field="1" count="2">
            <x v="8"/>
            <x v="15"/>
          </reference>
          <reference field="2" count="1" selected="0">
            <x v="1"/>
          </reference>
          <reference field="32" count="1" selected="0">
            <x v="1"/>
          </reference>
        </references>
      </pivotArea>
    </format>
    <format dxfId="139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2"/>
          </reference>
          <reference field="32" count="1" selected="0">
            <x v="0"/>
          </reference>
        </references>
      </pivotArea>
    </format>
    <format dxfId="138">
      <pivotArea collapsedLevelsAreSubtotals="1" fieldPosition="0">
        <references count="3">
          <reference field="4294967294" count="1" selected="0">
            <x v="0"/>
          </reference>
          <reference field="2" count="1">
            <x v="2"/>
          </reference>
          <reference field="32" count="1" selected="0">
            <x v="1"/>
          </reference>
        </references>
      </pivotArea>
    </format>
    <format dxfId="137">
      <pivotArea collapsedLevelsAreSubtotals="1" fieldPosition="0">
        <references count="4">
          <reference field="4294967294" count="1" selected="0">
            <x v="0"/>
          </reference>
          <reference field="1" count="1">
            <x v="4"/>
          </reference>
          <reference field="2" count="1" selected="0">
            <x v="2"/>
          </reference>
          <reference field="32" count="1" selected="0">
            <x v="1"/>
          </reference>
        </references>
      </pivotArea>
    </format>
    <format dxfId="136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3"/>
          </reference>
          <reference field="32" count="1" selected="0">
            <x v="0"/>
          </reference>
        </references>
      </pivotArea>
    </format>
    <format dxfId="135">
      <pivotArea collapsedLevelsAreSubtotals="1" fieldPosition="0">
        <references count="3">
          <reference field="4294967294" count="1" selected="0">
            <x v="0"/>
          </reference>
          <reference field="2" count="1">
            <x v="3"/>
          </reference>
          <reference field="32" count="1" selected="0">
            <x v="1"/>
          </reference>
        </references>
      </pivotArea>
    </format>
    <format dxfId="134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9"/>
          </reference>
          <reference field="2" count="1" selected="0">
            <x v="3"/>
          </reference>
          <reference field="32" count="1" selected="0">
            <x v="0"/>
          </reference>
        </references>
      </pivotArea>
    </format>
    <format dxfId="133">
      <pivotArea collapsedLevelsAreSubtotals="1" fieldPosition="0">
        <references count="4">
          <reference field="4294967294" count="1" selected="0">
            <x v="0"/>
          </reference>
          <reference field="1" count="1">
            <x v="9"/>
          </reference>
          <reference field="2" count="1" selected="0">
            <x v="3"/>
          </reference>
          <reference field="32" count="1" selected="0">
            <x v="1"/>
          </reference>
        </references>
      </pivotArea>
    </format>
    <format dxfId="132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4"/>
          </reference>
          <reference field="32" count="1" selected="0">
            <x v="0"/>
          </reference>
        </references>
      </pivotArea>
    </format>
    <format dxfId="131">
      <pivotArea collapsedLevelsAreSubtotals="1" fieldPosition="0">
        <references count="3">
          <reference field="4294967294" count="1" selected="0">
            <x v="0"/>
          </reference>
          <reference field="2" count="1">
            <x v="4"/>
          </reference>
          <reference field="32" count="1" selected="0">
            <x v="1"/>
          </reference>
        </references>
      </pivotArea>
    </format>
    <format dxfId="130">
      <pivotArea collapsedLevelsAreSubtotals="1" fieldPosition="0">
        <references count="4">
          <reference field="4294967294" count="1" selected="0">
            <x v="0"/>
          </reference>
          <reference field="1" count="1">
            <x v="7"/>
          </reference>
          <reference field="2" count="1" selected="0">
            <x v="4"/>
          </reference>
          <reference field="32" count="1" selected="0">
            <x v="1"/>
          </reference>
        </references>
      </pivotArea>
    </format>
    <format dxfId="129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5"/>
          </reference>
          <reference field="32" count="1" selected="0">
            <x v="0"/>
          </reference>
        </references>
      </pivotArea>
    </format>
    <format dxfId="128">
      <pivotArea collapsedLevelsAreSubtotals="1" fieldPosition="0">
        <references count="3">
          <reference field="4294967294" count="1" selected="0">
            <x v="0"/>
          </reference>
          <reference field="2" count="1">
            <x v="5"/>
          </reference>
          <reference field="32" count="1" selected="0">
            <x v="1"/>
          </reference>
        </references>
      </pivotArea>
    </format>
    <format dxfId="127">
      <pivotArea collapsedLevelsAreSubtotals="1" fieldPosition="0">
        <references count="4">
          <reference field="4294967294" count="1" selected="0">
            <x v="0"/>
          </reference>
          <reference field="1" count="1">
            <x v="5"/>
          </reference>
          <reference field="2" count="1" selected="0">
            <x v="5"/>
          </reference>
          <reference field="32" count="1" selected="0">
            <x v="1"/>
          </reference>
        </references>
      </pivotArea>
    </format>
    <format dxfId="126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6"/>
          </reference>
          <reference field="32" count="1" selected="0">
            <x v="0"/>
          </reference>
        </references>
      </pivotArea>
    </format>
    <format dxfId="125">
      <pivotArea collapsedLevelsAreSubtotals="1" fieldPosition="0">
        <references count="3">
          <reference field="4294967294" count="1" selected="0">
            <x v="0"/>
          </reference>
          <reference field="2" count="1">
            <x v="6"/>
          </reference>
          <reference field="32" count="1" selected="0">
            <x v="1"/>
          </reference>
        </references>
      </pivotArea>
    </format>
    <format dxfId="124">
      <pivotArea collapsedLevelsAreSubtotals="1" fieldPosition="0">
        <references count="4">
          <reference field="4294967294" count="1" selected="0">
            <x v="0"/>
          </reference>
          <reference field="1" count="1">
            <x v="13"/>
          </reference>
          <reference field="2" count="1" selected="0">
            <x v="6"/>
          </reference>
          <reference field="32" count="1" selected="0">
            <x v="1"/>
          </reference>
        </references>
      </pivotArea>
    </format>
    <format dxfId="123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7"/>
          </reference>
          <reference field="32" count="1" selected="0">
            <x v="0"/>
          </reference>
        </references>
      </pivotArea>
    </format>
    <format dxfId="122">
      <pivotArea collapsedLevelsAreSubtotals="1" fieldPosition="0">
        <references count="3">
          <reference field="4294967294" count="1" selected="0">
            <x v="0"/>
          </reference>
          <reference field="2" count="1">
            <x v="7"/>
          </reference>
          <reference field="32" count="1" selected="0">
            <x v="1"/>
          </reference>
        </references>
      </pivotArea>
    </format>
    <format dxfId="121">
      <pivotArea collapsedLevelsAreSubtotals="1" fieldPosition="0">
        <references count="4">
          <reference field="4294967294" count="1" selected="0">
            <x v="0"/>
          </reference>
          <reference field="1" count="1">
            <x v="0"/>
          </reference>
          <reference field="2" count="1" selected="0">
            <x v="7"/>
          </reference>
          <reference field="32" count="1" selected="0">
            <x v="1"/>
          </reference>
        </references>
      </pivotArea>
    </format>
    <format dxfId="120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8"/>
          </reference>
          <reference field="32" count="1" selected="0">
            <x v="0"/>
          </reference>
        </references>
      </pivotArea>
    </format>
    <format dxfId="119">
      <pivotArea collapsedLevelsAreSubtotals="1" fieldPosition="0">
        <references count="3">
          <reference field="4294967294" count="1" selected="0">
            <x v="0"/>
          </reference>
          <reference field="2" count="1">
            <x v="8"/>
          </reference>
          <reference field="32" count="1" selected="0">
            <x v="1"/>
          </reference>
        </references>
      </pivotArea>
    </format>
    <format dxfId="118">
      <pivotArea collapsedLevelsAreSubtotals="1" fieldPosition="0">
        <references count="4">
          <reference field="4294967294" count="1" selected="0">
            <x v="0"/>
          </reference>
          <reference field="1" count="1">
            <x v="10"/>
          </reference>
          <reference field="2" count="1" selected="0">
            <x v="8"/>
          </reference>
          <reference field="32" count="1" selected="0">
            <x v="1"/>
          </reference>
        </references>
      </pivotArea>
    </format>
    <format dxfId="117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9"/>
          </reference>
          <reference field="32" count="1" selected="0">
            <x v="0"/>
          </reference>
        </references>
      </pivotArea>
    </format>
    <format dxfId="116">
      <pivotArea collapsedLevelsAreSubtotals="1" fieldPosition="0">
        <references count="3">
          <reference field="4294967294" count="1" selected="0">
            <x v="0"/>
          </reference>
          <reference field="2" count="1">
            <x v="9"/>
          </reference>
          <reference field="32" count="1" selected="0">
            <x v="1"/>
          </reference>
        </references>
      </pivotArea>
    </format>
    <format dxfId="115">
      <pivotArea collapsedLevelsAreSubtotals="1" fieldPosition="0">
        <references count="4">
          <reference field="4294967294" count="1" selected="0">
            <x v="0"/>
          </reference>
          <reference field="1" count="1">
            <x v="12"/>
          </reference>
          <reference field="2" count="1" selected="0">
            <x v="9"/>
          </reference>
          <reference field="32" count="1" selected="0">
            <x v="1"/>
          </reference>
        </references>
      </pivotArea>
    </format>
    <format dxfId="114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0"/>
          </reference>
          <reference field="32" count="1" selected="0">
            <x v="0"/>
          </reference>
        </references>
      </pivotArea>
    </format>
    <format dxfId="113">
      <pivotArea collapsedLevelsAreSubtotals="1" fieldPosition="0">
        <references count="3">
          <reference field="4294967294" count="1" selected="0">
            <x v="0"/>
          </reference>
          <reference field="2" count="1">
            <x v="10"/>
          </reference>
          <reference field="32" count="1" selected="0">
            <x v="1"/>
          </reference>
        </references>
      </pivotArea>
    </format>
    <format dxfId="112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3"/>
          </reference>
          <reference field="2" count="1" selected="0">
            <x v="10"/>
          </reference>
          <reference field="32" count="1" selected="0">
            <x v="0"/>
          </reference>
        </references>
      </pivotArea>
    </format>
    <format dxfId="111">
      <pivotArea collapsedLevelsAreSubtotals="1" fieldPosition="0">
        <references count="4">
          <reference field="4294967294" count="1" selected="0">
            <x v="0"/>
          </reference>
          <reference field="1" count="1">
            <x v="3"/>
          </reference>
          <reference field="2" count="1" selected="0">
            <x v="10"/>
          </reference>
          <reference field="32" count="1" selected="0">
            <x v="1"/>
          </reference>
        </references>
      </pivotArea>
    </format>
    <format dxfId="110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1"/>
          </reference>
          <reference field="32" count="1" selected="0">
            <x v="0"/>
          </reference>
        </references>
      </pivotArea>
    </format>
    <format dxfId="109">
      <pivotArea collapsedLevelsAreSubtotals="1" fieldPosition="0">
        <references count="3">
          <reference field="4294967294" count="1" selected="0">
            <x v="0"/>
          </reference>
          <reference field="2" count="1">
            <x v="11"/>
          </reference>
          <reference field="32" count="1" selected="0">
            <x v="1"/>
          </reference>
        </references>
      </pivotArea>
    </format>
    <format dxfId="108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6"/>
          </reference>
          <reference field="2" count="1" selected="0">
            <x v="11"/>
          </reference>
          <reference field="32" count="1" selected="0">
            <x v="0"/>
          </reference>
        </references>
      </pivotArea>
    </format>
    <format dxfId="107">
      <pivotArea collapsedLevelsAreSubtotals="1" fieldPosition="0">
        <references count="4">
          <reference field="4294967294" count="1" selected="0">
            <x v="0"/>
          </reference>
          <reference field="1" count="1">
            <x v="6"/>
          </reference>
          <reference field="2" count="1" selected="0">
            <x v="11"/>
          </reference>
          <reference field="32" count="1" selected="0">
            <x v="1"/>
          </reference>
        </references>
      </pivotArea>
    </format>
    <format dxfId="106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2"/>
          </reference>
          <reference field="32" count="1" selected="0">
            <x v="0"/>
          </reference>
        </references>
      </pivotArea>
    </format>
    <format dxfId="105">
      <pivotArea collapsedLevelsAreSubtotals="1" fieldPosition="0">
        <references count="3">
          <reference field="4294967294" count="1" selected="0">
            <x v="0"/>
          </reference>
          <reference field="2" count="1">
            <x v="12"/>
          </reference>
          <reference field="32" count="1" selected="0">
            <x v="1"/>
          </reference>
        </references>
      </pivotArea>
    </format>
    <format dxfId="104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6"/>
          </reference>
          <reference field="2" count="1" selected="0">
            <x v="12"/>
          </reference>
          <reference field="32" count="1" selected="0">
            <x v="0"/>
          </reference>
        </references>
      </pivotArea>
    </format>
    <format dxfId="103">
      <pivotArea collapsedLevelsAreSubtotals="1" fieldPosition="0">
        <references count="4">
          <reference field="4294967294" count="1" selected="0">
            <x v="0"/>
          </reference>
          <reference field="1" count="1">
            <x v="16"/>
          </reference>
          <reference field="2" count="1" selected="0">
            <x v="12"/>
          </reference>
          <reference field="32" count="1" selected="0">
            <x v="1"/>
          </reference>
        </references>
      </pivotArea>
    </format>
    <format dxfId="102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3"/>
          </reference>
          <reference field="32" count="1" selected="0">
            <x v="0"/>
          </reference>
        </references>
      </pivotArea>
    </format>
    <format dxfId="101">
      <pivotArea collapsedLevelsAreSubtotals="1" fieldPosition="0">
        <references count="3">
          <reference field="4294967294" count="1" selected="0">
            <x v="0"/>
          </reference>
          <reference field="2" count="1">
            <x v="13"/>
          </reference>
          <reference field="32" count="1" selected="0">
            <x v="1"/>
          </reference>
        </references>
      </pivotArea>
    </format>
    <format dxfId="100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1"/>
          </reference>
          <reference field="2" count="1" selected="0">
            <x v="13"/>
          </reference>
          <reference field="32" count="1" selected="0">
            <x v="0"/>
          </reference>
        </references>
      </pivotArea>
    </format>
    <format dxfId="99">
      <pivotArea collapsedLevelsAreSubtotals="1" fieldPosition="0">
        <references count="4">
          <reference field="4294967294" count="1" selected="0">
            <x v="0"/>
          </reference>
          <reference field="1" count="1">
            <x v="11"/>
          </reference>
          <reference field="2" count="1" selected="0">
            <x v="13"/>
          </reference>
          <reference field="32" count="1" selected="0">
            <x v="1"/>
          </reference>
        </references>
      </pivotArea>
    </format>
    <format dxfId="98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4"/>
          </reference>
          <reference field="32" count="1" selected="0">
            <x v="0"/>
          </reference>
        </references>
      </pivotArea>
    </format>
    <format dxfId="97">
      <pivotArea collapsedLevelsAreSubtotals="1" fieldPosition="0">
        <references count="3">
          <reference field="4294967294" count="1" selected="0">
            <x v="0"/>
          </reference>
          <reference field="2" count="1">
            <x v="14"/>
          </reference>
          <reference field="32" count="1" selected="0">
            <x v="1"/>
          </reference>
        </references>
      </pivotArea>
    </format>
    <format dxfId="96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7"/>
          </reference>
          <reference field="2" count="1" selected="0">
            <x v="14"/>
          </reference>
          <reference field="32" count="1" selected="0">
            <x v="0"/>
          </reference>
        </references>
      </pivotArea>
    </format>
    <format dxfId="95">
      <pivotArea collapsedLevelsAreSubtotals="1" fieldPosition="0">
        <references count="4">
          <reference field="4294967294" count="1" selected="0">
            <x v="0"/>
          </reference>
          <reference field="1" count="1">
            <x v="17"/>
          </reference>
          <reference field="2" count="1" selected="0">
            <x v="14"/>
          </reference>
          <reference field="32" count="1" selected="0">
            <x v="1"/>
          </reference>
        </references>
      </pivotArea>
    </format>
    <format dxfId="94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"/>
          </reference>
          <reference field="2" count="1" selected="0">
            <x v="0"/>
          </reference>
          <reference field="32" count="1" selected="0">
            <x v="0"/>
          </reference>
        </references>
      </pivotArea>
    </format>
    <format dxfId="93">
      <pivotArea collapsedLevelsAreSubtotals="1" fieldPosition="0">
        <references count="4">
          <reference field="4294967294" count="2" selected="0">
            <x v="0"/>
            <x v="1"/>
          </reference>
          <reference field="1" count="2">
            <x v="8"/>
            <x v="15"/>
          </reference>
          <reference field="2" count="1" selected="0">
            <x v="1"/>
          </reference>
          <reference field="32" count="1" selected="0">
            <x v="0"/>
          </reference>
        </references>
      </pivotArea>
    </format>
    <format dxfId="92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4"/>
          </reference>
          <reference field="2" count="1" selected="0">
            <x v="2"/>
          </reference>
          <reference field="32" count="1" selected="0">
            <x v="0"/>
          </reference>
        </references>
      </pivotArea>
    </format>
    <format dxfId="91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7"/>
          </reference>
          <reference field="2" count="1" selected="0">
            <x v="4"/>
          </reference>
          <reference field="32" count="1" selected="0">
            <x v="0"/>
          </reference>
        </references>
      </pivotArea>
    </format>
    <format dxfId="90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5"/>
          </reference>
          <reference field="2" count="1" selected="0">
            <x v="5"/>
          </reference>
          <reference field="32" count="1" selected="0">
            <x v="0"/>
          </reference>
        </references>
      </pivotArea>
    </format>
    <format dxfId="89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3"/>
          </reference>
          <reference field="2" count="1" selected="0">
            <x v="6"/>
          </reference>
          <reference field="32" count="1" selected="0">
            <x v="0"/>
          </reference>
        </references>
      </pivotArea>
    </format>
    <format dxfId="88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0"/>
          </reference>
          <reference field="2" count="1" selected="0">
            <x v="7"/>
          </reference>
          <reference field="32" count="1" selected="0">
            <x v="0"/>
          </reference>
        </references>
      </pivotArea>
    </format>
    <format dxfId="87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0"/>
          </reference>
          <reference field="2" count="1" selected="0">
            <x v="8"/>
          </reference>
          <reference field="32" count="1" selected="0">
            <x v="0"/>
          </reference>
        </references>
      </pivotArea>
    </format>
    <format dxfId="86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2"/>
          </reference>
          <reference field="2" count="1" selected="0">
            <x v="9"/>
          </reference>
          <reference field="32" count="1" selected="0">
            <x v="0"/>
          </reference>
        </references>
      </pivotArea>
    </format>
    <format dxfId="85">
      <pivotArea collapsedLevelsAreSubtotals="1" fieldPosition="0">
        <references count="4">
          <reference field="4294967294" count="1" selected="0">
            <x v="1"/>
          </reference>
          <reference field="1" count="1">
            <x v="14"/>
          </reference>
          <reference field="2" count="1" selected="0">
            <x v="19"/>
          </reference>
          <reference field="32" count="1" selected="0">
            <x v="0"/>
          </reference>
        </references>
      </pivotArea>
    </format>
    <format dxfId="84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4"/>
          </reference>
          <reference field="2" count="1" selected="0">
            <x v="19"/>
          </reference>
          <reference field="32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2E5014-BB29-4225-9B53-9C3B3FE126EC}" name="Taula dinàmica1" cacheId="6" applyNumberFormats="0" applyBorderFormats="0" applyFontFormats="0" applyPatternFormats="0" applyAlignmentFormats="0" applyWidthHeightFormats="1" dataCaption="Valors" updatedVersion="8" minRefreshableVersion="3" useAutoFormatting="1" itemPrintTitles="1" createdVersion="8" indent="0" outline="1" outlineData="1" multipleFieldFilters="0">
  <location ref="A78:G119" firstHeaderRow="1" firstDataRow="3" firstDataCol="1"/>
  <pivotFields count="33">
    <pivotField showAll="0"/>
    <pivotField axis="axisRow" showAll="0">
      <items count="22">
        <item x="5"/>
        <item x="0"/>
        <item x="18"/>
        <item x="12"/>
        <item x="11"/>
        <item x="9"/>
        <item x="7"/>
        <item x="1"/>
        <item x="4"/>
        <item x="8"/>
        <item x="10"/>
        <item x="6"/>
        <item x="15"/>
        <item x="2"/>
        <item x="17"/>
        <item m="1" x="20"/>
        <item x="14"/>
        <item x="13"/>
        <item x="19"/>
        <item x="16"/>
        <item x="3"/>
        <item t="default"/>
      </items>
    </pivotField>
    <pivotField axis="axisRow" showAll="0">
      <items count="22">
        <item sd="0" x="0"/>
        <item x="3"/>
        <item x="10"/>
        <item x="7"/>
        <item x="1"/>
        <item x="8"/>
        <item x="2"/>
        <item x="4"/>
        <item x="9"/>
        <item x="14"/>
        <item x="11"/>
        <item x="6"/>
        <item x="13"/>
        <item x="5"/>
        <item x="12"/>
        <item x="19"/>
        <item m="1" x="20"/>
        <item x="18"/>
        <item x="17"/>
        <item x="16"/>
        <item h="1" x="15"/>
        <item t="default"/>
      </items>
    </pivotField>
    <pivotField showAll="0"/>
    <pivotField showAll="0"/>
    <pivotField showAll="0"/>
    <pivotField showAll="0"/>
    <pivotField showAll="0"/>
    <pivotField numFmtId="4" showAll="0"/>
    <pivotField showAll="0"/>
    <pivotField showAll="0"/>
    <pivotField numFmtId="4" showAll="0"/>
    <pivotField showAll="0"/>
    <pivotField showAll="0"/>
    <pivotField showAll="0"/>
    <pivotField showAll="0"/>
    <pivotField showAll="0"/>
    <pivotField showAll="0"/>
    <pivotField numFmtId="4" showAll="0"/>
    <pivotField showAll="0"/>
    <pivotField showAll="0"/>
    <pivotField showAll="0"/>
    <pivotField showAll="0"/>
    <pivotField showAll="0"/>
    <pivotField showAll="0"/>
    <pivotField dataField="1" numFmtId="44" showAll="0"/>
    <pivotField showAll="0"/>
    <pivotField showAll="0"/>
    <pivotField showAll="0"/>
    <pivotField showAll="0"/>
    <pivotField dataField="1" showAll="0"/>
    <pivotField showAll="0"/>
    <pivotField axis="axisCol" showAll="0">
      <items count="4">
        <item x="0"/>
        <item x="2"/>
        <item h="1" x="1"/>
        <item t="default"/>
      </items>
    </pivotField>
  </pivotFields>
  <rowFields count="2">
    <field x="2"/>
    <field x="1"/>
  </rowFields>
  <rowItems count="39">
    <i>
      <x/>
    </i>
    <i>
      <x v="1"/>
    </i>
    <i r="1">
      <x v="8"/>
    </i>
    <i r="1">
      <x v="20"/>
    </i>
    <i>
      <x v="2"/>
    </i>
    <i r="1">
      <x v="4"/>
    </i>
    <i>
      <x v="3"/>
    </i>
    <i r="1">
      <x v="9"/>
    </i>
    <i>
      <x v="4"/>
    </i>
    <i r="1">
      <x v="7"/>
    </i>
    <i>
      <x v="5"/>
    </i>
    <i r="1">
      <x v="5"/>
    </i>
    <i>
      <x v="6"/>
    </i>
    <i r="1">
      <x v="13"/>
    </i>
    <i>
      <x v="7"/>
    </i>
    <i r="1">
      <x/>
    </i>
    <i>
      <x v="8"/>
    </i>
    <i r="1">
      <x v="10"/>
    </i>
    <i>
      <x v="9"/>
    </i>
    <i r="1">
      <x v="12"/>
    </i>
    <i>
      <x v="10"/>
    </i>
    <i r="1">
      <x v="3"/>
    </i>
    <i>
      <x v="11"/>
    </i>
    <i r="1">
      <x v="6"/>
    </i>
    <i>
      <x v="12"/>
    </i>
    <i r="1">
      <x v="16"/>
    </i>
    <i>
      <x v="13"/>
    </i>
    <i r="1">
      <x v="11"/>
    </i>
    <i>
      <x v="14"/>
    </i>
    <i r="1">
      <x v="17"/>
    </i>
    <i>
      <x v="15"/>
    </i>
    <i r="1">
      <x v="2"/>
    </i>
    <i>
      <x v="17"/>
    </i>
    <i r="1">
      <x/>
    </i>
    <i>
      <x v="18"/>
    </i>
    <i r="1">
      <x v="14"/>
    </i>
    <i>
      <x v="19"/>
    </i>
    <i r="1">
      <x v="14"/>
    </i>
    <i t="grand">
      <x/>
    </i>
  </rowItems>
  <colFields count="2">
    <field x="32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C2_" fld="25" baseField="0" baseItem="0" numFmtId="4"/>
    <dataField name="c6" fld="30" baseField="0" baseItem="0" numFmtId="4"/>
  </dataFields>
  <formats count="169">
    <format dxfId="383">
      <pivotArea type="all" dataOnly="0" outline="0" fieldPosition="0"/>
    </format>
    <format dxfId="382">
      <pivotArea outline="0" collapsedLevelsAreSubtotals="1" fieldPosition="0"/>
    </format>
    <format dxfId="381">
      <pivotArea type="origin" dataOnly="0" labelOnly="1" outline="0" fieldPosition="0"/>
    </format>
    <format dxfId="380">
      <pivotArea field="32" type="button" dataOnly="0" labelOnly="1" outline="0" axis="axisCol" fieldPosition="0"/>
    </format>
    <format dxfId="379">
      <pivotArea field="-2" type="button" dataOnly="0" labelOnly="1" outline="0" axis="axisCol" fieldPosition="1"/>
    </format>
    <format dxfId="378">
      <pivotArea type="topRight" dataOnly="0" labelOnly="1" outline="0" fieldPosition="0"/>
    </format>
    <format dxfId="377">
      <pivotArea field="2" type="button" dataOnly="0" labelOnly="1" outline="0" axis="axisRow" fieldPosition="0"/>
    </format>
    <format dxfId="376">
      <pivotArea dataOnly="0" labelOnly="1" fieldPosition="0">
        <references count="1">
          <reference field="2" count="0"/>
        </references>
      </pivotArea>
    </format>
    <format dxfId="375">
      <pivotArea dataOnly="0" labelOnly="1" grandRow="1" outline="0" fieldPosition="0"/>
    </format>
    <format dxfId="374">
      <pivotArea dataOnly="0" labelOnly="1" fieldPosition="0">
        <references count="2">
          <reference field="1" count="1">
            <x v="1"/>
          </reference>
          <reference field="2" count="1" selected="0">
            <x v="0"/>
          </reference>
        </references>
      </pivotArea>
    </format>
    <format dxfId="373">
      <pivotArea dataOnly="0" labelOnly="1" fieldPosition="0">
        <references count="2">
          <reference field="1" count="2">
            <x v="8"/>
            <x v="15"/>
          </reference>
          <reference field="2" count="1" selected="0">
            <x v="1"/>
          </reference>
        </references>
      </pivotArea>
    </format>
    <format dxfId="372">
      <pivotArea dataOnly="0" labelOnly="1" fieldPosition="0">
        <references count="2">
          <reference field="1" count="1">
            <x v="14"/>
          </reference>
          <reference field="2" count="1" selected="0">
            <x v="16"/>
          </reference>
        </references>
      </pivotArea>
    </format>
    <format dxfId="371">
      <pivotArea dataOnly="0" labelOnly="1" fieldPosition="0">
        <references count="2">
          <reference field="1" count="1">
            <x v="4"/>
          </reference>
          <reference field="2" count="1" selected="0">
            <x v="2"/>
          </reference>
        </references>
      </pivotArea>
    </format>
    <format dxfId="370">
      <pivotArea dataOnly="0" labelOnly="1" fieldPosition="0">
        <references count="2">
          <reference field="1" count="1">
            <x v="9"/>
          </reference>
          <reference field="2" count="1" selected="0">
            <x v="3"/>
          </reference>
        </references>
      </pivotArea>
    </format>
    <format dxfId="369">
      <pivotArea dataOnly="0" labelOnly="1" fieldPosition="0">
        <references count="2">
          <reference field="1" count="1">
            <x v="7"/>
          </reference>
          <reference field="2" count="1" selected="0">
            <x v="4"/>
          </reference>
        </references>
      </pivotArea>
    </format>
    <format dxfId="368">
      <pivotArea dataOnly="0" labelOnly="1" fieldPosition="0">
        <references count="2">
          <reference field="1" count="1">
            <x v="5"/>
          </reference>
          <reference field="2" count="1" selected="0">
            <x v="5"/>
          </reference>
        </references>
      </pivotArea>
    </format>
    <format dxfId="367">
      <pivotArea dataOnly="0" labelOnly="1" fieldPosition="0">
        <references count="2">
          <reference field="1" count="1">
            <x v="13"/>
          </reference>
          <reference field="2" count="1" selected="0">
            <x v="6"/>
          </reference>
        </references>
      </pivotArea>
    </format>
    <format dxfId="366">
      <pivotArea dataOnly="0" labelOnly="1" fieldPosition="0">
        <references count="2">
          <reference field="1" count="1">
            <x v="0"/>
          </reference>
          <reference field="2" count="1" selected="0">
            <x v="7"/>
          </reference>
        </references>
      </pivotArea>
    </format>
    <format dxfId="365">
      <pivotArea dataOnly="0" labelOnly="1" fieldPosition="0">
        <references count="2">
          <reference field="1" count="1">
            <x v="0"/>
          </reference>
          <reference field="2" count="1" selected="0">
            <x v="17"/>
          </reference>
        </references>
      </pivotArea>
    </format>
    <format dxfId="364">
      <pivotArea dataOnly="0" labelOnly="1" fieldPosition="0">
        <references count="2">
          <reference field="1" count="1">
            <x v="10"/>
          </reference>
          <reference field="2" count="1" selected="0">
            <x v="8"/>
          </reference>
        </references>
      </pivotArea>
    </format>
    <format dxfId="363">
      <pivotArea dataOnly="0" labelOnly="1" fieldPosition="0">
        <references count="2">
          <reference field="1" count="1">
            <x v="12"/>
          </reference>
          <reference field="2" count="1" selected="0">
            <x v="9"/>
          </reference>
        </references>
      </pivotArea>
    </format>
    <format dxfId="362">
      <pivotArea dataOnly="0" labelOnly="1" fieldPosition="0">
        <references count="2">
          <reference field="1" count="1">
            <x v="14"/>
          </reference>
          <reference field="2" count="1" selected="0">
            <x v="18"/>
          </reference>
        </references>
      </pivotArea>
    </format>
    <format dxfId="361">
      <pivotArea dataOnly="0" labelOnly="1" fieldPosition="0">
        <references count="2">
          <reference field="1" count="1">
            <x v="14"/>
          </reference>
          <reference field="2" count="1" selected="0">
            <x v="19"/>
          </reference>
        </references>
      </pivotArea>
    </format>
    <format dxfId="360">
      <pivotArea dataOnly="0" labelOnly="1" fieldPosition="0">
        <references count="2">
          <reference field="1" count="1">
            <x v="3"/>
          </reference>
          <reference field="2" count="1" selected="0">
            <x v="10"/>
          </reference>
        </references>
      </pivotArea>
    </format>
    <format dxfId="359">
      <pivotArea dataOnly="0" labelOnly="1" fieldPosition="0">
        <references count="2">
          <reference field="1" count="1">
            <x v="6"/>
          </reference>
          <reference field="2" count="1" selected="0">
            <x v="11"/>
          </reference>
        </references>
      </pivotArea>
    </format>
    <format dxfId="358">
      <pivotArea dataOnly="0" labelOnly="1" fieldPosition="0">
        <references count="2">
          <reference field="1" count="1">
            <x v="16"/>
          </reference>
          <reference field="2" count="1" selected="0">
            <x v="12"/>
          </reference>
        </references>
      </pivotArea>
    </format>
    <format dxfId="357">
      <pivotArea dataOnly="0" labelOnly="1" fieldPosition="0">
        <references count="2">
          <reference field="1" count="1">
            <x v="11"/>
          </reference>
          <reference field="2" count="1" selected="0">
            <x v="13"/>
          </reference>
        </references>
      </pivotArea>
    </format>
    <format dxfId="356">
      <pivotArea dataOnly="0" labelOnly="1" fieldPosition="0">
        <references count="2">
          <reference field="1" count="1">
            <x v="17"/>
          </reference>
          <reference field="2" count="1" selected="0">
            <x v="14"/>
          </reference>
        </references>
      </pivotArea>
    </format>
    <format dxfId="355">
      <pivotArea dataOnly="0" labelOnly="1" fieldPosition="0">
        <references count="2">
          <reference field="1" count="1">
            <x v="2"/>
          </reference>
          <reference field="2" count="1" selected="0">
            <x v="15"/>
          </reference>
        </references>
      </pivotArea>
    </format>
    <format dxfId="354">
      <pivotArea dataOnly="0" labelOnly="1" fieldPosition="0">
        <references count="1">
          <reference field="32" count="0"/>
        </references>
      </pivotArea>
    </format>
    <format dxfId="353">
      <pivotArea field="3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52">
      <pivotArea field="3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51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0"/>
          </reference>
        </references>
      </pivotArea>
    </format>
    <format dxfId="350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1"/>
          </reference>
        </references>
      </pivotArea>
    </format>
    <format dxfId="349">
      <pivotArea type="all" dataOnly="0" outline="0" fieldPosition="0"/>
    </format>
    <format dxfId="348">
      <pivotArea outline="0" collapsedLevelsAreSubtotals="1" fieldPosition="0"/>
    </format>
    <format dxfId="347">
      <pivotArea type="origin" dataOnly="0" labelOnly="1" outline="0" fieldPosition="0"/>
    </format>
    <format dxfId="346">
      <pivotArea field="32" type="button" dataOnly="0" labelOnly="1" outline="0" axis="axisCol" fieldPosition="0"/>
    </format>
    <format dxfId="345">
      <pivotArea field="-2" type="button" dataOnly="0" labelOnly="1" outline="0" axis="axisCol" fieldPosition="1"/>
    </format>
    <format dxfId="344">
      <pivotArea type="topRight" dataOnly="0" labelOnly="1" outline="0" fieldPosition="0"/>
    </format>
    <format dxfId="343">
      <pivotArea field="2" type="button" dataOnly="0" labelOnly="1" outline="0" axis="axisRow" fieldPosition="0"/>
    </format>
    <format dxfId="342">
      <pivotArea dataOnly="0" labelOnly="1" fieldPosition="0">
        <references count="1">
          <reference field="2" count="0"/>
        </references>
      </pivotArea>
    </format>
    <format dxfId="341">
      <pivotArea dataOnly="0" labelOnly="1" grandRow="1" outline="0" fieldPosition="0"/>
    </format>
    <format dxfId="340">
      <pivotArea dataOnly="0" labelOnly="1" fieldPosition="0">
        <references count="2">
          <reference field="1" count="1">
            <x v="1"/>
          </reference>
          <reference field="2" count="1" selected="0">
            <x v="0"/>
          </reference>
        </references>
      </pivotArea>
    </format>
    <format dxfId="339">
      <pivotArea dataOnly="0" labelOnly="1" fieldPosition="0">
        <references count="2">
          <reference field="1" count="2">
            <x v="8"/>
            <x v="15"/>
          </reference>
          <reference field="2" count="1" selected="0">
            <x v="1"/>
          </reference>
        </references>
      </pivotArea>
    </format>
    <format dxfId="338">
      <pivotArea dataOnly="0" labelOnly="1" fieldPosition="0">
        <references count="2">
          <reference field="1" count="1">
            <x v="14"/>
          </reference>
          <reference field="2" count="1" selected="0">
            <x v="16"/>
          </reference>
        </references>
      </pivotArea>
    </format>
    <format dxfId="337">
      <pivotArea dataOnly="0" labelOnly="1" fieldPosition="0">
        <references count="2">
          <reference field="1" count="1">
            <x v="4"/>
          </reference>
          <reference field="2" count="1" selected="0">
            <x v="2"/>
          </reference>
        </references>
      </pivotArea>
    </format>
    <format dxfId="336">
      <pivotArea dataOnly="0" labelOnly="1" fieldPosition="0">
        <references count="2">
          <reference field="1" count="1">
            <x v="9"/>
          </reference>
          <reference field="2" count="1" selected="0">
            <x v="3"/>
          </reference>
        </references>
      </pivotArea>
    </format>
    <format dxfId="335">
      <pivotArea dataOnly="0" labelOnly="1" fieldPosition="0">
        <references count="2">
          <reference field="1" count="1">
            <x v="7"/>
          </reference>
          <reference field="2" count="1" selected="0">
            <x v="4"/>
          </reference>
        </references>
      </pivotArea>
    </format>
    <format dxfId="334">
      <pivotArea dataOnly="0" labelOnly="1" fieldPosition="0">
        <references count="2">
          <reference field="1" count="1">
            <x v="5"/>
          </reference>
          <reference field="2" count="1" selected="0">
            <x v="5"/>
          </reference>
        </references>
      </pivotArea>
    </format>
    <format dxfId="333">
      <pivotArea dataOnly="0" labelOnly="1" fieldPosition="0">
        <references count="2">
          <reference field="1" count="1">
            <x v="13"/>
          </reference>
          <reference field="2" count="1" selected="0">
            <x v="6"/>
          </reference>
        </references>
      </pivotArea>
    </format>
    <format dxfId="332">
      <pivotArea dataOnly="0" labelOnly="1" fieldPosition="0">
        <references count="2">
          <reference field="1" count="1">
            <x v="0"/>
          </reference>
          <reference field="2" count="1" selected="0">
            <x v="7"/>
          </reference>
        </references>
      </pivotArea>
    </format>
    <format dxfId="331">
      <pivotArea dataOnly="0" labelOnly="1" fieldPosition="0">
        <references count="2">
          <reference field="1" count="1">
            <x v="0"/>
          </reference>
          <reference field="2" count="1" selected="0">
            <x v="17"/>
          </reference>
        </references>
      </pivotArea>
    </format>
    <format dxfId="330">
      <pivotArea dataOnly="0" labelOnly="1" fieldPosition="0">
        <references count="2">
          <reference field="1" count="1">
            <x v="10"/>
          </reference>
          <reference field="2" count="1" selected="0">
            <x v="8"/>
          </reference>
        </references>
      </pivotArea>
    </format>
    <format dxfId="329">
      <pivotArea dataOnly="0" labelOnly="1" fieldPosition="0">
        <references count="2">
          <reference field="1" count="1">
            <x v="12"/>
          </reference>
          <reference field="2" count="1" selected="0">
            <x v="9"/>
          </reference>
        </references>
      </pivotArea>
    </format>
    <format dxfId="328">
      <pivotArea dataOnly="0" labelOnly="1" fieldPosition="0">
        <references count="2">
          <reference field="1" count="1">
            <x v="14"/>
          </reference>
          <reference field="2" count="1" selected="0">
            <x v="18"/>
          </reference>
        </references>
      </pivotArea>
    </format>
    <format dxfId="327">
      <pivotArea dataOnly="0" labelOnly="1" fieldPosition="0">
        <references count="2">
          <reference field="1" count="1">
            <x v="14"/>
          </reference>
          <reference field="2" count="1" selected="0">
            <x v="19"/>
          </reference>
        </references>
      </pivotArea>
    </format>
    <format dxfId="326">
      <pivotArea dataOnly="0" labelOnly="1" fieldPosition="0">
        <references count="2">
          <reference field="1" count="1">
            <x v="3"/>
          </reference>
          <reference field="2" count="1" selected="0">
            <x v="10"/>
          </reference>
        </references>
      </pivotArea>
    </format>
    <format dxfId="325">
      <pivotArea dataOnly="0" labelOnly="1" fieldPosition="0">
        <references count="2">
          <reference field="1" count="1">
            <x v="6"/>
          </reference>
          <reference field="2" count="1" selected="0">
            <x v="11"/>
          </reference>
        </references>
      </pivotArea>
    </format>
    <format dxfId="324">
      <pivotArea dataOnly="0" labelOnly="1" fieldPosition="0">
        <references count="2">
          <reference field="1" count="1">
            <x v="16"/>
          </reference>
          <reference field="2" count="1" selected="0">
            <x v="12"/>
          </reference>
        </references>
      </pivotArea>
    </format>
    <format dxfId="323">
      <pivotArea dataOnly="0" labelOnly="1" fieldPosition="0">
        <references count="2">
          <reference field="1" count="1">
            <x v="11"/>
          </reference>
          <reference field="2" count="1" selected="0">
            <x v="13"/>
          </reference>
        </references>
      </pivotArea>
    </format>
    <format dxfId="322">
      <pivotArea dataOnly="0" labelOnly="1" fieldPosition="0">
        <references count="2">
          <reference field="1" count="1">
            <x v="17"/>
          </reference>
          <reference field="2" count="1" selected="0">
            <x v="14"/>
          </reference>
        </references>
      </pivotArea>
    </format>
    <format dxfId="321">
      <pivotArea dataOnly="0" labelOnly="1" fieldPosition="0">
        <references count="2">
          <reference field="1" count="1">
            <x v="2"/>
          </reference>
          <reference field="2" count="1" selected="0">
            <x v="15"/>
          </reference>
        </references>
      </pivotArea>
    </format>
    <format dxfId="320">
      <pivotArea dataOnly="0" labelOnly="1" fieldPosition="0">
        <references count="1">
          <reference field="32" count="0"/>
        </references>
      </pivotArea>
    </format>
    <format dxfId="319">
      <pivotArea field="32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18">
      <pivotArea field="32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17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0"/>
          </reference>
        </references>
      </pivotArea>
    </format>
    <format dxfId="316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1"/>
          </reference>
        </references>
      </pivotArea>
    </format>
    <format dxfId="315">
      <pivotArea outline="0" fieldPosition="0">
        <references count="1">
          <reference field="4294967294" count="1">
            <x v="0"/>
          </reference>
        </references>
      </pivotArea>
    </format>
    <format dxfId="314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0"/>
          </reference>
        </references>
      </pivotArea>
    </format>
    <format dxfId="313">
      <pivotArea dataOnly="0" labelOnly="1" outline="0" fieldPosition="0">
        <references count="2">
          <reference field="4294967294" count="2">
            <x v="0"/>
            <x v="1"/>
          </reference>
          <reference field="32" count="1" selected="0">
            <x v="1"/>
          </reference>
        </references>
      </pivotArea>
    </format>
    <format dxfId="312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0"/>
          </reference>
          <reference field="32" count="1" selected="0">
            <x v="0"/>
          </reference>
        </references>
      </pivotArea>
    </format>
    <format dxfId="311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0"/>
          </reference>
          <reference field="32" count="1" selected="0">
            <x v="0"/>
          </reference>
        </references>
      </pivotArea>
    </format>
    <format dxfId="310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0"/>
          </reference>
          <reference field="32" count="0" selected="0"/>
        </references>
      </pivotArea>
    </format>
    <format dxfId="309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0"/>
          </reference>
        </references>
      </pivotArea>
    </format>
    <format dxfId="308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"/>
          </reference>
          <reference field="32" count="0" selected="0"/>
        </references>
      </pivotArea>
    </format>
    <format dxfId="307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1"/>
          </reference>
        </references>
      </pivotArea>
    </format>
    <format dxfId="306">
      <pivotArea collapsedLevelsAreSubtotals="1" fieldPosition="0">
        <references count="4">
          <reference field="4294967294" count="2" selected="0">
            <x v="0"/>
            <x v="1"/>
          </reference>
          <reference field="1" count="2">
            <x v="8"/>
            <x v="20"/>
          </reference>
          <reference field="2" count="1" selected="0">
            <x v="1"/>
          </reference>
          <reference field="32" count="0" selected="0"/>
        </references>
      </pivotArea>
    </format>
    <format dxfId="305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2">
            <x v="8"/>
            <x v="20"/>
          </reference>
          <reference field="2" count="1" selected="0">
            <x v="1"/>
          </reference>
        </references>
      </pivotArea>
    </format>
    <format dxfId="304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2"/>
          </reference>
          <reference field="32" count="0" selected="0"/>
        </references>
      </pivotArea>
    </format>
    <format dxfId="303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2"/>
          </reference>
        </references>
      </pivotArea>
    </format>
    <format dxfId="302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4"/>
          </reference>
          <reference field="2" count="1" selected="0">
            <x v="2"/>
          </reference>
          <reference field="32" count="0" selected="0"/>
        </references>
      </pivotArea>
    </format>
    <format dxfId="301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4"/>
          </reference>
          <reference field="2" count="1" selected="0">
            <x v="2"/>
          </reference>
        </references>
      </pivotArea>
    </format>
    <format dxfId="300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3"/>
          </reference>
          <reference field="32" count="0" selected="0"/>
        </references>
      </pivotArea>
    </format>
    <format dxfId="299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3"/>
          </reference>
        </references>
      </pivotArea>
    </format>
    <format dxfId="298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9"/>
          </reference>
          <reference field="2" count="1" selected="0">
            <x v="3"/>
          </reference>
          <reference field="32" count="0" selected="0"/>
        </references>
      </pivotArea>
    </format>
    <format dxfId="297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9"/>
          </reference>
          <reference field="2" count="1" selected="0">
            <x v="3"/>
          </reference>
        </references>
      </pivotArea>
    </format>
    <format dxfId="296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4"/>
          </reference>
          <reference field="32" count="0" selected="0"/>
        </references>
      </pivotArea>
    </format>
    <format dxfId="295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4"/>
          </reference>
        </references>
      </pivotArea>
    </format>
    <format dxfId="294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7"/>
          </reference>
          <reference field="2" count="1" selected="0">
            <x v="4"/>
          </reference>
          <reference field="32" count="0" selected="0"/>
        </references>
      </pivotArea>
    </format>
    <format dxfId="293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7"/>
          </reference>
          <reference field="2" count="1" selected="0">
            <x v="4"/>
          </reference>
        </references>
      </pivotArea>
    </format>
    <format dxfId="292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5"/>
          </reference>
          <reference field="32" count="0" selected="0"/>
        </references>
      </pivotArea>
    </format>
    <format dxfId="291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5"/>
          </reference>
        </references>
      </pivotArea>
    </format>
    <format dxfId="290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5"/>
          </reference>
          <reference field="2" count="1" selected="0">
            <x v="5"/>
          </reference>
          <reference field="32" count="0" selected="0"/>
        </references>
      </pivotArea>
    </format>
    <format dxfId="289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5"/>
          </reference>
          <reference field="2" count="1" selected="0">
            <x v="5"/>
          </reference>
        </references>
      </pivotArea>
    </format>
    <format dxfId="288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6"/>
          </reference>
          <reference field="32" count="0" selected="0"/>
        </references>
      </pivotArea>
    </format>
    <format dxfId="287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6"/>
          </reference>
        </references>
      </pivotArea>
    </format>
    <format dxfId="286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3"/>
          </reference>
          <reference field="2" count="1" selected="0">
            <x v="6"/>
          </reference>
          <reference field="32" count="0" selected="0"/>
        </references>
      </pivotArea>
    </format>
    <format dxfId="285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13"/>
          </reference>
          <reference field="2" count="1" selected="0">
            <x v="6"/>
          </reference>
        </references>
      </pivotArea>
    </format>
    <format dxfId="284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7"/>
          </reference>
          <reference field="32" count="0" selected="0"/>
        </references>
      </pivotArea>
    </format>
    <format dxfId="283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7"/>
          </reference>
        </references>
      </pivotArea>
    </format>
    <format dxfId="282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0"/>
          </reference>
          <reference field="2" count="1" selected="0">
            <x v="7"/>
          </reference>
          <reference field="32" count="0" selected="0"/>
        </references>
      </pivotArea>
    </format>
    <format dxfId="281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0"/>
          </reference>
          <reference field="2" count="1" selected="0">
            <x v="7"/>
          </reference>
        </references>
      </pivotArea>
    </format>
    <format dxfId="280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8"/>
          </reference>
          <reference field="32" count="0" selected="0"/>
        </references>
      </pivotArea>
    </format>
    <format dxfId="279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8"/>
          </reference>
        </references>
      </pivotArea>
    </format>
    <format dxfId="278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0"/>
          </reference>
          <reference field="2" count="1" selected="0">
            <x v="8"/>
          </reference>
          <reference field="32" count="0" selected="0"/>
        </references>
      </pivotArea>
    </format>
    <format dxfId="277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10"/>
          </reference>
          <reference field="2" count="1" selected="0">
            <x v="8"/>
          </reference>
        </references>
      </pivotArea>
    </format>
    <format dxfId="276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9"/>
          </reference>
          <reference field="32" count="0" selected="0"/>
        </references>
      </pivotArea>
    </format>
    <format dxfId="275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9"/>
          </reference>
        </references>
      </pivotArea>
    </format>
    <format dxfId="274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2"/>
          </reference>
          <reference field="2" count="1" selected="0">
            <x v="9"/>
          </reference>
          <reference field="32" count="0" selected="0"/>
        </references>
      </pivotArea>
    </format>
    <format dxfId="273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12"/>
          </reference>
          <reference field="2" count="1" selected="0">
            <x v="9"/>
          </reference>
        </references>
      </pivotArea>
    </format>
    <format dxfId="272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0"/>
          </reference>
          <reference field="32" count="0" selected="0"/>
        </references>
      </pivotArea>
    </format>
    <format dxfId="271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10"/>
          </reference>
        </references>
      </pivotArea>
    </format>
    <format dxfId="270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3"/>
          </reference>
          <reference field="2" count="1" selected="0">
            <x v="10"/>
          </reference>
          <reference field="32" count="0" selected="0"/>
        </references>
      </pivotArea>
    </format>
    <format dxfId="269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3"/>
          </reference>
          <reference field="2" count="1" selected="0">
            <x v="10"/>
          </reference>
        </references>
      </pivotArea>
    </format>
    <format dxfId="268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1"/>
          </reference>
          <reference field="32" count="0" selected="0"/>
        </references>
      </pivotArea>
    </format>
    <format dxfId="267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11"/>
          </reference>
        </references>
      </pivotArea>
    </format>
    <format dxfId="266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6"/>
          </reference>
          <reference field="2" count="1" selected="0">
            <x v="11"/>
          </reference>
          <reference field="32" count="0" selected="0"/>
        </references>
      </pivotArea>
    </format>
    <format dxfId="265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6"/>
          </reference>
          <reference field="2" count="1" selected="0">
            <x v="11"/>
          </reference>
        </references>
      </pivotArea>
    </format>
    <format dxfId="264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2"/>
          </reference>
          <reference field="32" count="0" selected="0"/>
        </references>
      </pivotArea>
    </format>
    <format dxfId="263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12"/>
          </reference>
        </references>
      </pivotArea>
    </format>
    <format dxfId="262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6"/>
          </reference>
          <reference field="2" count="1" selected="0">
            <x v="12"/>
          </reference>
          <reference field="32" count="0" selected="0"/>
        </references>
      </pivotArea>
    </format>
    <format dxfId="261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16"/>
          </reference>
          <reference field="2" count="1" selected="0">
            <x v="12"/>
          </reference>
        </references>
      </pivotArea>
    </format>
    <format dxfId="260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3"/>
          </reference>
          <reference field="32" count="0" selected="0"/>
        </references>
      </pivotArea>
    </format>
    <format dxfId="259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13"/>
          </reference>
        </references>
      </pivotArea>
    </format>
    <format dxfId="258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1"/>
          </reference>
          <reference field="2" count="1" selected="0">
            <x v="13"/>
          </reference>
          <reference field="32" count="0" selected="0"/>
        </references>
      </pivotArea>
    </format>
    <format dxfId="257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11"/>
          </reference>
          <reference field="2" count="1" selected="0">
            <x v="13"/>
          </reference>
        </references>
      </pivotArea>
    </format>
    <format dxfId="256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4"/>
          </reference>
          <reference field="32" count="0" selected="0"/>
        </references>
      </pivotArea>
    </format>
    <format dxfId="255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14"/>
          </reference>
        </references>
      </pivotArea>
    </format>
    <format dxfId="254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7"/>
          </reference>
          <reference field="2" count="1" selected="0">
            <x v="14"/>
          </reference>
          <reference field="32" count="0" selected="0"/>
        </references>
      </pivotArea>
    </format>
    <format dxfId="253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17"/>
          </reference>
          <reference field="2" count="1" selected="0">
            <x v="14"/>
          </reference>
        </references>
      </pivotArea>
    </format>
    <format dxfId="252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5"/>
          </reference>
          <reference field="32" count="0" selected="0"/>
        </references>
      </pivotArea>
    </format>
    <format dxfId="251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15"/>
          </reference>
        </references>
      </pivotArea>
    </format>
    <format dxfId="250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2"/>
          </reference>
          <reference field="2" count="1" selected="0">
            <x v="15"/>
          </reference>
          <reference field="32" count="0" selected="0"/>
        </references>
      </pivotArea>
    </format>
    <format dxfId="249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2"/>
          </reference>
          <reference field="2" count="1" selected="0">
            <x v="15"/>
          </reference>
        </references>
      </pivotArea>
    </format>
    <format dxfId="248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6"/>
          </reference>
          <reference field="32" count="0" selected="0"/>
        </references>
      </pivotArea>
    </format>
    <format dxfId="247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16"/>
          </reference>
        </references>
      </pivotArea>
    </format>
    <format dxfId="246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4"/>
          </reference>
          <reference field="2" count="1" selected="0">
            <x v="16"/>
          </reference>
          <reference field="32" count="0" selected="0"/>
        </references>
      </pivotArea>
    </format>
    <format dxfId="245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14"/>
          </reference>
          <reference field="2" count="1" selected="0">
            <x v="16"/>
          </reference>
        </references>
      </pivotArea>
    </format>
    <format dxfId="244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7"/>
          </reference>
          <reference field="32" count="0" selected="0"/>
        </references>
      </pivotArea>
    </format>
    <format dxfId="243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17"/>
          </reference>
        </references>
      </pivotArea>
    </format>
    <format dxfId="242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0"/>
          </reference>
          <reference field="2" count="1" selected="0">
            <x v="17"/>
          </reference>
          <reference field="32" count="0" selected="0"/>
        </references>
      </pivotArea>
    </format>
    <format dxfId="241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0"/>
          </reference>
          <reference field="2" count="1" selected="0">
            <x v="17"/>
          </reference>
        </references>
      </pivotArea>
    </format>
    <format dxfId="240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8"/>
          </reference>
          <reference field="32" count="0" selected="0"/>
        </references>
      </pivotArea>
    </format>
    <format dxfId="239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18"/>
          </reference>
        </references>
      </pivotArea>
    </format>
    <format dxfId="238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4"/>
          </reference>
          <reference field="2" count="1" selected="0">
            <x v="18"/>
          </reference>
          <reference field="32" count="0" selected="0"/>
        </references>
      </pivotArea>
    </format>
    <format dxfId="237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14"/>
          </reference>
          <reference field="2" count="1" selected="0">
            <x v="18"/>
          </reference>
        </references>
      </pivotArea>
    </format>
    <format dxfId="236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19"/>
          </reference>
          <reference field="32" count="0" selected="0"/>
        </references>
      </pivotArea>
    </format>
    <format dxfId="235">
      <pivotArea field="2" grandCol="1" collapsedLevelsAreSubtotals="1" axis="axisRow" fieldPosition="0">
        <references count="2">
          <reference field="4294967294" count="1" selected="0">
            <x v="0"/>
          </reference>
          <reference field="2" count="1">
            <x v="19"/>
          </reference>
        </references>
      </pivotArea>
    </format>
    <format dxfId="234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4"/>
          </reference>
          <reference field="2" count="1" selected="0">
            <x v="19"/>
          </reference>
          <reference field="32" count="0" selected="0"/>
        </references>
      </pivotArea>
    </format>
    <format dxfId="233">
      <pivotArea field="2" grandCol="1" collapsedLevelsAreSubtotals="1" axis="axisRow" fieldPosition="0">
        <references count="3">
          <reference field="4294967294" count="1" selected="0">
            <x v="0"/>
          </reference>
          <reference field="1" count="1">
            <x v="14"/>
          </reference>
          <reference field="2" count="1" selected="0">
            <x v="19"/>
          </reference>
        </references>
      </pivotArea>
    </format>
    <format dxfId="232">
      <pivotArea collapsedLevelsAreSubtotals="1" fieldPosition="0">
        <references count="4">
          <reference field="4294967294" count="1" selected="0">
            <x v="0"/>
          </reference>
          <reference field="1" count="1">
            <x v="4"/>
          </reference>
          <reference field="2" count="1" selected="0">
            <x v="2"/>
          </reference>
          <reference field="32" count="1" selected="0">
            <x v="0"/>
          </reference>
        </references>
      </pivotArea>
    </format>
    <format dxfId="231">
      <pivotArea field="32" grandRow="1" outline="0" collapsedLevelsAreSubtotals="1" axis="axisCol" fieldPosition="0">
        <references count="2">
          <reference field="4294967294" count="1" selected="0">
            <x v="1"/>
          </reference>
          <reference field="32" count="1" selected="0">
            <x v="0"/>
          </reference>
        </references>
      </pivotArea>
    </format>
    <format dxfId="230">
      <pivotArea field="32" grandRow="1" outline="0" collapsedLevelsAreSubtotals="1" axis="axisCol" fieldPosition="0">
        <references count="2">
          <reference field="4294967294" count="1" selected="0">
            <x v="1"/>
          </reference>
          <reference field="32" count="1" selected="0">
            <x v="0"/>
          </reference>
        </references>
      </pivotArea>
    </format>
    <format dxfId="229">
      <pivotArea field="32" grandRow="1" outline="0" collapsedLevelsAreSubtotals="1" axis="axisCol" fieldPosition="0">
        <references count="2">
          <reference field="4294967294" count="1" selected="0">
            <x v="1"/>
          </reference>
          <reference field="32" count="1" selected="0">
            <x v="1"/>
          </reference>
        </references>
      </pivotArea>
    </format>
    <format dxfId="228">
      <pivotArea grandRow="1" grandCol="1"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27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0"/>
          </reference>
          <reference field="32" count="1" selected="0">
            <x v="0"/>
          </reference>
        </references>
      </pivotArea>
    </format>
    <format dxfId="226">
      <pivotArea collapsedLevelsAreSubtotals="1" fieldPosition="0">
        <references count="4">
          <reference field="4294967294" count="1" selected="0">
            <x v="1"/>
          </reference>
          <reference field="1" count="1">
            <x v="4"/>
          </reference>
          <reference field="2" count="1" selected="0">
            <x v="2"/>
          </reference>
          <reference field="32" count="1" selected="0">
            <x v="0"/>
          </reference>
        </references>
      </pivotArea>
    </format>
    <format dxfId="225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9"/>
          </reference>
          <reference field="2" count="1" selected="0">
            <x v="3"/>
          </reference>
          <reference field="32" count="1" selected="0">
            <x v="0"/>
          </reference>
        </references>
      </pivotArea>
    </format>
    <format dxfId="224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7"/>
          </reference>
          <reference field="2" count="1" selected="0">
            <x v="4"/>
          </reference>
          <reference field="32" count="1" selected="0">
            <x v="0"/>
          </reference>
        </references>
      </pivotArea>
    </format>
    <format dxfId="223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5"/>
          </reference>
          <reference field="2" count="1" selected="0">
            <x v="5"/>
          </reference>
          <reference field="32" count="1" selected="0">
            <x v="0"/>
          </reference>
        </references>
      </pivotArea>
    </format>
    <format dxfId="222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3"/>
          </reference>
          <reference field="2" count="1" selected="0">
            <x v="6"/>
          </reference>
          <reference field="32" count="1" selected="0">
            <x v="0"/>
          </reference>
        </references>
      </pivotArea>
    </format>
    <format dxfId="221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0"/>
          </reference>
          <reference field="2" count="1" selected="0">
            <x v="7"/>
          </reference>
          <reference field="32" count="1" selected="0">
            <x v="0"/>
          </reference>
        </references>
      </pivotArea>
    </format>
    <format dxfId="220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0"/>
          </reference>
          <reference field="2" count="1" selected="0">
            <x v="8"/>
          </reference>
          <reference field="32" count="1" selected="0">
            <x v="0"/>
          </reference>
        </references>
      </pivotArea>
    </format>
    <format dxfId="219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3"/>
          </reference>
          <reference field="2" count="1" selected="0">
            <x v="10"/>
          </reference>
          <reference field="32" count="1" selected="0">
            <x v="0"/>
          </reference>
        </references>
      </pivotArea>
    </format>
    <format dxfId="218">
      <pivotArea collapsedLevelsAreSubtotals="1" fieldPosition="0">
        <references count="3">
          <reference field="4294967294" count="2" selected="0">
            <x v="0"/>
            <x v="1"/>
          </reference>
          <reference field="2" count="1">
            <x v="9"/>
          </reference>
          <reference field="32" count="1" selected="0">
            <x v="0"/>
          </reference>
        </references>
      </pivotArea>
    </format>
    <format dxfId="217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2"/>
          </reference>
          <reference field="2" count="1" selected="0">
            <x v="9"/>
          </reference>
          <reference field="32" count="1" selected="0">
            <x v="0"/>
          </reference>
        </references>
      </pivotArea>
    </format>
    <format dxfId="216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6"/>
          </reference>
          <reference field="2" count="1" selected="0">
            <x v="11"/>
          </reference>
          <reference field="32" count="1" selected="0">
            <x v="0"/>
          </reference>
        </references>
      </pivotArea>
    </format>
    <format dxfId="215">
      <pivotArea collapsedLevelsAreSubtotals="1" fieldPosition="0">
        <references count="4">
          <reference field="4294967294" count="2" selected="0">
            <x v="0"/>
            <x v="1"/>
          </reference>
          <reference field="1" count="1">
            <x v="16"/>
          </reference>
          <reference field="2" count="1" selected="0">
            <x v="12"/>
          </reference>
          <reference field="32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2C2670-9917-46A0-B17D-03CE73481AAB}" name="Taula dinàmica8" cacheId="5" applyNumberFormats="0" applyBorderFormats="0" applyFontFormats="0" applyPatternFormats="0" applyAlignmentFormats="0" applyWidthHeightFormats="1" dataCaption="Valors" updatedVersion="8" minRefreshableVersion="3" useAutoFormatting="1" itemPrintTitles="1" createdVersion="8" indent="0" outline="1" outlineData="1" multipleFieldFilters="0">
  <location ref="A172:G205" firstHeaderRow="1" firstDataRow="3" firstDataCol="1"/>
  <pivotFields count="17">
    <pivotField dataField="1" numFmtId="44" showAll="0"/>
    <pivotField showAll="0"/>
    <pivotField showAll="0"/>
    <pivotField showAll="0"/>
    <pivotField showAll="0"/>
    <pivotField dataField="1" showAll="0"/>
    <pivotField showAll="0"/>
    <pivotField axis="axisCol" showAll="0">
      <items count="4">
        <item x="0"/>
        <item x="2"/>
        <item h="1" x="1"/>
        <item t="default"/>
      </items>
    </pivotField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axis="axisRow" showAll="0">
      <items count="36">
        <item x="29"/>
        <item x="20"/>
        <item x="19"/>
        <item x="0"/>
        <item x="1"/>
        <item x="23"/>
        <item x="28"/>
        <item m="1" x="34"/>
        <item x="30"/>
        <item x="15"/>
        <item x="22"/>
        <item x="17"/>
        <item x="10"/>
        <item x="21"/>
        <item x="3"/>
        <item x="16"/>
        <item x="24"/>
        <item x="8"/>
        <item x="9"/>
        <item x="4"/>
        <item x="2"/>
        <item x="11"/>
        <item x="27"/>
        <item x="12"/>
        <item x="6"/>
        <item x="5"/>
        <item x="25"/>
        <item x="14"/>
        <item x="18"/>
        <item x="13"/>
        <item x="7"/>
        <item x="32"/>
        <item x="31"/>
        <item x="26"/>
        <item m="1" x="33"/>
        <item t="default"/>
      </items>
    </pivotField>
    <pivotField axis="axisRow" showAll="0">
      <items count="22">
        <item sd="0" x="0"/>
        <item x="3"/>
        <item x="10"/>
        <item sd="0" x="7"/>
        <item sd="0" x="1"/>
        <item sd="0" x="8"/>
        <item sd="0" x="2"/>
        <item sd="0" x="4"/>
        <item sd="0" x="9"/>
        <item sd="0" x="14"/>
        <item x="11"/>
        <item sd="0" x="6"/>
        <item sd="0" x="13"/>
        <item sd="0" x="5"/>
        <item sd="0" x="12"/>
        <item sd="0" m="1" x="20"/>
        <item sd="0" x="19"/>
        <item sd="0" x="18"/>
        <item sd="0" x="17"/>
        <item sd="0" x="16"/>
        <item x="15"/>
        <item t="default"/>
      </items>
    </pivotField>
  </pivotFields>
  <rowFields count="2">
    <field x="16"/>
    <field x="15"/>
  </rowFields>
  <rowItems count="31">
    <i>
      <x/>
    </i>
    <i>
      <x v="1"/>
    </i>
    <i r="1">
      <x v="5"/>
    </i>
    <i r="1">
      <x v="19"/>
    </i>
    <i r="1">
      <x v="25"/>
    </i>
    <i>
      <x v="2"/>
    </i>
    <i r="1">
      <x v="1"/>
    </i>
    <i r="1">
      <x v="2"/>
    </i>
    <i r="1">
      <x v="9"/>
    </i>
    <i r="1">
      <x v="10"/>
    </i>
    <i r="1">
      <x v="13"/>
    </i>
    <i r="1">
      <x v="27"/>
    </i>
    <i r="1">
      <x v="29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r="1">
      <x v="15"/>
    </i>
    <i>
      <x v="11"/>
    </i>
    <i>
      <x v="12"/>
    </i>
    <i>
      <x v="13"/>
    </i>
    <i>
      <x v="14"/>
    </i>
    <i>
      <x v="16"/>
    </i>
    <i>
      <x v="17"/>
    </i>
    <i>
      <x v="18"/>
    </i>
    <i>
      <x v="19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c2" fld="0" baseField="0" baseItem="0"/>
    <dataField name="Suma de € Evolutiu recurrent" fld="5" baseField="0" baseItem="0"/>
  </dataFields>
  <formats count="12">
    <format dxfId="395">
      <pivotArea type="all" dataOnly="0" outline="0" fieldPosition="0"/>
    </format>
    <format dxfId="394">
      <pivotArea outline="0" collapsedLevelsAreSubtotals="1" fieldPosition="0"/>
    </format>
    <format dxfId="393">
      <pivotArea type="origin" dataOnly="0" labelOnly="1" outline="0" fieldPosition="0"/>
    </format>
    <format dxfId="392">
      <pivotArea field="7" type="button" dataOnly="0" labelOnly="1" outline="0" axis="axisCol" fieldPosition="0"/>
    </format>
    <format dxfId="391">
      <pivotArea field="-2" type="button" dataOnly="0" labelOnly="1" outline="0" axis="axisCol" fieldPosition="1"/>
    </format>
    <format dxfId="390">
      <pivotArea type="topRight" dataOnly="0" labelOnly="1" outline="0" fieldPosition="0"/>
    </format>
    <format dxfId="389">
      <pivotArea field="15" type="button" dataOnly="0" labelOnly="1" outline="0" axis="axisRow" fieldPosition="1"/>
    </format>
    <format dxfId="388">
      <pivotArea dataOnly="0" labelOnly="1" fieldPosition="0">
        <references count="1">
          <reference field="15" count="0"/>
        </references>
      </pivotArea>
    </format>
    <format dxfId="387">
      <pivotArea dataOnly="0" labelOnly="1" grandRow="1" outline="0" fieldPosition="0"/>
    </format>
    <format dxfId="386">
      <pivotArea dataOnly="0" labelOnly="1" fieldPosition="0">
        <references count="1">
          <reference field="7" count="0"/>
        </references>
      </pivotArea>
    </format>
    <format dxfId="385">
      <pivotArea collapsedLevelsAreSubtotals="1" fieldPosition="0">
        <references count="1">
          <reference field="15" count="0"/>
        </references>
      </pivotArea>
    </format>
    <format dxfId="38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2EA674-3593-4D01-98CF-C590EDA96BF0}" name="Taula dinàmica1" cacheId="0" applyNumberFormats="0" applyBorderFormats="0" applyFontFormats="0" applyPatternFormats="0" applyAlignmentFormats="0" applyWidthHeightFormats="1" dataCaption="Valors" updatedVersion="8" minRefreshableVersion="3" useAutoFormatting="1" itemPrintTitles="1" createdVersion="8" indent="0" outline="1" outlineData="1" multipleFieldFilters="0" rowHeaderCaption="Gerencia" colHeaderCaption="H">
  <location ref="M4:AI11" firstHeaderRow="1" firstDataRow="3" firstDataCol="1"/>
  <pivotFields count="9"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axis="axisRow" showAll="0">
      <items count="5">
        <item x="1"/>
        <item x="2"/>
        <item x="0"/>
        <item m="1" x="3"/>
        <item t="default"/>
      </items>
    </pivotField>
    <pivotField axis="axisCol" showAll="0">
      <items count="7">
        <item x="5"/>
        <item x="0"/>
        <item x="1"/>
        <item x="2"/>
        <item x="3"/>
        <item x="4"/>
        <item t="default"/>
      </items>
    </pivotField>
    <pivotField axis="axisCol" showAll="0">
      <items count="4">
        <item x="0"/>
        <item n="R+t" x="1"/>
        <item x="2"/>
        <item t="default"/>
      </items>
    </pivotField>
    <pivotField dataField="1" showAll="0"/>
  </pivotFields>
  <rowFields count="2">
    <field x="0"/>
    <field x="5"/>
  </rowFields>
  <rowItems count="5">
    <i>
      <x/>
    </i>
    <i r="1">
      <x/>
    </i>
    <i r="1">
      <x v="1"/>
    </i>
    <i r="1">
      <x v="2"/>
    </i>
    <i t="grand">
      <x/>
    </i>
  </rowItems>
  <colFields count="2">
    <field x="7"/>
    <field x="6"/>
  </colFields>
  <colItems count="22">
    <i>
      <x/>
      <x/>
    </i>
    <i r="1">
      <x v="1"/>
    </i>
    <i r="1">
      <x v="2"/>
    </i>
    <i r="1">
      <x v="3"/>
    </i>
    <i r="1">
      <x v="4"/>
    </i>
    <i r="1">
      <x v="5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t="default">
      <x v="2"/>
    </i>
    <i t="grand">
      <x/>
    </i>
  </colItems>
  <dataFields count="1">
    <dataField name="Suma de Hores" fld="8" baseField="0" baseItem="0" numFmtId="4"/>
  </dataFields>
  <formats count="16">
    <format dxfId="579">
      <pivotArea outline="0" collapsedLevelsAreSubtotals="1" fieldPosition="0">
        <references count="2">
          <reference field="6" count="1" selected="0">
            <x v="1"/>
          </reference>
          <reference field="7" count="1" selected="0">
            <x v="0"/>
          </reference>
        </references>
      </pivotArea>
    </format>
    <format dxfId="578">
      <pivotArea outline="0" collapsedLevelsAreSubtotals="1" fieldPosition="0"/>
    </format>
    <format dxfId="577">
      <pivotArea dataOnly="0" labelOnly="1" fieldPosition="0">
        <references count="1">
          <reference field="0" count="0"/>
        </references>
      </pivotArea>
    </format>
    <format dxfId="576">
      <pivotArea type="all" dataOnly="0" outline="0" fieldPosition="0"/>
    </format>
    <format dxfId="575">
      <pivotArea outline="0" collapsedLevelsAreSubtotals="1" fieldPosition="0"/>
    </format>
    <format dxfId="574">
      <pivotArea type="origin" dataOnly="0" labelOnly="1" outline="0" fieldPosition="0"/>
    </format>
    <format dxfId="573">
      <pivotArea field="7" type="button" dataOnly="0" labelOnly="1" outline="0" axis="axisCol" fieldPosition="0"/>
    </format>
    <format dxfId="572">
      <pivotArea field="6" type="button" dataOnly="0" labelOnly="1" outline="0" axis="axisCol" fieldPosition="1"/>
    </format>
    <format dxfId="571">
      <pivotArea type="topRight" dataOnly="0" labelOnly="1" outline="0" fieldPosition="0"/>
    </format>
    <format dxfId="570">
      <pivotArea field="0" type="button" dataOnly="0" labelOnly="1" outline="0" axis="axisRow" fieldPosition="0"/>
    </format>
    <format dxfId="569">
      <pivotArea dataOnly="0" labelOnly="1" fieldPosition="0">
        <references count="1">
          <reference field="0" count="0"/>
        </references>
      </pivotArea>
    </format>
    <format dxfId="568">
      <pivotArea dataOnly="0" labelOnly="1" fieldPosition="0">
        <references count="1">
          <reference field="7" count="0"/>
        </references>
      </pivotArea>
    </format>
    <format dxfId="567">
      <pivotArea dataOnly="0" labelOnly="1" fieldPosition="0">
        <references count="1">
          <reference field="7" count="0" defaultSubtotal="1"/>
        </references>
      </pivotArea>
    </format>
    <format dxfId="566">
      <pivotArea dataOnly="0" labelOnly="1" fieldPosition="0">
        <references count="2">
          <reference field="6" count="0"/>
          <reference field="7" count="1" selected="0">
            <x v="0"/>
          </reference>
        </references>
      </pivotArea>
    </format>
    <format dxfId="565">
      <pivotArea dataOnly="0" labelOnly="1" fieldPosition="0">
        <references count="2">
          <reference field="6" count="0"/>
          <reference field="7" count="1" selected="0">
            <x v="1"/>
          </reference>
        </references>
      </pivotArea>
    </format>
    <format dxfId="564">
      <pivotArea dataOnly="0" labelOnly="1" fieldPosition="0">
        <references count="2">
          <reference field="6" count="0"/>
          <reference field="7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3F6A6A-05C6-4C9B-B4DB-AE67DF73A282}" name="Taula dinàmica8" cacheId="2" applyNumberFormats="0" applyBorderFormats="0" applyFontFormats="0" applyPatternFormats="0" applyAlignmentFormats="0" applyWidthHeightFormats="1" dataCaption="Valors" updatedVersion="8" minRefreshableVersion="3" useAutoFormatting="1" colGrandTotals="0" itemPrintTitles="1" createdVersion="8" indent="0" outline="1" outlineData="1" multipleFieldFilters="0">
  <location ref="M284:S313" firstHeaderRow="1" firstDataRow="2" firstDataCol="1" rowPageCount="1" colPageCount="1"/>
  <pivotFields count="22">
    <pivotField showAll="0"/>
    <pivotField showAll="0"/>
    <pivotField showAll="0"/>
    <pivotField axis="axisRow" showAll="0">
      <items count="28">
        <item x="21"/>
        <item x="20"/>
        <item x="0"/>
        <item x="1"/>
        <item x="26"/>
        <item x="16"/>
        <item x="23"/>
        <item x="18"/>
        <item x="10"/>
        <item x="22"/>
        <item x="3"/>
        <item x="17"/>
        <item x="24"/>
        <item x="8"/>
        <item x="9"/>
        <item x="4"/>
        <item x="2"/>
        <item x="11"/>
        <item x="13"/>
        <item x="6"/>
        <item x="5"/>
        <item x="15"/>
        <item x="19"/>
        <item x="14"/>
        <item x="7"/>
        <item x="12"/>
        <item x="25"/>
        <item t="default"/>
      </items>
    </pivotField>
    <pivotField axis="axisPage" multipleItemSelectionAllowed="1" showAll="0">
      <items count="4">
        <item x="1"/>
        <item x="2"/>
        <item x="0"/>
        <item t="default"/>
      </items>
    </pivotField>
    <pivotField axis="axisCol" showAll="0">
      <items count="7">
        <item x="5"/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73" showAll="0"/>
    <pivotField dataField="1" showAll="0"/>
    <pivotField showAll="0"/>
    <pivotField showAll="0"/>
    <pivotField showAll="0"/>
    <pivotField numFmtId="173" showAll="0"/>
  </pivotFields>
  <rowFields count="1">
    <field x="3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>
      <x v="5"/>
    </i>
  </colItems>
  <pageFields count="1">
    <pageField fld="4" hier="-1"/>
  </pageFields>
  <dataFields count="1">
    <dataField name="Suma de H Manteniment correctiu AREA" fld="17" baseField="0" baseItem="0"/>
  </dataFields>
  <formats count="14">
    <format dxfId="409">
      <pivotArea outline="0" collapsedLevelsAreSubtotals="1" fieldPosition="0"/>
    </format>
    <format dxfId="408">
      <pivotArea collapsedLevelsAreSubtotals="1" fieldPosition="0">
        <references count="2">
          <reference field="3" count="1">
            <x v="18"/>
          </reference>
          <reference field="5" count="2" selected="0">
            <x v="0"/>
            <x v="1"/>
          </reference>
        </references>
      </pivotArea>
    </format>
    <format dxfId="407">
      <pivotArea collapsedLevelsAreSubtotals="1" fieldPosition="0">
        <references count="2">
          <reference field="3" count="1">
            <x v="18"/>
          </reference>
          <reference field="5" count="1" selected="0">
            <x v="1"/>
          </reference>
        </references>
      </pivotArea>
    </format>
    <format dxfId="406">
      <pivotArea collapsedLevelsAreSubtotals="1" fieldPosition="0">
        <references count="2">
          <reference field="3" count="1">
            <x v="23"/>
          </reference>
          <reference field="5" count="1" selected="0">
            <x v="0"/>
          </reference>
        </references>
      </pivotArea>
    </format>
    <format dxfId="405">
      <pivotArea collapsedLevelsAreSubtotals="1" fieldPosition="0">
        <references count="2">
          <reference field="3" count="1">
            <x v="23"/>
          </reference>
          <reference field="5" count="1" selected="0">
            <x v="1"/>
          </reference>
        </references>
      </pivotArea>
    </format>
    <format dxfId="404">
      <pivotArea type="all" dataOnly="0" outline="0" fieldPosition="0"/>
    </format>
    <format dxfId="403">
      <pivotArea outline="0" collapsedLevelsAreSubtotals="1" fieldPosition="0"/>
    </format>
    <format dxfId="402">
      <pivotArea type="origin" dataOnly="0" labelOnly="1" outline="0" fieldPosition="0"/>
    </format>
    <format dxfId="401">
      <pivotArea field="5" type="button" dataOnly="0" labelOnly="1" outline="0" axis="axisCol" fieldPosition="0"/>
    </format>
    <format dxfId="400">
      <pivotArea type="topRight" dataOnly="0" labelOnly="1" outline="0" fieldPosition="0"/>
    </format>
    <format dxfId="399">
      <pivotArea field="3" type="button" dataOnly="0" labelOnly="1" outline="0" axis="axisRow" fieldPosition="0"/>
    </format>
    <format dxfId="398">
      <pivotArea dataOnly="0" labelOnly="1" fieldPosition="0">
        <references count="1">
          <reference field="3" count="0"/>
        </references>
      </pivotArea>
    </format>
    <format dxfId="397">
      <pivotArea dataOnly="0" labelOnly="1" grandRow="1" outline="0" fieldPosition="0"/>
    </format>
    <format dxfId="396">
      <pivotArea dataOnly="0" labelOnly="1" fieldPosition="0">
        <references count="1">
          <reference field="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3DE89C-A2B6-40EC-B353-303CC4B32917}" name="Taula dinàmica14" cacheId="2" applyNumberFormats="0" applyBorderFormats="0" applyFontFormats="0" applyPatternFormats="0" applyAlignmentFormats="0" applyWidthHeightFormats="1" dataCaption="Valors" updatedVersion="8" minRefreshableVersion="3" useAutoFormatting="1" colGrandTotals="0" itemPrintTitles="1" createdVersion="8" indent="0" outline="1" outlineData="1" multipleFieldFilters="0">
  <location ref="B323:H328" firstHeaderRow="1" firstDataRow="2" firstDataCol="1"/>
  <pivotFields count="22">
    <pivotField showAll="0"/>
    <pivotField showAll="0"/>
    <pivotField showAll="0"/>
    <pivotField showAll="0">
      <items count="28">
        <item x="21"/>
        <item x="20"/>
        <item x="0"/>
        <item x="1"/>
        <item x="26"/>
        <item x="16"/>
        <item x="23"/>
        <item x="18"/>
        <item x="10"/>
        <item x="22"/>
        <item x="3"/>
        <item x="17"/>
        <item x="24"/>
        <item x="8"/>
        <item x="9"/>
        <item x="4"/>
        <item x="2"/>
        <item x="11"/>
        <item x="13"/>
        <item x="6"/>
        <item x="5"/>
        <item x="15"/>
        <item x="19"/>
        <item x="14"/>
        <item x="7"/>
        <item x="12"/>
        <item x="25"/>
        <item t="default"/>
      </items>
    </pivotField>
    <pivotField axis="axisRow" showAll="0">
      <items count="4">
        <item x="1"/>
        <item x="2"/>
        <item x="0"/>
        <item t="default"/>
      </items>
    </pivotField>
    <pivotField axis="axisCol" showAll="0">
      <items count="7">
        <item x="5"/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73" showAll="0"/>
    <pivotField showAll="0"/>
    <pivotField showAll="0"/>
    <pivotField dataField="1" showAll="0"/>
    <pivotField showAll="0"/>
    <pivotField numFmtId="173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H STM AREA" fld="19" baseField="0" baseItem="0"/>
  </dataFields>
  <formats count="12">
    <format dxfId="421">
      <pivotArea outline="0" collapsedLevelsAreSubtotals="1" fieldPosition="0"/>
    </format>
    <format dxfId="420">
      <pivotArea type="all" dataOnly="0" outline="0" fieldPosition="0"/>
    </format>
    <format dxfId="419">
      <pivotArea field="3" type="button" dataOnly="0" labelOnly="1" outline="0"/>
    </format>
    <format dxfId="418">
      <pivotArea dataOnly="0" labelOnly="1" grandRow="1" outline="0" fieldPosition="0"/>
    </format>
    <format dxfId="417">
      <pivotArea dataOnly="0" labelOnly="1" fieldPosition="0">
        <references count="1">
          <reference field="5" count="0"/>
        </references>
      </pivotArea>
    </format>
    <format dxfId="416">
      <pivotArea field="5" grandRow="1" outline="0" collapsedLevelsAreSubtotals="1" axis="axisCol" fieldPosition="0">
        <references count="1">
          <reference field="5" count="1" selected="0">
            <x v="1"/>
          </reference>
        </references>
      </pivotArea>
    </format>
    <format dxfId="415">
      <pivotArea type="all" dataOnly="0" outline="0" fieldPosition="0"/>
    </format>
    <format dxfId="414">
      <pivotArea outline="0" collapsedLevelsAreSubtotals="1" fieldPosition="0"/>
    </format>
    <format dxfId="413">
      <pivotArea type="origin" dataOnly="0" labelOnly="1" outline="0" fieldPosition="0"/>
    </format>
    <format dxfId="412">
      <pivotArea dataOnly="0" labelOnly="1" outline="0" axis="axisValues" fieldPosition="0"/>
    </format>
    <format dxfId="411">
      <pivotArea field="5" type="button" dataOnly="0" labelOnly="1" outline="0" axis="axisCol" fieldPosition="0"/>
    </format>
    <format dxfId="410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1BB739-1203-40E2-9074-9C8D3C4195D6}" name="Taula dinàmica13" cacheId="2" applyNumberFormats="0" applyBorderFormats="0" applyFontFormats="0" applyPatternFormats="0" applyAlignmentFormats="0" applyWidthHeightFormats="1" dataCaption="Valors" updatedVersion="8" minRefreshableVersion="3" useAutoFormatting="1" colGrandTotals="0" itemPrintTitles="1" createdVersion="8" indent="0" outline="1" outlineData="1" multipleFieldFilters="0">
  <location ref="B311:H316" firstHeaderRow="1" firstDataRow="2" firstDataCol="1"/>
  <pivotFields count="22">
    <pivotField showAll="0"/>
    <pivotField showAll="0"/>
    <pivotField showAll="0"/>
    <pivotField showAll="0">
      <items count="28">
        <item x="21"/>
        <item x="20"/>
        <item x="0"/>
        <item x="1"/>
        <item x="26"/>
        <item x="16"/>
        <item x="23"/>
        <item x="18"/>
        <item x="10"/>
        <item x="22"/>
        <item x="3"/>
        <item x="17"/>
        <item x="24"/>
        <item x="8"/>
        <item x="9"/>
        <item x="4"/>
        <item x="2"/>
        <item x="11"/>
        <item x="13"/>
        <item x="6"/>
        <item x="5"/>
        <item x="15"/>
        <item x="19"/>
        <item x="14"/>
        <item x="7"/>
        <item x="12"/>
        <item x="25"/>
        <item t="default"/>
      </items>
    </pivotField>
    <pivotField axis="axisRow" showAll="0">
      <items count="4">
        <item x="1"/>
        <item x="2"/>
        <item x="0"/>
        <item t="default"/>
      </items>
    </pivotField>
    <pivotField axis="axisCol" showAll="0">
      <items count="7">
        <item x="5"/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73" showAll="0"/>
    <pivotField showAll="0"/>
    <pivotField showAll="0"/>
    <pivotField showAll="0"/>
    <pivotField showAll="0"/>
    <pivotField dataField="1" numFmtId="173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H Rec+ T2" fld="21" baseField="0" baseItem="0"/>
  </dataFields>
  <formats count="12">
    <format dxfId="433">
      <pivotArea outline="0" collapsedLevelsAreSubtotals="1" fieldPosition="0"/>
    </format>
    <format dxfId="432">
      <pivotArea type="all" dataOnly="0" outline="0" fieldPosition="0"/>
    </format>
    <format dxfId="431">
      <pivotArea field="3" type="button" dataOnly="0" labelOnly="1" outline="0"/>
    </format>
    <format dxfId="430">
      <pivotArea dataOnly="0" labelOnly="1" grandRow="1" outline="0" fieldPosition="0"/>
    </format>
    <format dxfId="429">
      <pivotArea dataOnly="0" labelOnly="1" fieldPosition="0">
        <references count="1">
          <reference field="5" count="0"/>
        </references>
      </pivotArea>
    </format>
    <format dxfId="428">
      <pivotArea field="5" grandRow="1" outline="0" collapsedLevelsAreSubtotals="1" axis="axisCol" fieldPosition="0">
        <references count="1">
          <reference field="5" count="1" selected="0">
            <x v="1"/>
          </reference>
        </references>
      </pivotArea>
    </format>
    <format dxfId="427">
      <pivotArea type="all" dataOnly="0" outline="0" fieldPosition="0"/>
    </format>
    <format dxfId="426">
      <pivotArea outline="0" collapsedLevelsAreSubtotals="1" fieldPosition="0"/>
    </format>
    <format dxfId="425">
      <pivotArea type="origin" dataOnly="0" labelOnly="1" outline="0" fieldPosition="0"/>
    </format>
    <format dxfId="424">
      <pivotArea dataOnly="0" labelOnly="1" outline="0" axis="axisValues" fieldPosition="0"/>
    </format>
    <format dxfId="423">
      <pivotArea field="5" type="button" dataOnly="0" labelOnly="1" outline="0" axis="axisCol" fieldPosition="0"/>
    </format>
    <format dxfId="422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6D3A29-95BA-48FC-B302-3416849B24E3}" name="Taula dinàmica7" cacheId="2" applyNumberFormats="0" applyBorderFormats="0" applyFontFormats="0" applyPatternFormats="0" applyAlignmentFormats="0" applyWidthHeightFormats="1" dataCaption="Valors" updatedVersion="8" minRefreshableVersion="3" useAutoFormatting="1" colGrandTotals="0" itemPrintTitles="1" createdVersion="8" indent="0" outline="1" outlineData="1" multipleFieldFilters="0">
  <location ref="U284:AA313" firstHeaderRow="1" firstDataRow="2" firstDataCol="1"/>
  <pivotFields count="22">
    <pivotField showAll="0"/>
    <pivotField showAll="0"/>
    <pivotField showAll="0"/>
    <pivotField axis="axisRow" showAll="0">
      <items count="28">
        <item x="21"/>
        <item x="20"/>
        <item x="0"/>
        <item x="1"/>
        <item x="26"/>
        <item x="16"/>
        <item x="23"/>
        <item x="18"/>
        <item x="10"/>
        <item x="22"/>
        <item x="3"/>
        <item x="17"/>
        <item x="24"/>
        <item x="8"/>
        <item x="9"/>
        <item x="4"/>
        <item x="2"/>
        <item x="11"/>
        <item x="13"/>
        <item x="6"/>
        <item x="5"/>
        <item x="15"/>
        <item x="19"/>
        <item x="14"/>
        <item x="7"/>
        <item x="12"/>
        <item x="25"/>
        <item t="default"/>
      </items>
    </pivotField>
    <pivotField showAll="0"/>
    <pivotField axis="axisCol" showAll="0">
      <items count="7">
        <item x="5"/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73" showAll="0"/>
    <pivotField showAll="0"/>
    <pivotField showAll="0"/>
    <pivotField showAll="0"/>
    <pivotField showAll="0"/>
    <pivotField dataField="1" numFmtId="173" showAll="0"/>
  </pivotFields>
  <rowFields count="1">
    <field x="3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H Rec+ T2" fld="21" baseField="0" baseItem="0"/>
  </dataFields>
  <formats count="15">
    <format dxfId="448">
      <pivotArea outline="0" collapsedLevelsAreSubtotals="1" fieldPosition="0"/>
    </format>
    <format dxfId="447">
      <pivotArea collapsedLevelsAreSubtotals="1" fieldPosition="0">
        <references count="2">
          <reference field="3" count="1">
            <x v="18"/>
          </reference>
          <reference field="5" count="1" selected="0">
            <x v="0"/>
          </reference>
        </references>
      </pivotArea>
    </format>
    <format dxfId="446">
      <pivotArea collapsedLevelsAreSubtotals="1" fieldPosition="0">
        <references count="2">
          <reference field="3" count="1">
            <x v="11"/>
          </reference>
          <reference field="5" count="4" selected="0">
            <x v="0"/>
            <x v="1"/>
            <x v="2"/>
            <x v="3"/>
          </reference>
        </references>
      </pivotArea>
    </format>
    <format dxfId="445">
      <pivotArea collapsedLevelsAreSubtotals="1" fieldPosition="0">
        <references count="2">
          <reference field="3" count="1">
            <x v="6"/>
          </reference>
          <reference field="5" count="2" selected="0">
            <x v="0"/>
            <x v="1"/>
          </reference>
        </references>
      </pivotArea>
    </format>
    <format dxfId="444">
      <pivotArea collapsedLevelsAreSubtotals="1" fieldPosition="0">
        <references count="2">
          <reference field="3" count="1">
            <x v="8"/>
          </reference>
          <reference field="5" count="3" selected="0">
            <x v="0"/>
            <x v="1"/>
            <x v="2"/>
          </reference>
        </references>
      </pivotArea>
    </format>
    <format dxfId="443">
      <pivotArea collapsedLevelsAreSubtotals="1" fieldPosition="0">
        <references count="2">
          <reference field="3" count="1">
            <x v="20"/>
          </reference>
          <reference field="5" count="3" selected="0">
            <x v="0"/>
            <x v="1"/>
            <x v="2"/>
          </reference>
        </references>
      </pivotArea>
    </format>
    <format dxfId="442">
      <pivotArea type="all" dataOnly="0" outline="0" fieldPosition="0"/>
    </format>
    <format dxfId="441">
      <pivotArea outline="0" collapsedLevelsAreSubtotals="1" fieldPosition="0"/>
    </format>
    <format dxfId="440">
      <pivotArea type="origin" dataOnly="0" labelOnly="1" outline="0" fieldPosition="0"/>
    </format>
    <format dxfId="439">
      <pivotArea field="5" type="button" dataOnly="0" labelOnly="1" outline="0" axis="axisCol" fieldPosition="0"/>
    </format>
    <format dxfId="438">
      <pivotArea type="topRight" dataOnly="0" labelOnly="1" outline="0" fieldPosition="0"/>
    </format>
    <format dxfId="437">
      <pivotArea field="3" type="button" dataOnly="0" labelOnly="1" outline="0" axis="axisRow" fieldPosition="0"/>
    </format>
    <format dxfId="436">
      <pivotArea dataOnly="0" labelOnly="1" fieldPosition="0">
        <references count="1">
          <reference field="3" count="0"/>
        </references>
      </pivotArea>
    </format>
    <format dxfId="435">
      <pivotArea dataOnly="0" labelOnly="1" grandRow="1" outline="0" fieldPosition="0"/>
    </format>
    <format dxfId="434">
      <pivotArea dataOnly="0" labelOnly="1" fieldPosition="0">
        <references count="1">
          <reference field="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6AEE44-FAE9-41E0-9FAD-C31FC2E5B46C}" name="Taula dinàmica9" cacheId="2" applyNumberFormats="0" applyBorderFormats="0" applyFontFormats="0" applyPatternFormats="0" applyAlignmentFormats="0" applyWidthHeightFormats="1" dataCaption="Valors" updatedVersion="8" minRefreshableVersion="3" useAutoFormatting="1" colGrandTotals="0" itemPrintTitles="1" createdVersion="8" indent="0" outline="1" outlineData="1" multipleFieldFilters="0">
  <location ref="B263:H268" firstHeaderRow="1" firstDataRow="2" firstDataCol="1"/>
  <pivotFields count="22">
    <pivotField showAll="0"/>
    <pivotField showAll="0"/>
    <pivotField showAll="0"/>
    <pivotField showAll="0">
      <items count="28">
        <item x="21"/>
        <item x="20"/>
        <item x="0"/>
        <item x="1"/>
        <item x="26"/>
        <item x="16"/>
        <item x="23"/>
        <item x="18"/>
        <item x="10"/>
        <item x="22"/>
        <item x="3"/>
        <item x="17"/>
        <item x="24"/>
        <item x="8"/>
        <item x="9"/>
        <item x="4"/>
        <item x="2"/>
        <item x="11"/>
        <item x="13"/>
        <item x="6"/>
        <item x="5"/>
        <item x="15"/>
        <item x="19"/>
        <item x="14"/>
        <item x="7"/>
        <item x="12"/>
        <item x="25"/>
        <item t="default"/>
      </items>
    </pivotField>
    <pivotField axis="axisRow" showAll="0">
      <items count="4">
        <item x="1"/>
        <item x="2"/>
        <item x="0"/>
        <item t="default"/>
      </items>
    </pivotField>
    <pivotField axis="axisCol" showAll="0">
      <items count="7">
        <item x="5"/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73" showAll="0"/>
    <pivotField showAll="0"/>
    <pivotField showAll="0"/>
    <pivotField showAll="0"/>
    <pivotField showAll="0"/>
    <pivotField numFmtId="173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H Rec+ T" fld="16" baseField="0" baseItem="0"/>
  </dataFields>
  <formats count="12">
    <format dxfId="460">
      <pivotArea outline="0" collapsedLevelsAreSubtotals="1" fieldPosition="0"/>
    </format>
    <format dxfId="459">
      <pivotArea type="all" dataOnly="0" outline="0" fieldPosition="0"/>
    </format>
    <format dxfId="458">
      <pivotArea field="3" type="button" dataOnly="0" labelOnly="1" outline="0"/>
    </format>
    <format dxfId="457">
      <pivotArea dataOnly="0" labelOnly="1" grandRow="1" outline="0" fieldPosition="0"/>
    </format>
    <format dxfId="456">
      <pivotArea dataOnly="0" labelOnly="1" fieldPosition="0">
        <references count="1">
          <reference field="5" count="0"/>
        </references>
      </pivotArea>
    </format>
    <format dxfId="455">
      <pivotArea field="5" grandRow="1" outline="0" collapsedLevelsAreSubtotals="1" axis="axisCol" fieldPosition="0">
        <references count="1">
          <reference field="5" count="1" selected="0">
            <x v="1"/>
          </reference>
        </references>
      </pivotArea>
    </format>
    <format dxfId="454">
      <pivotArea type="all" dataOnly="0" outline="0" fieldPosition="0"/>
    </format>
    <format dxfId="453">
      <pivotArea outline="0" collapsedLevelsAreSubtotals="1" fieldPosition="0"/>
    </format>
    <format dxfId="452">
      <pivotArea type="origin" dataOnly="0" labelOnly="1" outline="0" fieldPosition="0"/>
    </format>
    <format dxfId="451">
      <pivotArea dataOnly="0" labelOnly="1" outline="0" axis="axisValues" fieldPosition="0"/>
    </format>
    <format dxfId="450">
      <pivotArea field="5" type="button" dataOnly="0" labelOnly="1" outline="0" axis="axisCol" fieldPosition="0"/>
    </format>
    <format dxfId="449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D031FE-292F-462A-AC74-A8D7390B1ADE}" name="Taula dinàmica4" cacheId="2" applyNumberFormats="0" applyBorderFormats="0" applyFontFormats="0" applyPatternFormats="0" applyAlignmentFormats="0" applyWidthHeightFormats="1" dataCaption="Valors" updatedVersion="8" minRefreshableVersion="3" useAutoFormatting="1" colGrandTotals="0" itemPrintTitles="1" createdVersion="8" indent="0" outline="1" outlineData="1" multipleFieldFilters="0">
  <location ref="U250:AA279" firstHeaderRow="1" firstDataRow="2" firstDataCol="1"/>
  <pivotFields count="22">
    <pivotField showAll="0"/>
    <pivotField showAll="0"/>
    <pivotField showAll="0"/>
    <pivotField axis="axisRow" showAll="0">
      <items count="28">
        <item x="21"/>
        <item x="20"/>
        <item x="0"/>
        <item x="1"/>
        <item x="26"/>
        <item x="16"/>
        <item x="23"/>
        <item x="18"/>
        <item x="10"/>
        <item x="22"/>
        <item x="3"/>
        <item x="17"/>
        <item x="24"/>
        <item x="8"/>
        <item x="9"/>
        <item x="4"/>
        <item x="2"/>
        <item x="11"/>
        <item x="13"/>
        <item x="6"/>
        <item x="5"/>
        <item x="15"/>
        <item x="19"/>
        <item x="14"/>
        <item x="7"/>
        <item x="12"/>
        <item x="25"/>
        <item t="default"/>
      </items>
    </pivotField>
    <pivotField showAll="0"/>
    <pivotField axis="axisCol" showAll="0">
      <items count="7">
        <item x="5"/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73" showAll="0"/>
    <pivotField showAll="0"/>
    <pivotField showAll="0"/>
    <pivotField showAll="0"/>
    <pivotField showAll="0"/>
    <pivotField numFmtId="173" showAll="0"/>
  </pivotFields>
  <rowFields count="1">
    <field x="3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H Rec+ T" fld="16" baseField="0" baseItem="0"/>
  </dataFields>
  <formats count="12">
    <format dxfId="472">
      <pivotArea outline="0" collapsedLevelsAreSubtotals="1" fieldPosition="0"/>
    </format>
    <format dxfId="471">
      <pivotArea collapsedLevelsAreSubtotals="1" fieldPosition="0">
        <references count="2">
          <reference field="3" count="1">
            <x v="24"/>
          </reference>
          <reference field="5" count="1" selected="0">
            <x v="2"/>
          </reference>
        </references>
      </pivotArea>
    </format>
    <format dxfId="470">
      <pivotArea collapsedLevelsAreSubtotals="1" fieldPosition="0">
        <references count="2">
          <reference field="3" count="1">
            <x v="8"/>
          </reference>
          <reference field="5" count="1" selected="0">
            <x v="2"/>
          </reference>
        </references>
      </pivotArea>
    </format>
    <format dxfId="469">
      <pivotArea type="all" dataOnly="0" outline="0" fieldPosition="0"/>
    </format>
    <format dxfId="468">
      <pivotArea outline="0" collapsedLevelsAreSubtotals="1" fieldPosition="0"/>
    </format>
    <format dxfId="467">
      <pivotArea type="origin" dataOnly="0" labelOnly="1" outline="0" fieldPosition="0"/>
    </format>
    <format dxfId="466">
      <pivotArea field="5" type="button" dataOnly="0" labelOnly="1" outline="0" axis="axisCol" fieldPosition="0"/>
    </format>
    <format dxfId="465">
      <pivotArea type="topRight" dataOnly="0" labelOnly="1" outline="0" fieldPosition="0"/>
    </format>
    <format dxfId="464">
      <pivotArea field="3" type="button" dataOnly="0" labelOnly="1" outline="0" axis="axisRow" fieldPosition="0"/>
    </format>
    <format dxfId="463">
      <pivotArea dataOnly="0" labelOnly="1" fieldPosition="0">
        <references count="1">
          <reference field="3" count="0"/>
        </references>
      </pivotArea>
    </format>
    <format dxfId="462">
      <pivotArea dataOnly="0" labelOnly="1" grandRow="1" outline="0" fieldPosition="0"/>
    </format>
    <format dxfId="461">
      <pivotArea dataOnly="0" labelOnly="1" fieldPosition="0">
        <references count="1">
          <reference field="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376CBF-033A-4FB6-A70E-67D37E01EC41}" name="Taula dinàmica5" cacheId="2" applyNumberFormats="0" applyBorderFormats="0" applyFontFormats="0" applyPatternFormats="0" applyAlignmentFormats="0" applyWidthHeightFormats="1" dataCaption="Valors" updatedVersion="8" minRefreshableVersion="3" useAutoFormatting="1" colGrandTotals="0" itemPrintTitles="1" createdVersion="8" indent="0" outline="1" outlineData="1" multipleFieldFilters="0">
  <location ref="AC250:AI279" firstHeaderRow="1" firstDataRow="2" firstDataCol="1"/>
  <pivotFields count="22">
    <pivotField showAll="0"/>
    <pivotField showAll="0"/>
    <pivotField showAll="0"/>
    <pivotField axis="axisRow" showAll="0">
      <items count="28">
        <item x="21"/>
        <item x="20"/>
        <item x="0"/>
        <item x="1"/>
        <item x="26"/>
        <item x="16"/>
        <item x="23"/>
        <item x="18"/>
        <item x="10"/>
        <item x="22"/>
        <item x="3"/>
        <item x="17"/>
        <item x="24"/>
        <item x="8"/>
        <item x="9"/>
        <item x="4"/>
        <item x="2"/>
        <item x="11"/>
        <item x="13"/>
        <item x="6"/>
        <item x="5"/>
        <item x="15"/>
        <item x="19"/>
        <item x="14"/>
        <item x="7"/>
        <item x="12"/>
        <item x="25"/>
        <item t="default"/>
      </items>
    </pivotField>
    <pivotField showAll="0"/>
    <pivotField axis="axisCol" showAll="0">
      <items count="7">
        <item x="5"/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73" showAll="0"/>
    <pivotField showAll="0"/>
    <pivotField showAll="0"/>
    <pivotField showAll="0"/>
    <pivotField showAll="0"/>
    <pivotField numFmtId="173" showAll="0"/>
  </pivotFields>
  <rowFields count="1">
    <field x="3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Fields count="1">
    <field x="5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H STM IMSS" fld="14" baseField="0" baseItem="0"/>
  </dataFields>
  <formats count="10">
    <format dxfId="482">
      <pivotArea outline="0" collapsedLevelsAreSubtotals="1" fieldPosition="0"/>
    </format>
    <format dxfId="481">
      <pivotArea type="all" dataOnly="0" outline="0" fieldPosition="0"/>
    </format>
    <format dxfId="480">
      <pivotArea outline="0" collapsedLevelsAreSubtotals="1" fieldPosition="0"/>
    </format>
    <format dxfId="479">
      <pivotArea type="origin" dataOnly="0" labelOnly="1" outline="0" fieldPosition="0"/>
    </format>
    <format dxfId="478">
      <pivotArea field="5" type="button" dataOnly="0" labelOnly="1" outline="0" axis="axisCol" fieldPosition="0"/>
    </format>
    <format dxfId="477">
      <pivotArea type="topRight" dataOnly="0" labelOnly="1" outline="0" fieldPosition="0"/>
    </format>
    <format dxfId="476">
      <pivotArea field="3" type="button" dataOnly="0" labelOnly="1" outline="0" axis="axisRow" fieldPosition="0"/>
    </format>
    <format dxfId="475">
      <pivotArea dataOnly="0" labelOnly="1" fieldPosition="0">
        <references count="1">
          <reference field="3" count="0"/>
        </references>
      </pivotArea>
    </format>
    <format dxfId="474">
      <pivotArea dataOnly="0" labelOnly="1" grandRow="1" outline="0" fieldPosition="0"/>
    </format>
    <format dxfId="473">
      <pivotArea dataOnly="0" labelOnly="1" fieldPosition="0">
        <references count="1">
          <reference field="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73FD2FA-B1CA-45C9-A42A-17C2D1AB3195}">
  <we:reference id="wa200000018" version="25.0.2.0" store="ca-ES" storeType="OMEX"/>
  <we:alternateReferences>
    <we:reference id="wa200000018" version="25.0.2.0" store="wa200000018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PSINORMAL</we:customFunctionIds>
        <we:customFunctionIds>PSIBERNOULLI</we:customFunctionIds>
        <we:customFunctionIds>PSIBETA</we:customFunctionIds>
        <we:customFunctionIds>PSIBETAGEN</we:customFunctionIds>
        <we:customFunctionIds>PSIBETASUBJ</we:customFunctionIds>
        <we:customFunctionIds>PSIBINOMIAL</we:customFunctionIds>
        <we:customFunctionIds>PSICAUCHY</we:customFunctionIds>
        <we:customFunctionIds>PSICHISQUARE</we:customFunctionIds>
        <we:customFunctionIds>PSICUMUL</we:customFunctionIds>
        <we:customFunctionIds>PSICUMULD</we:customFunctionIds>
        <we:customFunctionIds>PSIDISCRETE</we:customFunctionIds>
        <we:customFunctionIds>PSIDISUNIFORM</we:customFunctionIds>
        <we:customFunctionIds>PSIERF</we:customFunctionIds>
        <we:customFunctionIds>PSIERLANG</we:customFunctionIds>
        <we:customFunctionIds>PSIEXPONENTIAL</we:customFunctionIds>
        <we:customFunctionIds>PSIGAMMA</we:customFunctionIds>
        <we:customFunctionIds>PSIGENERAL</we:customFunctionIds>
        <we:customFunctionIds>PSIGEOMETRIC</we:customFunctionIds>
        <we:customFunctionIds>PSIHISTOGRAM</we:customFunctionIds>
        <we:customFunctionIds>PSIHYPERGEO</we:customFunctionIds>
        <we:customFunctionIds>PSIINTUNIFORM</we:customFunctionIds>
        <we:customFunctionIds>PSIINVNORMAL</we:customFunctionIds>
        <we:customFunctionIds>PSILAPLACE</we:customFunctionIds>
        <we:customFunctionIds>PSILOGARITHMIC</we:customFunctionIds>
        <we:customFunctionIds>PSILOGISTIC</we:customFunctionIds>
        <we:customFunctionIds>PSILOGLOGISTIC</we:customFunctionIds>
        <we:customFunctionIds>PSILOGNORMAL</we:customFunctionIds>
        <we:customFunctionIds>PSILOGNORM2</we:customFunctionIds>
        <we:customFunctionIds>PSIMAXEXTREME</we:customFunctionIds>
        <we:customFunctionIds>PSIMINEXTREME</we:customFunctionIds>
        <we:customFunctionIds>PSIMYERSON</we:customFunctionIds>
        <we:customFunctionIds>PSINEGBINOMIAL</we:customFunctionIds>
        <we:customFunctionIds>PSINORMALSKEW</we:customFunctionIds>
        <we:customFunctionIds>PSIPARETO</we:customFunctionIds>
        <we:customFunctionIds>PSIPARETO2</we:customFunctionIds>
        <we:customFunctionIds>PSIPEARSON5</we:customFunctionIds>
        <we:customFunctionIds>PSIPEARSON6</we:customFunctionIds>
        <we:customFunctionIds>PSIPERT</we:customFunctionIds>
        <we:customFunctionIds>PSIPOISSON</we:customFunctionIds>
        <we:customFunctionIds>PSIRAYLEIGH</we:customFunctionIds>
        <we:customFunctionIds>PSISTUDENT</we:customFunctionIds>
        <we:customFunctionIds>PSITRIANGULAR</we:customFunctionIds>
        <we:customFunctionIds>PSITRIANGGEN</we:customFunctionIds>
        <we:customFunctionIds>PSIUNIFORM</we:customFunctionIds>
        <we:customFunctionIds>PSIWEIBULL</we:customFunctionIds>
        <we:customFunctionIds>PSIBURR12</we:customFunctionIds>
        <we:customFunctionIds>PSIDAGUM</we:customFunctionIds>
        <we:customFunctionIds>PSIDBLTRIANG</we:customFunctionIds>
        <we:customFunctionIds>PSIFDIST</we:customFunctionIds>
        <we:customFunctionIds>PSIFATIGUELIFE</we:customFunctionIds>
        <we:customFunctionIds>PSIFRECHET</we:customFunctionIds>
        <we:customFunctionIds>PSIHYPSECANT</we:customFunctionIds>
        <we:customFunctionIds>PSIJOHNSONSB</we:customFunctionIds>
        <we:customFunctionIds>PSIJOHNSONSU</we:customFunctionIds>
        <we:customFunctionIds>PSIKUMARASWAMY</we:customFunctionIds>
        <we:customFunctionIds>PSILEVY</we:customFunctionIds>
        <we:customFunctionIds>PSIRECIPROCAL</we:customFunctionIds>
        <we:customFunctionIds>PSIVARY</we:customFunctionIds>
        <we:customFunctionIds>PSIMVLOGNORMAL</we:customFunctionIds>
        <we:customFunctionIds>PSIMVNORMAL</we:customFunctionIds>
        <we:customFunctionIds>PSIMVRESAMPLE</we:customFunctionIds>
        <we:customFunctionIds>PSIMVSHUFFLE</we:customFunctionIds>
        <we:customFunctionIds>PSIMEAN</we:customFunctionIds>
        <we:customFunctionIds>PSITHEOMEAN</we:customFunctionIds>
        <we:customFunctionIds>PSILOCK</we:customFunctionIds>
        <we:customFunctionIds>PSINAME</we:customFunctionIds>
        <we:customFunctionIds>PSISHIFT</we:customFunctionIds>
        <we:customFunctionIds>PSISAMPLE</we:customFunctionIds>
        <we:customFunctionIds>PSITRUNCATE</we:customFunctionIds>
        <we:customFunctionIds>PSISEED</we:customFunctionIds>
        <we:customFunctionIds>PSISIXSIGMA</we:customFunctionIds>
        <we:customFunctionIds>PSITSSYNC</we:customFunctionIds>
        <we:customFunctionIds>PSICONVERGENCE</we:customFunctionIds>
        <we:customFunctionIds>PSIISDATE</we:customFunctionIds>
        <we:customFunctionIds>PSIISDISCRETE</we:customFunctionIds>
        <we:customFunctionIds>PSILIBRARY</we:customFunctionIds>
        <we:customFunctionIds>PSIFITINFO</we:customFunctionIds>
        <we:customFunctionIds>PSIOUTPUT</we:customFunctionIds>
        <we:customFunctionIds>PSIINPUT</we:customFunctionIds>
        <we:customFunctionIds>PSISIMPARAM</we:customFunctionIds>
        <we:customFunctionIds>PSISENPARAM</we:customFunctionIds>
        <we:customFunctionIds>PSIOPTPARAM</we:customFunctionIds>
        <we:customFunctionIds>PSICALCPARAM</we:customFunctionIds>
        <we:customFunctionIds>PSISLURP</we:customFunctionIds>
        <we:customFunctionIds>PSISIP</we:customFunctionIds>
        <we:customFunctionIds>PSITSSIP</we:customFunctionIds>
        <we:customFunctionIds>PSICORRMATRIX</we:customFunctionIds>
        <we:customFunctionIds>PSICORRDEPEN</we:customFunctionIds>
        <we:customFunctionIds>PSICORRINDEP</we:customFunctionIds>
        <we:customFunctionIds>PSIFIT</we:customFunctionIds>
        <we:customFunctionIds>PSIDATA</we:customFunctionIds>
        <we:customFunctionIds>PSIKURTOSIS</we:customFunctionIds>
        <we:customFunctionIds>PSITHEOKURTOSIS</we:customFunctionIds>
        <we:customFunctionIds>PSIMAX</we:customFunctionIds>
        <we:customFunctionIds>PSITHEOMAX</we:customFunctionIds>
        <we:customFunctionIds>PSIMIN</we:customFunctionIds>
        <we:customFunctionIds>PSITHEOMIN</we:customFunctionIds>
        <we:customFunctionIds>PSIMODE</we:customFunctionIds>
        <we:customFunctionIds>PSITHEOMODE</we:customFunctionIds>
        <we:customFunctionIds>PSIPERCENTILE</we:customFunctionIds>
        <we:customFunctionIds>PSITHEOPERCENTILE</we:customFunctionIds>
        <we:customFunctionIds>PSIPTOX</we:customFunctionIds>
        <we:customFunctionIds>PSITHEOPTOX</we:customFunctionIds>
        <we:customFunctionIds>PSIPERCENTILED</we:customFunctionIds>
        <we:customFunctionIds>PSITHEOPERCENTILED</we:customFunctionIds>
        <we:customFunctionIds>PSIQTOX</we:customFunctionIds>
        <we:customFunctionIds>PSITHEOQTOX</we:customFunctionIds>
        <we:customFunctionIds>PSIRANGE</we:customFunctionIds>
        <we:customFunctionIds>PSITHEORANGE</we:customFunctionIds>
        <we:customFunctionIds>PSISKEWNESS</we:customFunctionIds>
        <we:customFunctionIds>PSITHEOSKEWNESS</we:customFunctionIds>
        <we:customFunctionIds>PSISTDDEV</we:customFunctionIds>
        <we:customFunctionIds>PSITHEOSTDDEV</we:customFunctionIds>
        <we:customFunctionIds>PSITARGET</we:customFunctionIds>
        <we:customFunctionIds>PSITHEOTARGET</we:customFunctionIds>
        <we:customFunctionIds>PSIXTOP</we:customFunctionIds>
        <we:customFunctionIds>PSITHEOXTOP</we:customFunctionIds>
        <we:customFunctionIds>PSITARGETD</we:customFunctionIds>
        <we:customFunctionIds>PSITHEOTARGETD</we:customFunctionIds>
        <we:customFunctionIds>PSIXTOQ</we:customFunctionIds>
        <we:customFunctionIds>PSITHEOXTOQ</we:customFunctionIds>
        <we:customFunctionIds>PSITHEOXTOY</we:customFunctionIds>
        <we:customFunctionIds>PSIVARIANCE</we:customFunctionIds>
        <we:customFunctionIds>PSITHEOVARIANCE</we:customFunctionIds>
        <we:customFunctionIds>PSIABSDEV</we:customFunctionIds>
        <we:customFunctionIds>PSICITRIALS</we:customFunctionIds>
        <we:customFunctionIds>PSICORRELATION</we:customFunctionIds>
        <we:customFunctionIds>PSIFREQUENCY</we:customFunctionIds>
        <we:customFunctionIds>PSIMEANCI</we:customFunctionIds>
        <we:customFunctionIds>PSIMEANCIB</we:customFunctionIds>
        <we:customFunctionIds>PSISEMIDEV</we:customFunctionIds>
        <we:customFunctionIds>PSISEMIDEV2</we:customFunctionIds>
        <we:customFunctionIds>PSISEMIVAR</we:customFunctionIds>
        <we:customFunctionIds>PSISEMIVAR2</we:customFunctionIds>
        <we:customFunctionIds>PSISTDDEVCI</we:customFunctionIds>
        <we:customFunctionIds>PSIBVAR</we:customFunctionIds>
        <we:customFunctionIds>PSICVAR</we:customFunctionIds>
        <we:customFunctionIds>PSICURRENTTRIAL</we:customFunctionIds>
        <we:customFunctionIds>PSICURRENTSIM</we:customFunctionIds>
        <we:customFunctionIds>PSICOUNT</we:customFunctionIds>
        <we:customFunctionIds>PSISENVALUE</we:customFunctionIds>
        <we:customFunctionIds>PSICURRENTOPT</we:customFunctionIds>
        <we:customFunctionIds>PSIMEDIAN</we:customFunctionIds>
        <we:customFunctionIds>PSITHEOMEDIAN</we:customFunctionIds>
        <we:customFunctionIds>PSIDIM</we:customFunctionIds>
        <we:customFunctionIds>PSICUBE</we:customFunctionIds>
        <we:customFunctionIds>PSIREDUCE</we:customFunctionIds>
        <we:customFunctionIds>PSIJOIN</we:customFunctionIds>
        <we:customFunctionIds>PSIOPTSTATUS</we:customFunctionIds>
        <we:customFunctionIds>PSIPIVOTCUBE</we:customFunctionIds>
        <we:customFunctionIds>PSICALCVALUE</we:customFunctionIds>
        <we:customFunctionIds>PSIOPTDATA</we:customFunctionIds>
        <we:customFunctionIds>PSIPARAMDIM</we:customFunctionIds>
        <we:customFunctionIds>PSIPIVOTDIM</we:customFunctionIds>
        <we:customFunctionIds>PSICUBEOUTPUT</we:customFunctionIds>
        <we:customFunctionIds>PSIDIMLOCK</we:customFunctionIds>
        <we:customFunctionIds>PSIDIMACTIVE</we:customFunctionIds>
        <we:customFunctionIds>PSICUBEDATA</we:customFunctionIds>
        <we:customFunctionIds>PSISIMOUTPUT</we:customFunctionIds>
        <we:customFunctionIds>PSISIMDATA</we:customFunctionIds>
        <we:customFunctionIds>PSIRESAMPLE</we:customFunctionIds>
        <we:customFunctionIds>PSITABLECUBE</we:customFunctionIds>
        <we:customFunctionIds>PSICOMPOUND</we:customFunctionIds>
        <we:customFunctionIds>PSICOPULA</we:customFunctionIds>
        <we:customFunctionIds>PSICOPULASTUDENT</we:customFunctionIds>
        <we:customFunctionIds>PSICOPULAGAUSS</we:customFunctionIds>
        <we:customFunctionIds>PSIKENDALLTAU</we:customFunctionIds>
        <we:customFunctionIds>PSISPEARMANRHO</we:customFunctionIds>
        <we:customFunctionIds>PSIMETALOG</we:customFunctionIds>
        <we:customFunctionIds>PSIMETALOGSPT</we:customFunctionIds>
        <we:customFunctionIds>PSIMETALOGFIT</we:customFunctionIds>
        <we:customFunctionIds>PSIDATASRC</we:customFunctionIds>
        <we:customFunctionIds>PSIMODELSRC</we:customFunctionIds>
        <we:customFunctionIds>PSISIGMACP</we:customFunctionIds>
        <we:customFunctionIds>PSISIGMACPK</we:customFunctionIds>
        <we:customFunctionIds>PSISIGMACPKLOWER</we:customFunctionIds>
        <we:customFunctionIds>PSISIGMACPKUPPER</we:customFunctionIds>
        <we:customFunctionIds>PSISIGMACPM</we:customFunctionIds>
        <we:customFunctionIds>PSISIGMADEFECTPPM</we:customFunctionIds>
        <we:customFunctionIds>PSISIGMADEFECTSHIFTPPM</we:customFunctionIds>
        <we:customFunctionIds>PSISIGMADEFECTSHIFTPPMLower</we:customFunctionIds>
        <we:customFunctionIds>PSISIGMADEFECTSHIFTPPMUPPER</we:customFunctionIds>
        <we:customFunctionIds>PSISIGMAK</we:customFunctionIds>
        <we:customFunctionIds>PSISIGMALOWERBOUND</we:customFunctionIds>
        <we:customFunctionIds>PSISIGMAPROBDEFECTSHIFT</we:customFunctionIds>
        <we:customFunctionIds>PSISIGMAPROBDEFECTSHIFTLOWER</we:customFunctionIds>
        <we:customFunctionIds>PSISIGMAPROBDEFECTSHIFTUPPER</we:customFunctionIds>
        <we:customFunctionIds>PSISIGMASIGMALEVEL</we:customFunctionIds>
        <we:customFunctionIds>PSISIGMAUPPERBOUND</we:customFunctionIds>
        <we:customFunctionIds>PSISIGMAYIELD</we:customFunctionIds>
        <we:customFunctionIds>PSISIGMAZLOWER</we:customFunctionIds>
        <we:customFunctionIds>PSISIGMAZMIN</we:customFunctionIds>
        <we:customFunctionIds>PSISIGMAZUPPER</we:customFunctionIds>
        <we:customFunctionIds>PSIBETAGENALT</we:customFunctionIds>
        <we:customFunctionIds>PSICAUCHYALT</we:customFunctionIds>
        <we:customFunctionIds>PSICHISQUAREALT</we:customFunctionIds>
        <we:customFunctionIds>PSIERFALT</we:customFunctionIds>
        <we:customFunctionIds>PSIEXPONENTIALALT</we:customFunctionIds>
        <we:customFunctionIds>PSIGAMMAALT</we:customFunctionIds>
        <we:customFunctionIds>PSIINVNORMALALT</we:customFunctionIds>
        <we:customFunctionIds>PSILAPLACEALT</we:customFunctionIds>
        <we:customFunctionIds>PSILOGISTICALT</we:customFunctionIds>
        <we:customFunctionIds>PSILOGLOGISTICALT</we:customFunctionIds>
        <we:customFunctionIds>PSILOGNORMALALT</we:customFunctionIds>
        <we:customFunctionIds>PSIMAXEXTREMEALT</we:customFunctionIds>
        <we:customFunctionIds>PSIMINEXTREMEALT</we:customFunctionIds>
        <we:customFunctionIds>PSINORMALALT</we:customFunctionIds>
        <we:customFunctionIds>PSIUNIFORMALT</we:customFunctionIds>
        <we:customFunctionIds>PSITRIANGULARALT</we:customFunctionIds>
        <we:customFunctionIds>PSIPARETOALT</we:customFunctionIds>
        <we:customFunctionIds>PSIPARETO2ALT</we:customFunctionIds>
        <we:customFunctionIds>PSIPEARSON5ALT</we:customFunctionIds>
        <we:customFunctionIds>PSIPEARSON6ALT</we:customFunctionIds>
        <we:customFunctionIds>PSIPERTALT</we:customFunctionIds>
        <we:customFunctionIds>PSIRAYLEIGHALT</we:customFunctionIds>
        <we:customFunctionIds>PSISTUDENTALT</we:customFunctionIds>
        <we:customFunctionIds>PSIWEIBULLALT</we:customFunctionIds>
        <we:customFunctionIds>PSIFATIGUELIFEALT</we:customFunctionIds>
        <we:customFunctionIds>PSIFRECHETALT</we:customFunctionIds>
        <we:customFunctionIds>PSIOPTVALUE</we:customFunctionIds>
        <we:customFunctionIds>PSICOEFFVAR</we:customFunctionIds>
        <we:customFunctionIds>PSISTDERR</we:customFunctionIds>
        <we:customFunctionIds>PSIEXPGAIN</we:customFunctionIds>
        <we:customFunctionIds>PSIEXPGAINRATIO</we:customFunctionIds>
        <we:customFunctionIds>PSIEXPLOSS</we:customFunctionIds>
        <we:customFunctionIds>PSIEXPLOSSRATIO</we:customFunctionIds>
        <we:customFunctionIds>PSIEXPVALMARGIN</we:customFunctionIds>
        <we:customFunctionIds>PSICERTIFIED</we:customFunctionIds>
        <we:customFunctionIds>PSICENSOR</we:customFunctionIds>
        <we:customFunctionIds>PSIBASECASE</we:customFunctionIds>
        <we:customFunctionIds>PSIFORECASTETS</we:customFunctionIds>
        <we:customFunctionIds>PSIFORECASTLINEAR</we:customFunctionIds>
        <we:customFunctionIds>DOTPRODUCT</we:customFunctionIds>
        <we:customFunctionIds>QUADPRODUCT</we:customFunctionIds>
        <we:customFunctionIds>PSIDECTABLE</we:customFunctionIds>
        <we:customFunctionIds>PSIBOXFUNCTION</we:customFunctionIds>
        <we:customFunctionIds>PSIBOXITERATOR</we:customFunctionIds>
        <we:customFunctionIds>PSIINITIALVALUE</we:customFunctionIds>
        <we:customFunctionIds>PSIFINALVALUE</we:customFunctionIds>
        <we:customFunctionIds>PSIDUALVALUE</we:customFunctionIds>
        <we:customFunctionIds>PSISLACKVALUE</we:customFunctionIds>
        <we:customFunctionIds>PSIDUALUPPER</we:customFunctionIds>
        <we:customFunctionIds>PSIDUALLOWER</we:customFunctionIds>
        <we:customFunctionIds>PSITSINTEGRATE</we:customFunctionIds>
        <we:customFunctionIds>PSITRANSFORM</we:customFunctionIds>
        <we:customFunctionIds>PSITSSEASONALITY</we:customFunctionIds>
        <we:customFunctionIds>PSITSLEN</we:customFunctionIds>
        <we:customFunctionIds>PSIAR1</we:customFunctionIds>
        <we:customFunctionIds>PSIAR2</we:customFunctionIds>
        <we:customFunctionIds>PSIMA1</we:customFunctionIds>
        <we:customFunctionIds>PSIMA2</we:customFunctionIds>
        <we:customFunctionIds>PSIARMA11</we:customFunctionIds>
        <we:customFunctionIds>PSIARCH1</we:customFunctionIds>
        <we:customFunctionIds>PSIGARCH11</we:customFunctionIds>
        <we:customFunctionIds>PSIEGARCH11</we:customFunctionIds>
        <we:customFunctionIds>PSIAPARCH11</we:customFunctionIds>
        <we:customFunctionIds>PSITARGETCI</we:customFunctionIds>
        <we:customFunctionIds>PSIPERCENTILECI</we:customFunctionIds>
        <we:customFunctionIds>PSIPERCENTILES</we:customFunctionIds>
        <we:customFunctionIds>PSIMODELDESC</we:customFunctionIds>
        <we:customFunctionIds>PSICORRECTCORMAT</we:customFunctionIds>
        <we:customFunctionIds>PSISTATIC</we:customFunctionIds>
        <we:customFunctionIds>PSIMAKEINPUT</we:customFunctionIds>
        <we:customFunctionIds>PSISIMULATIONINFO</we:customFunctionIds>
        <we:customFunctionIds>PSICONVERGED</we:customFunctionIds>
        <we:customFunctionIds>PSIDISTINFO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0.xml"/><Relationship Id="rId3" Type="http://schemas.openxmlformats.org/officeDocument/2006/relationships/pivotTable" Target="../pivotTables/pivotTable5.xml"/><Relationship Id="rId7" Type="http://schemas.openxmlformats.org/officeDocument/2006/relationships/pivotTable" Target="../pivotTables/pivotTable9.xml"/><Relationship Id="rId12" Type="http://schemas.openxmlformats.org/officeDocument/2006/relationships/pivotTable" Target="../pivotTables/pivotTable14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Relationship Id="rId6" Type="http://schemas.openxmlformats.org/officeDocument/2006/relationships/pivotTable" Target="../pivotTables/pivotTable8.xml"/><Relationship Id="rId11" Type="http://schemas.openxmlformats.org/officeDocument/2006/relationships/pivotTable" Target="../pivotTables/pivotTable13.xml"/><Relationship Id="rId5" Type="http://schemas.openxmlformats.org/officeDocument/2006/relationships/pivotTable" Target="../pivotTables/pivotTable7.xml"/><Relationship Id="rId10" Type="http://schemas.openxmlformats.org/officeDocument/2006/relationships/pivotTable" Target="../pivotTables/pivotTable12.xml"/><Relationship Id="rId4" Type="http://schemas.openxmlformats.org/officeDocument/2006/relationships/pivotTable" Target="../pivotTables/pivotTable6.xml"/><Relationship Id="rId9" Type="http://schemas.openxmlformats.org/officeDocument/2006/relationships/pivotTable" Target="../pivotTables/pivotTable1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7.xml"/><Relationship Id="rId2" Type="http://schemas.openxmlformats.org/officeDocument/2006/relationships/pivotTable" Target="../pivotTables/pivotTable16.xml"/><Relationship Id="rId1" Type="http://schemas.openxmlformats.org/officeDocument/2006/relationships/pivotTable" Target="../pivotTables/pivotTable15.xml"/><Relationship Id="rId6" Type="http://schemas.openxmlformats.org/officeDocument/2006/relationships/printerSettings" Target="../printerSettings/printerSettings4.bin"/><Relationship Id="rId5" Type="http://schemas.openxmlformats.org/officeDocument/2006/relationships/pivotTable" Target="../pivotTables/pivotTable19.xml"/><Relationship Id="rId4" Type="http://schemas.openxmlformats.org/officeDocument/2006/relationships/pivotTable" Target="../pivotTables/pivotTable1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ull1"/>
  <dimension ref="A1:BA241"/>
  <sheetViews>
    <sheetView topLeftCell="A207" zoomScale="60" zoomScaleNormal="60" workbookViewId="0">
      <selection activeCell="I139" sqref="I139"/>
    </sheetView>
  </sheetViews>
  <sheetFormatPr defaultColWidth="11.453125" defaultRowHeight="14.5"/>
  <cols>
    <col min="1" max="1" width="20.54296875" style="8" customWidth="1"/>
    <col min="2" max="2" width="6.1796875" style="8" customWidth="1"/>
    <col min="3" max="3" width="16.54296875" style="7" customWidth="1"/>
    <col min="4" max="4" width="43.1796875" style="6" customWidth="1"/>
    <col min="5" max="5" width="24.1796875" style="7" customWidth="1"/>
    <col min="6" max="6" width="32.453125" style="6" customWidth="1"/>
    <col min="7" max="7" width="17.1796875" style="6" customWidth="1"/>
    <col min="8" max="8" width="17.54296875" style="8" customWidth="1"/>
    <col min="9" max="9" width="16.453125" style="8" customWidth="1"/>
    <col min="10" max="10" width="16.81640625" style="8" customWidth="1"/>
    <col min="11" max="11" width="17.81640625" style="8" customWidth="1"/>
    <col min="12" max="12" width="17.453125" style="8" customWidth="1"/>
    <col min="13" max="13" width="20.1796875" style="8" customWidth="1"/>
    <col min="14" max="14" width="14.81640625" style="8" customWidth="1"/>
    <col min="15" max="15" width="19" style="8" customWidth="1"/>
    <col min="16" max="16" width="17.81640625" style="8" customWidth="1"/>
    <col min="17" max="17" width="18.81640625" style="8" customWidth="1"/>
    <col min="18" max="18" width="15.81640625" style="8" bestFit="1" customWidth="1"/>
    <col min="19" max="19" width="24.1796875" style="8" customWidth="1"/>
    <col min="20" max="20" width="20.1796875" style="8" bestFit="1" customWidth="1"/>
    <col min="21" max="21" width="18" style="8" customWidth="1"/>
    <col min="22" max="22" width="11.453125" style="8" bestFit="1" customWidth="1"/>
    <col min="23" max="23" width="22.81640625" style="8" customWidth="1"/>
    <col min="24" max="24" width="15.1796875" style="8" customWidth="1"/>
    <col min="25" max="25" width="18.453125" style="8" bestFit="1" customWidth="1"/>
    <col min="26" max="26" width="14.54296875" style="8" customWidth="1"/>
    <col min="27" max="27" width="15.1796875" style="8" customWidth="1"/>
    <col min="28" max="28" width="17.453125" style="12" bestFit="1" customWidth="1"/>
    <col min="29" max="29" width="15.81640625" style="8" bestFit="1" customWidth="1"/>
    <col min="30" max="30" width="15.54296875" style="8" customWidth="1"/>
    <col min="31" max="31" width="12.81640625" style="8" customWidth="1"/>
    <col min="32" max="32" width="13.54296875" style="8" customWidth="1"/>
    <col min="33" max="33" width="20.1796875" style="8" customWidth="1"/>
    <col min="34" max="34" width="12.453125" style="8" bestFit="1" customWidth="1"/>
    <col min="35" max="35" width="13.81640625" style="8" customWidth="1"/>
    <col min="36" max="36" width="13.1796875" style="8" customWidth="1"/>
    <col min="37" max="37" width="11.81640625" style="8" customWidth="1"/>
    <col min="38" max="39" width="10.54296875" style="8" customWidth="1"/>
    <col min="40" max="40" width="11.81640625" style="8" bestFit="1" customWidth="1"/>
    <col min="41" max="41" width="11.1796875" style="8" customWidth="1"/>
    <col min="42" max="42" width="72.1796875" style="8" customWidth="1"/>
    <col min="43" max="43" width="9.81640625" style="8" bestFit="1" customWidth="1"/>
    <col min="44" max="44" width="13.81640625" style="8" customWidth="1"/>
    <col min="45" max="45" width="5.81640625" style="8" customWidth="1"/>
    <col min="46" max="46" width="14.54296875" style="8" customWidth="1"/>
    <col min="47" max="47" width="12.1796875" style="8" bestFit="1" customWidth="1"/>
    <col min="48" max="49" width="9.1796875" style="8" customWidth="1"/>
    <col min="50" max="50" width="13.81640625" style="8" customWidth="1"/>
    <col min="51" max="51" width="6" style="8" customWidth="1"/>
    <col min="52" max="52" width="44.81640625" style="8" bestFit="1" customWidth="1"/>
    <col min="53" max="53" width="13.54296875" style="8" customWidth="1"/>
    <col min="54" max="16384" width="11.453125" style="8"/>
  </cols>
  <sheetData>
    <row r="1" spans="1:34" ht="31.5" customHeight="1">
      <c r="A1" s="10" t="s">
        <v>0</v>
      </c>
      <c r="B1" s="10"/>
      <c r="C1" s="97"/>
      <c r="D1" s="23"/>
      <c r="E1" s="10"/>
      <c r="F1" s="233"/>
      <c r="G1" s="233"/>
      <c r="H1" s="233"/>
      <c r="I1" s="233"/>
      <c r="J1" s="233"/>
      <c r="K1" s="233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C1" s="12"/>
      <c r="AD1" s="12"/>
      <c r="AE1" s="12"/>
      <c r="AF1" s="12"/>
      <c r="AG1" s="12"/>
      <c r="AH1" s="12"/>
    </row>
    <row r="2" spans="1:34">
      <c r="A2" s="500" t="s">
        <v>1</v>
      </c>
      <c r="B2" s="638">
        <v>46113</v>
      </c>
      <c r="C2" s="638"/>
      <c r="D2" s="98"/>
      <c r="E2" s="98"/>
      <c r="F2" s="26"/>
      <c r="G2" s="26"/>
      <c r="H2" s="26"/>
      <c r="I2" s="26"/>
      <c r="J2" s="26"/>
      <c r="K2" s="26">
        <v>5934688.8136557341</v>
      </c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C2" s="12"/>
      <c r="AD2" s="12"/>
      <c r="AE2" s="12"/>
      <c r="AF2" s="12"/>
      <c r="AG2" s="12"/>
      <c r="AH2" s="12"/>
    </row>
    <row r="3" spans="1:34">
      <c r="A3" s="501" t="s">
        <v>2</v>
      </c>
      <c r="B3" s="639">
        <f>B2+3*30+1</f>
        <v>46204</v>
      </c>
      <c r="C3" s="639"/>
      <c r="D3" s="14"/>
      <c r="E3" s="98"/>
      <c r="F3" s="96"/>
      <c r="G3" s="99"/>
      <c r="H3" s="99"/>
      <c r="I3" s="99"/>
      <c r="J3" s="99"/>
      <c r="K3" s="99">
        <f>K2-K11</f>
        <v>190433.82912328839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C3" s="12"/>
      <c r="AD3" s="12"/>
      <c r="AE3" s="12"/>
      <c r="AF3" s="12"/>
      <c r="AG3" s="12"/>
      <c r="AH3" s="12"/>
    </row>
    <row r="4" spans="1:34" ht="29">
      <c r="A4" s="500" t="s">
        <v>3</v>
      </c>
      <c r="B4" s="639">
        <f>B5-4*30</f>
        <v>47453</v>
      </c>
      <c r="C4" s="639"/>
      <c r="D4" s="98"/>
      <c r="E4" s="98"/>
      <c r="F4" s="233"/>
      <c r="G4" s="100"/>
      <c r="H4" s="12"/>
      <c r="I4" s="12"/>
      <c r="J4" s="596"/>
      <c r="K4" s="233"/>
      <c r="L4" s="12"/>
      <c r="M4" s="99"/>
      <c r="N4" s="636" t="s">
        <v>4</v>
      </c>
      <c r="O4" s="636"/>
      <c r="P4" s="636"/>
      <c r="Q4" s="636"/>
      <c r="R4" s="636"/>
      <c r="S4" s="430"/>
      <c r="T4" s="12"/>
      <c r="U4" s="12"/>
      <c r="V4" s="12"/>
      <c r="W4" s="635" t="s">
        <v>5</v>
      </c>
      <c r="X4" s="635"/>
      <c r="Y4" s="635"/>
      <c r="Z4" s="635"/>
      <c r="AA4" s="635"/>
      <c r="AB4" s="429"/>
      <c r="AC4" s="12"/>
      <c r="AD4" s="12"/>
      <c r="AE4" s="12"/>
      <c r="AF4" s="12"/>
      <c r="AG4" s="12"/>
      <c r="AH4" s="12"/>
    </row>
    <row r="5" spans="1:34" ht="34" customHeight="1">
      <c r="A5" s="500" t="s">
        <v>6</v>
      </c>
      <c r="B5" s="640">
        <f>B2+365*4</f>
        <v>47573</v>
      </c>
      <c r="C5" s="640"/>
      <c r="D5" s="208" t="s">
        <v>7</v>
      </c>
      <c r="E5" s="208" t="s">
        <v>8</v>
      </c>
      <c r="F5" s="208" t="s">
        <v>9</v>
      </c>
      <c r="G5" s="208" t="s">
        <v>10</v>
      </c>
      <c r="H5" s="208" t="s">
        <v>11</v>
      </c>
      <c r="I5" s="208" t="s">
        <v>12</v>
      </c>
      <c r="J5" s="208" t="s">
        <v>13</v>
      </c>
      <c r="K5" s="25" t="s">
        <v>14</v>
      </c>
      <c r="L5" s="394" t="s">
        <v>15</v>
      </c>
      <c r="M5" s="12"/>
      <c r="N5" s="213" t="s">
        <v>16</v>
      </c>
      <c r="O5" s="213" t="s">
        <v>9</v>
      </c>
      <c r="P5" s="213" t="s">
        <v>10</v>
      </c>
      <c r="Q5" s="213" t="s">
        <v>11</v>
      </c>
      <c r="R5" s="213" t="s">
        <v>12</v>
      </c>
      <c r="S5" s="213" t="s">
        <v>13</v>
      </c>
      <c r="T5" s="25" t="s">
        <v>14</v>
      </c>
      <c r="U5" s="394" t="s">
        <v>15</v>
      </c>
      <c r="V5" s="12"/>
      <c r="W5" s="229" t="s">
        <v>17</v>
      </c>
      <c r="X5" s="229" t="s">
        <v>9</v>
      </c>
      <c r="Y5" s="229" t="s">
        <v>10</v>
      </c>
      <c r="Z5" s="229" t="s">
        <v>11</v>
      </c>
      <c r="AA5" s="229" t="s">
        <v>12</v>
      </c>
      <c r="AB5" s="229" t="s">
        <v>13</v>
      </c>
      <c r="AC5" s="25" t="s">
        <v>14</v>
      </c>
      <c r="AD5" s="394" t="s">
        <v>15</v>
      </c>
      <c r="AE5" s="12"/>
      <c r="AF5" s="12"/>
      <c r="AG5" s="12"/>
      <c r="AH5" s="12"/>
    </row>
    <row r="6" spans="1:34" ht="28.5" customHeight="1">
      <c r="A6" s="500" t="s">
        <v>18</v>
      </c>
      <c r="B6" s="641"/>
      <c r="C6" s="642"/>
      <c r="D6" s="121" t="s">
        <v>19</v>
      </c>
      <c r="E6" s="392" t="s">
        <v>20</v>
      </c>
      <c r="F6" s="393">
        <f>AB62</f>
        <v>395390.2300000001</v>
      </c>
      <c r="G6" s="393">
        <f>AB100</f>
        <v>463727.79000000004</v>
      </c>
      <c r="H6" s="393">
        <f>AB138</f>
        <v>393385.69</v>
      </c>
      <c r="I6" s="393">
        <f>AB176</f>
        <v>338401.75</v>
      </c>
      <c r="J6" s="393">
        <f>AB214</f>
        <v>104750.35</v>
      </c>
      <c r="K6" s="393">
        <f>SUM(F6:J6)</f>
        <v>1695655.8100000003</v>
      </c>
      <c r="L6" s="393">
        <f>+ROUND(K6/1.21,2)</f>
        <v>1401368.44</v>
      </c>
      <c r="M6" s="12" t="s">
        <v>21</v>
      </c>
      <c r="N6" s="15" t="s">
        <v>22</v>
      </c>
      <c r="O6" s="26">
        <f>AB56</f>
        <v>368093.9800000001</v>
      </c>
      <c r="P6" s="26">
        <f>AB94</f>
        <v>436423.66000000003</v>
      </c>
      <c r="Q6" s="26">
        <f>AB132</f>
        <v>345752.98</v>
      </c>
      <c r="R6" s="26">
        <f>AB170</f>
        <v>297412.63</v>
      </c>
      <c r="S6" s="26">
        <f>AB208</f>
        <v>94643.450000000012</v>
      </c>
      <c r="T6" s="393">
        <f>SUM(O6:S6)</f>
        <v>1542326.7</v>
      </c>
      <c r="U6" s="26">
        <f>+ROUND(T6/1.21,2)</f>
        <v>1274650.17</v>
      </c>
      <c r="V6" s="12" t="s">
        <v>21</v>
      </c>
      <c r="W6" s="15" t="s">
        <v>22</v>
      </c>
      <c r="X6" s="26">
        <f t="shared" ref="X6:AB9" si="0">F6-O6</f>
        <v>27296.25</v>
      </c>
      <c r="Y6" s="26">
        <f t="shared" si="0"/>
        <v>27304.130000000005</v>
      </c>
      <c r="Z6" s="26">
        <f t="shared" si="0"/>
        <v>47632.710000000021</v>
      </c>
      <c r="AA6" s="26">
        <f t="shared" si="0"/>
        <v>40989.119999999995</v>
      </c>
      <c r="AB6" s="26">
        <f t="shared" si="0"/>
        <v>10106.899999999994</v>
      </c>
      <c r="AC6" s="393">
        <f>SUM(X6:AB6)</f>
        <v>153329.11000000002</v>
      </c>
      <c r="AD6" s="26">
        <f>+ROUND(AC6/1.21,2)</f>
        <v>126718.27</v>
      </c>
      <c r="AE6" s="12"/>
      <c r="AF6" s="12"/>
      <c r="AG6" s="99"/>
      <c r="AH6" s="12"/>
    </row>
    <row r="7" spans="1:34" ht="30.65" customHeight="1">
      <c r="A7" s="500" t="s">
        <v>23</v>
      </c>
      <c r="B7" s="641"/>
      <c r="C7" s="642"/>
      <c r="D7" s="121" t="s">
        <v>24</v>
      </c>
      <c r="E7" s="392" t="s">
        <v>25</v>
      </c>
      <c r="F7" s="393">
        <f>O7+X7</f>
        <v>747895.42754614411</v>
      </c>
      <c r="G7" s="548">
        <f>P7+Y7</f>
        <v>568538.02</v>
      </c>
      <c r="H7" s="548">
        <f>Q7+Z7</f>
        <v>352633.3</v>
      </c>
      <c r="I7" s="548">
        <f>R7+AA7</f>
        <v>179798.35</v>
      </c>
      <c r="J7" s="548">
        <f>S7+AB7</f>
        <v>114008.87</v>
      </c>
      <c r="K7" s="555">
        <f>SUM(F7:J7)</f>
        <v>1962873.967546144</v>
      </c>
      <c r="L7" s="393">
        <f t="shared" ref="L7:L11" si="1">+ROUND(K7/1.21,2)</f>
        <v>1622209.89</v>
      </c>
      <c r="M7" s="12" t="s">
        <v>21</v>
      </c>
      <c r="N7" s="15" t="s">
        <v>26</v>
      </c>
      <c r="O7" s="550">
        <f>AC56</f>
        <v>725662.17532696598</v>
      </c>
      <c r="P7" s="26">
        <f>ROUND(AC94,2)</f>
        <v>537827.91</v>
      </c>
      <c r="Q7" s="550">
        <f>AC132</f>
        <v>311267.61</v>
      </c>
      <c r="R7" s="26">
        <f>AC170</f>
        <v>144822.47</v>
      </c>
      <c r="S7" s="550">
        <f>AC208</f>
        <v>105384.66</v>
      </c>
      <c r="T7" s="393">
        <f>SUM(O7:S7)</f>
        <v>1824964.8253269657</v>
      </c>
      <c r="U7" s="26">
        <f>+ROUND(T7/1.21,2)</f>
        <v>1508235.39</v>
      </c>
      <c r="V7" s="12" t="s">
        <v>21</v>
      </c>
      <c r="W7" s="15" t="s">
        <v>26</v>
      </c>
      <c r="X7" s="26">
        <f>AC61</f>
        <v>22233.252219178081</v>
      </c>
      <c r="Y7" s="26">
        <f>AC99</f>
        <v>30710.109999999997</v>
      </c>
      <c r="Z7" s="26">
        <f>AC137</f>
        <v>41365.69</v>
      </c>
      <c r="AA7" s="26">
        <f>AC175</f>
        <v>34975.880000000005</v>
      </c>
      <c r="AB7" s="26">
        <f>AC213</f>
        <v>8624.2099999999991</v>
      </c>
      <c r="AC7" s="393">
        <f>SUM(X7:AB7)</f>
        <v>137909.14221917809</v>
      </c>
      <c r="AD7" s="26">
        <f>+ROUND(AC7/1.21,2)</f>
        <v>113974.5</v>
      </c>
      <c r="AE7" s="12"/>
      <c r="AF7" s="12"/>
      <c r="AG7" s="99"/>
      <c r="AH7" s="12"/>
    </row>
    <row r="8" spans="1:34" ht="29">
      <c r="A8" s="500" t="s">
        <v>27</v>
      </c>
      <c r="B8" s="641"/>
      <c r="C8" s="642"/>
      <c r="D8" s="121" t="s">
        <v>28</v>
      </c>
      <c r="E8" s="392" t="s">
        <v>29</v>
      </c>
      <c r="F8" s="393">
        <f>AD62</f>
        <v>175939.05</v>
      </c>
      <c r="G8" s="393">
        <f>AD100</f>
        <v>205740.87999999998</v>
      </c>
      <c r="H8" s="393">
        <f>AD138</f>
        <v>162035.01</v>
      </c>
      <c r="I8" s="393">
        <f>AD176</f>
        <v>124352.64</v>
      </c>
      <c r="J8" s="393">
        <f>AD214</f>
        <v>27711.53</v>
      </c>
      <c r="K8" s="393">
        <f>SUM(F8:J8)</f>
        <v>695779.11</v>
      </c>
      <c r="L8" s="393">
        <f t="shared" si="1"/>
        <v>575024.06000000006</v>
      </c>
      <c r="M8" s="12" t="s">
        <v>30</v>
      </c>
      <c r="N8" s="15" t="s">
        <v>31</v>
      </c>
      <c r="O8" s="26">
        <f>AD56</f>
        <v>167526.38999999998</v>
      </c>
      <c r="P8" s="26">
        <f>AD94</f>
        <v>195568.75999999998</v>
      </c>
      <c r="Q8" s="26">
        <f>AD132</f>
        <v>144060.35</v>
      </c>
      <c r="R8" s="26">
        <f>AD170</f>
        <v>109185.87</v>
      </c>
      <c r="S8" s="26">
        <f>AD208</f>
        <v>23971.78</v>
      </c>
      <c r="T8" s="393">
        <f>SUM(O8:S8)</f>
        <v>640313.15</v>
      </c>
      <c r="U8" s="26">
        <f>+ROUND(T8/1.21,2)</f>
        <v>529184.42000000004</v>
      </c>
      <c r="V8" s="12" t="s">
        <v>30</v>
      </c>
      <c r="W8" s="15" t="s">
        <v>31</v>
      </c>
      <c r="X8" s="26">
        <f>F8-O8</f>
        <v>8412.6600000000035</v>
      </c>
      <c r="Y8" s="26">
        <f>G8-P8</f>
        <v>10172.119999999995</v>
      </c>
      <c r="Z8" s="26">
        <f t="shared" si="0"/>
        <v>17974.660000000003</v>
      </c>
      <c r="AA8" s="26">
        <f t="shared" si="0"/>
        <v>15166.770000000004</v>
      </c>
      <c r="AB8" s="26">
        <f t="shared" si="0"/>
        <v>3739.75</v>
      </c>
      <c r="AC8" s="393">
        <f>SUM(X8:AB8)</f>
        <v>55465.960000000006</v>
      </c>
      <c r="AD8" s="26">
        <f>+ROUND(AC8/1.21,2)</f>
        <v>45839.64</v>
      </c>
      <c r="AE8" s="12"/>
      <c r="AF8" s="12"/>
      <c r="AG8" s="99"/>
      <c r="AH8" s="12"/>
    </row>
    <row r="9" spans="1:34" ht="29.5" customHeight="1">
      <c r="A9" s="12"/>
      <c r="B9" s="12"/>
      <c r="C9" s="101"/>
      <c r="D9" s="121" t="s">
        <v>28</v>
      </c>
      <c r="E9" s="392" t="s">
        <v>32</v>
      </c>
      <c r="F9" s="555">
        <f>AE62</f>
        <v>0</v>
      </c>
      <c r="G9" s="555">
        <f>AE100</f>
        <v>0</v>
      </c>
      <c r="H9" s="555">
        <f>AE138</f>
        <v>0</v>
      </c>
      <c r="I9" s="569">
        <f>AE176</f>
        <v>0</v>
      </c>
      <c r="J9" s="569">
        <f>AE214</f>
        <v>0</v>
      </c>
      <c r="K9" s="393">
        <f>SUM(F9:J9)</f>
        <v>0</v>
      </c>
      <c r="L9" s="393">
        <f t="shared" si="1"/>
        <v>0</v>
      </c>
      <c r="M9" s="12" t="s">
        <v>30</v>
      </c>
      <c r="N9" s="392" t="s">
        <v>32</v>
      </c>
      <c r="O9" s="591">
        <f>AE56</f>
        <v>0</v>
      </c>
      <c r="P9" s="591">
        <f>AE94</f>
        <v>0</v>
      </c>
      <c r="Q9" s="591">
        <f>AE132</f>
        <v>0</v>
      </c>
      <c r="R9" s="591">
        <f>AE170</f>
        <v>0</v>
      </c>
      <c r="S9" s="591">
        <f>AE208</f>
        <v>0</v>
      </c>
      <c r="T9" s="393">
        <f>SUM(O9:S9)</f>
        <v>0</v>
      </c>
      <c r="U9" s="26">
        <f>+ROUND(T9/1.21,2)</f>
        <v>0</v>
      </c>
      <c r="V9" s="12" t="s">
        <v>30</v>
      </c>
      <c r="W9" s="392" t="s">
        <v>32</v>
      </c>
      <c r="X9" s="26">
        <f t="shared" si="0"/>
        <v>0</v>
      </c>
      <c r="Y9" s="26">
        <f t="shared" si="0"/>
        <v>0</v>
      </c>
      <c r="Z9" s="26">
        <f t="shared" si="0"/>
        <v>0</v>
      </c>
      <c r="AA9" s="26">
        <f t="shared" si="0"/>
        <v>0</v>
      </c>
      <c r="AB9" s="26">
        <f t="shared" si="0"/>
        <v>0</v>
      </c>
      <c r="AC9" s="393">
        <f>SUM(X9:AB9)</f>
        <v>0</v>
      </c>
      <c r="AD9" s="26">
        <f>+ROUND(AC9/1.21,2)</f>
        <v>0</v>
      </c>
      <c r="AE9" s="12"/>
      <c r="AF9" s="12"/>
      <c r="AG9" s="99"/>
      <c r="AH9" s="12"/>
    </row>
    <row r="10" spans="1:34" ht="32.15" customHeight="1">
      <c r="A10" s="12"/>
      <c r="B10" s="12"/>
      <c r="C10" s="101"/>
      <c r="D10" s="121" t="s">
        <v>24</v>
      </c>
      <c r="E10" s="392" t="s">
        <v>33</v>
      </c>
      <c r="F10" s="393">
        <f>O10+X10</f>
        <v>330142.81000000006</v>
      </c>
      <c r="G10" s="548">
        <f>P10+Y10</f>
        <v>341165.25999999989</v>
      </c>
      <c r="H10" s="548">
        <f>Q10+Z10</f>
        <v>342897.87</v>
      </c>
      <c r="I10" s="548">
        <f>R10+AA10</f>
        <v>338638</v>
      </c>
      <c r="J10" s="595">
        <f>S10+AB10</f>
        <v>37102.156986301372</v>
      </c>
      <c r="K10" s="568">
        <f>SUM(F10:J10)</f>
        <v>1389946.0969863012</v>
      </c>
      <c r="L10" s="393">
        <f t="shared" si="1"/>
        <v>1148715.78</v>
      </c>
      <c r="M10" s="12" t="s">
        <v>34</v>
      </c>
      <c r="N10" s="15" t="s">
        <v>35</v>
      </c>
      <c r="O10" s="548">
        <f>AF56</f>
        <v>315320.64000000007</v>
      </c>
      <c r="P10" s="393">
        <f>AF94</f>
        <v>315320.6399999999</v>
      </c>
      <c r="Q10" s="548">
        <f>AF132</f>
        <v>315320.64</v>
      </c>
      <c r="R10" s="549">
        <f>AF170</f>
        <v>315320.64</v>
      </c>
      <c r="S10" s="556">
        <f>AF208</f>
        <v>31352.686986301371</v>
      </c>
      <c r="T10" s="393">
        <f>SUM(O10:S10)</f>
        <v>1292635.2469863014</v>
      </c>
      <c r="U10" s="26">
        <f>+ROUND(T10/1.21,2)</f>
        <v>1068293.5900000001</v>
      </c>
      <c r="V10" s="12" t="s">
        <v>34</v>
      </c>
      <c r="W10" s="15" t="s">
        <v>35</v>
      </c>
      <c r="X10" s="550">
        <f>AF61</f>
        <v>14822.169999999998</v>
      </c>
      <c r="Y10" s="26">
        <f>AF99</f>
        <v>25844.62</v>
      </c>
      <c r="Z10" s="552">
        <f>AF137</f>
        <v>27577.23</v>
      </c>
      <c r="AA10" s="26">
        <f>AF175</f>
        <v>23317.360000000001</v>
      </c>
      <c r="AB10" s="26">
        <f>AF213</f>
        <v>5749.47</v>
      </c>
      <c r="AC10" s="393">
        <f>SUM(X10:AB10)</f>
        <v>97310.849999999991</v>
      </c>
      <c r="AD10" s="26">
        <f>+ROUND(AC10/1.21,2)</f>
        <v>80422.19</v>
      </c>
      <c r="AE10" s="12"/>
      <c r="AF10" s="12"/>
      <c r="AG10" s="99"/>
      <c r="AH10" s="12"/>
    </row>
    <row r="11" spans="1:34">
      <c r="A11" s="12"/>
      <c r="B11" s="12"/>
      <c r="C11" s="101"/>
      <c r="D11" s="100"/>
      <c r="E11" s="209" t="s">
        <v>36</v>
      </c>
      <c r="F11" s="210">
        <f>SUM(F6:F10)</f>
        <v>1649367.5175461443</v>
      </c>
      <c r="G11" s="210">
        <f>SUM(G6:G10)</f>
        <v>1579171.9499999997</v>
      </c>
      <c r="H11" s="210">
        <f>SUM(H6:H10)</f>
        <v>1250951.8700000001</v>
      </c>
      <c r="I11" s="210">
        <f>SUM(I6:I10)</f>
        <v>981190.74</v>
      </c>
      <c r="J11" s="222">
        <f>SUM(J6:J10)</f>
        <v>283572.90698630136</v>
      </c>
      <c r="K11" s="210">
        <f>K6+K7+K8+K9+K10</f>
        <v>5744254.9845324457</v>
      </c>
      <c r="L11" s="210">
        <f t="shared" si="1"/>
        <v>4747318.17</v>
      </c>
      <c r="M11" s="12"/>
      <c r="N11" s="209" t="s">
        <v>37</v>
      </c>
      <c r="O11" s="210">
        <f t="shared" ref="O11:U11" si="2">SUM(O6:O10)</f>
        <v>1576603.1853269662</v>
      </c>
      <c r="P11" s="210">
        <f t="shared" si="2"/>
        <v>1485140.97</v>
      </c>
      <c r="Q11" s="210">
        <f t="shared" si="2"/>
        <v>1116401.58</v>
      </c>
      <c r="R11" s="210">
        <f t="shared" si="2"/>
        <v>866741.61</v>
      </c>
      <c r="S11" s="210">
        <f t="shared" si="2"/>
        <v>255352.5769863014</v>
      </c>
      <c r="T11" s="210">
        <f t="shared" si="2"/>
        <v>5300239.9223132664</v>
      </c>
      <c r="U11" s="210">
        <f t="shared" si="2"/>
        <v>4380363.5699999994</v>
      </c>
      <c r="V11" s="12"/>
      <c r="W11" s="209" t="s">
        <v>37</v>
      </c>
      <c r="X11" s="210">
        <f t="shared" ref="X11:AD11" si="3">SUM(X6:X10)</f>
        <v>72764.33221917809</v>
      </c>
      <c r="Y11" s="210">
        <f t="shared" si="3"/>
        <v>94030.98</v>
      </c>
      <c r="Z11" s="210">
        <f t="shared" si="3"/>
        <v>134550.29000000004</v>
      </c>
      <c r="AA11" s="210">
        <f t="shared" si="3"/>
        <v>114449.13</v>
      </c>
      <c r="AB11" s="210">
        <f t="shared" si="3"/>
        <v>28220.329999999994</v>
      </c>
      <c r="AC11" s="210">
        <f t="shared" si="3"/>
        <v>444015.06221917813</v>
      </c>
      <c r="AD11" s="210">
        <f t="shared" si="3"/>
        <v>366954.60000000003</v>
      </c>
      <c r="AE11" s="12"/>
      <c r="AF11" s="12"/>
      <c r="AG11" s="12"/>
      <c r="AH11" s="12"/>
    </row>
    <row r="12" spans="1:34" s="619" customFormat="1">
      <c r="A12" s="614"/>
      <c r="B12" s="614"/>
      <c r="C12" s="615"/>
      <c r="D12" s="614"/>
      <c r="E12" s="616" t="s">
        <v>21</v>
      </c>
      <c r="F12" s="617">
        <f>F6+F7+F8+F9</f>
        <v>1319224.7075461443</v>
      </c>
      <c r="G12" s="617">
        <f>G6+G7+G8+G9</f>
        <v>1238006.69</v>
      </c>
      <c r="H12" s="617">
        <f>H6+H7+H8+H9</f>
        <v>908054</v>
      </c>
      <c r="I12" s="617">
        <f t="shared" ref="I12:K12" si="4">I6+I7+I8+I9</f>
        <v>642552.74</v>
      </c>
      <c r="J12" s="617">
        <f t="shared" si="4"/>
        <v>246470.75</v>
      </c>
      <c r="K12" s="617">
        <f t="shared" si="4"/>
        <v>4354308.8875461444</v>
      </c>
      <c r="L12" s="617">
        <f>K11-L11</f>
        <v>996936.81453244574</v>
      </c>
      <c r="M12" s="614"/>
      <c r="N12" s="616" t="s">
        <v>21</v>
      </c>
      <c r="O12" s="617">
        <f t="shared" ref="O12:T12" si="5">O6+O7+O8+O9</f>
        <v>1261282.5453269661</v>
      </c>
      <c r="P12" s="617">
        <f t="shared" si="5"/>
        <v>1169820.33</v>
      </c>
      <c r="Q12" s="617">
        <f t="shared" si="5"/>
        <v>801080.94</v>
      </c>
      <c r="R12" s="617">
        <f t="shared" si="5"/>
        <v>551420.97</v>
      </c>
      <c r="S12" s="617">
        <f t="shared" si="5"/>
        <v>223999.89</v>
      </c>
      <c r="T12" s="617">
        <f t="shared" si="5"/>
        <v>4007604.6753269653</v>
      </c>
      <c r="U12" s="618"/>
      <c r="W12" s="616" t="s">
        <v>21</v>
      </c>
      <c r="X12" s="617">
        <f t="shared" ref="X12:AC12" si="6">X6+X7+X8+X9</f>
        <v>57942.162219178084</v>
      </c>
      <c r="Y12" s="617">
        <f t="shared" si="6"/>
        <v>68186.36</v>
      </c>
      <c r="Z12" s="617">
        <f t="shared" si="6"/>
        <v>106973.06000000003</v>
      </c>
      <c r="AA12" s="617">
        <f t="shared" si="6"/>
        <v>91131.77</v>
      </c>
      <c r="AB12" s="617">
        <f t="shared" si="6"/>
        <v>22470.859999999993</v>
      </c>
      <c r="AC12" s="617">
        <f t="shared" si="6"/>
        <v>346704.21221917815</v>
      </c>
      <c r="AD12" s="618"/>
    </row>
    <row r="13" spans="1:34" s="619" customFormat="1">
      <c r="A13" s="614"/>
      <c r="B13" s="614"/>
      <c r="C13" s="615"/>
      <c r="D13" s="614"/>
      <c r="E13" s="616" t="s">
        <v>38</v>
      </c>
      <c r="F13" s="617">
        <f t="shared" ref="F13:K13" si="7">F10</f>
        <v>330142.81000000006</v>
      </c>
      <c r="G13" s="617">
        <f t="shared" si="7"/>
        <v>341165.25999999989</v>
      </c>
      <c r="H13" s="617">
        <f t="shared" si="7"/>
        <v>342897.87</v>
      </c>
      <c r="I13" s="617">
        <f t="shared" si="7"/>
        <v>338638</v>
      </c>
      <c r="J13" s="617">
        <f t="shared" si="7"/>
        <v>37102.156986301372</v>
      </c>
      <c r="K13" s="617">
        <f t="shared" si="7"/>
        <v>1389946.0969863012</v>
      </c>
      <c r="L13" s="617"/>
      <c r="M13" s="614"/>
      <c r="N13" s="616" t="s">
        <v>38</v>
      </c>
      <c r="O13" s="617">
        <f t="shared" ref="O13:T13" si="8">O10</f>
        <v>315320.64000000007</v>
      </c>
      <c r="P13" s="617">
        <f t="shared" si="8"/>
        <v>315320.6399999999</v>
      </c>
      <c r="Q13" s="617">
        <f t="shared" si="8"/>
        <v>315320.64</v>
      </c>
      <c r="R13" s="617">
        <f t="shared" si="8"/>
        <v>315320.64</v>
      </c>
      <c r="S13" s="617">
        <f t="shared" si="8"/>
        <v>31352.686986301371</v>
      </c>
      <c r="T13" s="617">
        <f t="shared" si="8"/>
        <v>1292635.2469863014</v>
      </c>
      <c r="U13" s="618"/>
      <c r="V13" s="614"/>
      <c r="W13" s="616" t="s">
        <v>38</v>
      </c>
      <c r="X13" s="617">
        <f t="shared" ref="X13:AC13" si="9">X10</f>
        <v>14822.169999999998</v>
      </c>
      <c r="Y13" s="617">
        <f t="shared" si="9"/>
        <v>25844.62</v>
      </c>
      <c r="Z13" s="617">
        <f t="shared" si="9"/>
        <v>27577.23</v>
      </c>
      <c r="AA13" s="617">
        <f t="shared" si="9"/>
        <v>23317.360000000001</v>
      </c>
      <c r="AB13" s="617">
        <f t="shared" si="9"/>
        <v>5749.47</v>
      </c>
      <c r="AC13" s="617">
        <f t="shared" si="9"/>
        <v>97310.849999999991</v>
      </c>
      <c r="AD13" s="614"/>
    </row>
    <row r="14" spans="1:34" s="619" customFormat="1">
      <c r="A14" s="614"/>
      <c r="B14" s="614"/>
      <c r="C14" s="615"/>
      <c r="D14" s="614"/>
      <c r="E14" s="616"/>
      <c r="F14" s="620"/>
      <c r="G14" s="620"/>
      <c r="H14" s="620"/>
      <c r="I14" s="620"/>
      <c r="J14" s="620"/>
      <c r="K14" s="620"/>
      <c r="L14" s="620"/>
      <c r="M14" s="614"/>
      <c r="N14" s="614"/>
      <c r="O14" s="547">
        <f>32.2507869781545%+0.1390939695</f>
        <v>0.46160183928154497</v>
      </c>
      <c r="P14" s="547"/>
      <c r="Q14" s="547"/>
      <c r="R14" s="547"/>
      <c r="S14" s="547"/>
      <c r="T14" s="620"/>
      <c r="U14" s="620"/>
      <c r="V14" s="614"/>
      <c r="W14" s="614" t="s">
        <v>21</v>
      </c>
      <c r="X14" s="621"/>
      <c r="Y14" s="622">
        <v>68186.36</v>
      </c>
      <c r="Z14" s="622">
        <v>106973.06</v>
      </c>
      <c r="AA14" s="622">
        <v>91131.77</v>
      </c>
      <c r="AB14" s="622">
        <v>22470.86</v>
      </c>
      <c r="AC14" s="620"/>
      <c r="AD14" s="620"/>
    </row>
    <row r="15" spans="1:34" s="619" customFormat="1">
      <c r="A15" s="614"/>
      <c r="B15" s="614"/>
      <c r="C15" s="615"/>
      <c r="D15" s="614"/>
      <c r="E15" s="623"/>
      <c r="F15" s="624"/>
      <c r="G15" s="624"/>
      <c r="H15" s="624"/>
      <c r="I15" s="624"/>
      <c r="J15" s="624"/>
      <c r="K15" s="624"/>
      <c r="L15" s="624"/>
      <c r="M15" s="614"/>
      <c r="N15" s="619" t="s">
        <v>21</v>
      </c>
      <c r="O15" s="625">
        <v>1261282.5453269661</v>
      </c>
      <c r="P15" s="626">
        <v>1169820.33</v>
      </c>
      <c r="Q15" s="626">
        <v>801080.94</v>
      </c>
      <c r="R15" s="626">
        <v>551420.97</v>
      </c>
      <c r="S15" s="626">
        <v>223999.89</v>
      </c>
      <c r="T15" s="626">
        <v>4007604.6753269653</v>
      </c>
      <c r="U15" s="626"/>
      <c r="W15" s="619" t="s">
        <v>38</v>
      </c>
      <c r="X15" s="626"/>
      <c r="Y15" s="626">
        <v>25844.62</v>
      </c>
      <c r="Z15" s="622">
        <v>27577.23</v>
      </c>
      <c r="AA15" s="622">
        <v>23317.360000000001</v>
      </c>
      <c r="AB15" s="622">
        <v>5749.47</v>
      </c>
      <c r="AC15" s="626"/>
      <c r="AD15" s="626"/>
    </row>
    <row r="16" spans="1:34" s="619" customFormat="1">
      <c r="A16" s="614"/>
      <c r="B16" s="614"/>
      <c r="C16" s="615"/>
      <c r="D16" s="614"/>
      <c r="E16" s="627"/>
      <c r="F16" s="628"/>
      <c r="G16" s="628"/>
      <c r="H16" s="628"/>
      <c r="I16" s="628"/>
      <c r="J16" s="628"/>
      <c r="K16" s="628"/>
      <c r="L16" s="626"/>
      <c r="M16" s="614"/>
      <c r="N16" s="619" t="s">
        <v>38</v>
      </c>
      <c r="O16" s="628">
        <v>315320.64000000007</v>
      </c>
      <c r="P16" s="628">
        <v>315320.6399999999</v>
      </c>
      <c r="Q16" s="628">
        <v>315320.64</v>
      </c>
      <c r="R16" s="628">
        <v>315320.64</v>
      </c>
      <c r="S16" s="628">
        <v>31352.686986301371</v>
      </c>
      <c r="T16" s="628">
        <v>1292635.2469863014</v>
      </c>
      <c r="U16" s="626"/>
      <c r="W16" s="619" t="s">
        <v>37</v>
      </c>
      <c r="X16" s="625"/>
      <c r="Y16" s="626">
        <v>94030.98</v>
      </c>
      <c r="Z16" s="626">
        <v>134550.29</v>
      </c>
      <c r="AA16" s="626">
        <v>114449.13</v>
      </c>
      <c r="AB16" s="626">
        <v>28220.33</v>
      </c>
      <c r="AC16" s="626"/>
      <c r="AD16" s="626"/>
    </row>
    <row r="17" spans="1:45">
      <c r="A17" s="614"/>
      <c r="B17" s="614"/>
      <c r="C17" s="615"/>
      <c r="D17" s="614"/>
      <c r="E17" s="627"/>
      <c r="F17" s="629"/>
      <c r="G17" s="629"/>
      <c r="H17" s="629"/>
      <c r="I17" s="629"/>
      <c r="J17" s="629"/>
      <c r="K17" s="629"/>
      <c r="L17" s="629"/>
      <c r="M17" s="614"/>
      <c r="N17" s="619"/>
      <c r="O17" s="630"/>
      <c r="P17" s="630"/>
      <c r="Q17" s="630"/>
      <c r="R17" s="630"/>
      <c r="S17" s="630"/>
      <c r="T17" s="626"/>
      <c r="U17" s="626"/>
      <c r="V17" s="619"/>
      <c r="W17" s="619"/>
      <c r="X17" s="626"/>
      <c r="Y17" s="629">
        <f>Y16-Y11</f>
        <v>0</v>
      </c>
      <c r="Z17" s="629">
        <f>Z16-Z11</f>
        <v>0</v>
      </c>
      <c r="AA17" s="629">
        <f>AA16-AA11</f>
        <v>0</v>
      </c>
      <c r="AB17" s="629">
        <f>AB16-AB11</f>
        <v>0</v>
      </c>
      <c r="AC17" s="626"/>
      <c r="AD17" s="626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</row>
    <row r="18" spans="1:45">
      <c r="A18" s="348"/>
      <c r="B18" s="348"/>
      <c r="C18" s="351"/>
      <c r="D18" s="348"/>
      <c r="E18" s="352"/>
      <c r="F18" s="353"/>
      <c r="G18" s="354"/>
      <c r="H18" s="354"/>
      <c r="I18" s="354"/>
      <c r="J18" s="354"/>
      <c r="K18" s="354"/>
      <c r="L18" s="348"/>
      <c r="M18" s="348"/>
      <c r="N18" s="348"/>
      <c r="O18" s="354"/>
      <c r="P18" s="348"/>
      <c r="Q18" s="348"/>
      <c r="R18" s="348"/>
      <c r="S18" s="348"/>
      <c r="T18" s="348"/>
      <c r="U18" s="348"/>
      <c r="V18" s="348"/>
      <c r="W18" s="348"/>
      <c r="X18" s="348"/>
      <c r="Y18" s="348"/>
      <c r="Z18" s="348"/>
      <c r="AA18" s="124"/>
      <c r="AB18" s="124"/>
      <c r="AC18" s="348"/>
      <c r="AD18" s="348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</row>
    <row r="19" spans="1:45" ht="26.25" customHeight="1">
      <c r="A19" s="12"/>
      <c r="B19" s="12"/>
      <c r="C19" s="101"/>
      <c r="D19" s="208" t="s">
        <v>39</v>
      </c>
      <c r="E19" s="208" t="s">
        <v>8</v>
      </c>
      <c r="F19" s="208" t="s">
        <v>40</v>
      </c>
      <c r="G19" s="208" t="s">
        <v>41</v>
      </c>
      <c r="H19" s="208" t="s">
        <v>42</v>
      </c>
      <c r="I19" s="208" t="s">
        <v>43</v>
      </c>
      <c r="J19" s="208" t="s">
        <v>44</v>
      </c>
      <c r="K19" s="25" t="s">
        <v>45</v>
      </c>
      <c r="L19" s="12"/>
      <c r="M19" s="12"/>
      <c r="N19" s="213" t="s">
        <v>46</v>
      </c>
      <c r="O19" s="213" t="s">
        <v>40</v>
      </c>
      <c r="P19" s="213" t="s">
        <v>41</v>
      </c>
      <c r="Q19" s="213" t="s">
        <v>42</v>
      </c>
      <c r="R19" s="213" t="s">
        <v>43</v>
      </c>
      <c r="S19" s="213" t="s">
        <v>47</v>
      </c>
      <c r="T19" s="25" t="s">
        <v>45</v>
      </c>
      <c r="U19" s="12"/>
      <c r="V19" s="12"/>
      <c r="W19" s="229" t="s">
        <v>48</v>
      </c>
      <c r="X19" s="229" t="s">
        <v>40</v>
      </c>
      <c r="Y19" s="229" t="s">
        <v>41</v>
      </c>
      <c r="Z19" s="229" t="s">
        <v>42</v>
      </c>
      <c r="AA19" s="229" t="s">
        <v>43</v>
      </c>
      <c r="AB19" s="229" t="s">
        <v>47</v>
      </c>
      <c r="AC19" s="25" t="s">
        <v>45</v>
      </c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</row>
    <row r="20" spans="1:45">
      <c r="A20" s="12"/>
      <c r="B20" s="12"/>
      <c r="C20" s="101"/>
      <c r="D20" s="121"/>
      <c r="E20" s="392" t="s">
        <v>20</v>
      </c>
      <c r="F20" s="495">
        <f>AI62</f>
        <v>5927.8895052473772</v>
      </c>
      <c r="G20" s="495">
        <f>AI100</f>
        <v>6952.4406296851575</v>
      </c>
      <c r="H20" s="495">
        <f>AI138</f>
        <v>5896.0734542124919</v>
      </c>
      <c r="I20" s="495">
        <f>AI176</f>
        <v>5071.7265276757598</v>
      </c>
      <c r="J20" s="495">
        <f>AI214</f>
        <v>1570.0353084084356</v>
      </c>
      <c r="K20" s="495">
        <f>SUM(F20:J20)</f>
        <v>25418.165425229221</v>
      </c>
      <c r="L20" s="12"/>
      <c r="M20" s="12"/>
      <c r="N20" s="15" t="s">
        <v>22</v>
      </c>
      <c r="O20" s="494">
        <f>AI56</f>
        <v>5518.6503748125942</v>
      </c>
      <c r="P20" s="494">
        <f>AI94</f>
        <v>6543.0833583208396</v>
      </c>
      <c r="Q20" s="494">
        <f>AI132</f>
        <v>5183.7028485757128</v>
      </c>
      <c r="R20" s="494">
        <f>AI170</f>
        <v>4458.9599700149929</v>
      </c>
      <c r="S20" s="494">
        <f>AI208</f>
        <v>1418.9422788605698</v>
      </c>
      <c r="T20" s="495">
        <f>SUM(O20:S20)</f>
        <v>23123.338830584707</v>
      </c>
      <c r="U20" s="12"/>
      <c r="V20" s="12"/>
      <c r="W20" s="15" t="s">
        <v>22</v>
      </c>
      <c r="X20" s="494">
        <f>F20-O20</f>
        <v>409.23913043478296</v>
      </c>
      <c r="Y20" s="494">
        <f t="shared" ref="X20:AB22" si="10">G20-P20</f>
        <v>409.35727136431797</v>
      </c>
      <c r="Z20" s="494">
        <f t="shared" si="10"/>
        <v>712.37060563677915</v>
      </c>
      <c r="AA20" s="494">
        <f t="shared" si="10"/>
        <v>612.76655766076692</v>
      </c>
      <c r="AB20" s="494">
        <f t="shared" si="10"/>
        <v>151.09302954786585</v>
      </c>
      <c r="AC20" s="495">
        <f>SUM(X20:AB20)</f>
        <v>2294.8265946445126</v>
      </c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</row>
    <row r="21" spans="1:45" ht="29.15" customHeight="1">
      <c r="A21" s="12"/>
      <c r="B21" s="12"/>
      <c r="C21" s="101"/>
      <c r="D21" s="121"/>
      <c r="E21" s="392" t="s">
        <v>25</v>
      </c>
      <c r="F21" s="495">
        <f>AJ62+AL62</f>
        <v>11212.825000691817</v>
      </c>
      <c r="G21" s="495">
        <f>AJ100+AL100</f>
        <v>8522.1484405448282</v>
      </c>
      <c r="H21" s="495">
        <f>AJ138+AL138</f>
        <v>5285.4456891241171</v>
      </c>
      <c r="I21" s="495">
        <f>AJ176+AL176</f>
        <v>2694.2170534419583</v>
      </c>
      <c r="J21" s="495">
        <f>AJ214+AL214</f>
        <v>1708.9306455273481</v>
      </c>
      <c r="K21" s="495">
        <f>SUM(F21:J21)</f>
        <v>29423.56682933007</v>
      </c>
      <c r="L21" s="12"/>
      <c r="M21" s="12"/>
      <c r="N21" s="15" t="s">
        <v>26</v>
      </c>
      <c r="O21" s="494">
        <f>AJ56+AL56</f>
        <v>10879.492883462759</v>
      </c>
      <c r="P21" s="494">
        <f>AJ94+AL94</f>
        <v>8063.3869565217401</v>
      </c>
      <c r="Q21" s="494">
        <f>AJ132+AL132</f>
        <v>4666.6808095952019</v>
      </c>
      <c r="R21" s="494">
        <f>AJ170+AL170</f>
        <v>2171.2514242878556</v>
      </c>
      <c r="S21" s="494">
        <f>AJ208+AL208</f>
        <v>1579.9799100449775</v>
      </c>
      <c r="T21" s="495">
        <f>SUM(O21:S21)</f>
        <v>27360.791983912539</v>
      </c>
      <c r="U21" s="12"/>
      <c r="V21" s="12"/>
      <c r="W21" s="15" t="s">
        <v>26</v>
      </c>
      <c r="X21" s="494">
        <f>F21-O21</f>
        <v>333.33211722905799</v>
      </c>
      <c r="Y21" s="494">
        <f>G21-P21</f>
        <v>458.76148402308809</v>
      </c>
      <c r="Z21" s="494">
        <f t="shared" si="10"/>
        <v>618.76487952891512</v>
      </c>
      <c r="AA21" s="494">
        <f t="shared" si="10"/>
        <v>522.96562915410277</v>
      </c>
      <c r="AB21" s="494">
        <f t="shared" si="10"/>
        <v>128.95073548237065</v>
      </c>
      <c r="AC21" s="495">
        <f>SUM(X21:AB21)</f>
        <v>2062.7748454175344</v>
      </c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</row>
    <row r="22" spans="1:45">
      <c r="A22" s="12"/>
      <c r="B22" s="12"/>
      <c r="C22" s="101"/>
      <c r="D22" s="121"/>
      <c r="E22" s="392" t="s">
        <v>31</v>
      </c>
      <c r="F22" s="495">
        <f>AK62</f>
        <v>2436.8289473684213</v>
      </c>
      <c r="G22" s="495">
        <f>AK100</f>
        <v>2849.5966759002772</v>
      </c>
      <c r="H22" s="495">
        <f>AK138</f>
        <v>2244.2522160664821</v>
      </c>
      <c r="I22" s="495">
        <f>AK176</f>
        <v>1722.3357340720222</v>
      </c>
      <c r="J22" s="495">
        <f>AK214</f>
        <v>383.81620498614956</v>
      </c>
      <c r="K22" s="495">
        <f>SUM(F22:J22)</f>
        <v>9636.8297783933522</v>
      </c>
      <c r="L22" s="12"/>
      <c r="M22" s="12"/>
      <c r="N22" s="15" t="s">
        <v>31</v>
      </c>
      <c r="O22" s="494">
        <f>AK56</f>
        <v>2320.3101108033243</v>
      </c>
      <c r="P22" s="494">
        <f>AK94</f>
        <v>2708.7085872576181</v>
      </c>
      <c r="Q22" s="494">
        <f>AK132</f>
        <v>1995.295706371191</v>
      </c>
      <c r="R22" s="494">
        <f>AK170</f>
        <v>1512.2696675900277</v>
      </c>
      <c r="S22" s="494">
        <f>AK208</f>
        <v>332.0191135734072</v>
      </c>
      <c r="T22" s="495">
        <f>SUM(O22:S22)</f>
        <v>8868.603185595568</v>
      </c>
      <c r="U22" s="12"/>
      <c r="V22" s="12"/>
      <c r="W22" s="15" t="s">
        <v>31</v>
      </c>
      <c r="X22" s="494">
        <f t="shared" si="10"/>
        <v>116.51883656509699</v>
      </c>
      <c r="Y22" s="494">
        <f t="shared" si="10"/>
        <v>140.88808864265911</v>
      </c>
      <c r="Z22" s="494">
        <f t="shared" si="10"/>
        <v>248.95650969529106</v>
      </c>
      <c r="AA22" s="494">
        <f t="shared" si="10"/>
        <v>210.06606648199454</v>
      </c>
      <c r="AB22" s="494">
        <f t="shared" si="10"/>
        <v>51.797091412742361</v>
      </c>
      <c r="AC22" s="495">
        <f>SUM(X22:AB22)</f>
        <v>768.22659279778406</v>
      </c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</row>
    <row r="23" spans="1:45" ht="19.5" customHeight="1">
      <c r="A23" s="12"/>
      <c r="B23" s="12"/>
      <c r="C23" s="101"/>
      <c r="D23" s="121"/>
      <c r="E23" s="392" t="s">
        <v>32</v>
      </c>
      <c r="F23" s="493"/>
      <c r="G23" s="493"/>
      <c r="H23" s="493"/>
      <c r="I23" s="493"/>
      <c r="J23" s="493"/>
      <c r="K23" s="493">
        <f>SUM(F23:J23)</f>
        <v>0</v>
      </c>
      <c r="L23" s="12"/>
      <c r="M23" s="12"/>
      <c r="N23" s="392" t="s">
        <v>32</v>
      </c>
      <c r="O23" s="496"/>
      <c r="P23" s="496"/>
      <c r="Q23" s="496"/>
      <c r="R23" s="496"/>
      <c r="S23" s="496"/>
      <c r="T23" s="496">
        <f>SUM(O23:S23)</f>
        <v>0</v>
      </c>
      <c r="U23" s="12"/>
      <c r="V23" s="12"/>
      <c r="W23" s="392" t="s">
        <v>32</v>
      </c>
      <c r="X23" s="496"/>
      <c r="Y23" s="496"/>
      <c r="Z23" s="496"/>
      <c r="AA23" s="496"/>
      <c r="AB23" s="496"/>
      <c r="AC23" s="496">
        <f>SUM(X23:AB23)</f>
        <v>0</v>
      </c>
      <c r="AD23" s="12"/>
      <c r="AE23" s="12"/>
      <c r="AF23" s="12"/>
      <c r="AG23" s="587"/>
      <c r="AH23" s="587"/>
      <c r="AI23" s="587"/>
      <c r="AJ23" s="12"/>
      <c r="AK23" s="12"/>
      <c r="AL23" s="12"/>
      <c r="AM23" s="12"/>
      <c r="AN23" s="12"/>
      <c r="AO23" s="12"/>
      <c r="AP23" s="12"/>
    </row>
    <row r="24" spans="1:45" ht="35.5" customHeight="1">
      <c r="A24" s="12"/>
      <c r="B24" s="12"/>
      <c r="C24" s="101"/>
      <c r="D24" s="121"/>
      <c r="E24" s="392" t="s">
        <v>33</v>
      </c>
      <c r="F24" s="393">
        <f>AM62</f>
        <v>4949.6673163418282</v>
      </c>
      <c r="G24" s="393">
        <f>AM100</f>
        <v>5114.9214392803588</v>
      </c>
      <c r="H24" s="393">
        <f>AM138</f>
        <v>5139.9573472771435</v>
      </c>
      <c r="I24" s="393">
        <f>AM176</f>
        <v>5076.0912303356154</v>
      </c>
      <c r="J24" s="393">
        <f>AM214</f>
        <v>556.0223836474396</v>
      </c>
      <c r="K24" s="393">
        <f>SUM(F24:J24)</f>
        <v>20836.659716882386</v>
      </c>
      <c r="L24" s="12"/>
      <c r="M24" s="12"/>
      <c r="N24" s="15" t="s">
        <v>35</v>
      </c>
      <c r="O24" s="494">
        <f>AM56</f>
        <v>4727.4458770614683</v>
      </c>
      <c r="P24" s="494">
        <f>AM94</f>
        <v>4727.4458770614683</v>
      </c>
      <c r="Q24" s="494">
        <f>AM132</f>
        <v>4727.4458770614683</v>
      </c>
      <c r="R24" s="494">
        <f>AM170</f>
        <v>4727.4458770614692</v>
      </c>
      <c r="S24" s="494">
        <f>AM208</f>
        <v>470.05527715594258</v>
      </c>
      <c r="T24" s="495">
        <f>SUM(O24:S24)</f>
        <v>19379.838785401815</v>
      </c>
      <c r="U24" s="12"/>
      <c r="V24" s="12"/>
      <c r="W24" s="15" t="s">
        <v>35</v>
      </c>
      <c r="X24" s="494">
        <f>F24-O24</f>
        <v>222.22143928035985</v>
      </c>
      <c r="Y24" s="494">
        <f t="shared" ref="Y24:AB24" si="11">G24-P24</f>
        <v>387.47556221889045</v>
      </c>
      <c r="Z24" s="494">
        <f t="shared" si="11"/>
        <v>412.51147021567522</v>
      </c>
      <c r="AA24" s="494">
        <f t="shared" si="11"/>
        <v>348.64535327414615</v>
      </c>
      <c r="AB24" s="494">
        <f t="shared" si="11"/>
        <v>85.96710649149702</v>
      </c>
      <c r="AC24" s="495">
        <f>SUM(X24:AB24)</f>
        <v>1456.8209314805686</v>
      </c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</row>
    <row r="25" spans="1:45">
      <c r="A25" s="12"/>
      <c r="B25" s="12"/>
      <c r="C25" s="101"/>
      <c r="D25" s="121"/>
      <c r="E25" s="209" t="s">
        <v>36</v>
      </c>
      <c r="F25" s="222">
        <f t="shared" ref="F25:K25" si="12">SUM(F20:F24)</f>
        <v>24527.210769649442</v>
      </c>
      <c r="G25" s="222">
        <f t="shared" si="12"/>
        <v>23439.107185410623</v>
      </c>
      <c r="H25" s="222">
        <f t="shared" si="12"/>
        <v>18565.728706680235</v>
      </c>
      <c r="I25" s="222">
        <f t="shared" si="12"/>
        <v>14564.370545525355</v>
      </c>
      <c r="J25" s="222">
        <f t="shared" si="12"/>
        <v>4218.8045425693726</v>
      </c>
      <c r="K25" s="222">
        <f t="shared" si="12"/>
        <v>85315.221749835036</v>
      </c>
      <c r="L25" s="12"/>
      <c r="M25" s="12"/>
      <c r="N25" s="209" t="s">
        <v>37</v>
      </c>
      <c r="O25" s="222">
        <f t="shared" ref="O25:T25" si="13">SUM(O20:O24)</f>
        <v>23445.899246140147</v>
      </c>
      <c r="P25" s="222">
        <f t="shared" si="13"/>
        <v>22042.624779161666</v>
      </c>
      <c r="Q25" s="222">
        <f t="shared" si="13"/>
        <v>16573.125241603575</v>
      </c>
      <c r="R25" s="222">
        <f t="shared" si="13"/>
        <v>12869.926938954346</v>
      </c>
      <c r="S25" s="222">
        <f t="shared" si="13"/>
        <v>3800.996579634897</v>
      </c>
      <c r="T25" s="222">
        <f t="shared" si="13"/>
        <v>78732.572785494616</v>
      </c>
      <c r="U25" s="12"/>
      <c r="V25" s="12"/>
      <c r="W25" s="209" t="s">
        <v>37</v>
      </c>
      <c r="X25" s="498">
        <f t="shared" ref="X25:AC25" si="14">SUM(X20:X24)</f>
        <v>1081.3115235092978</v>
      </c>
      <c r="Y25" s="498">
        <f t="shared" si="14"/>
        <v>1396.4824062489556</v>
      </c>
      <c r="Z25" s="498">
        <f t="shared" si="14"/>
        <v>1992.6034650766605</v>
      </c>
      <c r="AA25" s="498">
        <f t="shared" si="14"/>
        <v>1694.4436065710104</v>
      </c>
      <c r="AB25" s="498">
        <f t="shared" si="14"/>
        <v>417.80796293447588</v>
      </c>
      <c r="AC25" s="498">
        <f t="shared" si="14"/>
        <v>6582.6489643404002</v>
      </c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</row>
    <row r="26" spans="1:45" ht="13.5" customHeight="1">
      <c r="A26" s="12"/>
      <c r="B26" s="12"/>
      <c r="C26" s="101"/>
      <c r="D26" s="12"/>
      <c r="E26" s="102"/>
      <c r="F26" s="207"/>
      <c r="G26" s="99"/>
      <c r="H26" s="99"/>
      <c r="I26" s="99"/>
      <c r="J26" s="99"/>
      <c r="K26" s="12"/>
      <c r="L26" s="348"/>
      <c r="M26" s="348"/>
      <c r="N26" s="349"/>
      <c r="O26" s="349"/>
      <c r="P26" s="349"/>
      <c r="Q26" s="349"/>
      <c r="R26" s="348"/>
      <c r="S26" s="350"/>
      <c r="T26" s="333"/>
      <c r="U26" s="12"/>
      <c r="V26" s="12"/>
      <c r="W26" s="12"/>
      <c r="X26" s="12"/>
      <c r="Y26" s="12"/>
      <c r="Z26" s="12"/>
      <c r="AA26"/>
      <c r="AB26" s="587">
        <f t="shared" ref="AB26:AG26" si="15">AB27-AB32</f>
        <v>-17834.169999999998</v>
      </c>
      <c r="AC26" s="587">
        <f t="shared" si="15"/>
        <v>-54016.110397260258</v>
      </c>
      <c r="AD26" s="587">
        <f t="shared" si="15"/>
        <v>0</v>
      </c>
      <c r="AE26" s="587">
        <f t="shared" si="15"/>
        <v>71850.28</v>
      </c>
      <c r="AF26" s="587">
        <f t="shared" si="15"/>
        <v>0</v>
      </c>
      <c r="AG26" s="587">
        <f t="shared" si="15"/>
        <v>-3.9726025715935975E-4</v>
      </c>
      <c r="AH26" s="12"/>
      <c r="AI26" s="12"/>
      <c r="AJ26" s="12"/>
      <c r="AK26" s="12"/>
      <c r="AL26" s="12"/>
      <c r="AM26" s="12"/>
      <c r="AN26" s="12"/>
      <c r="AO26" s="12"/>
      <c r="AP26" s="12"/>
    </row>
    <row r="27" spans="1:45" ht="18.75" customHeight="1">
      <c r="A27" s="12"/>
      <c r="B27" s="12"/>
      <c r="C27" s="101"/>
      <c r="D27" s="12"/>
      <c r="E27" s="102"/>
      <c r="F27" s="12"/>
      <c r="G27" s="12"/>
      <c r="H27" s="12"/>
      <c r="I27" s="12"/>
      <c r="J27" s="12"/>
      <c r="K27" s="12"/>
      <c r="L27" s="348"/>
      <c r="M27" s="348"/>
      <c r="N27" s="348"/>
      <c r="O27" s="349"/>
      <c r="P27" s="349"/>
      <c r="Q27" s="349"/>
      <c r="R27" s="349"/>
      <c r="S27" s="348"/>
      <c r="T27" s="12"/>
      <c r="U27"/>
      <c r="V27"/>
      <c r="W27" s="12"/>
      <c r="X27" s="12"/>
      <c r="Y27" s="12"/>
      <c r="Z27" s="12"/>
      <c r="AA27" s="13">
        <v>46387</v>
      </c>
      <c r="AB27">
        <v>7020.86</v>
      </c>
      <c r="AC27">
        <v>12006.424328767123</v>
      </c>
      <c r="AD27">
        <v>2507.9299999999998</v>
      </c>
      <c r="AE27">
        <v>71850.28</v>
      </c>
      <c r="AF27" s="12">
        <v>3889.01</v>
      </c>
      <c r="AG27" s="586">
        <v>97274.504328767114</v>
      </c>
      <c r="AH27" s="12"/>
      <c r="AI27" s="645" t="s">
        <v>49</v>
      </c>
      <c r="AJ27" s="646"/>
      <c r="AK27" s="646"/>
      <c r="AL27" s="646"/>
      <c r="AM27" s="646"/>
      <c r="AN27" s="646"/>
      <c r="AO27" s="12"/>
      <c r="AP27" s="12"/>
    </row>
    <row r="28" spans="1:45">
      <c r="A28" s="12"/>
      <c r="B28" s="12"/>
      <c r="C28" s="634" t="s">
        <v>50</v>
      </c>
      <c r="D28" s="634"/>
      <c r="E28" s="100"/>
      <c r="F28" s="100"/>
      <c r="G28" s="12"/>
      <c r="H28" s="12"/>
      <c r="I28" s="12"/>
      <c r="J28" s="12"/>
      <c r="K28" s="12"/>
      <c r="L28" s="12"/>
      <c r="M28" s="12"/>
      <c r="N28" s="99">
        <f>P28*0.25</f>
        <v>0</v>
      </c>
      <c r="O28" s="99">
        <f>P28*0.75</f>
        <v>0</v>
      </c>
      <c r="P28" s="99">
        <f>P32/K32</f>
        <v>0</v>
      </c>
      <c r="Q28" s="12"/>
      <c r="R28" s="12"/>
      <c r="S28"/>
      <c r="T28"/>
      <c r="U28" s="588">
        <v>100846.5</v>
      </c>
      <c r="V28" s="637" t="s">
        <v>51</v>
      </c>
      <c r="W28" s="637"/>
      <c r="X28" s="9"/>
      <c r="Y28" s="12"/>
      <c r="Z28" s="12"/>
      <c r="AA28" s="633" t="s">
        <v>52</v>
      </c>
      <c r="AB28" s="633"/>
      <c r="AC28" s="633"/>
      <c r="AD28" s="633"/>
      <c r="AE28" s="633"/>
      <c r="AF28" s="633"/>
      <c r="AG28" s="12"/>
      <c r="AH28" s="12"/>
      <c r="AI28" s="633" t="s">
        <v>53</v>
      </c>
      <c r="AJ28" s="633"/>
      <c r="AK28" s="633"/>
      <c r="AL28" s="12"/>
      <c r="AM28" s="12"/>
      <c r="AN28" s="12"/>
      <c r="AO28" s="12"/>
      <c r="AP28" s="12"/>
    </row>
    <row r="29" spans="1:45" s="9" customFormat="1" ht="41.5" customHeight="1">
      <c r="A29" s="631" t="s">
        <v>77</v>
      </c>
      <c r="B29" s="25" t="s">
        <v>54</v>
      </c>
      <c r="C29" s="25" t="s">
        <v>8</v>
      </c>
      <c r="D29" s="25" t="s">
        <v>55</v>
      </c>
      <c r="E29" s="25" t="s">
        <v>56</v>
      </c>
      <c r="F29" s="341" t="s">
        <v>57</v>
      </c>
      <c r="G29" s="342" t="s">
        <v>58</v>
      </c>
      <c r="H29" s="208" t="s">
        <v>59</v>
      </c>
      <c r="I29" s="208" t="s">
        <v>60</v>
      </c>
      <c r="J29" s="342" t="s">
        <v>61</v>
      </c>
      <c r="K29" s="208" t="s">
        <v>59</v>
      </c>
      <c r="L29" s="208" t="s">
        <v>62</v>
      </c>
      <c r="M29" s="342" t="s">
        <v>63</v>
      </c>
      <c r="N29" s="208" t="s">
        <v>59</v>
      </c>
      <c r="O29" s="208" t="s">
        <v>64</v>
      </c>
      <c r="P29" s="342" t="s">
        <v>65</v>
      </c>
      <c r="Q29" s="342" t="s">
        <v>66</v>
      </c>
      <c r="R29" s="208" t="s">
        <v>59</v>
      </c>
      <c r="S29" s="208" t="s">
        <v>67</v>
      </c>
      <c r="T29" s="208" t="s">
        <v>68</v>
      </c>
      <c r="U29" s="208" t="s">
        <v>69</v>
      </c>
      <c r="V29" s="343" t="s">
        <v>70</v>
      </c>
      <c r="W29" s="343" t="s">
        <v>71</v>
      </c>
      <c r="X29" s="342" t="s">
        <v>72</v>
      </c>
      <c r="Y29" s="342" t="s">
        <v>73</v>
      </c>
      <c r="Z29" s="343" t="s">
        <v>74</v>
      </c>
      <c r="AA29" s="559" t="s">
        <v>21</v>
      </c>
      <c r="AB29" s="208" t="s">
        <v>60</v>
      </c>
      <c r="AC29" s="208" t="s">
        <v>62</v>
      </c>
      <c r="AD29" s="208" t="s">
        <v>64</v>
      </c>
      <c r="AE29" s="208" t="s">
        <v>65</v>
      </c>
      <c r="AF29" s="208" t="s">
        <v>75</v>
      </c>
      <c r="AG29" s="208" t="s">
        <v>76</v>
      </c>
      <c r="AH29" s="9" t="s">
        <v>77</v>
      </c>
      <c r="AI29" s="208" t="s">
        <v>78</v>
      </c>
      <c r="AJ29" s="208" t="s">
        <v>79</v>
      </c>
      <c r="AK29" s="208" t="s">
        <v>80</v>
      </c>
      <c r="AL29" s="344" t="s">
        <v>81</v>
      </c>
      <c r="AM29" s="344" t="s">
        <v>82</v>
      </c>
      <c r="AN29" s="208" t="s">
        <v>83</v>
      </c>
      <c r="AP29" s="341" t="s">
        <v>57</v>
      </c>
      <c r="AQ29" t="s">
        <v>188</v>
      </c>
      <c r="AR29"/>
      <c r="AS29"/>
    </row>
    <row r="30" spans="1:45" s="9" customFormat="1">
      <c r="A30" s="217" t="s">
        <v>84</v>
      </c>
      <c r="B30" s="124">
        <v>5</v>
      </c>
      <c r="C30" s="146" t="s">
        <v>85</v>
      </c>
      <c r="D30" s="146" t="s">
        <v>86</v>
      </c>
      <c r="E30" s="146" t="s">
        <v>87</v>
      </c>
      <c r="F30" s="146" t="s">
        <v>88</v>
      </c>
      <c r="G30" s="135">
        <v>425</v>
      </c>
      <c r="H30" s="251">
        <f>Perfils!$G$9</f>
        <v>66.7</v>
      </c>
      <c r="I30" s="206">
        <f>ROUND(G30*H30,2)</f>
        <v>28347.5</v>
      </c>
      <c r="J30" s="136">
        <v>274.58306196641206</v>
      </c>
      <c r="K30" s="251">
        <f>Perfils!$G$16</f>
        <v>66.7</v>
      </c>
      <c r="L30" s="206">
        <f>ROUND(J30*K30,2)</f>
        <v>18314.689999999999</v>
      </c>
      <c r="M30" s="251">
        <f>(G30+J30+Q30)*0.15</f>
        <v>140.25</v>
      </c>
      <c r="N30" s="251">
        <f>Perfils!$G$23</f>
        <v>72.2</v>
      </c>
      <c r="O30" s="206">
        <f>ROUND(M30*N30,2)</f>
        <v>10126.049999999999</v>
      </c>
      <c r="P30" s="30"/>
      <c r="Q30" s="135">
        <v>235.41693803358794</v>
      </c>
      <c r="R30" s="134">
        <f>Perfils!$G$30</f>
        <v>66.7</v>
      </c>
      <c r="S30" s="125">
        <f>ROUND(Q30*R30,2)</f>
        <v>15702.31</v>
      </c>
      <c r="T30" s="134">
        <f>G30+J30+M30</f>
        <v>839.83306196641206</v>
      </c>
      <c r="U30" s="125">
        <f>I30+L30+O30+P30+S30</f>
        <v>72490.55</v>
      </c>
      <c r="V30" s="19">
        <f>Transició!G21</f>
        <v>46120</v>
      </c>
      <c r="W30" s="19">
        <f>Transició!H21</f>
        <v>46190</v>
      </c>
      <c r="X30" s="134">
        <f>Transició!K21*1</f>
        <v>318</v>
      </c>
      <c r="Y30" s="29">
        <f>X30*K30*1</f>
        <v>21210.600000000002</v>
      </c>
      <c r="Z30" s="19"/>
      <c r="AA30" s="558">
        <f>AB30+AC30+AD30+AE30</f>
        <v>52016.282109589047</v>
      </c>
      <c r="AB30" s="28">
        <f>ROUND(I30*(MIN($AA$27,Z30)-$W30+1)/365,2)</f>
        <v>15377.55</v>
      </c>
      <c r="AC30" s="28">
        <f t="shared" ref="AC30:AC47" si="16">L30*(MIN($AA$27,Z30)-$W30+1)/365+Y30</f>
        <v>31145.692109589043</v>
      </c>
      <c r="AD30" s="28">
        <f>ROUND(O30*(MIN($AA$27,Z30)-$W30+1)/365,2)</f>
        <v>5493.04</v>
      </c>
      <c r="AE30" s="33">
        <f t="shared" ref="AE30:AE55" si="17">P30</f>
        <v>0</v>
      </c>
      <c r="AF30" s="33">
        <f>ROUND(S30*(MIN($AA$27,Z30)-$W30+1)/365,2)</f>
        <v>8517.9699999999993</v>
      </c>
      <c r="AG30" s="218">
        <f t="shared" ref="AG30:AG37" si="18">SUM(AB30:AF30)</f>
        <v>60534.252109589048</v>
      </c>
      <c r="AH30" s="12" t="s">
        <v>89</v>
      </c>
      <c r="AI30" s="306">
        <f>AB30/H30</f>
        <v>230.547976011994</v>
      </c>
      <c r="AJ30" s="306">
        <f>(AC30-Y30)/K30</f>
        <v>148.95190569099012</v>
      </c>
      <c r="AK30" s="306">
        <f t="shared" ref="AK30:AK55" si="19">AD30/N30</f>
        <v>76.080886426592798</v>
      </c>
      <c r="AL30" s="306">
        <f>X30</f>
        <v>318</v>
      </c>
      <c r="AM30" s="306">
        <f t="shared" ref="AM30:AM55" si="20">AF30/K30</f>
        <v>127.70569715142427</v>
      </c>
      <c r="AN30" s="307">
        <f>SUM(AI30:AM30)</f>
        <v>901.28646528100114</v>
      </c>
      <c r="AP30" s="146" t="s">
        <v>88</v>
      </c>
      <c r="AQ30" t="str">
        <f>D30</f>
        <v>Ajuts econòmics Serveis Socials</v>
      </c>
      <c r="AR30"/>
      <c r="AS30"/>
    </row>
    <row r="31" spans="1:45" s="9" customFormat="1">
      <c r="A31" s="225" t="s">
        <v>90</v>
      </c>
      <c r="B31" s="124">
        <v>5</v>
      </c>
      <c r="C31" s="146" t="s">
        <v>85</v>
      </c>
      <c r="D31" s="146" t="s">
        <v>86</v>
      </c>
      <c r="E31" s="146" t="s">
        <v>91</v>
      </c>
      <c r="F31" s="146" t="s">
        <v>92</v>
      </c>
      <c r="G31" s="135">
        <v>255</v>
      </c>
      <c r="H31" s="251">
        <f>Perfils!$G$9</f>
        <v>66.7</v>
      </c>
      <c r="I31" s="206">
        <f t="shared" ref="I31:I40" si="21">ROUND(G31*H31,2)</f>
        <v>17008.5</v>
      </c>
      <c r="J31" s="136">
        <v>274.58306196641206</v>
      </c>
      <c r="K31" s="251">
        <f>Perfils!$G$16</f>
        <v>66.7</v>
      </c>
      <c r="L31" s="206">
        <f t="shared" ref="L31:L41" si="22">ROUND(J31*K31,2)</f>
        <v>18314.689999999999</v>
      </c>
      <c r="M31" s="251">
        <f>(G31+J31+Q31)*0.15</f>
        <v>114.75</v>
      </c>
      <c r="N31" s="251">
        <f>Perfils!$G$23</f>
        <v>72.2</v>
      </c>
      <c r="O31" s="206">
        <f t="shared" ref="O31:O41" si="23">ROUND(M31*N31,2)</f>
        <v>8284.9500000000007</v>
      </c>
      <c r="P31" s="30"/>
      <c r="Q31" s="135">
        <v>235.41693803358794</v>
      </c>
      <c r="R31" s="134">
        <f>Perfils!$G$30</f>
        <v>66.7</v>
      </c>
      <c r="S31" s="125">
        <f t="shared" ref="S31:S41" si="24">ROUND(Q31*R31,2)</f>
        <v>15702.31</v>
      </c>
      <c r="T31" s="134">
        <f t="shared" ref="T31:T54" si="25">G31+J31+M31</f>
        <v>644.33306196641206</v>
      </c>
      <c r="U31" s="125">
        <f t="shared" ref="U31:U41" si="26">I31+L31+O31+P31+S31</f>
        <v>59310.45</v>
      </c>
      <c r="V31" s="19">
        <f>Transició!G22</f>
        <v>46127</v>
      </c>
      <c r="W31" s="19">
        <f>Transició!H22</f>
        <v>46183</v>
      </c>
      <c r="X31" s="134">
        <f>Transició!K22</f>
        <v>237</v>
      </c>
      <c r="Y31" s="29">
        <f>X31*K31</f>
        <v>15807.900000000001</v>
      </c>
      <c r="Z31" s="19"/>
      <c r="AA31" s="558">
        <f t="shared" ref="AA31:AA60" si="27">AB31+AC31+AD31+AE31</f>
        <v>40300.142739726034</v>
      </c>
      <c r="AB31" s="28">
        <f t="shared" ref="AB31:AB36" si="28">ROUND(I31*(MIN($AA$27,Z31)-$W31+1)/365,2)</f>
        <v>9552.7199999999993</v>
      </c>
      <c r="AC31" s="28">
        <f t="shared" si="16"/>
        <v>26094.232739726031</v>
      </c>
      <c r="AD31" s="28">
        <f t="shared" ref="AD31:AD55" si="29">ROUND(O31*(MIN($AA$27,Z31)-$W31+1)/365,2)</f>
        <v>4653.1899999999996</v>
      </c>
      <c r="AE31" s="33">
        <f t="shared" si="17"/>
        <v>0</v>
      </c>
      <c r="AF31" s="33">
        <f t="shared" ref="AF31:AF55" si="30">ROUND(S31*(MIN($AA$27,Z31)-$W31+1)/365,2)</f>
        <v>8819.11</v>
      </c>
      <c r="AG31" s="218">
        <f t="shared" si="18"/>
        <v>49119.252739726035</v>
      </c>
      <c r="AH31" s="12" t="s">
        <v>89</v>
      </c>
      <c r="AI31" s="306">
        <f t="shared" ref="AI31:AI55" si="31">AB31/H31</f>
        <v>143.21919040479759</v>
      </c>
      <c r="AJ31" s="306">
        <f t="shared" ref="AJ31:AJ55" si="32">(AC31-Y31)/K31</f>
        <v>154.21788215481303</v>
      </c>
      <c r="AK31" s="306">
        <f>AD31/N31</f>
        <v>64.448614958448744</v>
      </c>
      <c r="AL31" s="306">
        <f>X31</f>
        <v>237</v>
      </c>
      <c r="AM31" s="306">
        <f t="shared" si="20"/>
        <v>132.22053973013493</v>
      </c>
      <c r="AN31" s="307">
        <f t="shared" ref="AN31:AN55" si="33">SUM(AI31:AM31)</f>
        <v>731.10622724819427</v>
      </c>
      <c r="AP31" s="146" t="s">
        <v>92</v>
      </c>
      <c r="AQ31" t="str">
        <f t="shared" ref="AQ31:AQ55" si="34">D31</f>
        <v>Ajuts econòmics Serveis Socials</v>
      </c>
      <c r="AR31"/>
      <c r="AS31"/>
    </row>
    <row r="32" spans="1:45" s="9" customFormat="1">
      <c r="B32" s="9">
        <v>5</v>
      </c>
      <c r="C32" s="146" t="s">
        <v>93</v>
      </c>
      <c r="D32" s="146" t="s">
        <v>94</v>
      </c>
      <c r="E32" s="146" t="s">
        <v>95</v>
      </c>
      <c r="F32" s="146" t="s">
        <v>96</v>
      </c>
      <c r="G32" s="589">
        <f>170+269.3057+162.52296</f>
        <v>601.82866000000001</v>
      </c>
      <c r="H32" s="251">
        <f>Perfils!$G$9</f>
        <v>66.7</v>
      </c>
      <c r="I32" s="206">
        <f t="shared" si="21"/>
        <v>40141.97</v>
      </c>
      <c r="J32" s="590">
        <f>109.833224786565+807.91+500.01217254</f>
        <v>1417.7553973265649</v>
      </c>
      <c r="K32" s="251">
        <f>Perfils!$G$16</f>
        <v>66.7</v>
      </c>
      <c r="L32" s="206">
        <f t="shared" si="22"/>
        <v>94564.29</v>
      </c>
      <c r="M32" s="251">
        <v>56.1</v>
      </c>
      <c r="N32" s="251">
        <f>Perfils!$G$23</f>
        <v>72.2</v>
      </c>
      <c r="O32" s="206">
        <f t="shared" si="23"/>
        <v>4050.42</v>
      </c>
      <c r="P32" s="30">
        <f>71850.28*0</f>
        <v>0</v>
      </c>
      <c r="Q32" s="135">
        <v>94.166775213435173</v>
      </c>
      <c r="R32" s="134">
        <f>Perfils!$G$30</f>
        <v>66.7</v>
      </c>
      <c r="S32" s="125">
        <f t="shared" si="24"/>
        <v>6280.92</v>
      </c>
      <c r="T32" s="134">
        <f t="shared" si="25"/>
        <v>2075.6840573265649</v>
      </c>
      <c r="U32" s="125">
        <f t="shared" si="26"/>
        <v>145037.60000000003</v>
      </c>
      <c r="V32" s="19">
        <f>Transició!G23</f>
        <v>46127</v>
      </c>
      <c r="W32" s="19">
        <f>Transició!H23</f>
        <v>46162</v>
      </c>
      <c r="X32" s="134">
        <f>Transició!K23</f>
        <v>112</v>
      </c>
      <c r="Y32" s="29">
        <f>X32*K32</f>
        <v>7470.4000000000005</v>
      </c>
      <c r="Z32" s="19"/>
      <c r="AA32" s="558">
        <f t="shared" si="27"/>
        <v>93385.494726027377</v>
      </c>
      <c r="AB32" s="28">
        <f t="shared" si="28"/>
        <v>24855.03</v>
      </c>
      <c r="AC32" s="28">
        <f>L32*(MIN($AA$27,Z32)-$W32+1)/365+Y32-0.001</f>
        <v>66022.534726027385</v>
      </c>
      <c r="AD32" s="28">
        <f t="shared" si="29"/>
        <v>2507.9299999999998</v>
      </c>
      <c r="AE32" s="33">
        <f t="shared" si="17"/>
        <v>0</v>
      </c>
      <c r="AF32" s="33">
        <f t="shared" si="30"/>
        <v>3889.01</v>
      </c>
      <c r="AG32" s="218">
        <f t="shared" si="18"/>
        <v>97274.504726027371</v>
      </c>
      <c r="AH32" s="12" t="s">
        <v>89</v>
      </c>
      <c r="AI32" s="306">
        <f t="shared" si="31"/>
        <v>372.6391304347826</v>
      </c>
      <c r="AJ32" s="306">
        <f t="shared" si="32"/>
        <v>877.84309934074031</v>
      </c>
      <c r="AK32" s="306">
        <f t="shared" si="19"/>
        <v>34.735872576177279</v>
      </c>
      <c r="AL32" s="306">
        <f t="shared" ref="AL32:AL55" si="35">X32</f>
        <v>112</v>
      </c>
      <c r="AM32" s="306">
        <f t="shared" si="20"/>
        <v>58.30599700149925</v>
      </c>
      <c r="AN32" s="307">
        <f t="shared" si="33"/>
        <v>1455.5240993531995</v>
      </c>
      <c r="AP32" s="146" t="s">
        <v>96</v>
      </c>
      <c r="AQ32" t="str">
        <f t="shared" si="34"/>
        <v>Menjadors Socials</v>
      </c>
      <c r="AR32"/>
      <c r="AS32"/>
    </row>
    <row r="33" spans="1:45" s="9" customFormat="1">
      <c r="B33" s="9">
        <v>1</v>
      </c>
      <c r="C33" s="146" t="s">
        <v>97</v>
      </c>
      <c r="D33" s="146" t="s">
        <v>98</v>
      </c>
      <c r="E33" s="146" t="s">
        <v>99</v>
      </c>
      <c r="F33" s="146" t="s">
        <v>100</v>
      </c>
      <c r="G33" s="135">
        <v>102</v>
      </c>
      <c r="H33" s="251">
        <f>Perfils!$G$9</f>
        <v>66.7</v>
      </c>
      <c r="I33" s="206">
        <f t="shared" si="21"/>
        <v>6803.4</v>
      </c>
      <c r="J33" s="136">
        <v>91.527687322137353</v>
      </c>
      <c r="K33" s="251">
        <f>Perfils!$G$16</f>
        <v>66.7</v>
      </c>
      <c r="L33" s="206">
        <f t="shared" si="22"/>
        <v>6104.9</v>
      </c>
      <c r="M33" s="251">
        <f t="shared" ref="M33:M60" si="36">(G33+J33+Q33)*0.15</f>
        <v>40.799999999999997</v>
      </c>
      <c r="N33" s="251">
        <f>Perfils!$G$23</f>
        <v>72.2</v>
      </c>
      <c r="O33" s="206">
        <f t="shared" si="23"/>
        <v>2945.76</v>
      </c>
      <c r="P33" s="30"/>
      <c r="Q33" s="135">
        <v>78.472312677862647</v>
      </c>
      <c r="R33" s="134">
        <f>Perfils!$G$30</f>
        <v>66.7</v>
      </c>
      <c r="S33" s="125">
        <f t="shared" si="24"/>
        <v>5234.1000000000004</v>
      </c>
      <c r="T33" s="134">
        <f t="shared" si="25"/>
        <v>234.32768732213736</v>
      </c>
      <c r="U33" s="125">
        <f>I33+L33+O33+P33+S33</f>
        <v>21088.16</v>
      </c>
      <c r="V33" s="19">
        <f>Transició!G11</f>
        <v>46134</v>
      </c>
      <c r="W33" s="19">
        <f>Transició!H11</f>
        <v>46148</v>
      </c>
      <c r="X33" s="134">
        <f>Transició!K11</f>
        <v>76</v>
      </c>
      <c r="Y33" s="29">
        <f t="shared" ref="Y33:Y55" si="37">X33*K33</f>
        <v>5069.2</v>
      </c>
      <c r="Z33" s="19"/>
      <c r="AA33" s="558">
        <f t="shared" si="27"/>
        <v>15493.790821917808</v>
      </c>
      <c r="AB33" s="28">
        <f t="shared" si="28"/>
        <v>4473.47</v>
      </c>
      <c r="AC33" s="28">
        <f t="shared" si="16"/>
        <v>9083.3808219178081</v>
      </c>
      <c r="AD33" s="28">
        <f t="shared" si="29"/>
        <v>1936.94</v>
      </c>
      <c r="AE33" s="33">
        <f t="shared" si="17"/>
        <v>0</v>
      </c>
      <c r="AF33" s="33">
        <f t="shared" si="30"/>
        <v>3441.6</v>
      </c>
      <c r="AG33" s="218">
        <f t="shared" si="18"/>
        <v>18935.390821917808</v>
      </c>
      <c r="AH33" s="12" t="s">
        <v>89</v>
      </c>
      <c r="AI33" s="306">
        <f t="shared" si="31"/>
        <v>67.068515742128938</v>
      </c>
      <c r="AJ33" s="306">
        <f t="shared" si="32"/>
        <v>60.18262101825799</v>
      </c>
      <c r="AK33" s="306">
        <f t="shared" si="19"/>
        <v>26.827423822714682</v>
      </c>
      <c r="AL33" s="306">
        <f t="shared" si="35"/>
        <v>76</v>
      </c>
      <c r="AM33" s="306">
        <f t="shared" si="20"/>
        <v>51.598200899550221</v>
      </c>
      <c r="AN33" s="307">
        <f t="shared" si="33"/>
        <v>281.67676148265184</v>
      </c>
      <c r="AP33" s="146" t="s">
        <v>100</v>
      </c>
      <c r="AQ33" t="str">
        <f t="shared" si="34"/>
        <v>Servei d’assistència persones amb discapacitat:</v>
      </c>
      <c r="AR33"/>
      <c r="AS33"/>
    </row>
    <row r="34" spans="1:45" s="9" customFormat="1">
      <c r="A34" s="298"/>
      <c r="B34" s="9">
        <v>1</v>
      </c>
      <c r="C34" s="146" t="s">
        <v>101</v>
      </c>
      <c r="D34" s="146" t="s">
        <v>102</v>
      </c>
      <c r="E34" s="146" t="s">
        <v>103</v>
      </c>
      <c r="F34" s="146" t="s">
        <v>104</v>
      </c>
      <c r="G34" s="135">
        <v>204</v>
      </c>
      <c r="H34" s="251">
        <f>Perfils!$G$9</f>
        <v>66.7</v>
      </c>
      <c r="I34" s="206">
        <f>ROUND(G34*H34,2)</f>
        <v>13606.8</v>
      </c>
      <c r="J34" s="136">
        <v>274.58306196641206</v>
      </c>
      <c r="K34" s="251">
        <f>Perfils!$G$16</f>
        <v>66.7</v>
      </c>
      <c r="L34" s="206">
        <f>ROUND(J34*K34,2)</f>
        <v>18314.689999999999</v>
      </c>
      <c r="M34" s="251">
        <f>(G34+J34+Q34)*0.15</f>
        <v>107.1</v>
      </c>
      <c r="N34" s="251">
        <f>Perfils!$G$23</f>
        <v>72.2</v>
      </c>
      <c r="O34" s="206">
        <f t="shared" si="23"/>
        <v>7732.62</v>
      </c>
      <c r="P34" s="30"/>
      <c r="Q34" s="135">
        <v>235.41693803358794</v>
      </c>
      <c r="R34" s="134">
        <f>Perfils!$G$30</f>
        <v>66.7</v>
      </c>
      <c r="S34" s="125">
        <f t="shared" si="24"/>
        <v>15702.31</v>
      </c>
      <c r="T34" s="134">
        <f t="shared" si="25"/>
        <v>585.68306196641208</v>
      </c>
      <c r="U34" s="125">
        <f t="shared" si="26"/>
        <v>55356.42</v>
      </c>
      <c r="V34" s="19">
        <f>Transició!G12</f>
        <v>46113</v>
      </c>
      <c r="W34" s="19">
        <f>Transició!H12</f>
        <v>46169</v>
      </c>
      <c r="X34" s="134">
        <f>Transició!K12</f>
        <v>237</v>
      </c>
      <c r="Y34" s="29">
        <f t="shared" si="37"/>
        <v>15807.900000000001</v>
      </c>
      <c r="Z34" s="19"/>
      <c r="AA34" s="558">
        <f t="shared" si="27"/>
        <v>39600.364000000001</v>
      </c>
      <c r="AB34" s="28">
        <f t="shared" si="28"/>
        <v>8164.08</v>
      </c>
      <c r="AC34" s="28">
        <f t="shared" si="16"/>
        <v>26796.714</v>
      </c>
      <c r="AD34" s="28">
        <f t="shared" si="29"/>
        <v>4639.57</v>
      </c>
      <c r="AE34" s="33">
        <f t="shared" si="17"/>
        <v>0</v>
      </c>
      <c r="AF34" s="33">
        <f t="shared" si="30"/>
        <v>9421.39</v>
      </c>
      <c r="AG34" s="218">
        <f t="shared" si="18"/>
        <v>49021.754000000001</v>
      </c>
      <c r="AH34" s="12" t="s">
        <v>89</v>
      </c>
      <c r="AI34" s="306">
        <f t="shared" si="31"/>
        <v>122.39999999999999</v>
      </c>
      <c r="AJ34" s="306">
        <f t="shared" si="32"/>
        <v>164.74983508245873</v>
      </c>
      <c r="AK34" s="306">
        <f t="shared" si="19"/>
        <v>64.259972299168965</v>
      </c>
      <c r="AL34" s="306">
        <f t="shared" si="35"/>
        <v>237</v>
      </c>
      <c r="AM34" s="306">
        <f t="shared" si="20"/>
        <v>141.25022488755621</v>
      </c>
      <c r="AN34" s="307">
        <f t="shared" si="33"/>
        <v>729.66003226918383</v>
      </c>
      <c r="AP34" s="146" t="s">
        <v>104</v>
      </c>
      <c r="AQ34" t="str">
        <f t="shared" si="34"/>
        <v>Equipaments i altres recursos Persones vulnerables</v>
      </c>
      <c r="AR34"/>
      <c r="AS34"/>
    </row>
    <row r="35" spans="1:45" s="9" customFormat="1">
      <c r="B35" s="9">
        <v>4</v>
      </c>
      <c r="C35" s="146" t="s">
        <v>105</v>
      </c>
      <c r="D35" s="146" t="s">
        <v>102</v>
      </c>
      <c r="E35" s="146" t="s">
        <v>106</v>
      </c>
      <c r="F35" s="146" t="s">
        <v>107</v>
      </c>
      <c r="G35" s="589">
        <f>297.5+49.66</f>
        <v>347.15999999999997</v>
      </c>
      <c r="H35" s="251">
        <f>Perfils!$G$9</f>
        <v>66.7</v>
      </c>
      <c r="I35" s="206">
        <f t="shared" si="21"/>
        <v>23155.57</v>
      </c>
      <c r="J35" s="590">
        <f>137.291530983206+148.9833+155.0386</f>
        <v>441.31343098320599</v>
      </c>
      <c r="K35" s="251">
        <f>Perfils!$G$16</f>
        <v>66.7</v>
      </c>
      <c r="L35" s="206">
        <f t="shared" si="22"/>
        <v>29435.61</v>
      </c>
      <c r="M35" s="251">
        <v>82.875</v>
      </c>
      <c r="N35" s="251">
        <f>Perfils!$G$23</f>
        <v>72.2</v>
      </c>
      <c r="O35" s="206">
        <f t="shared" si="23"/>
        <v>5983.58</v>
      </c>
      <c r="P35" s="30"/>
      <c r="Q35" s="135">
        <v>117.70846901679397</v>
      </c>
      <c r="R35" s="134">
        <f>Perfils!$G$30</f>
        <v>66.7</v>
      </c>
      <c r="S35" s="125">
        <f>ROUND(Q35*R35,2)</f>
        <v>7851.15</v>
      </c>
      <c r="T35" s="134">
        <f>G35+J35+M35</f>
        <v>871.34843098320596</v>
      </c>
      <c r="U35" s="125">
        <f>I35+L35+O35+P35+S35</f>
        <v>66425.91</v>
      </c>
      <c r="V35" s="19">
        <f>Transició!G29</f>
        <v>46148</v>
      </c>
      <c r="W35" s="19">
        <f>Transició!H29</f>
        <v>46183</v>
      </c>
      <c r="X35" s="134">
        <f>Transició!K29</f>
        <v>112</v>
      </c>
      <c r="Y35" s="29">
        <f t="shared" si="37"/>
        <v>7470.4000000000005</v>
      </c>
      <c r="Z35" s="19"/>
      <c r="AA35" s="558">
        <f t="shared" si="27"/>
        <v>40368.548904109586</v>
      </c>
      <c r="AB35" s="28">
        <f t="shared" si="28"/>
        <v>13005.18</v>
      </c>
      <c r="AC35" s="28">
        <f>L35*(MIN($AA$27,Z35)-$W35+1)/365+Y35</f>
        <v>24002.72890410959</v>
      </c>
      <c r="AD35" s="28">
        <f t="shared" si="29"/>
        <v>3360.64</v>
      </c>
      <c r="AE35" s="33">
        <f t="shared" si="17"/>
        <v>0</v>
      </c>
      <c r="AF35" s="33">
        <f t="shared" si="30"/>
        <v>4409.55</v>
      </c>
      <c r="AG35" s="218">
        <f t="shared" si="18"/>
        <v>44778.098904109589</v>
      </c>
      <c r="AH35" s="12" t="s">
        <v>89</v>
      </c>
      <c r="AI35" s="306">
        <f t="shared" si="31"/>
        <v>194.98020989505247</v>
      </c>
      <c r="AJ35" s="306">
        <f t="shared" si="32"/>
        <v>247.86100306011377</v>
      </c>
      <c r="AK35" s="306">
        <f t="shared" si="19"/>
        <v>46.546260387811628</v>
      </c>
      <c r="AL35" s="306">
        <f t="shared" si="35"/>
        <v>112</v>
      </c>
      <c r="AM35" s="306">
        <f t="shared" si="20"/>
        <v>66.110194902548727</v>
      </c>
      <c r="AN35" s="307">
        <f t="shared" si="33"/>
        <v>667.49766824552671</v>
      </c>
      <c r="AP35" s="146" t="s">
        <v>107</v>
      </c>
      <c r="AQ35" t="str">
        <f t="shared" si="34"/>
        <v>Equipaments i altres recursos Persones vulnerables</v>
      </c>
      <c r="AR35"/>
      <c r="AS35"/>
    </row>
    <row r="36" spans="1:45" s="9" customFormat="1">
      <c r="B36" s="9">
        <v>4</v>
      </c>
      <c r="C36" s="146" t="s">
        <v>108</v>
      </c>
      <c r="D36" s="146" t="s">
        <v>109</v>
      </c>
      <c r="E36" s="146" t="s">
        <v>110</v>
      </c>
      <c r="F36" s="146" t="s">
        <v>111</v>
      </c>
      <c r="G36" s="135">
        <v>126</v>
      </c>
      <c r="H36" s="251">
        <f>Perfils!$G$9</f>
        <v>66.7</v>
      </c>
      <c r="I36" s="206">
        <f t="shared" si="21"/>
        <v>8404.2000000000007</v>
      </c>
      <c r="J36" s="136">
        <v>61.915788482622311</v>
      </c>
      <c r="K36" s="251">
        <f>Perfils!$G$16</f>
        <v>66.7</v>
      </c>
      <c r="L36" s="206">
        <f>ROUND(J36*K36,2)</f>
        <v>4129.78</v>
      </c>
      <c r="M36" s="251">
        <f t="shared" si="36"/>
        <v>36.149999999999991</v>
      </c>
      <c r="N36" s="251">
        <f>Perfils!$G$23</f>
        <v>72.2</v>
      </c>
      <c r="O36" s="206">
        <f t="shared" si="23"/>
        <v>2610.0300000000002</v>
      </c>
      <c r="P36" s="30"/>
      <c r="Q36" s="135">
        <v>53.084211517377675</v>
      </c>
      <c r="R36" s="134">
        <f>Perfils!$G$30</f>
        <v>66.7</v>
      </c>
      <c r="S36" s="125">
        <f t="shared" si="24"/>
        <v>3540.72</v>
      </c>
      <c r="T36" s="134">
        <f t="shared" si="25"/>
        <v>224.06578848262228</v>
      </c>
      <c r="U36" s="125">
        <f t="shared" si="26"/>
        <v>18684.73</v>
      </c>
      <c r="V36" s="19">
        <f>Transició!G30</f>
        <v>46148</v>
      </c>
      <c r="W36" s="19">
        <f>Transició!H30</f>
        <v>46183</v>
      </c>
      <c r="X36" s="134">
        <f>Transició!K30</f>
        <v>112</v>
      </c>
      <c r="Y36" s="29">
        <f t="shared" si="37"/>
        <v>7470.4000000000005</v>
      </c>
      <c r="Z36" s="19"/>
      <c r="AA36" s="558">
        <f t="shared" si="27"/>
        <v>15975.945479452055</v>
      </c>
      <c r="AB36" s="28">
        <f t="shared" si="28"/>
        <v>4720.17</v>
      </c>
      <c r="AC36" s="28">
        <f t="shared" si="16"/>
        <v>9789.8654794520553</v>
      </c>
      <c r="AD36" s="28">
        <f t="shared" si="29"/>
        <v>1465.91</v>
      </c>
      <c r="AE36" s="33">
        <f t="shared" si="17"/>
        <v>0</v>
      </c>
      <c r="AF36" s="33">
        <f t="shared" si="30"/>
        <v>1988.62</v>
      </c>
      <c r="AG36" s="218">
        <f t="shared" si="18"/>
        <v>17964.565479452056</v>
      </c>
      <c r="AH36" s="12" t="s">
        <v>89</v>
      </c>
      <c r="AI36" s="306">
        <f t="shared" si="31"/>
        <v>70.767166416791596</v>
      </c>
      <c r="AJ36" s="306">
        <f t="shared" si="32"/>
        <v>34.774594894333653</v>
      </c>
      <c r="AK36" s="306">
        <f t="shared" si="19"/>
        <v>20.303462603878117</v>
      </c>
      <c r="AL36" s="306">
        <f t="shared" si="35"/>
        <v>112</v>
      </c>
      <c r="AM36" s="306">
        <f t="shared" si="20"/>
        <v>29.814392803598199</v>
      </c>
      <c r="AN36" s="307">
        <f t="shared" si="33"/>
        <v>267.65961671860157</v>
      </c>
      <c r="AP36" s="146" t="s">
        <v>111</v>
      </c>
      <c r="AQ36" t="str">
        <f t="shared" si="34"/>
        <v>Servei d'Assistència a la Dona</v>
      </c>
      <c r="AR36"/>
      <c r="AS36"/>
    </row>
    <row r="37" spans="1:45" s="9" customFormat="1">
      <c r="B37">
        <v>4</v>
      </c>
      <c r="C37" s="146" t="s">
        <v>112</v>
      </c>
      <c r="D37" s="146" t="s">
        <v>113</v>
      </c>
      <c r="E37" s="146" t="s">
        <v>114</v>
      </c>
      <c r="F37" s="146" t="s">
        <v>115</v>
      </c>
      <c r="G37" s="135">
        <v>148</v>
      </c>
      <c r="H37" s="251">
        <f>Perfils!$G$9</f>
        <v>66.7</v>
      </c>
      <c r="I37" s="206">
        <f t="shared" si="21"/>
        <v>9871.6</v>
      </c>
      <c r="J37" s="136">
        <v>86.951302956030489</v>
      </c>
      <c r="K37" s="251">
        <f>Perfils!$G$16</f>
        <v>66.7</v>
      </c>
      <c r="L37" s="206">
        <f t="shared" si="22"/>
        <v>5799.65</v>
      </c>
      <c r="M37" s="251">
        <f t="shared" si="36"/>
        <v>46.424999999999997</v>
      </c>
      <c r="N37" s="251">
        <f>Perfils!$G$23</f>
        <v>72.2</v>
      </c>
      <c r="O37" s="206">
        <f t="shared" si="23"/>
        <v>3351.89</v>
      </c>
      <c r="P37" s="30"/>
      <c r="Q37" s="135">
        <v>74.548697043969511</v>
      </c>
      <c r="R37" s="134">
        <f>Perfils!$G$30</f>
        <v>66.7</v>
      </c>
      <c r="S37" s="125">
        <f t="shared" si="24"/>
        <v>4972.3999999999996</v>
      </c>
      <c r="T37" s="134">
        <f>G37+J37+M37</f>
        <v>281.37630295603049</v>
      </c>
      <c r="U37" s="125">
        <f t="shared" si="26"/>
        <v>23995.54</v>
      </c>
      <c r="V37" s="19">
        <f>Transició!G31</f>
        <v>46127</v>
      </c>
      <c r="W37" s="19">
        <f>Transició!H31</f>
        <v>46183</v>
      </c>
      <c r="X37" s="134">
        <f>Transició!K30</f>
        <v>112</v>
      </c>
      <c r="Y37" s="29">
        <f t="shared" si="37"/>
        <v>7470.4000000000005</v>
      </c>
      <c r="Z37" s="13">
        <v>46387</v>
      </c>
      <c r="AA37" s="558">
        <f t="shared" si="27"/>
        <v>18154.627671232876</v>
      </c>
      <c r="AB37" s="28">
        <f>ROUND(I37*(MIN($AA$27,Z37)-$W37+1)/365,2)</f>
        <v>5544.32</v>
      </c>
      <c r="AC37" s="28">
        <f t="shared" si="16"/>
        <v>10727.737671232877</v>
      </c>
      <c r="AD37" s="28">
        <f t="shared" si="29"/>
        <v>1882.57</v>
      </c>
      <c r="AE37" s="33">
        <f t="shared" si="17"/>
        <v>0</v>
      </c>
      <c r="AF37" s="33">
        <f t="shared" si="30"/>
        <v>2792.72</v>
      </c>
      <c r="AG37" s="218">
        <f t="shared" si="18"/>
        <v>20947.347671232877</v>
      </c>
      <c r="AH37" s="12" t="s">
        <v>89</v>
      </c>
      <c r="AI37" s="306">
        <f t="shared" si="31"/>
        <v>83.123238380809582</v>
      </c>
      <c r="AJ37" s="306">
        <f t="shared" si="32"/>
        <v>48.835647244870707</v>
      </c>
      <c r="AK37" s="306">
        <f t="shared" si="19"/>
        <v>26.074376731301935</v>
      </c>
      <c r="AL37" s="306">
        <f t="shared" si="35"/>
        <v>112</v>
      </c>
      <c r="AM37" s="306">
        <f t="shared" si="20"/>
        <v>41.869865067466264</v>
      </c>
      <c r="AN37" s="307">
        <f t="shared" si="33"/>
        <v>311.90312742444848</v>
      </c>
      <c r="AP37" s="146" t="s">
        <v>115</v>
      </c>
      <c r="AQ37" t="str">
        <f t="shared" si="34"/>
        <v>Teleassistència Domiciliària</v>
      </c>
      <c r="AR37"/>
      <c r="AS37"/>
    </row>
    <row r="38" spans="1:45" s="9" customFormat="1">
      <c r="B38">
        <v>1</v>
      </c>
      <c r="C38" s="146" t="s">
        <v>116</v>
      </c>
      <c r="D38" s="146" t="s">
        <v>117</v>
      </c>
      <c r="E38" s="146" t="s">
        <v>118</v>
      </c>
      <c r="F38" s="146" t="s">
        <v>119</v>
      </c>
      <c r="G38" s="135">
        <v>102</v>
      </c>
      <c r="H38" s="251">
        <f>Perfils!$G$9</f>
        <v>66.7</v>
      </c>
      <c r="I38" s="206">
        <f t="shared" si="21"/>
        <v>6803.4</v>
      </c>
      <c r="J38" s="136">
        <v>59.492996759389278</v>
      </c>
      <c r="K38" s="251">
        <f>Perfils!$G$16</f>
        <v>66.7</v>
      </c>
      <c r="L38" s="206">
        <f t="shared" si="22"/>
        <v>3968.18</v>
      </c>
      <c r="M38" s="251">
        <f t="shared" si="36"/>
        <v>31.875</v>
      </c>
      <c r="N38" s="251">
        <f>Perfils!$G$23</f>
        <v>72.2</v>
      </c>
      <c r="O38" s="206">
        <f t="shared" si="23"/>
        <v>2301.38</v>
      </c>
      <c r="P38" s="30"/>
      <c r="Q38" s="135">
        <v>51.007003240610722</v>
      </c>
      <c r="R38" s="134">
        <f>Perfils!$G$30</f>
        <v>66.7</v>
      </c>
      <c r="S38" s="125">
        <f t="shared" si="24"/>
        <v>3402.17</v>
      </c>
      <c r="T38" s="134">
        <f t="shared" si="25"/>
        <v>193.36799675938929</v>
      </c>
      <c r="U38" s="125">
        <f t="shared" si="26"/>
        <v>16475.129999999997</v>
      </c>
      <c r="V38" s="19">
        <f>Transició!G8</f>
        <v>46141</v>
      </c>
      <c r="W38" s="19">
        <f>Transició!H8</f>
        <v>46155</v>
      </c>
      <c r="X38" s="134">
        <f>Transició!K8</f>
        <v>76</v>
      </c>
      <c r="Y38" s="29">
        <f t="shared" si="37"/>
        <v>5069.2</v>
      </c>
      <c r="Z38" s="19"/>
      <c r="AA38" s="558">
        <f t="shared" si="27"/>
        <v>13414.40216438356</v>
      </c>
      <c r="AB38" s="28">
        <f t="shared" ref="AB38:AB55" si="38">ROUND(I38*(MIN($AA$27,Z38)-$W38+1)/365,2)</f>
        <v>4342.99</v>
      </c>
      <c r="AC38" s="28">
        <f t="shared" si="16"/>
        <v>7602.3121643835611</v>
      </c>
      <c r="AD38" s="28">
        <f t="shared" si="29"/>
        <v>1469.1</v>
      </c>
      <c r="AE38" s="33">
        <f t="shared" si="17"/>
        <v>0</v>
      </c>
      <c r="AF38" s="33">
        <f t="shared" si="30"/>
        <v>2171.8000000000002</v>
      </c>
      <c r="AG38" s="218">
        <f t="shared" ref="AG38:AG55" si="39">SUM(AB38:AF38)</f>
        <v>15586.202164383561</v>
      </c>
      <c r="AH38" s="12" t="s">
        <v>89</v>
      </c>
      <c r="AI38" s="306">
        <f t="shared" si="31"/>
        <v>65.112293853073453</v>
      </c>
      <c r="AJ38" s="306">
        <f t="shared" si="32"/>
        <v>37.977693618943945</v>
      </c>
      <c r="AK38" s="306">
        <f t="shared" si="19"/>
        <v>20.347645429362878</v>
      </c>
      <c r="AL38" s="306">
        <f t="shared" si="35"/>
        <v>76</v>
      </c>
      <c r="AM38" s="306">
        <f t="shared" si="20"/>
        <v>32.560719640179911</v>
      </c>
      <c r="AN38" s="307">
        <f t="shared" si="33"/>
        <v>231.99835254156019</v>
      </c>
      <c r="AP38" s="146" t="s">
        <v>119</v>
      </c>
      <c r="AQ38" t="str">
        <f t="shared" si="34"/>
        <v>Serveis d'assistència a la immigració</v>
      </c>
      <c r="AR38"/>
      <c r="AS38"/>
    </row>
    <row r="39" spans="1:45" s="9" customFormat="1">
      <c r="B39">
        <v>1</v>
      </c>
      <c r="C39" s="146" t="s">
        <v>116</v>
      </c>
      <c r="D39" s="146" t="s">
        <v>117</v>
      </c>
      <c r="E39" s="146" t="s">
        <v>120</v>
      </c>
      <c r="F39" s="146" t="s">
        <v>121</v>
      </c>
      <c r="G39" s="135">
        <v>102</v>
      </c>
      <c r="H39" s="251">
        <f>Perfils!$G$9</f>
        <v>66.7</v>
      </c>
      <c r="I39" s="206">
        <f t="shared" si="21"/>
        <v>6803.4</v>
      </c>
      <c r="J39" s="136">
        <v>82.374918589923624</v>
      </c>
      <c r="K39" s="251">
        <f>Perfils!$G$16</f>
        <v>66.7</v>
      </c>
      <c r="L39" s="206">
        <f t="shared" si="22"/>
        <v>5494.41</v>
      </c>
      <c r="M39" s="251">
        <f t="shared" si="36"/>
        <v>38.25</v>
      </c>
      <c r="N39" s="251">
        <f>Perfils!$G$23</f>
        <v>72.2</v>
      </c>
      <c r="O39" s="206">
        <f t="shared" si="23"/>
        <v>2761.65</v>
      </c>
      <c r="P39" s="30"/>
      <c r="Q39" s="135">
        <v>70.625081410076376</v>
      </c>
      <c r="R39" s="134">
        <f>Perfils!$G$30</f>
        <v>66.7</v>
      </c>
      <c r="S39" s="125">
        <f t="shared" si="24"/>
        <v>4710.6899999999996</v>
      </c>
      <c r="T39" s="134">
        <f t="shared" si="25"/>
        <v>222.62491858992362</v>
      </c>
      <c r="U39" s="125">
        <f t="shared" si="26"/>
        <v>19770.149999999998</v>
      </c>
      <c r="V39" s="19">
        <f>Transició!G9</f>
        <v>46141</v>
      </c>
      <c r="W39" s="19">
        <f>Transició!H9</f>
        <v>46155</v>
      </c>
      <c r="X39" s="134">
        <f>Transició!K9</f>
        <v>76</v>
      </c>
      <c r="Y39" s="29">
        <f t="shared" si="37"/>
        <v>5069.2</v>
      </c>
      <c r="Z39" s="19"/>
      <c r="AA39" s="558">
        <f t="shared" si="27"/>
        <v>14682.500493150685</v>
      </c>
      <c r="AB39" s="28">
        <f t="shared" si="38"/>
        <v>4342.99</v>
      </c>
      <c r="AC39" s="28">
        <f t="shared" si="16"/>
        <v>8576.5904931506848</v>
      </c>
      <c r="AD39" s="28">
        <f t="shared" si="29"/>
        <v>1762.92</v>
      </c>
      <c r="AE39" s="33">
        <f t="shared" si="17"/>
        <v>0</v>
      </c>
      <c r="AF39" s="33">
        <f t="shared" si="30"/>
        <v>3007.1</v>
      </c>
      <c r="AG39" s="218">
        <f t="shared" si="39"/>
        <v>17689.600493150683</v>
      </c>
      <c r="AH39" s="12" t="s">
        <v>89</v>
      </c>
      <c r="AI39" s="306">
        <f t="shared" si="31"/>
        <v>65.112293853073453</v>
      </c>
      <c r="AJ39" s="306">
        <f t="shared" si="32"/>
        <v>52.584565114702919</v>
      </c>
      <c r="AK39" s="306">
        <f t="shared" si="19"/>
        <v>24.417174515235455</v>
      </c>
      <c r="AL39" s="306">
        <f t="shared" si="35"/>
        <v>76</v>
      </c>
      <c r="AM39" s="306">
        <f t="shared" si="20"/>
        <v>45.083958020989499</v>
      </c>
      <c r="AN39" s="307">
        <f t="shared" si="33"/>
        <v>263.19799150400132</v>
      </c>
      <c r="AP39" s="146" t="s">
        <v>121</v>
      </c>
      <c r="AQ39" t="str">
        <f t="shared" si="34"/>
        <v>Serveis d'assistència a la immigració</v>
      </c>
      <c r="AR39"/>
      <c r="AS39"/>
    </row>
    <row r="40" spans="1:45" s="9" customFormat="1">
      <c r="B40">
        <v>4</v>
      </c>
      <c r="C40" s="146" t="s">
        <v>122</v>
      </c>
      <c r="D40" s="146" t="s">
        <v>123</v>
      </c>
      <c r="E40" s="146" t="s">
        <v>124</v>
      </c>
      <c r="F40" s="146" t="s">
        <v>125</v>
      </c>
      <c r="G40" s="135">
        <v>399.5</v>
      </c>
      <c r="H40" s="251">
        <f>Perfils!$G$9</f>
        <v>66.7</v>
      </c>
      <c r="I40" s="206">
        <f t="shared" si="21"/>
        <v>26646.65</v>
      </c>
      <c r="J40" s="136">
        <v>137.29153098320603</v>
      </c>
      <c r="K40" s="251">
        <f>Perfils!$G$16</f>
        <v>66.7</v>
      </c>
      <c r="L40" s="206">
        <f t="shared" si="22"/>
        <v>9157.35</v>
      </c>
      <c r="M40" s="251">
        <f t="shared" si="36"/>
        <v>98.174999999999997</v>
      </c>
      <c r="N40" s="251">
        <f>Perfils!$G$23</f>
        <v>72.2</v>
      </c>
      <c r="O40" s="206">
        <f t="shared" si="23"/>
        <v>7088.24</v>
      </c>
      <c r="P40" s="30"/>
      <c r="Q40" s="135">
        <v>117.70846901679397</v>
      </c>
      <c r="R40" s="134">
        <f>Perfils!$G$30</f>
        <v>66.7</v>
      </c>
      <c r="S40" s="125">
        <f t="shared" si="24"/>
        <v>7851.15</v>
      </c>
      <c r="T40" s="134">
        <f t="shared" si="25"/>
        <v>634.96653098320598</v>
      </c>
      <c r="U40" s="125">
        <f t="shared" si="26"/>
        <v>50743.39</v>
      </c>
      <c r="V40" s="19">
        <f>Transició!G32</f>
        <v>46113</v>
      </c>
      <c r="W40" s="19">
        <f>Transició!H32</f>
        <v>46169</v>
      </c>
      <c r="X40" s="134">
        <f>Transició!K32</f>
        <v>237</v>
      </c>
      <c r="Y40" s="29">
        <f t="shared" si="37"/>
        <v>15807.900000000001</v>
      </c>
      <c r="Z40" s="13">
        <v>46387</v>
      </c>
      <c r="AA40" s="558">
        <f t="shared" si="27"/>
        <v>41543.240000000005</v>
      </c>
      <c r="AB40" s="28">
        <f t="shared" si="38"/>
        <v>15987.99</v>
      </c>
      <c r="AC40" s="28">
        <f t="shared" si="16"/>
        <v>21302.31</v>
      </c>
      <c r="AD40" s="28">
        <f t="shared" si="29"/>
        <v>4252.9399999999996</v>
      </c>
      <c r="AE40" s="33">
        <f t="shared" si="17"/>
        <v>0</v>
      </c>
      <c r="AF40" s="33">
        <f t="shared" si="30"/>
        <v>4710.6899999999996</v>
      </c>
      <c r="AG40" s="218">
        <f t="shared" si="39"/>
        <v>46253.930000000008</v>
      </c>
      <c r="AH40" s="12" t="s">
        <v>89</v>
      </c>
      <c r="AI40" s="306">
        <f t="shared" si="31"/>
        <v>239.7</v>
      </c>
      <c r="AJ40" s="306">
        <f t="shared" si="32"/>
        <v>82.374962518740631</v>
      </c>
      <c r="AK40" s="306">
        <f t="shared" si="19"/>
        <v>58.904986149584481</v>
      </c>
      <c r="AL40" s="306">
        <f t="shared" si="35"/>
        <v>237</v>
      </c>
      <c r="AM40" s="306">
        <f t="shared" si="20"/>
        <v>70.625037481259355</v>
      </c>
      <c r="AN40" s="307">
        <f t="shared" si="33"/>
        <v>688.60498614958442</v>
      </c>
      <c r="AP40" s="146" t="s">
        <v>125</v>
      </c>
      <c r="AQ40" t="str">
        <f t="shared" si="34"/>
        <v>Llei de la Dependència</v>
      </c>
      <c r="AR40"/>
      <c r="AS40"/>
    </row>
    <row r="41" spans="1:45" s="9" customFormat="1">
      <c r="B41">
        <v>1</v>
      </c>
      <c r="C41" s="146" t="s">
        <v>126</v>
      </c>
      <c r="D41" s="146" t="s">
        <v>127</v>
      </c>
      <c r="E41" s="146" t="s">
        <v>128</v>
      </c>
      <c r="F41" s="146" t="s">
        <v>129</v>
      </c>
      <c r="G41" s="135">
        <f>93.5+51*1</f>
        <v>144.5</v>
      </c>
      <c r="H41" s="251">
        <f>Perfils!$G$9</f>
        <v>66.7</v>
      </c>
      <c r="I41" s="206">
        <f>ROUND(G41*H41,2)</f>
        <v>9638.15</v>
      </c>
      <c r="J41" s="136">
        <f>54.9166123932824+54.9166123932824+2.66895</f>
        <v>112.50217478656479</v>
      </c>
      <c r="K41" s="251">
        <f>Perfils!$G$16</f>
        <v>66.7</v>
      </c>
      <c r="L41" s="206">
        <f t="shared" si="22"/>
        <v>7503.9</v>
      </c>
      <c r="M41" s="251">
        <f>(G41+J41+Q41)*0.15</f>
        <v>52.275041217984722</v>
      </c>
      <c r="N41" s="251">
        <f>Perfils!$G$23</f>
        <v>72.2</v>
      </c>
      <c r="O41" s="206">
        <f t="shared" si="23"/>
        <v>3774.26</v>
      </c>
      <c r="P41" s="30"/>
      <c r="Q41" s="135">
        <f>94.167-2.6689</f>
        <v>91.498100000000008</v>
      </c>
      <c r="R41" s="134">
        <f>Perfils!$G$30</f>
        <v>66.7</v>
      </c>
      <c r="S41" s="125">
        <f t="shared" si="24"/>
        <v>6102.92</v>
      </c>
      <c r="T41" s="134">
        <f t="shared" si="25"/>
        <v>309.27721600454953</v>
      </c>
      <c r="U41" s="125">
        <f t="shared" si="26"/>
        <v>27019.229999999996</v>
      </c>
      <c r="V41" s="19">
        <f>Transició!G10</f>
        <v>46127</v>
      </c>
      <c r="W41" s="19">
        <f>Transició!H10</f>
        <v>46141</v>
      </c>
      <c r="X41" s="134">
        <f>Transició!K10</f>
        <v>76</v>
      </c>
      <c r="Y41" s="29">
        <f t="shared" si="37"/>
        <v>5069.2</v>
      </c>
      <c r="Z41" s="19"/>
      <c r="AA41" s="558">
        <f t="shared" si="27"/>
        <v>19223.521643835615</v>
      </c>
      <c r="AB41" s="28">
        <f t="shared" si="38"/>
        <v>6522.25</v>
      </c>
      <c r="AC41" s="28">
        <f t="shared" si="16"/>
        <v>10147.181643835615</v>
      </c>
      <c r="AD41" s="28">
        <f t="shared" si="29"/>
        <v>2554.09</v>
      </c>
      <c r="AE41" s="33">
        <f t="shared" si="17"/>
        <v>0</v>
      </c>
      <c r="AF41" s="33">
        <f t="shared" si="30"/>
        <v>4129.92</v>
      </c>
      <c r="AG41" s="218">
        <f t="shared" si="39"/>
        <v>23353.441643835613</v>
      </c>
      <c r="AH41" s="12" t="s">
        <v>89</v>
      </c>
      <c r="AI41" s="306">
        <f t="shared" si="31"/>
        <v>97.784857571214388</v>
      </c>
      <c r="AJ41" s="306">
        <f t="shared" si="32"/>
        <v>76.131658828120152</v>
      </c>
      <c r="AK41" s="306">
        <f t="shared" si="19"/>
        <v>35.37520775623269</v>
      </c>
      <c r="AL41" s="306">
        <f t="shared" si="35"/>
        <v>76</v>
      </c>
      <c r="AM41" s="306">
        <f t="shared" si="20"/>
        <v>61.917841079460267</v>
      </c>
      <c r="AN41" s="307">
        <f t="shared" si="33"/>
        <v>347.20956523502753</v>
      </c>
      <c r="AP41" s="146" t="s">
        <v>129</v>
      </c>
      <c r="AQ41" t="str">
        <f t="shared" si="34"/>
        <v>Portal del Professional de Serveis Socials</v>
      </c>
      <c r="AR41"/>
      <c r="AS41"/>
    </row>
    <row r="42" spans="1:45" s="9" customFormat="1">
      <c r="B42">
        <v>4</v>
      </c>
      <c r="C42" s="146" t="s">
        <v>130</v>
      </c>
      <c r="D42" s="146" t="s">
        <v>131</v>
      </c>
      <c r="E42" s="146" t="s">
        <v>132</v>
      </c>
      <c r="F42" s="146" t="s">
        <v>133</v>
      </c>
      <c r="G42" s="135">
        <v>595</v>
      </c>
      <c r="H42" s="251">
        <f>Perfils!$G$9</f>
        <v>66.7</v>
      </c>
      <c r="I42" s="206">
        <f t="shared" ref="I42:I49" si="40">ROUND(G42*H42,2)</f>
        <v>39686.5</v>
      </c>
      <c r="J42" s="136">
        <v>732.22149857709883</v>
      </c>
      <c r="K42" s="251">
        <f>Perfils!$G$16</f>
        <v>66.7</v>
      </c>
      <c r="L42" s="206">
        <f t="shared" ref="L42:L49" si="41">ROUND(J42*K42,2)</f>
        <v>48839.17</v>
      </c>
      <c r="M42" s="251">
        <f t="shared" si="36"/>
        <v>293.25</v>
      </c>
      <c r="N42" s="251">
        <f>Perfils!$G$23</f>
        <v>72.2</v>
      </c>
      <c r="O42" s="206">
        <f t="shared" ref="O42:O49" si="42">ROUND(M42*N42,2)</f>
        <v>21172.65</v>
      </c>
      <c r="P42" s="30"/>
      <c r="Q42" s="135">
        <v>627.77850142290117</v>
      </c>
      <c r="R42" s="134">
        <f>Perfils!$G$30</f>
        <v>66.7</v>
      </c>
      <c r="S42" s="125">
        <f t="shared" ref="S42:S49" si="43">ROUND(Q42*R42,2)</f>
        <v>41872.83</v>
      </c>
      <c r="T42" s="134">
        <f t="shared" si="25"/>
        <v>1620.4714985770988</v>
      </c>
      <c r="U42" s="125">
        <f t="shared" ref="U42:U49" si="44">I42+L42+O42+P42+S42</f>
        <v>151571.15000000002</v>
      </c>
      <c r="V42" s="19">
        <f>Transició!G33</f>
        <v>46113</v>
      </c>
      <c r="W42" s="19">
        <f>Transició!H33</f>
        <v>46169</v>
      </c>
      <c r="X42" s="134">
        <f>Transició!K33</f>
        <v>237</v>
      </c>
      <c r="Y42" s="29">
        <f t="shared" si="37"/>
        <v>15807.900000000001</v>
      </c>
      <c r="Z42" s="19"/>
      <c r="AA42" s="558">
        <f t="shared" si="27"/>
        <v>81626.891999999993</v>
      </c>
      <c r="AB42" s="28">
        <f t="shared" si="38"/>
        <v>23811.9</v>
      </c>
      <c r="AC42" s="28">
        <f t="shared" si="16"/>
        <v>45111.402000000002</v>
      </c>
      <c r="AD42" s="28">
        <f t="shared" si="29"/>
        <v>12703.59</v>
      </c>
      <c r="AE42" s="33">
        <f t="shared" si="17"/>
        <v>0</v>
      </c>
      <c r="AF42" s="33">
        <f t="shared" si="30"/>
        <v>25123.7</v>
      </c>
      <c r="AG42" s="218">
        <f t="shared" si="39"/>
        <v>106750.59199999999</v>
      </c>
      <c r="AH42" s="12" t="s">
        <v>89</v>
      </c>
      <c r="AI42" s="306">
        <f t="shared" si="31"/>
        <v>357</v>
      </c>
      <c r="AJ42" s="306">
        <f t="shared" si="32"/>
        <v>439.33286356821588</v>
      </c>
      <c r="AK42" s="306">
        <f t="shared" si="19"/>
        <v>175.95</v>
      </c>
      <c r="AL42" s="306">
        <f t="shared" si="35"/>
        <v>237</v>
      </c>
      <c r="AM42" s="306">
        <f t="shared" si="20"/>
        <v>376.66716641679159</v>
      </c>
      <c r="AN42" s="307">
        <f t="shared" si="33"/>
        <v>1585.9500299850074</v>
      </c>
      <c r="AP42" s="146" t="s">
        <v>133</v>
      </c>
      <c r="AQ42" t="str">
        <f t="shared" si="34"/>
        <v>Servei d'atenció Domiciliària</v>
      </c>
      <c r="AR42"/>
      <c r="AS42"/>
    </row>
    <row r="43" spans="1:45" s="9" customFormat="1">
      <c r="B43">
        <v>5</v>
      </c>
      <c r="C43" s="146" t="s">
        <v>134</v>
      </c>
      <c r="D43" s="146" t="s">
        <v>135</v>
      </c>
      <c r="E43" s="146" t="s">
        <v>136</v>
      </c>
      <c r="F43" s="146" t="s">
        <v>137</v>
      </c>
      <c r="G43" s="135">
        <v>1615</v>
      </c>
      <c r="H43" s="251">
        <f>Perfils!$G$9</f>
        <v>66.7</v>
      </c>
      <c r="I43" s="206">
        <f t="shared" si="40"/>
        <v>107720.5</v>
      </c>
      <c r="J43" s="136">
        <f>1830.55374644275</f>
        <v>1830.55374644275</v>
      </c>
      <c r="K43" s="251">
        <f>Perfils!$G$16</f>
        <v>66.7</v>
      </c>
      <c r="L43" s="206">
        <f>J43*K43</f>
        <v>122097.93488773143</v>
      </c>
      <c r="M43" s="251">
        <f t="shared" si="36"/>
        <v>752.25000000000034</v>
      </c>
      <c r="N43" s="251">
        <f>Perfils!$G$23</f>
        <v>72.2</v>
      </c>
      <c r="O43" s="206">
        <f t="shared" si="42"/>
        <v>54312.45</v>
      </c>
      <c r="P43" s="30"/>
      <c r="Q43" s="135">
        <v>1569.4462535572529</v>
      </c>
      <c r="R43" s="134">
        <f>Perfils!$G$30</f>
        <v>66.7</v>
      </c>
      <c r="S43" s="125">
        <f t="shared" si="43"/>
        <v>104682.07</v>
      </c>
      <c r="T43" s="134">
        <f t="shared" si="25"/>
        <v>4197.8037464427498</v>
      </c>
      <c r="U43" s="125">
        <f t="shared" si="44"/>
        <v>388812.95488773147</v>
      </c>
      <c r="V43" s="19">
        <f>Transició!G24</f>
        <v>46113</v>
      </c>
      <c r="W43" s="19">
        <f>Transició!H24</f>
        <v>46204</v>
      </c>
      <c r="X43" s="134">
        <f>Transició!K24</f>
        <v>441</v>
      </c>
      <c r="Y43" s="29">
        <f t="shared" si="37"/>
        <v>29414.7</v>
      </c>
      <c r="Z43" s="19"/>
      <c r="AA43" s="558">
        <f t="shared" si="27"/>
        <v>172647.80977902078</v>
      </c>
      <c r="AB43" s="28">
        <f t="shared" si="38"/>
        <v>54302.94</v>
      </c>
      <c r="AC43" s="28">
        <f t="shared" si="16"/>
        <v>90965.439779020773</v>
      </c>
      <c r="AD43" s="28">
        <f t="shared" si="29"/>
        <v>27379.43</v>
      </c>
      <c r="AE43" s="33">
        <f t="shared" si="17"/>
        <v>0</v>
      </c>
      <c r="AF43" s="33">
        <f t="shared" si="30"/>
        <v>52771.24</v>
      </c>
      <c r="AG43" s="218">
        <f t="shared" si="39"/>
        <v>225419.04977902077</v>
      </c>
      <c r="AH43" s="12" t="s">
        <v>89</v>
      </c>
      <c r="AI43" s="306">
        <f t="shared" si="31"/>
        <v>814.13703148425782</v>
      </c>
      <c r="AJ43" s="306">
        <f t="shared" si="32"/>
        <v>922.79969683689319</v>
      </c>
      <c r="AK43" s="306">
        <f t="shared" si="19"/>
        <v>379.2164819944598</v>
      </c>
      <c r="AL43" s="306">
        <f t="shared" si="35"/>
        <v>441</v>
      </c>
      <c r="AM43" s="306">
        <f t="shared" si="20"/>
        <v>791.17301349325328</v>
      </c>
      <c r="AN43" s="307">
        <f t="shared" si="33"/>
        <v>3348.3262238088637</v>
      </c>
      <c r="AP43" s="146" t="s">
        <v>137</v>
      </c>
      <c r="AQ43" t="str">
        <f t="shared" si="34"/>
        <v>Expedients Serveis Socials</v>
      </c>
      <c r="AR43"/>
      <c r="AS43"/>
    </row>
    <row r="44" spans="1:45" s="9" customFormat="1">
      <c r="B44">
        <v>5</v>
      </c>
      <c r="C44" s="146" t="s">
        <v>134</v>
      </c>
      <c r="D44" s="146" t="s">
        <v>135</v>
      </c>
      <c r="E44" s="146" t="s">
        <v>138</v>
      </c>
      <c r="F44" s="146" t="s">
        <v>139</v>
      </c>
      <c r="G44" s="135">
        <v>297.5</v>
      </c>
      <c r="H44" s="251">
        <f>Perfils!$G$9</f>
        <v>66.7</v>
      </c>
      <c r="I44" s="206">
        <f t="shared" si="40"/>
        <v>19843.25</v>
      </c>
      <c r="J44" s="136">
        <v>107.67963214369101</v>
      </c>
      <c r="K44" s="251">
        <f>Perfils!$G$16</f>
        <v>66.7</v>
      </c>
      <c r="L44" s="206">
        <f t="shared" si="41"/>
        <v>7182.23</v>
      </c>
      <c r="M44" s="251">
        <f t="shared" si="36"/>
        <v>74.625</v>
      </c>
      <c r="N44" s="251">
        <f>Perfils!$G$23</f>
        <v>72.2</v>
      </c>
      <c r="O44" s="206">
        <f t="shared" si="42"/>
        <v>5387.93</v>
      </c>
      <c r="P44" s="30"/>
      <c r="Q44" s="135">
        <v>92.320367856308991</v>
      </c>
      <c r="R44" s="134">
        <f>Perfils!$G$30</f>
        <v>66.7</v>
      </c>
      <c r="S44" s="125">
        <f t="shared" si="43"/>
        <v>6157.77</v>
      </c>
      <c r="T44" s="134">
        <f t="shared" si="25"/>
        <v>479.80463214369104</v>
      </c>
      <c r="U44" s="125">
        <f t="shared" si="44"/>
        <v>38571.18</v>
      </c>
      <c r="V44" s="19">
        <f>Transició!G25</f>
        <v>46120</v>
      </c>
      <c r="W44" s="19">
        <f>Transició!H25</f>
        <v>46176</v>
      </c>
      <c r="X44" s="134">
        <f>Transició!K25</f>
        <v>237</v>
      </c>
      <c r="Y44" s="29">
        <f t="shared" si="37"/>
        <v>15807.900000000001</v>
      </c>
      <c r="Z44" s="19"/>
      <c r="AA44" s="558">
        <f t="shared" si="27"/>
        <v>34634.316602739724</v>
      </c>
      <c r="AB44" s="28">
        <f t="shared" si="38"/>
        <v>11525.39</v>
      </c>
      <c r="AC44" s="28">
        <f t="shared" si="16"/>
        <v>19979.496602739728</v>
      </c>
      <c r="AD44" s="28">
        <f t="shared" si="29"/>
        <v>3129.43</v>
      </c>
      <c r="AE44" s="33">
        <f t="shared" si="17"/>
        <v>0</v>
      </c>
      <c r="AF44" s="33">
        <f t="shared" si="30"/>
        <v>3576.57</v>
      </c>
      <c r="AG44" s="218">
        <f t="shared" si="39"/>
        <v>38210.886602739723</v>
      </c>
      <c r="AH44" s="12" t="s">
        <v>89</v>
      </c>
      <c r="AI44" s="306">
        <f t="shared" si="31"/>
        <v>172.79445277361319</v>
      </c>
      <c r="AJ44" s="306">
        <f t="shared" si="32"/>
        <v>62.542677702244767</v>
      </c>
      <c r="AK44" s="306">
        <f t="shared" si="19"/>
        <v>43.343905817174509</v>
      </c>
      <c r="AL44" s="306">
        <f t="shared" si="35"/>
        <v>237</v>
      </c>
      <c r="AM44" s="306">
        <f t="shared" si="20"/>
        <v>53.621739130434783</v>
      </c>
      <c r="AN44" s="307">
        <f t="shared" si="33"/>
        <v>569.30277542346721</v>
      </c>
      <c r="AP44" s="146" t="s">
        <v>139</v>
      </c>
      <c r="AQ44" t="str">
        <f t="shared" si="34"/>
        <v>Expedients Serveis Socials</v>
      </c>
      <c r="AR44"/>
      <c r="AS44"/>
    </row>
    <row r="45" spans="1:45" s="9" customFormat="1">
      <c r="B45">
        <v>6</v>
      </c>
      <c r="C45" s="146" t="s">
        <v>134</v>
      </c>
      <c r="D45" s="146" t="s">
        <v>135</v>
      </c>
      <c r="E45" s="146" t="s">
        <v>140</v>
      </c>
      <c r="F45" s="146" t="s">
        <v>141</v>
      </c>
      <c r="G45" s="135">
        <v>510</v>
      </c>
      <c r="H45" s="251">
        <f>Perfils!$G$9</f>
        <v>66.7</v>
      </c>
      <c r="I45" s="206">
        <f t="shared" si="40"/>
        <v>34017</v>
      </c>
      <c r="J45" s="136">
        <v>1830.5537464427471</v>
      </c>
      <c r="K45" s="251">
        <f>Perfils!$G$16</f>
        <v>66.7</v>
      </c>
      <c r="L45" s="206">
        <f t="shared" si="41"/>
        <v>122097.93</v>
      </c>
      <c r="M45" s="251">
        <f t="shared" si="36"/>
        <v>586.5</v>
      </c>
      <c r="N45" s="251">
        <f>Perfils!$G$23</f>
        <v>72.2</v>
      </c>
      <c r="O45" s="206">
        <f t="shared" si="42"/>
        <v>42345.3</v>
      </c>
      <c r="P45" s="30"/>
      <c r="Q45" s="135">
        <v>1569.4462535572529</v>
      </c>
      <c r="R45" s="134">
        <f>Perfils!$G$30</f>
        <v>66.7</v>
      </c>
      <c r="S45" s="125">
        <f t="shared" si="43"/>
        <v>104682.07</v>
      </c>
      <c r="T45" s="134">
        <f t="shared" si="25"/>
        <v>2927.0537464427471</v>
      </c>
      <c r="U45" s="125">
        <f t="shared" si="44"/>
        <v>303142.3</v>
      </c>
      <c r="V45" s="19">
        <f>Transició!G14</f>
        <v>46113</v>
      </c>
      <c r="W45" s="19">
        <f>Transició!H14</f>
        <v>46169</v>
      </c>
      <c r="X45" s="134">
        <f>Transició!K14</f>
        <v>237</v>
      </c>
      <c r="Y45" s="29">
        <f t="shared" si="37"/>
        <v>15807.900000000001</v>
      </c>
      <c r="Z45" s="19"/>
      <c r="AA45" s="558">
        <f t="shared" si="27"/>
        <v>134884.038</v>
      </c>
      <c r="AB45" s="28">
        <f t="shared" si="38"/>
        <v>20410.2</v>
      </c>
      <c r="AC45" s="28">
        <f t="shared" si="16"/>
        <v>89066.657999999996</v>
      </c>
      <c r="AD45" s="28">
        <f t="shared" si="29"/>
        <v>25407.18</v>
      </c>
      <c r="AE45" s="33">
        <f t="shared" si="17"/>
        <v>0</v>
      </c>
      <c r="AF45" s="33">
        <f t="shared" si="30"/>
        <v>62809.24</v>
      </c>
      <c r="AG45" s="218">
        <f t="shared" si="39"/>
        <v>197693.27799999999</v>
      </c>
      <c r="AH45" s="12" t="s">
        <v>89</v>
      </c>
      <c r="AI45" s="306">
        <f t="shared" si="31"/>
        <v>306</v>
      </c>
      <c r="AJ45" s="306">
        <f t="shared" si="32"/>
        <v>1098.3322038980509</v>
      </c>
      <c r="AK45" s="306">
        <f t="shared" si="19"/>
        <v>351.9</v>
      </c>
      <c r="AL45" s="306">
        <f t="shared" si="35"/>
        <v>237</v>
      </c>
      <c r="AM45" s="306">
        <f t="shared" si="20"/>
        <v>941.66776611694149</v>
      </c>
      <c r="AN45" s="307">
        <f t="shared" si="33"/>
        <v>2934.8999700149925</v>
      </c>
      <c r="AP45" s="217" t="s">
        <v>141</v>
      </c>
      <c r="AQ45" t="str">
        <f t="shared" si="34"/>
        <v>Expedients Serveis Socials</v>
      </c>
      <c r="AR45"/>
      <c r="AS45"/>
    </row>
    <row r="46" spans="1:45" s="9" customFormat="1">
      <c r="B46">
        <v>4</v>
      </c>
      <c r="C46" s="146" t="s">
        <v>142</v>
      </c>
      <c r="D46" s="146" t="s">
        <v>143</v>
      </c>
      <c r="E46" s="146" t="s">
        <v>144</v>
      </c>
      <c r="F46" s="146" t="s">
        <v>145</v>
      </c>
      <c r="G46" s="135">
        <v>348.5</v>
      </c>
      <c r="H46" s="251">
        <f>Perfils!$G$9</f>
        <v>66.7</v>
      </c>
      <c r="I46" s="206">
        <f t="shared" si="40"/>
        <v>23244.95</v>
      </c>
      <c r="J46" s="136">
        <v>183.05537464427471</v>
      </c>
      <c r="K46" s="251">
        <f>Perfils!$G$16</f>
        <v>66.7</v>
      </c>
      <c r="L46" s="206">
        <f t="shared" si="41"/>
        <v>12209.79</v>
      </c>
      <c r="M46" s="251">
        <f t="shared" si="36"/>
        <v>103.27499999999999</v>
      </c>
      <c r="N46" s="251">
        <f>Perfils!$G$23</f>
        <v>72.2</v>
      </c>
      <c r="O46" s="206">
        <f t="shared" si="42"/>
        <v>7456.46</v>
      </c>
      <c r="P46" s="30"/>
      <c r="Q46" s="135">
        <v>156.94462535572529</v>
      </c>
      <c r="R46" s="134">
        <f>Perfils!$G$30</f>
        <v>66.7</v>
      </c>
      <c r="S46" s="125">
        <f t="shared" si="43"/>
        <v>10468.209999999999</v>
      </c>
      <c r="T46" s="134">
        <f t="shared" si="25"/>
        <v>634.83037464427468</v>
      </c>
      <c r="U46" s="125">
        <f t="shared" si="44"/>
        <v>53379.41</v>
      </c>
      <c r="V46" s="19">
        <f>Transició!G34</f>
        <v>46134</v>
      </c>
      <c r="W46" s="19">
        <f>Transició!H34</f>
        <v>46169</v>
      </c>
      <c r="X46" s="134">
        <f>Transició!K34</f>
        <v>112</v>
      </c>
      <c r="Y46" s="29">
        <f t="shared" si="37"/>
        <v>7470.4000000000005</v>
      </c>
      <c r="Z46" s="19"/>
      <c r="AA46" s="558">
        <f t="shared" si="27"/>
        <v>33217.123999999996</v>
      </c>
      <c r="AB46" s="28">
        <f t="shared" si="38"/>
        <v>13946.97</v>
      </c>
      <c r="AC46" s="28">
        <f t="shared" si="16"/>
        <v>14796.274000000001</v>
      </c>
      <c r="AD46" s="28">
        <f t="shared" si="29"/>
        <v>4473.88</v>
      </c>
      <c r="AE46" s="33">
        <f t="shared" si="17"/>
        <v>0</v>
      </c>
      <c r="AF46" s="33">
        <f t="shared" si="30"/>
        <v>6280.93</v>
      </c>
      <c r="AG46" s="218">
        <f t="shared" si="39"/>
        <v>39498.053999999996</v>
      </c>
      <c r="AH46" s="12" t="s">
        <v>89</v>
      </c>
      <c r="AI46" s="306">
        <f t="shared" si="31"/>
        <v>209.1</v>
      </c>
      <c r="AJ46" s="306">
        <f t="shared" si="32"/>
        <v>109.83319340329835</v>
      </c>
      <c r="AK46" s="306">
        <f t="shared" si="19"/>
        <v>61.965096952908588</v>
      </c>
      <c r="AL46" s="306">
        <f t="shared" si="35"/>
        <v>112</v>
      </c>
      <c r="AM46" s="306">
        <f t="shared" si="20"/>
        <v>94.166866566716635</v>
      </c>
      <c r="AN46" s="307">
        <f t="shared" si="33"/>
        <v>587.06515692292351</v>
      </c>
      <c r="AP46" s="146" t="s">
        <v>145</v>
      </c>
      <c r="AQ46" t="str">
        <f t="shared" si="34"/>
        <v>Serveis d'assistència a la Gent Gran</v>
      </c>
      <c r="AR46"/>
      <c r="AS46"/>
    </row>
    <row r="47" spans="1:45" s="9" customFormat="1">
      <c r="B47">
        <v>5</v>
      </c>
      <c r="C47" s="146" t="s">
        <v>146</v>
      </c>
      <c r="D47" s="146" t="s">
        <v>147</v>
      </c>
      <c r="E47" s="146" t="s">
        <v>148</v>
      </c>
      <c r="F47" s="146" t="s">
        <v>149</v>
      </c>
      <c r="G47" s="135">
        <v>297.5</v>
      </c>
      <c r="H47" s="251">
        <f>Perfils!$G$9</f>
        <v>66.7</v>
      </c>
      <c r="I47" s="206">
        <f t="shared" si="40"/>
        <v>19843.25</v>
      </c>
      <c r="J47" s="136">
        <v>448.48566787847307</v>
      </c>
      <c r="K47" s="251">
        <f>Perfils!$G$16</f>
        <v>66.7</v>
      </c>
      <c r="L47" s="206">
        <f t="shared" si="41"/>
        <v>29913.99</v>
      </c>
      <c r="M47" s="251">
        <f t="shared" si="36"/>
        <v>169.57499999999999</v>
      </c>
      <c r="N47" s="251">
        <f>Perfils!$G$23</f>
        <v>72.2</v>
      </c>
      <c r="O47" s="206">
        <f t="shared" si="42"/>
        <v>12243.32</v>
      </c>
      <c r="P47" s="30"/>
      <c r="Q47" s="135">
        <v>384.51433212152693</v>
      </c>
      <c r="R47" s="134">
        <f>Perfils!$G$30</f>
        <v>66.7</v>
      </c>
      <c r="S47" s="125">
        <f t="shared" si="43"/>
        <v>25647.11</v>
      </c>
      <c r="T47" s="134">
        <f t="shared" si="25"/>
        <v>915.56066787847317</v>
      </c>
      <c r="U47" s="125">
        <f t="shared" si="44"/>
        <v>87647.670000000013</v>
      </c>
      <c r="V47" s="19">
        <f>Transició!G26</f>
        <v>46148</v>
      </c>
      <c r="W47" s="19">
        <f>Transició!H26</f>
        <v>46204</v>
      </c>
      <c r="X47" s="134">
        <f>Transició!K26</f>
        <v>237</v>
      </c>
      <c r="Y47" s="29">
        <f t="shared" si="37"/>
        <v>15807.900000000001</v>
      </c>
      <c r="Z47" s="19"/>
      <c r="AA47" s="558">
        <f t="shared" si="27"/>
        <v>47062.979205479453</v>
      </c>
      <c r="AB47" s="28">
        <f t="shared" si="38"/>
        <v>10003.17</v>
      </c>
      <c r="AC47" s="28">
        <f t="shared" si="16"/>
        <v>30887.829205479455</v>
      </c>
      <c r="AD47" s="28">
        <f t="shared" si="29"/>
        <v>6171.98</v>
      </c>
      <c r="AE47" s="33">
        <f t="shared" si="17"/>
        <v>0</v>
      </c>
      <c r="AF47" s="33">
        <f t="shared" si="30"/>
        <v>12928.95</v>
      </c>
      <c r="AG47" s="218">
        <f t="shared" si="39"/>
        <v>59991.92920547945</v>
      </c>
      <c r="AH47" s="12" t="s">
        <v>89</v>
      </c>
      <c r="AI47" s="306">
        <f t="shared" si="31"/>
        <v>149.97256371814092</v>
      </c>
      <c r="AJ47" s="306">
        <f t="shared" si="32"/>
        <v>226.08589513462448</v>
      </c>
      <c r="AK47" s="306">
        <f t="shared" si="19"/>
        <v>85.484487534626027</v>
      </c>
      <c r="AL47" s="306">
        <f t="shared" si="35"/>
        <v>237</v>
      </c>
      <c r="AM47" s="306">
        <f t="shared" si="20"/>
        <v>193.83733133433284</v>
      </c>
      <c r="AN47" s="307">
        <f t="shared" si="33"/>
        <v>892.38027772172427</v>
      </c>
      <c r="AP47" s="146" t="s">
        <v>149</v>
      </c>
      <c r="AQ47" t="str">
        <f t="shared" si="34"/>
        <v>Urgències i Emergències Socials</v>
      </c>
      <c r="AR47"/>
      <c r="AS47"/>
    </row>
    <row r="48" spans="1:45" s="9" customFormat="1">
      <c r="B48">
        <v>5</v>
      </c>
      <c r="C48" s="146" t="s">
        <v>150</v>
      </c>
      <c r="D48" s="146" t="s">
        <v>151</v>
      </c>
      <c r="E48" s="146" t="s">
        <v>152</v>
      </c>
      <c r="F48" s="146" t="s">
        <v>153</v>
      </c>
      <c r="G48" s="135">
        <f>1615+49.7005</f>
        <v>1664.7004999999999</v>
      </c>
      <c r="H48" s="251">
        <f>Perfils!$G$9</f>
        <v>66.7</v>
      </c>
      <c r="I48" s="206">
        <f>ROUND(G48*H48,2)</f>
        <v>111035.52</v>
      </c>
      <c r="J48" s="136">
        <v>1006.9001</v>
      </c>
      <c r="K48" s="251">
        <f>Perfils!$G$16</f>
        <v>66.7</v>
      </c>
      <c r="L48" s="206">
        <f>ROUND(J48*K48,2)</f>
        <v>67160.240000000005</v>
      </c>
      <c r="M48" s="251">
        <f t="shared" si="36"/>
        <v>530.21940591847329</v>
      </c>
      <c r="N48" s="251">
        <f>Perfils!$G$23</f>
        <v>72.2</v>
      </c>
      <c r="O48" s="206">
        <f t="shared" si="42"/>
        <v>38281.839999999997</v>
      </c>
      <c r="P48" s="30"/>
      <c r="Q48" s="135">
        <v>863.19543945648911</v>
      </c>
      <c r="R48" s="134">
        <f>Perfils!$G$30</f>
        <v>66.7</v>
      </c>
      <c r="S48" s="125">
        <f t="shared" si="43"/>
        <v>57575.14</v>
      </c>
      <c r="T48" s="134">
        <f t="shared" si="25"/>
        <v>3201.8200059184728</v>
      </c>
      <c r="U48" s="125">
        <f t="shared" si="44"/>
        <v>274052.74</v>
      </c>
      <c r="V48" s="19">
        <f>Transició!G27</f>
        <v>46113</v>
      </c>
      <c r="W48" s="19">
        <f>Transició!H27</f>
        <v>46204</v>
      </c>
      <c r="X48" s="134">
        <f>Transició!K27</f>
        <v>441</v>
      </c>
      <c r="Y48" s="29">
        <f t="shared" si="37"/>
        <v>29414.7</v>
      </c>
      <c r="Z48" s="19"/>
      <c r="AA48" s="558">
        <f t="shared" si="27"/>
        <v>138543.09098630137</v>
      </c>
      <c r="AB48" s="28">
        <f t="shared" si="38"/>
        <v>55974.07</v>
      </c>
      <c r="AC48" s="28">
        <f>L48*(MIN($AA$27,Z48)-$W48+1)/365+Y48 -0.04</f>
        <v>63270.780986301375</v>
      </c>
      <c r="AD48" s="28">
        <f t="shared" si="29"/>
        <v>19298.240000000002</v>
      </c>
      <c r="AE48" s="33">
        <f t="shared" si="17"/>
        <v>0</v>
      </c>
      <c r="AF48" s="33">
        <f t="shared" si="30"/>
        <v>29024.18</v>
      </c>
      <c r="AG48" s="218">
        <f t="shared" si="39"/>
        <v>167567.27098630136</v>
      </c>
      <c r="AH48" s="12" t="s">
        <v>89</v>
      </c>
      <c r="AI48" s="306">
        <f t="shared" si="31"/>
        <v>839.19145427286355</v>
      </c>
      <c r="AJ48" s="306">
        <f t="shared" si="32"/>
        <v>507.58742108397854</v>
      </c>
      <c r="AK48" s="306">
        <f t="shared" si="19"/>
        <v>267.28864265927979</v>
      </c>
      <c r="AL48" s="306">
        <f t="shared" si="35"/>
        <v>441</v>
      </c>
      <c r="AM48" s="306">
        <f t="shared" si="20"/>
        <v>435.14512743628183</v>
      </c>
      <c r="AN48" s="307">
        <f t="shared" si="33"/>
        <v>2490.2126454524032</v>
      </c>
      <c r="AP48" s="146" t="s">
        <v>153</v>
      </c>
      <c r="AQ48" t="str">
        <f t="shared" si="34"/>
        <v>Serveis Socials Bàsics</v>
      </c>
      <c r="AR48"/>
      <c r="AS48"/>
    </row>
    <row r="49" spans="1:45" s="9" customFormat="1">
      <c r="B49">
        <v>4</v>
      </c>
      <c r="C49" s="146" t="s">
        <v>134</v>
      </c>
      <c r="D49" s="146" t="s">
        <v>135</v>
      </c>
      <c r="E49" s="146" t="s">
        <v>154</v>
      </c>
      <c r="F49" s="146" t="s">
        <v>155</v>
      </c>
      <c r="G49" s="135">
        <v>255</v>
      </c>
      <c r="H49" s="251">
        <f>Perfils!$G$9</f>
        <v>66.7</v>
      </c>
      <c r="I49" s="206">
        <f t="shared" si="40"/>
        <v>17008.5</v>
      </c>
      <c r="J49" s="136">
        <v>457.63843661068677</v>
      </c>
      <c r="K49" s="251">
        <f>Perfils!$G$16</f>
        <v>66.7</v>
      </c>
      <c r="L49" s="206">
        <f t="shared" si="41"/>
        <v>30524.48</v>
      </c>
      <c r="M49" s="251">
        <f t="shared" si="36"/>
        <v>165.75</v>
      </c>
      <c r="N49" s="251">
        <f>Perfils!$G$23</f>
        <v>72.2</v>
      </c>
      <c r="O49" s="206">
        <f t="shared" si="42"/>
        <v>11967.15</v>
      </c>
      <c r="P49" s="30"/>
      <c r="Q49" s="135">
        <v>392.36156338931323</v>
      </c>
      <c r="R49" s="134">
        <f>Perfils!$G$30</f>
        <v>66.7</v>
      </c>
      <c r="S49" s="125">
        <f t="shared" si="43"/>
        <v>26170.52</v>
      </c>
      <c r="T49" s="134">
        <f t="shared" si="25"/>
        <v>878.38843661068677</v>
      </c>
      <c r="U49" s="125">
        <f t="shared" si="44"/>
        <v>85670.65</v>
      </c>
      <c r="V49" s="19">
        <f>Transició!G35</f>
        <v>46134</v>
      </c>
      <c r="W49" s="19">
        <f>Transició!H35</f>
        <v>46169</v>
      </c>
      <c r="X49" s="134">
        <f>Transició!K35</f>
        <v>112</v>
      </c>
      <c r="Y49" s="29">
        <f t="shared" si="37"/>
        <v>7470.4000000000005</v>
      </c>
      <c r="Z49" s="19"/>
      <c r="AA49" s="558">
        <f t="shared" si="27"/>
        <v>43170.478000000003</v>
      </c>
      <c r="AB49" s="28">
        <f t="shared" si="38"/>
        <v>10205.1</v>
      </c>
      <c r="AC49" s="28">
        <f t="shared" ref="AC49:AC55" si="45">L49*(MIN($AA$27,Z49)-$W49+1)/365+Y49</f>
        <v>25785.088000000003</v>
      </c>
      <c r="AD49" s="28">
        <f t="shared" si="29"/>
        <v>7180.29</v>
      </c>
      <c r="AE49" s="33">
        <f t="shared" si="17"/>
        <v>0</v>
      </c>
      <c r="AF49" s="33">
        <f t="shared" si="30"/>
        <v>15702.31</v>
      </c>
      <c r="AG49" s="218">
        <f t="shared" si="39"/>
        <v>58872.788</v>
      </c>
      <c r="AH49" s="12" t="s">
        <v>89</v>
      </c>
      <c r="AI49" s="306">
        <f t="shared" si="31"/>
        <v>153</v>
      </c>
      <c r="AJ49" s="306">
        <f t="shared" si="32"/>
        <v>274.58302848575715</v>
      </c>
      <c r="AK49" s="306">
        <f t="shared" si="19"/>
        <v>99.449999999999989</v>
      </c>
      <c r="AL49" s="306">
        <f t="shared" si="35"/>
        <v>112</v>
      </c>
      <c r="AM49" s="306">
        <f t="shared" si="20"/>
        <v>235.41694152923537</v>
      </c>
      <c r="AN49" s="307">
        <f t="shared" si="33"/>
        <v>874.44997001499246</v>
      </c>
      <c r="AP49" s="217" t="s">
        <v>155</v>
      </c>
      <c r="AQ49" t="str">
        <f t="shared" si="34"/>
        <v>Expedients Serveis Socials</v>
      </c>
      <c r="AR49"/>
      <c r="AS49"/>
    </row>
    <row r="50" spans="1:45" s="9" customFormat="1" ht="15" customHeight="1">
      <c r="B50">
        <v>6</v>
      </c>
      <c r="C50" s="146" t="s">
        <v>134</v>
      </c>
      <c r="D50" s="146" t="s">
        <v>135</v>
      </c>
      <c r="E50" s="146" t="s">
        <v>156</v>
      </c>
      <c r="F50" s="146" t="s">
        <v>157</v>
      </c>
      <c r="G50" s="135">
        <v>51</v>
      </c>
      <c r="H50" s="251">
        <f>Perfils!$G$9</f>
        <v>66.7</v>
      </c>
      <c r="I50" s="206">
        <f t="shared" ref="I50:I55" si="46">ROUND(G50*H50,2)</f>
        <v>3401.7</v>
      </c>
      <c r="J50" s="136">
        <v>32.838287803825764</v>
      </c>
      <c r="K50" s="251">
        <f>Perfils!$G$16</f>
        <v>66.7</v>
      </c>
      <c r="L50" s="206">
        <f t="shared" ref="L50:L55" si="47">ROUND(J50*K50,2)</f>
        <v>2190.31</v>
      </c>
      <c r="M50" s="251">
        <f t="shared" si="36"/>
        <v>16.799400000000002</v>
      </c>
      <c r="N50" s="251">
        <f>Perfils!$G$23</f>
        <v>72.2</v>
      </c>
      <c r="O50" s="206">
        <f t="shared" ref="O50:O55" si="48">ROUND(M50*N50,2)</f>
        <v>1212.92</v>
      </c>
      <c r="P50" s="30"/>
      <c r="Q50" s="135">
        <v>28.157712196174241</v>
      </c>
      <c r="R50" s="134">
        <f>Perfils!$G$30</f>
        <v>66.7</v>
      </c>
      <c r="S50" s="125">
        <f t="shared" ref="S50:S55" si="49">ROUND(Q50*R50,2)</f>
        <v>1878.12</v>
      </c>
      <c r="T50" s="134">
        <f t="shared" si="25"/>
        <v>100.63768780382577</v>
      </c>
      <c r="U50" s="125">
        <f t="shared" ref="U50:U55" si="50">I50+L50+O50+P50+S50</f>
        <v>8683.0499999999993</v>
      </c>
      <c r="V50" s="19">
        <f>Transició!G15</f>
        <v>46155</v>
      </c>
      <c r="W50" s="19">
        <f>Transició!H15</f>
        <v>46169</v>
      </c>
      <c r="X50" s="134">
        <f>Transició!K15</f>
        <v>36</v>
      </c>
      <c r="Y50" s="29">
        <f t="shared" si="37"/>
        <v>2401.2000000000003</v>
      </c>
      <c r="Z50" s="19"/>
      <c r="AA50" s="558">
        <f t="shared" si="27"/>
        <v>6484.1560000000009</v>
      </c>
      <c r="AB50" s="28">
        <f t="shared" si="38"/>
        <v>2041.02</v>
      </c>
      <c r="AC50" s="28">
        <f t="shared" si="45"/>
        <v>3715.3860000000004</v>
      </c>
      <c r="AD50" s="28">
        <f t="shared" si="29"/>
        <v>727.75</v>
      </c>
      <c r="AE50" s="33">
        <f t="shared" si="17"/>
        <v>0</v>
      </c>
      <c r="AF50" s="33">
        <f t="shared" si="30"/>
        <v>1126.8699999999999</v>
      </c>
      <c r="AG50" s="218">
        <f t="shared" si="39"/>
        <v>7611.0260000000007</v>
      </c>
      <c r="AH50" s="12" t="s">
        <v>89</v>
      </c>
      <c r="AI50" s="306">
        <f t="shared" si="31"/>
        <v>30.599999999999998</v>
      </c>
      <c r="AJ50" s="306">
        <f t="shared" si="32"/>
        <v>19.702938530734635</v>
      </c>
      <c r="AK50" s="306">
        <f t="shared" si="19"/>
        <v>10.079639889196676</v>
      </c>
      <c r="AL50" s="306">
        <f t="shared" si="35"/>
        <v>36</v>
      </c>
      <c r="AM50" s="306">
        <f t="shared" si="20"/>
        <v>16.894602698650672</v>
      </c>
      <c r="AN50" s="307">
        <f t="shared" si="33"/>
        <v>113.27718111858199</v>
      </c>
      <c r="AP50" s="217" t="s">
        <v>157</v>
      </c>
      <c r="AQ50" t="str">
        <f t="shared" si="34"/>
        <v>Expedients Serveis Socials</v>
      </c>
      <c r="AR50"/>
      <c r="AS50"/>
    </row>
    <row r="51" spans="1:45" s="9" customFormat="1">
      <c r="B51">
        <v>6</v>
      </c>
      <c r="C51" s="146" t="s">
        <v>134</v>
      </c>
      <c r="D51" s="146" t="s">
        <v>135</v>
      </c>
      <c r="E51" s="146" t="s">
        <v>158</v>
      </c>
      <c r="F51" s="146" t="s">
        <v>159</v>
      </c>
      <c r="G51" s="135">
        <v>1020</v>
      </c>
      <c r="H51" s="251">
        <f>Perfils!$G$9</f>
        <v>66.7</v>
      </c>
      <c r="I51" s="206">
        <f t="shared" si="46"/>
        <v>68034</v>
      </c>
      <c r="J51" s="136">
        <v>411.87459294961809</v>
      </c>
      <c r="K51" s="251">
        <f>Perfils!$G$16</f>
        <v>66.7</v>
      </c>
      <c r="L51" s="206">
        <f t="shared" si="47"/>
        <v>27472.04</v>
      </c>
      <c r="M51" s="251">
        <f t="shared" si="36"/>
        <v>267.75</v>
      </c>
      <c r="N51" s="251">
        <f>Perfils!$G$23</f>
        <v>72.2</v>
      </c>
      <c r="O51" s="206">
        <f t="shared" si="48"/>
        <v>19331.55</v>
      </c>
      <c r="P51" s="30"/>
      <c r="Q51" s="135">
        <v>353.12540705038191</v>
      </c>
      <c r="R51" s="134">
        <f>Perfils!$G$30</f>
        <v>66.7</v>
      </c>
      <c r="S51" s="125">
        <f t="shared" si="49"/>
        <v>23553.46</v>
      </c>
      <c r="T51" s="134">
        <f t="shared" si="25"/>
        <v>1699.6245929496181</v>
      </c>
      <c r="U51" s="125">
        <f t="shared" si="50"/>
        <v>138391.05000000002</v>
      </c>
      <c r="V51" s="19">
        <f>Transició!G16</f>
        <v>46113</v>
      </c>
      <c r="W51" s="19">
        <f>Transició!H16</f>
        <v>46169</v>
      </c>
      <c r="X51" s="134">
        <f>Transició!K16</f>
        <v>237</v>
      </c>
      <c r="Y51" s="29">
        <f t="shared" si="37"/>
        <v>15807.900000000001</v>
      </c>
      <c r="Z51" s="19"/>
      <c r="AA51" s="558">
        <f t="shared" si="27"/>
        <v>84710.453999999998</v>
      </c>
      <c r="AB51" s="28">
        <f t="shared" si="38"/>
        <v>40820.400000000001</v>
      </c>
      <c r="AC51" s="28">
        <f t="shared" si="45"/>
        <v>32291.124</v>
      </c>
      <c r="AD51" s="28">
        <f t="shared" si="29"/>
        <v>11598.93</v>
      </c>
      <c r="AE51" s="33">
        <f t="shared" si="17"/>
        <v>0</v>
      </c>
      <c r="AF51" s="33">
        <f t="shared" si="30"/>
        <v>14132.08</v>
      </c>
      <c r="AG51" s="218">
        <f t="shared" si="39"/>
        <v>98842.534</v>
      </c>
      <c r="AH51" s="12" t="s">
        <v>89</v>
      </c>
      <c r="AI51" s="306">
        <f t="shared" si="31"/>
        <v>612</v>
      </c>
      <c r="AJ51" s="306">
        <f t="shared" si="32"/>
        <v>247.12479760119936</v>
      </c>
      <c r="AK51" s="306">
        <f t="shared" si="19"/>
        <v>160.65</v>
      </c>
      <c r="AL51" s="306">
        <f t="shared" si="35"/>
        <v>237</v>
      </c>
      <c r="AM51" s="306">
        <f t="shared" si="20"/>
        <v>211.87526236881558</v>
      </c>
      <c r="AN51" s="307">
        <f t="shared" si="33"/>
        <v>1468.6500599700148</v>
      </c>
      <c r="AP51" s="217" t="s">
        <v>159</v>
      </c>
      <c r="AQ51" t="str">
        <f t="shared" si="34"/>
        <v>Expedients Serveis Socials</v>
      </c>
      <c r="AR51"/>
      <c r="AS51"/>
    </row>
    <row r="52" spans="1:45" s="9" customFormat="1">
      <c r="B52">
        <v>6</v>
      </c>
      <c r="C52" s="146" t="s">
        <v>134</v>
      </c>
      <c r="D52" s="146" t="s">
        <v>135</v>
      </c>
      <c r="E52" s="146" t="s">
        <v>160</v>
      </c>
      <c r="F52" s="146" t="s">
        <v>161</v>
      </c>
      <c r="G52" s="135">
        <v>51</v>
      </c>
      <c r="H52" s="251">
        <f>Perfils!$G$9</f>
        <v>66.7</v>
      </c>
      <c r="I52" s="206">
        <f t="shared" si="46"/>
        <v>3401.7</v>
      </c>
      <c r="J52" s="136">
        <v>0</v>
      </c>
      <c r="K52" s="251">
        <f>Perfils!$G$16</f>
        <v>66.7</v>
      </c>
      <c r="L52" s="206">
        <f t="shared" si="47"/>
        <v>0</v>
      </c>
      <c r="M52" s="251">
        <f t="shared" si="36"/>
        <v>7.6499999999999995</v>
      </c>
      <c r="N52" s="251">
        <f>Perfils!$G$23</f>
        <v>72.2</v>
      </c>
      <c r="O52" s="206">
        <f t="shared" si="48"/>
        <v>552.33000000000004</v>
      </c>
      <c r="P52" s="30"/>
      <c r="Q52" s="252">
        <v>0</v>
      </c>
      <c r="R52" s="134">
        <f>Perfils!$G$30</f>
        <v>66.7</v>
      </c>
      <c r="S52" s="125">
        <f t="shared" si="49"/>
        <v>0</v>
      </c>
      <c r="T52" s="134">
        <f t="shared" si="25"/>
        <v>58.65</v>
      </c>
      <c r="U52" s="125">
        <f t="shared" si="50"/>
        <v>3954.0299999999997</v>
      </c>
      <c r="V52" s="19">
        <f>Transició!G17</f>
        <v>46155</v>
      </c>
      <c r="W52" s="19">
        <f>Transició!H17</f>
        <v>46169</v>
      </c>
      <c r="X52" s="134">
        <f>Transició!K17</f>
        <v>36</v>
      </c>
      <c r="Y52" s="29">
        <f t="shared" si="37"/>
        <v>2401.2000000000003</v>
      </c>
      <c r="Z52" s="19"/>
      <c r="AA52" s="558">
        <f t="shared" si="27"/>
        <v>4773.62</v>
      </c>
      <c r="AB52" s="28">
        <f t="shared" si="38"/>
        <v>2041.02</v>
      </c>
      <c r="AC52" s="28">
        <f t="shared" si="45"/>
        <v>2401.2000000000003</v>
      </c>
      <c r="AD52" s="28">
        <f t="shared" si="29"/>
        <v>331.4</v>
      </c>
      <c r="AE52" s="33">
        <f t="shared" si="17"/>
        <v>0</v>
      </c>
      <c r="AF52" s="33">
        <f t="shared" si="30"/>
        <v>0</v>
      </c>
      <c r="AG52" s="218">
        <f t="shared" si="39"/>
        <v>4773.62</v>
      </c>
      <c r="AH52" s="12" t="s">
        <v>89</v>
      </c>
      <c r="AI52" s="306">
        <f t="shared" si="31"/>
        <v>30.599999999999998</v>
      </c>
      <c r="AJ52" s="306">
        <f t="shared" si="32"/>
        <v>0</v>
      </c>
      <c r="AK52" s="306">
        <f t="shared" si="19"/>
        <v>4.5900277008310244</v>
      </c>
      <c r="AL52" s="306">
        <f t="shared" si="35"/>
        <v>36</v>
      </c>
      <c r="AM52" s="306">
        <f t="shared" si="20"/>
        <v>0</v>
      </c>
      <c r="AN52" s="307">
        <f t="shared" si="33"/>
        <v>71.190027700831024</v>
      </c>
      <c r="AP52" s="146" t="s">
        <v>161</v>
      </c>
      <c r="AQ52" t="str">
        <f t="shared" si="34"/>
        <v>Expedients Serveis Socials</v>
      </c>
      <c r="AR52"/>
      <c r="AS52"/>
    </row>
    <row r="53" spans="1:45" s="9" customFormat="1">
      <c r="B53">
        <v>4</v>
      </c>
      <c r="C53" s="146" t="s">
        <v>105</v>
      </c>
      <c r="D53" s="146" t="s">
        <v>102</v>
      </c>
      <c r="E53" s="146" t="s">
        <v>162</v>
      </c>
      <c r="F53" s="146" t="s">
        <v>163</v>
      </c>
      <c r="G53" s="135">
        <v>0</v>
      </c>
      <c r="H53" s="251">
        <f>Perfils!$G$9</f>
        <v>66.7</v>
      </c>
      <c r="I53" s="206">
        <f>ROUND(G53*H53,2)</f>
        <v>0</v>
      </c>
      <c r="J53" s="136">
        <v>0</v>
      </c>
      <c r="K53" s="251">
        <f>Perfils!$G$16</f>
        <v>66.7</v>
      </c>
      <c r="L53" s="206">
        <f>ROUND(J53*K53,2)</f>
        <v>0</v>
      </c>
      <c r="M53" s="251">
        <f t="shared" si="36"/>
        <v>0</v>
      </c>
      <c r="N53" s="251">
        <f>Perfils!$G$23</f>
        <v>72.2</v>
      </c>
      <c r="O53" s="206">
        <f t="shared" si="48"/>
        <v>0</v>
      </c>
      <c r="P53" s="30"/>
      <c r="Q53" s="252">
        <v>0</v>
      </c>
      <c r="R53" s="134">
        <f>Perfils!$G$30</f>
        <v>66.7</v>
      </c>
      <c r="S53" s="125">
        <f t="shared" si="49"/>
        <v>0</v>
      </c>
      <c r="T53" s="134">
        <f t="shared" si="25"/>
        <v>0</v>
      </c>
      <c r="U53" s="125">
        <f t="shared" si="50"/>
        <v>0</v>
      </c>
      <c r="V53" s="19"/>
      <c r="W53" s="19"/>
      <c r="X53" s="134"/>
      <c r="Y53" s="29">
        <f t="shared" si="37"/>
        <v>0</v>
      </c>
      <c r="Z53" s="19"/>
      <c r="AA53" s="558">
        <f t="shared" si="27"/>
        <v>0</v>
      </c>
      <c r="AB53" s="28">
        <f t="shared" si="38"/>
        <v>0</v>
      </c>
      <c r="AC53" s="28">
        <f t="shared" si="45"/>
        <v>0</v>
      </c>
      <c r="AD53" s="28">
        <f t="shared" si="29"/>
        <v>0</v>
      </c>
      <c r="AE53" s="33">
        <f t="shared" si="17"/>
        <v>0</v>
      </c>
      <c r="AF53" s="33">
        <f t="shared" si="30"/>
        <v>0</v>
      </c>
      <c r="AG53" s="218">
        <f t="shared" si="39"/>
        <v>0</v>
      </c>
      <c r="AH53" s="12" t="s">
        <v>89</v>
      </c>
      <c r="AI53" s="306">
        <f t="shared" si="31"/>
        <v>0</v>
      </c>
      <c r="AJ53" s="306">
        <f t="shared" si="32"/>
        <v>0</v>
      </c>
      <c r="AK53" s="306">
        <f t="shared" si="19"/>
        <v>0</v>
      </c>
      <c r="AL53" s="306">
        <f t="shared" si="35"/>
        <v>0</v>
      </c>
      <c r="AM53" s="306">
        <f t="shared" si="20"/>
        <v>0</v>
      </c>
      <c r="AN53" s="307">
        <f t="shared" si="33"/>
        <v>0</v>
      </c>
      <c r="AP53" s="146" t="s">
        <v>163</v>
      </c>
      <c r="AQ53" t="str">
        <f t="shared" si="34"/>
        <v>Equipaments i altres recursos Persones vulnerables</v>
      </c>
      <c r="AR53"/>
      <c r="AS53"/>
    </row>
    <row r="54" spans="1:45" s="9" customFormat="1">
      <c r="B54">
        <v>6</v>
      </c>
      <c r="C54" s="146" t="s">
        <v>164</v>
      </c>
      <c r="D54" s="146" t="s">
        <v>165</v>
      </c>
      <c r="E54" s="146" t="s">
        <v>166</v>
      </c>
      <c r="F54" s="146" t="s">
        <v>167</v>
      </c>
      <c r="G54" s="135">
        <v>153</v>
      </c>
      <c r="H54" s="251">
        <f>Perfils!$G$9</f>
        <v>66.7</v>
      </c>
      <c r="I54" s="206">
        <f t="shared" si="46"/>
        <v>10205.1</v>
      </c>
      <c r="J54" s="136">
        <v>274.58306196641206</v>
      </c>
      <c r="K54" s="251">
        <f>Perfils!$G$16</f>
        <v>66.7</v>
      </c>
      <c r="L54" s="206">
        <f t="shared" si="47"/>
        <v>18314.689999999999</v>
      </c>
      <c r="M54" s="251">
        <f t="shared" si="36"/>
        <v>99.45</v>
      </c>
      <c r="N54" s="251">
        <f>Perfils!$G$23</f>
        <v>72.2</v>
      </c>
      <c r="O54" s="206">
        <f t="shared" si="48"/>
        <v>7180.29</v>
      </c>
      <c r="P54" s="30"/>
      <c r="Q54" s="135">
        <v>235.41693803358794</v>
      </c>
      <c r="R54" s="134">
        <f>Perfils!$G$30</f>
        <v>66.7</v>
      </c>
      <c r="S54" s="125">
        <f t="shared" si="49"/>
        <v>15702.31</v>
      </c>
      <c r="T54" s="134">
        <f t="shared" si="25"/>
        <v>527.03306196641211</v>
      </c>
      <c r="U54" s="125">
        <f t="shared" si="50"/>
        <v>51402.39</v>
      </c>
      <c r="V54" s="19">
        <f>Transició!G19</f>
        <v>46113</v>
      </c>
      <c r="W54" s="19">
        <f>Transició!H19</f>
        <v>46169</v>
      </c>
      <c r="X54" s="134">
        <f>Transició!K19/2</f>
        <v>118.5</v>
      </c>
      <c r="Y54" s="29">
        <f t="shared" si="37"/>
        <v>7903.9500000000007</v>
      </c>
      <c r="Z54" s="19"/>
      <c r="AA54" s="558">
        <f t="shared" si="27"/>
        <v>29323.994000000006</v>
      </c>
      <c r="AB54" s="28">
        <f t="shared" si="38"/>
        <v>6123.06</v>
      </c>
      <c r="AC54" s="28">
        <f t="shared" si="45"/>
        <v>18892.764000000003</v>
      </c>
      <c r="AD54" s="28">
        <f t="shared" si="29"/>
        <v>4308.17</v>
      </c>
      <c r="AE54" s="33">
        <f t="shared" si="17"/>
        <v>0</v>
      </c>
      <c r="AF54" s="33">
        <f t="shared" si="30"/>
        <v>9421.39</v>
      </c>
      <c r="AG54" s="218">
        <f t="shared" si="39"/>
        <v>38745.384000000005</v>
      </c>
      <c r="AH54" s="12" t="s">
        <v>89</v>
      </c>
      <c r="AI54" s="306">
        <f t="shared" si="31"/>
        <v>91.8</v>
      </c>
      <c r="AJ54" s="306">
        <f t="shared" si="32"/>
        <v>164.74983508245879</v>
      </c>
      <c r="AK54" s="306">
        <f t="shared" si="19"/>
        <v>59.669944598337949</v>
      </c>
      <c r="AL54" s="306">
        <f t="shared" si="35"/>
        <v>118.5</v>
      </c>
      <c r="AM54" s="306">
        <f t="shared" si="20"/>
        <v>141.25022488755621</v>
      </c>
      <c r="AN54" s="307">
        <f t="shared" si="33"/>
        <v>575.97000456835303</v>
      </c>
      <c r="AP54" s="217" t="s">
        <v>167</v>
      </c>
      <c r="AQ54" t="str">
        <f t="shared" si="34"/>
        <v>Servei indicadors i explotació de dades</v>
      </c>
      <c r="AR54"/>
      <c r="AS54"/>
    </row>
    <row r="55" spans="1:45" s="9" customFormat="1">
      <c r="B55">
        <v>6</v>
      </c>
      <c r="C55" s="146" t="s">
        <v>164</v>
      </c>
      <c r="D55" s="146" t="s">
        <v>165</v>
      </c>
      <c r="E55" s="146" t="s">
        <v>166</v>
      </c>
      <c r="F55" s="146" t="s">
        <v>168</v>
      </c>
      <c r="G55" s="211"/>
      <c r="H55" s="251">
        <f>Perfils!$G$9</f>
        <v>66.7</v>
      </c>
      <c r="I55" s="206">
        <f t="shared" si="46"/>
        <v>0</v>
      </c>
      <c r="J55" s="508">
        <v>732.22149857709883</v>
      </c>
      <c r="K55" s="251">
        <f>Perfils!$G$16</f>
        <v>66.7</v>
      </c>
      <c r="L55" s="206">
        <f t="shared" si="47"/>
        <v>48839.17</v>
      </c>
      <c r="M55" s="251">
        <f t="shared" si="36"/>
        <v>204</v>
      </c>
      <c r="N55" s="251">
        <f>Perfils!$G$23</f>
        <v>72.2</v>
      </c>
      <c r="O55" s="206">
        <f t="shared" si="48"/>
        <v>14728.8</v>
      </c>
      <c r="P55" s="30"/>
      <c r="Q55" s="135">
        <v>627.77850142290117</v>
      </c>
      <c r="R55" s="134">
        <f>Perfils!$G$30</f>
        <v>66.7</v>
      </c>
      <c r="S55" s="125">
        <f t="shared" si="49"/>
        <v>41872.83</v>
      </c>
      <c r="T55" s="134">
        <f>G55+J55+M55</f>
        <v>936.22149857709883</v>
      </c>
      <c r="U55" s="125">
        <f t="shared" si="50"/>
        <v>105440.8</v>
      </c>
      <c r="V55" s="19">
        <v>46113</v>
      </c>
      <c r="W55" s="19">
        <v>46169</v>
      </c>
      <c r="X55" s="134">
        <f>X54</f>
        <v>118.5</v>
      </c>
      <c r="Y55" s="29">
        <f t="shared" si="37"/>
        <v>7903.9500000000007</v>
      </c>
      <c r="Z55" s="19"/>
      <c r="AA55" s="558">
        <f t="shared" si="27"/>
        <v>46044.732000000004</v>
      </c>
      <c r="AB55" s="28">
        <f t="shared" si="38"/>
        <v>0</v>
      </c>
      <c r="AC55" s="28">
        <f t="shared" si="45"/>
        <v>37207.452000000005</v>
      </c>
      <c r="AD55" s="28">
        <f t="shared" si="29"/>
        <v>8837.2800000000007</v>
      </c>
      <c r="AE55" s="33">
        <f t="shared" si="17"/>
        <v>0</v>
      </c>
      <c r="AF55" s="33">
        <f t="shared" si="30"/>
        <v>25123.7</v>
      </c>
      <c r="AG55" s="218">
        <f t="shared" si="39"/>
        <v>71168.432000000001</v>
      </c>
      <c r="AH55" s="12" t="s">
        <v>89</v>
      </c>
      <c r="AI55" s="306">
        <f t="shared" si="31"/>
        <v>0</v>
      </c>
      <c r="AJ55" s="306">
        <f t="shared" si="32"/>
        <v>439.33286356821594</v>
      </c>
      <c r="AK55" s="306">
        <f t="shared" si="19"/>
        <v>122.4</v>
      </c>
      <c r="AL55" s="306">
        <f t="shared" si="35"/>
        <v>118.5</v>
      </c>
      <c r="AM55" s="306">
        <f t="shared" si="20"/>
        <v>376.66716641679159</v>
      </c>
      <c r="AN55" s="307">
        <f t="shared" si="33"/>
        <v>1056.9000299850077</v>
      </c>
      <c r="AP55" s="217" t="s">
        <v>169</v>
      </c>
      <c r="AQ55" t="str">
        <f t="shared" si="34"/>
        <v>Servei indicadors i explotació de dades</v>
      </c>
      <c r="AR55"/>
      <c r="AS55"/>
    </row>
    <row r="56" spans="1:45" s="9" customFormat="1" ht="14.15" customHeight="1">
      <c r="A56" s="126"/>
      <c r="B56"/>
      <c r="C56" s="643"/>
      <c r="D56" s="643"/>
      <c r="E56" s="643"/>
      <c r="F56" s="219" t="s">
        <v>170</v>
      </c>
      <c r="G56" s="220">
        <f>SUM(G30:G55)</f>
        <v>9815.1891599999999</v>
      </c>
      <c r="H56" s="220"/>
      <c r="I56" s="220">
        <f>SUM(I30:I55)</f>
        <v>654673.10999999987</v>
      </c>
      <c r="J56" s="220">
        <f>SUM(J30:J55)</f>
        <v>11363.480058125559</v>
      </c>
      <c r="K56" s="220"/>
      <c r="L56" s="220">
        <f>SUM(L30:L55)</f>
        <v>757944.1148877315</v>
      </c>
      <c r="M56" s="220">
        <f>SUM(M30:M55)</f>
        <v>4116.1188471364585</v>
      </c>
      <c r="N56" s="220"/>
      <c r="O56" s="220">
        <f>SUM(O30:O55)</f>
        <v>297183.81999999995</v>
      </c>
      <c r="P56" s="220">
        <f>SUM(P30:P55)</f>
        <v>0</v>
      </c>
      <c r="Q56" s="220">
        <f>SUM(Q30:Q55)</f>
        <v>8355.5558286574997</v>
      </c>
      <c r="R56" s="220"/>
      <c r="S56" s="220">
        <f>SUM(S30:S54)</f>
        <v>515442.76000000007</v>
      </c>
      <c r="T56" s="220">
        <f>SUM(T30:T55)</f>
        <v>25294.788065262012</v>
      </c>
      <c r="U56" s="220">
        <f>SUM(U30:U55)</f>
        <v>2267116.6348877307</v>
      </c>
      <c r="V56" s="221"/>
      <c r="W56" s="221"/>
      <c r="X56" s="220">
        <f>SUM(X30:X55)</f>
        <v>4381</v>
      </c>
      <c r="Y56" s="220">
        <f>SUM(Y30:Y55)</f>
        <v>292212.7</v>
      </c>
      <c r="Z56" s="220"/>
      <c r="AA56" s="558">
        <f t="shared" ref="AA56:AG56" si="51">SUM(AA30:AA55)</f>
        <v>1261282.5453269661</v>
      </c>
      <c r="AB56" s="220">
        <f t="shared" si="51"/>
        <v>368093.9800000001</v>
      </c>
      <c r="AC56" s="220">
        <f t="shared" si="51"/>
        <v>725662.17532696598</v>
      </c>
      <c r="AD56" s="220">
        <f t="shared" si="51"/>
        <v>167526.38999999998</v>
      </c>
      <c r="AE56" s="220">
        <f t="shared" si="51"/>
        <v>0</v>
      </c>
      <c r="AF56" s="220">
        <f t="shared" si="51"/>
        <v>315320.64000000007</v>
      </c>
      <c r="AG56" s="220">
        <f t="shared" si="51"/>
        <v>1576603.1853269662</v>
      </c>
      <c r="AH56" s="12"/>
      <c r="AI56" s="220">
        <f t="shared" ref="AI56:AN56" si="52">SUM(AI30:AI55)</f>
        <v>5518.6503748125942</v>
      </c>
      <c r="AJ56" s="220">
        <f t="shared" si="52"/>
        <v>6498.492883462759</v>
      </c>
      <c r="AK56" s="220">
        <f t="shared" si="52"/>
        <v>2320.3101108033243</v>
      </c>
      <c r="AL56" s="220">
        <f t="shared" si="52"/>
        <v>4381</v>
      </c>
      <c r="AM56" s="220">
        <f t="shared" si="52"/>
        <v>4727.4458770614683</v>
      </c>
      <c r="AN56" s="220">
        <f t="shared" si="52"/>
        <v>23445.89924614015</v>
      </c>
      <c r="AO56" s="232"/>
      <c r="AP56" s="219" t="s">
        <v>170</v>
      </c>
      <c r="AQ56"/>
      <c r="AR56"/>
      <c r="AS56"/>
    </row>
    <row r="57" spans="1:45" s="9" customFormat="1">
      <c r="B57">
        <v>1</v>
      </c>
      <c r="C57" s="223" t="s">
        <v>171</v>
      </c>
      <c r="D57" s="223" t="s">
        <v>172</v>
      </c>
      <c r="E57" s="223" t="s">
        <v>173</v>
      </c>
      <c r="F57" s="228" t="s">
        <v>174</v>
      </c>
      <c r="G57" s="135">
        <v>273.77497</v>
      </c>
      <c r="H57" s="134">
        <f>Perfils!$G$9</f>
        <v>66.7</v>
      </c>
      <c r="I57" s="125">
        <f>ROUND(G57*H57,2)</f>
        <v>18260.79</v>
      </c>
      <c r="J57" s="135">
        <v>135.222284</v>
      </c>
      <c r="K57" s="251">
        <f>Perfils!$G$16</f>
        <v>66.7</v>
      </c>
      <c r="L57" s="206">
        <f>ROUND(J57*K57,2)</f>
        <v>9019.33</v>
      </c>
      <c r="M57" s="251">
        <f t="shared" si="36"/>
        <v>92.066245499999994</v>
      </c>
      <c r="N57" s="134">
        <f>Perfils!$G$23</f>
        <v>72.2</v>
      </c>
      <c r="O57" s="125">
        <f>ROUND(M57*N57,2)</f>
        <v>6647.18</v>
      </c>
      <c r="P57" s="30"/>
      <c r="Q57" s="252">
        <v>204.777716</v>
      </c>
      <c r="R57" s="134">
        <f>Perfils!$G$30</f>
        <v>66.7</v>
      </c>
      <c r="S57" s="125">
        <f>ROUND(Q57*R57,2)</f>
        <v>13658.67</v>
      </c>
      <c r="T57" s="134">
        <f>G57+J57+M57</f>
        <v>501.06349949999998</v>
      </c>
      <c r="U57" s="125">
        <f>I57+L57+O57+P57+S57</f>
        <v>47585.97</v>
      </c>
      <c r="V57" s="19">
        <f>Transició!G3</f>
        <v>46113</v>
      </c>
      <c r="W57" s="19">
        <f>Transició!H3</f>
        <v>46127</v>
      </c>
      <c r="X57" s="134">
        <f>Transició!K3</f>
        <v>76</v>
      </c>
      <c r="Y57" s="29">
        <f>X57*K57</f>
        <v>5069.2</v>
      </c>
      <c r="Z57" s="19"/>
      <c r="AA57" s="558">
        <f t="shared" si="27"/>
        <v>29329.558712328766</v>
      </c>
      <c r="AB57" s="28">
        <f>ROUND(I57*(MIN($AA$27,Z57)-$W57+1)/365,2)</f>
        <v>13057.72</v>
      </c>
      <c r="AC57" s="28">
        <f>L57*(MIN($AA$27,Z57)-$W57+1)/365+Y57+0.01</f>
        <v>11518.648712328768</v>
      </c>
      <c r="AD57" s="28">
        <f>ROUND(O57*(MIN($AA$27,Z57)-$W57+1)/365,2)</f>
        <v>4753.1899999999996</v>
      </c>
      <c r="AE57" s="33">
        <f>P57</f>
        <v>0</v>
      </c>
      <c r="AF57" s="33">
        <f>ROUND(S57*(MIN($AA$27,Z57)-$W57+1)/365,2)</f>
        <v>9766.8799999999992</v>
      </c>
      <c r="AG57" s="531">
        <f>SUM(AB57:AF57)</f>
        <v>39096.438712328767</v>
      </c>
      <c r="AH57" t="s">
        <v>5</v>
      </c>
      <c r="AI57" s="306">
        <f>AB57/H57</f>
        <v>195.76791604197899</v>
      </c>
      <c r="AJ57" s="306">
        <f>(AC57-Y57)/K57</f>
        <v>96.693383992935054</v>
      </c>
      <c r="AK57" s="306">
        <f>AD57/N57</f>
        <v>65.833656509695288</v>
      </c>
      <c r="AL57" s="306">
        <f>X57</f>
        <v>76</v>
      </c>
      <c r="AM57" s="306">
        <f>AF57/K57</f>
        <v>146.42998500749624</v>
      </c>
      <c r="AN57" s="532">
        <f>SUM(AI57:AM57)</f>
        <v>580.72494155210563</v>
      </c>
      <c r="AP57" s="228" t="s">
        <v>174</v>
      </c>
      <c r="AQ57" t="str">
        <f t="shared" ref="AQ57:AQ60" si="53">D57</f>
        <v>Serveis a Escoles (PAE)</v>
      </c>
      <c r="AR57"/>
      <c r="AS57"/>
    </row>
    <row r="58" spans="1:45" s="9" customFormat="1">
      <c r="B58">
        <v>1</v>
      </c>
      <c r="C58" s="223" t="s">
        <v>171</v>
      </c>
      <c r="D58" s="223" t="s">
        <v>175</v>
      </c>
      <c r="E58" s="223" t="s">
        <v>176</v>
      </c>
      <c r="F58" s="223" t="s">
        <v>177</v>
      </c>
      <c r="G58" s="135">
        <v>90.143434999999997</v>
      </c>
      <c r="H58" s="134">
        <f>Perfils!$G$9</f>
        <v>66.7</v>
      </c>
      <c r="I58" s="125">
        <f>ROUND(G58*H58,2)</f>
        <v>6012.57</v>
      </c>
      <c r="J58" s="135">
        <v>31.783884999999991</v>
      </c>
      <c r="K58" s="251">
        <f>Perfils!$G$16</f>
        <v>66.7</v>
      </c>
      <c r="L58" s="206">
        <f>ROUND(J58*K58,2)</f>
        <v>2119.9899999999998</v>
      </c>
      <c r="M58" s="251">
        <f t="shared" si="36"/>
        <v>26.068547999999996</v>
      </c>
      <c r="N58" s="134">
        <f>Perfils!$G$23</f>
        <v>72.2</v>
      </c>
      <c r="O58" s="125">
        <f>ROUND(M58*N58,2)</f>
        <v>1882.15</v>
      </c>
      <c r="P58" s="30"/>
      <c r="Q58" s="252">
        <v>51.863000000000007</v>
      </c>
      <c r="R58" s="134">
        <f>Perfils!$G$30</f>
        <v>66.7</v>
      </c>
      <c r="S58" s="125">
        <f>ROUND(Q58*R58,2)</f>
        <v>3459.26</v>
      </c>
      <c r="T58" s="134">
        <f>G58+J58+M58</f>
        <v>147.99586799999997</v>
      </c>
      <c r="U58" s="125">
        <f>I58+L58+O58+P58+S58</f>
        <v>13473.97</v>
      </c>
      <c r="V58" s="19">
        <f>Transició!G5</f>
        <v>46127</v>
      </c>
      <c r="W58" s="19">
        <f>Transició!H5</f>
        <v>46141</v>
      </c>
      <c r="X58" s="134">
        <f>Transició!K5</f>
        <v>36</v>
      </c>
      <c r="Y58" s="29">
        <f>X58*K58</f>
        <v>2401.2000000000003</v>
      </c>
      <c r="Z58" s="19"/>
      <c r="AA58" s="558">
        <f t="shared" si="27"/>
        <v>9178.2733698630145</v>
      </c>
      <c r="AB58" s="28">
        <f>ROUND(I58*(MIN($AA$27,Z58)-$W58+1)/365,2)</f>
        <v>4068.78</v>
      </c>
      <c r="AC58" s="28">
        <f>L58*(MIN($AA$27,Z58)-$W58+1)/365+Y58</f>
        <v>3835.8233698630138</v>
      </c>
      <c r="AD58" s="28">
        <f>ROUND(O58*(MIN($AA$27,Z58)-$W58+1)/365,2)</f>
        <v>1273.67</v>
      </c>
      <c r="AE58" s="33">
        <f>P58</f>
        <v>0</v>
      </c>
      <c r="AF58" s="33">
        <f>ROUND(S58*(MIN($AA$27,Z58)-$W58+1)/365,2)</f>
        <v>2340.92</v>
      </c>
      <c r="AG58" s="531">
        <f>SUM(AB58:AF58)</f>
        <v>11519.193369863015</v>
      </c>
      <c r="AH58" t="s">
        <v>5</v>
      </c>
      <c r="AI58" s="306">
        <f>AB58/H58</f>
        <v>61.001199400299853</v>
      </c>
      <c r="AJ58" s="306">
        <f>(AC58-Y58)/K58</f>
        <v>21.508596249820293</v>
      </c>
      <c r="AK58" s="306">
        <f>AD58/N58</f>
        <v>17.640858725761774</v>
      </c>
      <c r="AL58" s="306">
        <f>X58</f>
        <v>36</v>
      </c>
      <c r="AM58" s="306">
        <f>AF58/K58</f>
        <v>35.096251874062965</v>
      </c>
      <c r="AN58" s="532">
        <f>SUM(AI58:AM58)</f>
        <v>171.24690624994489</v>
      </c>
      <c r="AP58" s="223" t="s">
        <v>177</v>
      </c>
      <c r="AQ58" t="str">
        <f t="shared" si="53"/>
        <v>Serveis a Escoles (Boulevard Educatiu)</v>
      </c>
      <c r="AR58"/>
      <c r="AS58"/>
    </row>
    <row r="59" spans="1:45" s="9" customFormat="1">
      <c r="B59">
        <v>1</v>
      </c>
      <c r="C59" s="223" t="s">
        <v>108</v>
      </c>
      <c r="D59" s="223" t="s">
        <v>178</v>
      </c>
      <c r="E59" s="223" t="s">
        <v>179</v>
      </c>
      <c r="F59" s="223" t="s">
        <v>180</v>
      </c>
      <c r="G59" s="135">
        <v>238.84787499999999</v>
      </c>
      <c r="H59" s="134">
        <f>Perfils!$G$9</f>
        <v>66.7</v>
      </c>
      <c r="I59" s="125">
        <f>ROUND(G59*H59,2)</f>
        <v>15931.15</v>
      </c>
      <c r="J59" s="135">
        <v>42.5</v>
      </c>
      <c r="K59" s="251">
        <f>Perfils!$G$16</f>
        <v>66.7</v>
      </c>
      <c r="L59" s="206">
        <f>ROUND(J59*K59,2)</f>
        <v>2834.75</v>
      </c>
      <c r="M59" s="251">
        <f t="shared" si="36"/>
        <v>51.764681249999995</v>
      </c>
      <c r="N59" s="134">
        <f>Perfils!$G$23</f>
        <v>72.2</v>
      </c>
      <c r="O59" s="125">
        <f>ROUND(M59*N59,2)</f>
        <v>3737.41</v>
      </c>
      <c r="P59" s="30"/>
      <c r="Q59" s="252">
        <v>63.75</v>
      </c>
      <c r="R59" s="134">
        <f>Perfils!$G$30</f>
        <v>66.7</v>
      </c>
      <c r="S59" s="125">
        <f>ROUND(Q59*R59,2)</f>
        <v>4252.13</v>
      </c>
      <c r="T59" s="134">
        <f>G59+J59+M59</f>
        <v>333.11255625000001</v>
      </c>
      <c r="U59" s="125">
        <f>I59+L59+O59+P59+S59</f>
        <v>26755.440000000002</v>
      </c>
      <c r="V59" s="19">
        <f>Transició!G6</f>
        <v>46141</v>
      </c>
      <c r="W59" s="19">
        <f>Transició!H6</f>
        <v>46155</v>
      </c>
      <c r="X59" s="134">
        <f>Transició!K6</f>
        <v>76</v>
      </c>
      <c r="Y59" s="29">
        <f>X59*K59</f>
        <v>5069.2</v>
      </c>
      <c r="Z59" s="19"/>
      <c r="AA59" s="558">
        <f t="shared" si="27"/>
        <v>19434.3301369863</v>
      </c>
      <c r="AB59" s="28">
        <f>ROUND(I59*(MIN($AA$27,Z59)-$W59+1)/365,2)</f>
        <v>10169.75</v>
      </c>
      <c r="AC59" s="28">
        <f>L59*(MIN($AA$27,Z59)-$W59+1)/365+Y59</f>
        <v>6878.7801369863009</v>
      </c>
      <c r="AD59" s="28">
        <f>ROUND(O59*(MIN($AA$27,Z59)-$W59+1)/365,2)</f>
        <v>2385.8000000000002</v>
      </c>
      <c r="AE59" s="33">
        <f>P59</f>
        <v>0</v>
      </c>
      <c r="AF59" s="33">
        <f>ROUND(S59*(MIN($AA$27,Z59)-$W59+1)/365,2)</f>
        <v>2714.37</v>
      </c>
      <c r="AG59" s="531">
        <f>SUM(AB59:AF59)</f>
        <v>22148.700136986299</v>
      </c>
      <c r="AH59" t="s">
        <v>5</v>
      </c>
      <c r="AI59" s="306">
        <f>AB59/H59</f>
        <v>152.47001499250374</v>
      </c>
      <c r="AJ59" s="306">
        <f>(AC59-Y59)/K59</f>
        <v>27.130136986301366</v>
      </c>
      <c r="AK59" s="306">
        <f>AD59/N59</f>
        <v>33.044321329639892</v>
      </c>
      <c r="AL59" s="306">
        <f>X59</f>
        <v>76</v>
      </c>
      <c r="AM59" s="306">
        <f>AF59/K59</f>
        <v>40.695202398800596</v>
      </c>
      <c r="AN59" s="532">
        <f>SUM(AI59:AM59)</f>
        <v>329.33967570724559</v>
      </c>
      <c r="AP59" s="223" t="s">
        <v>180</v>
      </c>
      <c r="AQ59" t="str">
        <f t="shared" si="53"/>
        <v>Servei d'Assistència a la Dona(ABITS)</v>
      </c>
      <c r="AR59"/>
      <c r="AS59"/>
    </row>
    <row r="60" spans="1:45" s="9" customFormat="1">
      <c r="B60">
        <v>1</v>
      </c>
      <c r="C60" s="228" t="s">
        <v>181</v>
      </c>
      <c r="D60" s="224" t="s">
        <v>182</v>
      </c>
      <c r="E60" s="228"/>
      <c r="F60" s="224" t="s">
        <v>182</v>
      </c>
      <c r="G60" s="135">
        <v>0</v>
      </c>
      <c r="H60" s="134">
        <f>Perfils!$G$9</f>
        <v>66.7</v>
      </c>
      <c r="I60" s="125">
        <f>ROUND(G60*H60,2)</f>
        <v>0</v>
      </c>
      <c r="J60" s="135">
        <v>0</v>
      </c>
      <c r="K60" s="251">
        <f>Perfils!$G$16</f>
        <v>66.7</v>
      </c>
      <c r="L60" s="206">
        <f>ROUND(J60*K60,2)</f>
        <v>0</v>
      </c>
      <c r="M60" s="251">
        <f t="shared" si="36"/>
        <v>0</v>
      </c>
      <c r="N60" s="134">
        <f>Perfils!$G$23</f>
        <v>72.2</v>
      </c>
      <c r="O60" s="125">
        <f>ROUND(M60*N60,2)</f>
        <v>0</v>
      </c>
      <c r="P60" s="30"/>
      <c r="Q60" s="252">
        <v>0</v>
      </c>
      <c r="R60" s="134">
        <f>Perfils!$G$30</f>
        <v>66.7</v>
      </c>
      <c r="S60" s="125">
        <f>ROUND(Q60*R60,2)</f>
        <v>0</v>
      </c>
      <c r="T60" s="134">
        <f>G60+J60+M60</f>
        <v>0</v>
      </c>
      <c r="U60" s="125">
        <f>I60+L60+O60+P60+S60</f>
        <v>0</v>
      </c>
      <c r="V60" s="19"/>
      <c r="W60" s="19"/>
      <c r="X60" s="134"/>
      <c r="Y60" s="29">
        <f>X60*K60</f>
        <v>0</v>
      </c>
      <c r="Z60" s="32"/>
      <c r="AA60" s="558">
        <f t="shared" si="27"/>
        <v>0</v>
      </c>
      <c r="AB60" s="28">
        <f>ROUND(I60*(MIN($AA$27,Z60)-$W60+1)/365,2)</f>
        <v>0</v>
      </c>
      <c r="AC60" s="28">
        <f>ROUND(L60*(MIN($AA$27,Z60)-$W60+1)/365,2)+Y60</f>
        <v>0</v>
      </c>
      <c r="AD60" s="28">
        <f>ROUND(O60*(MIN($AA$27,Z60)-$W60+1)/365,2)</f>
        <v>0</v>
      </c>
      <c r="AE60" s="33">
        <f>P60</f>
        <v>0</v>
      </c>
      <c r="AF60" s="33">
        <f>ROUND(S60*(MIN($AA$27,Z60)-$W60+1)/365,2)</f>
        <v>0</v>
      </c>
      <c r="AG60" s="531">
        <f>SUM(AB60:AF60)</f>
        <v>0</v>
      </c>
      <c r="AH60" t="s">
        <v>5</v>
      </c>
      <c r="AI60" s="306">
        <f>AB60/H60</f>
        <v>0</v>
      </c>
      <c r="AJ60" s="306">
        <f>(AC60-Y60)/K60</f>
        <v>0</v>
      </c>
      <c r="AK60" s="306">
        <f>AD60/N60</f>
        <v>0</v>
      </c>
      <c r="AL60" s="306">
        <f>X60</f>
        <v>0</v>
      </c>
      <c r="AM60" s="306">
        <f>AF60/K60</f>
        <v>0</v>
      </c>
      <c r="AN60" s="532">
        <f>SUM(AI60:AM60)</f>
        <v>0</v>
      </c>
      <c r="AP60" s="224" t="s">
        <v>182</v>
      </c>
      <c r="AQ60" t="str">
        <f t="shared" si="53"/>
        <v>Campanyes</v>
      </c>
      <c r="AR60"/>
      <c r="AS60"/>
    </row>
    <row r="61" spans="1:45" s="9" customFormat="1" ht="13.5" customHeight="1">
      <c r="C61" s="124"/>
      <c r="D61" s="124"/>
      <c r="E61" s="124"/>
      <c r="F61" s="226" t="s">
        <v>183</v>
      </c>
      <c r="G61" s="230">
        <f>SUM(G57:G60)</f>
        <v>602.76628000000005</v>
      </c>
      <c r="H61" s="230"/>
      <c r="I61" s="230">
        <f>SUM(I57:I60)</f>
        <v>40204.51</v>
      </c>
      <c r="J61" s="230">
        <f>SUM(J57:J60)</f>
        <v>209.506169</v>
      </c>
      <c r="K61" s="230"/>
      <c r="L61" s="230">
        <f>SUM(L57:L60)</f>
        <v>13974.07</v>
      </c>
      <c r="M61" s="230">
        <f>SUM(M57:M60)</f>
        <v>169.89947474999997</v>
      </c>
      <c r="N61" s="230"/>
      <c r="O61" s="230">
        <f>SUM(O57:O60)</f>
        <v>12266.74</v>
      </c>
      <c r="P61" s="230">
        <f>SUM(P57:P60)</f>
        <v>0</v>
      </c>
      <c r="Q61" s="230">
        <f>SUM(Q57:Q60)</f>
        <v>320.390716</v>
      </c>
      <c r="R61" s="230"/>
      <c r="S61" s="230">
        <f>SUM(S57:S60)</f>
        <v>21370.06</v>
      </c>
      <c r="T61" s="230">
        <f>SUM(T57:T60)</f>
        <v>982.17192375000002</v>
      </c>
      <c r="U61" s="230">
        <f>SUM(U57:U60)</f>
        <v>87815.38</v>
      </c>
      <c r="V61" s="231"/>
      <c r="W61" s="231"/>
      <c r="X61" s="230">
        <f>SUM(X57:X60)</f>
        <v>188</v>
      </c>
      <c r="Y61" s="230">
        <f>SUM(Y57:Y60)</f>
        <v>12539.599999999999</v>
      </c>
      <c r="Z61" s="227"/>
      <c r="AA61" s="558">
        <f t="shared" ref="AA61:AG61" si="54">SUM(AA57:AA60)</f>
        <v>57942.162219178077</v>
      </c>
      <c r="AB61" s="227">
        <f t="shared" si="54"/>
        <v>27296.25</v>
      </c>
      <c r="AC61" s="227">
        <f t="shared" si="54"/>
        <v>22233.252219178081</v>
      </c>
      <c r="AD61" s="227">
        <f t="shared" si="54"/>
        <v>8412.66</v>
      </c>
      <c r="AE61" s="227">
        <f t="shared" si="54"/>
        <v>0</v>
      </c>
      <c r="AF61" s="227">
        <f t="shared" si="54"/>
        <v>14822.169999999998</v>
      </c>
      <c r="AG61" s="227">
        <f t="shared" si="54"/>
        <v>72764.33221917809</v>
      </c>
      <c r="AH61" s="233"/>
      <c r="AI61" s="227">
        <f t="shared" ref="AI61:AN61" si="55">SUM(AI57:AI60)</f>
        <v>409.23913043478262</v>
      </c>
      <c r="AJ61" s="227">
        <f t="shared" si="55"/>
        <v>145.33211722905673</v>
      </c>
      <c r="AK61" s="227">
        <f t="shared" si="55"/>
        <v>116.51883656509696</v>
      </c>
      <c r="AL61" s="227">
        <f t="shared" si="55"/>
        <v>188</v>
      </c>
      <c r="AM61" s="227">
        <f t="shared" si="55"/>
        <v>222.22143928035982</v>
      </c>
      <c r="AN61" s="227">
        <f t="shared" si="55"/>
        <v>1081.3115235092962</v>
      </c>
      <c r="AP61" s="345" t="s">
        <v>183</v>
      </c>
    </row>
    <row r="62" spans="1:45" s="9" customFormat="1" ht="15.5">
      <c r="C62" s="11" t="s">
        <v>83</v>
      </c>
      <c r="D62" s="24"/>
      <c r="E62" s="122"/>
      <c r="F62" s="214"/>
      <c r="G62" s="216">
        <f>G56+G61</f>
        <v>10417.95544</v>
      </c>
      <c r="H62" s="216"/>
      <c r="I62" s="216">
        <f>I56+I61</f>
        <v>694877.61999999988</v>
      </c>
      <c r="J62" s="216">
        <f>J56+J61</f>
        <v>11572.986227125559</v>
      </c>
      <c r="K62" s="216"/>
      <c r="L62" s="216">
        <f>L56+L61</f>
        <v>771918.18488773145</v>
      </c>
      <c r="M62" s="216">
        <f>M56+M61</f>
        <v>4286.0183218864586</v>
      </c>
      <c r="N62" s="216"/>
      <c r="O62" s="216">
        <f>O56+O61</f>
        <v>309450.55999999994</v>
      </c>
      <c r="P62" s="216">
        <f>P56+P61</f>
        <v>0</v>
      </c>
      <c r="Q62" s="216">
        <f>Q56+Q61</f>
        <v>8675.9465446574995</v>
      </c>
      <c r="R62" s="216"/>
      <c r="S62" s="216">
        <f>S56+S61</f>
        <v>536812.82000000007</v>
      </c>
      <c r="T62" s="216">
        <f>T56+T61</f>
        <v>26276.959989012012</v>
      </c>
      <c r="U62" s="216">
        <f>U56+U61</f>
        <v>2354932.0148877306</v>
      </c>
      <c r="V62" s="215"/>
      <c r="W62" s="215"/>
      <c r="X62" s="215">
        <f>X56+X61</f>
        <v>4569</v>
      </c>
      <c r="Y62" s="215">
        <f>Y56+Y61</f>
        <v>304752.3</v>
      </c>
      <c r="Z62" s="215"/>
      <c r="AA62" s="558">
        <f t="shared" ref="AA62:AG62" si="56">AA56+AA61</f>
        <v>1319224.7075461443</v>
      </c>
      <c r="AB62" s="215">
        <f t="shared" si="56"/>
        <v>395390.2300000001</v>
      </c>
      <c r="AC62" s="215">
        <f t="shared" si="56"/>
        <v>747895.42754614411</v>
      </c>
      <c r="AD62" s="215">
        <f t="shared" si="56"/>
        <v>175939.05</v>
      </c>
      <c r="AE62" s="215">
        <f t="shared" si="56"/>
        <v>0</v>
      </c>
      <c r="AF62" s="215">
        <f t="shared" si="56"/>
        <v>330142.81000000006</v>
      </c>
      <c r="AG62" s="215">
        <f t="shared" si="56"/>
        <v>1649367.5175461443</v>
      </c>
      <c r="AH62" s="12"/>
      <c r="AI62" s="215">
        <f t="shared" ref="AI62:AN62" si="57">AI56+AI61</f>
        <v>5927.8895052473772</v>
      </c>
      <c r="AJ62" s="215">
        <f t="shared" si="57"/>
        <v>6643.8250006918161</v>
      </c>
      <c r="AK62" s="215">
        <f t="shared" si="57"/>
        <v>2436.8289473684213</v>
      </c>
      <c r="AL62" s="215">
        <f t="shared" si="57"/>
        <v>4569</v>
      </c>
      <c r="AM62" s="215">
        <f t="shared" si="57"/>
        <v>4949.6673163418282</v>
      </c>
      <c r="AN62" s="215">
        <f t="shared" si="57"/>
        <v>24527.210769649446</v>
      </c>
      <c r="AP62" s="346" t="s">
        <v>83</v>
      </c>
    </row>
    <row r="63" spans="1:45" s="9" customFormat="1">
      <c r="A63" s="1"/>
      <c r="B63" s="1"/>
      <c r="C63" s="22"/>
      <c r="D63" s="16"/>
      <c r="E63" s="123"/>
      <c r="F63" s="123"/>
      <c r="G63" s="299"/>
      <c r="H63" s="17"/>
      <c r="I63" s="18"/>
      <c r="J63" s="299"/>
      <c r="K63" s="17"/>
      <c r="L63" s="18"/>
      <c r="M63" s="299"/>
      <c r="N63" s="17"/>
      <c r="O63" s="18"/>
      <c r="P63" s="18"/>
      <c r="Q63" s="17"/>
      <c r="R63" s="17"/>
      <c r="S63" s="18"/>
      <c r="T63" s="18"/>
      <c r="U63" s="32"/>
      <c r="V63" s="19"/>
      <c r="W63" s="19"/>
      <c r="X63" s="32"/>
      <c r="Y63" s="20"/>
      <c r="Z63" s="300"/>
      <c r="AB63" s="9">
        <v>366292.38000000006</v>
      </c>
      <c r="AC63" s="27"/>
      <c r="AG63" s="12"/>
      <c r="AH63" s="12"/>
      <c r="AI63" s="232"/>
      <c r="AJ63" s="232"/>
      <c r="AK63" s="232"/>
      <c r="AN63" s="492"/>
    </row>
    <row r="64" spans="1:45" s="9" customFormat="1">
      <c r="A64" s="1"/>
      <c r="B64" s="1"/>
      <c r="C64" s="22"/>
      <c r="D64" s="16"/>
      <c r="E64" s="123"/>
      <c r="F64" s="123"/>
      <c r="G64" s="299"/>
      <c r="H64" s="17"/>
      <c r="I64" s="17"/>
      <c r="J64" s="299"/>
      <c r="K64" s="17"/>
      <c r="L64" s="18"/>
      <c r="M64" s="299"/>
      <c r="N64" s="17"/>
      <c r="O64" s="17"/>
      <c r="P64" s="17"/>
      <c r="Q64" s="17"/>
      <c r="R64" s="17"/>
      <c r="S64" s="17"/>
      <c r="T64" s="17"/>
      <c r="U64" s="32"/>
      <c r="V64" s="19"/>
      <c r="W64" s="19"/>
      <c r="X64" s="32"/>
      <c r="Y64" s="17"/>
      <c r="Z64" s="17"/>
      <c r="AB64" s="9">
        <f>AB63-AB56</f>
        <v>-1801.6000000000349</v>
      </c>
      <c r="AD64" s="27"/>
      <c r="AG64" s="594"/>
      <c r="AI64" s="232"/>
      <c r="AJ64" s="232"/>
      <c r="AK64" s="232"/>
      <c r="AN64" s="492"/>
    </row>
    <row r="65" spans="1:45" customFormat="1">
      <c r="D65" s="123"/>
      <c r="E65" s="123"/>
      <c r="F65" s="123"/>
      <c r="G65" s="129"/>
      <c r="U65" s="96">
        <f>U70-U66</f>
        <v>0</v>
      </c>
      <c r="AA65" s="9"/>
      <c r="AB65" s="13"/>
      <c r="AG65" s="12"/>
      <c r="AI65" s="645" t="s">
        <v>49</v>
      </c>
      <c r="AJ65" s="646"/>
      <c r="AK65" s="646"/>
      <c r="AL65" s="646"/>
      <c r="AM65" s="646"/>
      <c r="AN65" s="646"/>
    </row>
    <row r="66" spans="1:45" ht="15.65" customHeight="1">
      <c r="A66" s="12"/>
      <c r="B66" s="12"/>
      <c r="C66" s="634" t="s">
        <v>184</v>
      </c>
      <c r="D66" s="634"/>
      <c r="E66" s="102"/>
      <c r="F66" s="102"/>
      <c r="G66" s="100"/>
      <c r="H66" s="99"/>
      <c r="I66" s="99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5">
        <v>92783.38</v>
      </c>
      <c r="V66"/>
      <c r="W66"/>
      <c r="X66"/>
      <c r="Y66" s="13">
        <v>46388</v>
      </c>
      <c r="Z66" s="13"/>
      <c r="AA66" s="13">
        <v>46752</v>
      </c>
      <c r="AB66" s="633" t="s">
        <v>185</v>
      </c>
      <c r="AC66" s="633"/>
      <c r="AD66" s="633"/>
      <c r="AE66" s="633"/>
      <c r="AF66" s="633"/>
      <c r="AG66" s="12"/>
      <c r="AH66" s="12"/>
      <c r="AI66" s="644" t="s">
        <v>186</v>
      </c>
      <c r="AJ66" s="644"/>
      <c r="AK66" s="644"/>
      <c r="AL66" s="644"/>
      <c r="AM66" s="644"/>
      <c r="AN66" s="644"/>
      <c r="AO66" s="12"/>
      <c r="AP66" s="12"/>
      <c r="AQ66" s="12"/>
    </row>
    <row r="67" spans="1:45" s="9" customFormat="1" ht="54" customHeight="1">
      <c r="A67"/>
      <c r="B67" s="25" t="s">
        <v>54</v>
      </c>
      <c r="C67" s="25" t="s">
        <v>8</v>
      </c>
      <c r="D67" s="25" t="s">
        <v>55</v>
      </c>
      <c r="E67" s="25" t="s">
        <v>56</v>
      </c>
      <c r="F67" s="341" t="s">
        <v>57</v>
      </c>
      <c r="G67" s="342" t="s">
        <v>58</v>
      </c>
      <c r="H67" s="208" t="s">
        <v>59</v>
      </c>
      <c r="I67" s="208" t="s">
        <v>60</v>
      </c>
      <c r="J67" s="342" t="s">
        <v>61</v>
      </c>
      <c r="K67" s="208" t="s">
        <v>59</v>
      </c>
      <c r="L67" s="208" t="s">
        <v>62</v>
      </c>
      <c r="M67" s="342" t="s">
        <v>63</v>
      </c>
      <c r="N67" s="208" t="s">
        <v>59</v>
      </c>
      <c r="O67" s="208" t="s">
        <v>64</v>
      </c>
      <c r="P67" s="342" t="s">
        <v>65</v>
      </c>
      <c r="Q67" s="342" t="s">
        <v>66</v>
      </c>
      <c r="R67" s="208" t="s">
        <v>59</v>
      </c>
      <c r="S67" s="208" t="s">
        <v>67</v>
      </c>
      <c r="T67" s="208" t="s">
        <v>68</v>
      </c>
      <c r="U67" s="208" t="s">
        <v>69</v>
      </c>
      <c r="V67" s="343" t="s">
        <v>70</v>
      </c>
      <c r="W67" s="343" t="s">
        <v>71</v>
      </c>
      <c r="X67" s="342" t="s">
        <v>72</v>
      </c>
      <c r="Y67" s="342" t="s">
        <v>73</v>
      </c>
      <c r="Z67" s="343" t="s">
        <v>74</v>
      </c>
      <c r="AA67" s="559" t="s">
        <v>21</v>
      </c>
      <c r="AB67" s="208" t="s">
        <v>60</v>
      </c>
      <c r="AC67" s="208" t="s">
        <v>62</v>
      </c>
      <c r="AD67" s="208" t="s">
        <v>64</v>
      </c>
      <c r="AE67" s="208" t="s">
        <v>65</v>
      </c>
      <c r="AF67" s="208" t="s">
        <v>75</v>
      </c>
      <c r="AG67" s="208" t="s">
        <v>83</v>
      </c>
      <c r="AH67" s="9" t="s">
        <v>77</v>
      </c>
      <c r="AI67" s="208" t="s">
        <v>78</v>
      </c>
      <c r="AJ67" s="208" t="s">
        <v>79</v>
      </c>
      <c r="AK67" s="208" t="s">
        <v>80</v>
      </c>
      <c r="AL67" s="344" t="s">
        <v>81</v>
      </c>
      <c r="AM67" s="344" t="s">
        <v>82</v>
      </c>
      <c r="AN67" s="344" t="s">
        <v>83</v>
      </c>
      <c r="AO67" s="9" t="s">
        <v>187</v>
      </c>
      <c r="AP67" s="341" t="s">
        <v>57</v>
      </c>
      <c r="AQ67" t="s">
        <v>188</v>
      </c>
      <c r="AR67"/>
      <c r="AS67"/>
    </row>
    <row r="68" spans="1:45" s="9" customFormat="1">
      <c r="A68" s="298"/>
      <c r="B68" s="124">
        <v>5</v>
      </c>
      <c r="C68" s="146" t="s">
        <v>85</v>
      </c>
      <c r="D68" s="146" t="s">
        <v>86</v>
      </c>
      <c r="E68" s="146" t="s">
        <v>87</v>
      </c>
      <c r="F68" s="146" t="s">
        <v>88</v>
      </c>
      <c r="G68" s="135">
        <v>300</v>
      </c>
      <c r="H68" s="134">
        <f>Perfils!$G$9</f>
        <v>66.7</v>
      </c>
      <c r="I68" s="125">
        <f>ROUND(G68*H68,2)</f>
        <v>20010</v>
      </c>
      <c r="J68" s="135">
        <f>350-Q68</f>
        <v>210.18129999999999</v>
      </c>
      <c r="K68" s="134">
        <f>Perfils!$G$16</f>
        <v>66.7</v>
      </c>
      <c r="L68" s="125">
        <f>ROUND(J68*K68,2)</f>
        <v>14019.09</v>
      </c>
      <c r="M68" s="251">
        <f>(G68+J68+Q68)*0.15</f>
        <v>97.5</v>
      </c>
      <c r="N68" s="134">
        <f>Perfils!$G$23</f>
        <v>72.2</v>
      </c>
      <c r="O68" s="125">
        <f>ROUND(M68*N68,2)</f>
        <v>7039.5</v>
      </c>
      <c r="P68" s="30"/>
      <c r="Q68" s="252">
        <v>139.81870000000001</v>
      </c>
      <c r="R68" s="134">
        <f>Perfils!$G$30</f>
        <v>66.7</v>
      </c>
      <c r="S68" s="125">
        <f>ROUND(Q68*R68,2)</f>
        <v>9325.91</v>
      </c>
      <c r="T68" s="134">
        <f>G68+J68+M68</f>
        <v>607.68129999999996</v>
      </c>
      <c r="U68" s="125">
        <f>I68+L68+O68+P68+S68</f>
        <v>50394.5</v>
      </c>
      <c r="V68" s="19"/>
      <c r="W68" s="19">
        <v>46388</v>
      </c>
      <c r="X68" s="134">
        <f>Y68/K68</f>
        <v>0</v>
      </c>
      <c r="Y68" s="29"/>
      <c r="Z68" s="19"/>
      <c r="AA68" s="558">
        <f>AB68+AC68+AD68+AE68</f>
        <v>41068.589999999997</v>
      </c>
      <c r="AB68" s="28">
        <f>ROUND(I68*(MIN($AA$66,$Z68)-$W68+1)/365,2)</f>
        <v>20010</v>
      </c>
      <c r="AC68" s="28">
        <f>ROUND(L68*(MIN($AA$66,$Z68)-$W68+1)/365,2)+Y68</f>
        <v>14019.09</v>
      </c>
      <c r="AD68" s="28">
        <f>ROUND(O68*(MIN($AA$66,$Z67)-$W68+1)/365,2)</f>
        <v>7039.5</v>
      </c>
      <c r="AE68" s="33">
        <f t="shared" ref="AE68:AE92" si="58">P68</f>
        <v>0</v>
      </c>
      <c r="AF68" s="33">
        <f>ROUND(S68*(MIN($AA$66,$Z68)-$W68+1)/365,2)</f>
        <v>9325.91</v>
      </c>
      <c r="AG68" s="218">
        <f t="shared" ref="AG68:AG92" si="59">SUM(AB68:AF68)</f>
        <v>50394.5</v>
      </c>
      <c r="AH68" s="12" t="s">
        <v>89</v>
      </c>
      <c r="AI68" s="306">
        <f t="shared" ref="AI68:AI93" si="60">AB68/H68</f>
        <v>300</v>
      </c>
      <c r="AJ68" s="306">
        <f>(AC68-Y68)/K68</f>
        <v>210.18125937031485</v>
      </c>
      <c r="AK68" s="306">
        <f t="shared" ref="AK68:AK93" si="61">AD68/N68</f>
        <v>97.5</v>
      </c>
      <c r="AL68" s="306">
        <f t="shared" ref="AL68:AL93" si="62">X68</f>
        <v>0</v>
      </c>
      <c r="AM68" s="306">
        <f t="shared" ref="AM68:AM98" si="63">AF68/K68</f>
        <v>139.81874062968515</v>
      </c>
      <c r="AN68" s="307">
        <f>SUM(AI68:AM68)</f>
        <v>747.5</v>
      </c>
      <c r="AP68" s="146" t="s">
        <v>88</v>
      </c>
      <c r="AQ68" t="str">
        <f>D68</f>
        <v>Ajuts econòmics Serveis Socials</v>
      </c>
      <c r="AR68"/>
      <c r="AS68"/>
    </row>
    <row r="69" spans="1:45" s="9" customFormat="1">
      <c r="B69" s="124">
        <v>5</v>
      </c>
      <c r="C69" s="146" t="s">
        <v>85</v>
      </c>
      <c r="D69" s="146" t="s">
        <v>86</v>
      </c>
      <c r="E69" s="146" t="s">
        <v>91</v>
      </c>
      <c r="F69" s="146" t="s">
        <v>92</v>
      </c>
      <c r="G69" s="135">
        <v>175</v>
      </c>
      <c r="H69" s="134">
        <f>Perfils!$G$9</f>
        <v>66.7</v>
      </c>
      <c r="I69" s="125">
        <f>ROUND(G69*H69,2)</f>
        <v>11672.5</v>
      </c>
      <c r="J69" s="135">
        <f>360-Q69</f>
        <v>216.18647999999999</v>
      </c>
      <c r="K69" s="134">
        <f>Perfils!$G$16</f>
        <v>66.7</v>
      </c>
      <c r="L69" s="125">
        <f>ROUND(J69*K69,2)</f>
        <v>14419.64</v>
      </c>
      <c r="M69" s="251">
        <f t="shared" ref="M69:M93" si="64">(G69+J69+Q69)*0.15</f>
        <v>80.25</v>
      </c>
      <c r="N69" s="134">
        <f>Perfils!$G$23</f>
        <v>72.2</v>
      </c>
      <c r="O69" s="125">
        <f>ROUND(M69*N69,2)</f>
        <v>5794.05</v>
      </c>
      <c r="P69" s="30"/>
      <c r="Q69" s="252">
        <v>143.81352000000001</v>
      </c>
      <c r="R69" s="134">
        <f>Perfils!$G$30</f>
        <v>66.7</v>
      </c>
      <c r="S69" s="125">
        <f>ROUND(Q69*R69,2)</f>
        <v>9592.36</v>
      </c>
      <c r="T69" s="134">
        <f t="shared" ref="T69:T92" si="65">G69+J69+M69</f>
        <v>471.43647999999996</v>
      </c>
      <c r="U69" s="125">
        <f>I69+L69+O69+P69+S69</f>
        <v>41478.550000000003</v>
      </c>
      <c r="V69" s="19"/>
      <c r="W69" s="19">
        <v>46388</v>
      </c>
      <c r="X69" s="134">
        <f t="shared" ref="X69:X97" si="66">Y69/K69</f>
        <v>0</v>
      </c>
      <c r="Y69" s="29"/>
      <c r="Z69" s="19"/>
      <c r="AA69" s="558">
        <f t="shared" ref="AA69:AA98" si="67">AB69+AC69+AD69+AE69</f>
        <v>31886.19</v>
      </c>
      <c r="AB69" s="28">
        <f>ROUND(I69*(MIN($AA$66,$Z69)-$W69+1)/365,2)</f>
        <v>11672.5</v>
      </c>
      <c r="AC69" s="28">
        <f>ROUND(L69*(MIN($AA$66,$Z69)-$W69+1)/365,2)+Y69</f>
        <v>14419.64</v>
      </c>
      <c r="AD69" s="28">
        <f t="shared" ref="AD69:AD93" si="68">ROUND(O69*(MIN($AA$66,$Z69)-$W69+1)/365,2)</f>
        <v>5794.05</v>
      </c>
      <c r="AE69" s="33">
        <f t="shared" si="58"/>
        <v>0</v>
      </c>
      <c r="AF69" s="33">
        <f>ROUND(S69*(MIN($AA$66,$Z69)-$W69+1)/365,2)</f>
        <v>9592.36</v>
      </c>
      <c r="AG69" s="218">
        <f t="shared" si="59"/>
        <v>41478.550000000003</v>
      </c>
      <c r="AH69" s="12" t="s">
        <v>89</v>
      </c>
      <c r="AI69" s="306">
        <f t="shared" si="60"/>
        <v>175</v>
      </c>
      <c r="AJ69" s="306">
        <f t="shared" ref="AJ69:AJ93" si="69">(AC69-Y69)/K69</f>
        <v>216.18650674662666</v>
      </c>
      <c r="AK69" s="306">
        <f t="shared" si="61"/>
        <v>80.25</v>
      </c>
      <c r="AL69" s="306">
        <f t="shared" si="62"/>
        <v>0</v>
      </c>
      <c r="AM69" s="306">
        <f t="shared" si="63"/>
        <v>143.81349325337331</v>
      </c>
      <c r="AN69" s="307">
        <f t="shared" ref="AN69:AN93" si="70">SUM(AI69:AM69)</f>
        <v>615.25</v>
      </c>
      <c r="AP69" s="146" t="s">
        <v>92</v>
      </c>
      <c r="AQ69" t="str">
        <f t="shared" ref="AQ69:AQ98" si="71">D69</f>
        <v>Ajuts econòmics Serveis Socials</v>
      </c>
      <c r="AR69"/>
      <c r="AS69"/>
    </row>
    <row r="70" spans="1:45" s="9" customFormat="1">
      <c r="A70" s="298"/>
      <c r="B70" s="9">
        <v>5</v>
      </c>
      <c r="C70" s="146" t="s">
        <v>93</v>
      </c>
      <c r="D70" s="146" t="s">
        <v>94</v>
      </c>
      <c r="E70" s="146" t="s">
        <v>95</v>
      </c>
      <c r="F70" s="146" t="s">
        <v>96</v>
      </c>
      <c r="G70" s="135">
        <f>120+269.3</f>
        <v>389.3</v>
      </c>
      <c r="H70" s="134">
        <f>Perfils!$G$9</f>
        <v>66.7</v>
      </c>
      <c r="I70" s="125">
        <f t="shared" ref="I70:I92" si="72">ROUND(G70*H70,2)</f>
        <v>25966.31</v>
      </c>
      <c r="J70" s="135">
        <f>150-Q70+(269.3052*3)</f>
        <v>897.99330000000009</v>
      </c>
      <c r="K70" s="134">
        <f>Perfils!$G$16</f>
        <v>66.7</v>
      </c>
      <c r="L70" s="125">
        <f t="shared" ref="L70:L92" si="73">ROUND(J70*K70,2)</f>
        <v>59896.15</v>
      </c>
      <c r="M70" s="251">
        <v>40.5</v>
      </c>
      <c r="N70" s="134">
        <f>Perfils!$G$23</f>
        <v>72.2</v>
      </c>
      <c r="O70" s="125">
        <f t="shared" ref="O70:O86" si="74">ROUND(M70*N70,2)</f>
        <v>2924.1</v>
      </c>
      <c r="P70" s="30">
        <f>71850.28*0</f>
        <v>0</v>
      </c>
      <c r="Q70" s="252">
        <v>59.9223</v>
      </c>
      <c r="R70" s="134">
        <f>Perfils!$G$30</f>
        <v>66.7</v>
      </c>
      <c r="S70" s="125">
        <f>ROUND(Q70*R70,2)</f>
        <v>3996.82</v>
      </c>
      <c r="T70" s="134">
        <f t="shared" si="65"/>
        <v>1327.7933</v>
      </c>
      <c r="U70" s="125">
        <f t="shared" ref="U70:U86" si="75">I70+L70+O70+P70+S70</f>
        <v>92783.380000000019</v>
      </c>
      <c r="V70" s="19"/>
      <c r="W70" s="19">
        <v>46388</v>
      </c>
      <c r="X70" s="134">
        <f t="shared" si="66"/>
        <v>0</v>
      </c>
      <c r="Y70" s="29"/>
      <c r="Z70" s="19"/>
      <c r="AA70" s="558">
        <f t="shared" si="67"/>
        <v>88786.560000000012</v>
      </c>
      <c r="AB70" s="28">
        <f t="shared" ref="AB70:AB92" si="76">ROUND(I70*(MIN($AA$66,$Z70)-$W70+1)/365,2)</f>
        <v>25966.31</v>
      </c>
      <c r="AC70" s="28">
        <f t="shared" ref="AC70:AC92" si="77">ROUND(L70*(MIN($AA$66,$Z70)-$W70+1)/365,2)+Y70</f>
        <v>59896.15</v>
      </c>
      <c r="AD70" s="28">
        <f t="shared" si="68"/>
        <v>2924.1</v>
      </c>
      <c r="AE70" s="33">
        <f t="shared" si="58"/>
        <v>0</v>
      </c>
      <c r="AF70" s="33">
        <f t="shared" ref="AF70:AF93" si="78">ROUND(S70*(MIN($AA$66,$Z70)-$W70+1)/365,2)</f>
        <v>3996.82</v>
      </c>
      <c r="AG70" s="218">
        <f t="shared" si="59"/>
        <v>92783.380000000019</v>
      </c>
      <c r="AH70" s="12" t="s">
        <v>89</v>
      </c>
      <c r="AI70" s="306">
        <f t="shared" si="60"/>
        <v>389.3</v>
      </c>
      <c r="AJ70" s="306">
        <f t="shared" si="69"/>
        <v>897.99325337331334</v>
      </c>
      <c r="AK70" s="306">
        <f t="shared" si="61"/>
        <v>40.5</v>
      </c>
      <c r="AL70" s="306">
        <f t="shared" si="62"/>
        <v>0</v>
      </c>
      <c r="AM70" s="306">
        <f t="shared" si="63"/>
        <v>59.922338830584707</v>
      </c>
      <c r="AN70" s="307">
        <f t="shared" si="70"/>
        <v>1387.715592203898</v>
      </c>
      <c r="AP70" s="146" t="s">
        <v>96</v>
      </c>
      <c r="AQ70" t="str">
        <f t="shared" si="71"/>
        <v>Menjadors Socials</v>
      </c>
      <c r="AR70"/>
      <c r="AS70"/>
    </row>
    <row r="71" spans="1:45" s="9" customFormat="1">
      <c r="B71" s="9">
        <v>1</v>
      </c>
      <c r="C71" s="146" t="s">
        <v>97</v>
      </c>
      <c r="D71" s="146" t="s">
        <v>98</v>
      </c>
      <c r="E71" s="146" t="s">
        <v>99</v>
      </c>
      <c r="F71" s="146" t="s">
        <v>100</v>
      </c>
      <c r="G71" s="135">
        <v>70</v>
      </c>
      <c r="H71" s="134">
        <f>Perfils!$G$9</f>
        <v>66.7</v>
      </c>
      <c r="I71" s="125">
        <f t="shared" si="72"/>
        <v>4669</v>
      </c>
      <c r="J71" s="135">
        <f>120-Q71</f>
        <v>72.062160000000006</v>
      </c>
      <c r="K71" s="134">
        <f>Perfils!$G$16</f>
        <v>66.7</v>
      </c>
      <c r="L71" s="125">
        <f t="shared" si="73"/>
        <v>4806.55</v>
      </c>
      <c r="M71" s="251">
        <f>(G71+J71+Q71)*0.15</f>
        <v>28.5</v>
      </c>
      <c r="N71" s="134">
        <f>Perfils!$G$23</f>
        <v>72.2</v>
      </c>
      <c r="O71" s="125">
        <f t="shared" si="74"/>
        <v>2057.6999999999998</v>
      </c>
      <c r="P71" s="30"/>
      <c r="Q71" s="252">
        <v>47.937840000000001</v>
      </c>
      <c r="R71" s="134">
        <f>Perfils!$G$30</f>
        <v>66.7</v>
      </c>
      <c r="S71" s="125">
        <f t="shared" ref="S71:S86" si="79">ROUND(Q71*R71,2)</f>
        <v>3197.45</v>
      </c>
      <c r="T71" s="134">
        <f t="shared" si="65"/>
        <v>170.56216000000001</v>
      </c>
      <c r="U71" s="125">
        <f t="shared" si="75"/>
        <v>14730.7</v>
      </c>
      <c r="V71" s="19"/>
      <c r="W71" s="19">
        <v>46388</v>
      </c>
      <c r="X71" s="134">
        <f t="shared" si="66"/>
        <v>0</v>
      </c>
      <c r="Y71" s="29"/>
      <c r="Z71" s="19"/>
      <c r="AA71" s="558">
        <f t="shared" si="67"/>
        <v>11533.25</v>
      </c>
      <c r="AB71" s="28">
        <f t="shared" si="76"/>
        <v>4669</v>
      </c>
      <c r="AC71" s="28">
        <f t="shared" si="77"/>
        <v>4806.55</v>
      </c>
      <c r="AD71" s="28">
        <f t="shared" si="68"/>
        <v>2057.6999999999998</v>
      </c>
      <c r="AE71" s="33">
        <f t="shared" si="58"/>
        <v>0</v>
      </c>
      <c r="AF71" s="33">
        <f t="shared" si="78"/>
        <v>3197.45</v>
      </c>
      <c r="AG71" s="218">
        <f t="shared" si="59"/>
        <v>14730.7</v>
      </c>
      <c r="AH71" s="12" t="s">
        <v>89</v>
      </c>
      <c r="AI71" s="306">
        <f t="shared" si="60"/>
        <v>70</v>
      </c>
      <c r="AJ71" s="306">
        <f t="shared" si="69"/>
        <v>72.062218890554718</v>
      </c>
      <c r="AK71" s="306">
        <f t="shared" si="61"/>
        <v>28.499999999999996</v>
      </c>
      <c r="AL71" s="306">
        <f t="shared" si="62"/>
        <v>0</v>
      </c>
      <c r="AM71" s="306">
        <f t="shared" si="63"/>
        <v>47.937781109445275</v>
      </c>
      <c r="AN71" s="307">
        <f t="shared" si="70"/>
        <v>218.5</v>
      </c>
      <c r="AP71" s="146" t="s">
        <v>100</v>
      </c>
      <c r="AQ71" t="str">
        <f t="shared" si="71"/>
        <v>Servei d’assistència persones amb discapacitat:</v>
      </c>
      <c r="AR71"/>
      <c r="AS71"/>
    </row>
    <row r="72" spans="1:45" s="9" customFormat="1">
      <c r="B72" s="9">
        <v>1</v>
      </c>
      <c r="C72" s="146" t="s">
        <v>189</v>
      </c>
      <c r="D72" s="146" t="s">
        <v>102</v>
      </c>
      <c r="E72" s="146" t="s">
        <v>103</v>
      </c>
      <c r="F72" s="146" t="s">
        <v>104</v>
      </c>
      <c r="G72" s="135">
        <v>140</v>
      </c>
      <c r="H72" s="134">
        <f>Perfils!$G$9</f>
        <v>66.7</v>
      </c>
      <c r="I72" s="125">
        <f>ROUND(G72*H72,2)</f>
        <v>9338</v>
      </c>
      <c r="J72" s="135">
        <f>350-Q72</f>
        <v>210.18129999999999</v>
      </c>
      <c r="K72" s="134">
        <f>Perfils!$G$16</f>
        <v>66.7</v>
      </c>
      <c r="L72" s="125">
        <f>ROUND(J72*K72,2)</f>
        <v>14019.09</v>
      </c>
      <c r="M72" s="251">
        <f t="shared" si="64"/>
        <v>73.5</v>
      </c>
      <c r="N72" s="134">
        <f>Perfils!$G$23</f>
        <v>72.2</v>
      </c>
      <c r="O72" s="125">
        <f t="shared" si="74"/>
        <v>5306.7</v>
      </c>
      <c r="P72" s="30"/>
      <c r="Q72" s="252">
        <v>139.81870000000001</v>
      </c>
      <c r="R72" s="134">
        <f>Perfils!$G$30</f>
        <v>66.7</v>
      </c>
      <c r="S72" s="125">
        <f t="shared" si="79"/>
        <v>9325.91</v>
      </c>
      <c r="T72" s="134">
        <f t="shared" si="65"/>
        <v>423.68129999999996</v>
      </c>
      <c r="U72" s="125">
        <f t="shared" si="75"/>
        <v>37989.699999999997</v>
      </c>
      <c r="V72" s="19"/>
      <c r="W72" s="19">
        <v>46388</v>
      </c>
      <c r="X72" s="134">
        <f t="shared" si="66"/>
        <v>0</v>
      </c>
      <c r="Y72" s="29"/>
      <c r="Z72" s="19">
        <v>46661</v>
      </c>
      <c r="AA72" s="558">
        <f t="shared" si="67"/>
        <v>21517.48</v>
      </c>
      <c r="AB72" s="28">
        <f t="shared" si="76"/>
        <v>7009.9</v>
      </c>
      <c r="AC72" s="28">
        <f t="shared" si="77"/>
        <v>10523.92</v>
      </c>
      <c r="AD72" s="28">
        <f t="shared" si="68"/>
        <v>3983.66</v>
      </c>
      <c r="AE72" s="33">
        <f t="shared" si="58"/>
        <v>0</v>
      </c>
      <c r="AF72" s="33">
        <f t="shared" si="78"/>
        <v>7000.82</v>
      </c>
      <c r="AG72" s="218">
        <f t="shared" si="59"/>
        <v>28518.3</v>
      </c>
      <c r="AH72" s="12" t="s">
        <v>89</v>
      </c>
      <c r="AI72" s="306">
        <f t="shared" si="60"/>
        <v>105.09595202398799</v>
      </c>
      <c r="AJ72" s="306">
        <f t="shared" si="69"/>
        <v>157.7799100449775</v>
      </c>
      <c r="AK72" s="306">
        <f t="shared" si="61"/>
        <v>55.175346260387805</v>
      </c>
      <c r="AL72" s="306">
        <f t="shared" si="62"/>
        <v>0</v>
      </c>
      <c r="AM72" s="306">
        <f t="shared" si="63"/>
        <v>104.95982008995502</v>
      </c>
      <c r="AN72" s="307">
        <f t="shared" si="70"/>
        <v>423.01102841930833</v>
      </c>
      <c r="AP72" s="499" t="s">
        <v>104</v>
      </c>
      <c r="AQ72" t="str">
        <f t="shared" si="71"/>
        <v>Equipaments i altres recursos Persones vulnerables</v>
      </c>
      <c r="AR72"/>
      <c r="AS72"/>
    </row>
    <row r="73" spans="1:45" s="9" customFormat="1">
      <c r="B73" s="9">
        <v>4</v>
      </c>
      <c r="C73" s="146" t="s">
        <v>105</v>
      </c>
      <c r="D73" s="146" t="s">
        <v>102</v>
      </c>
      <c r="E73" s="146" t="s">
        <v>106</v>
      </c>
      <c r="F73" s="146" t="s">
        <v>107</v>
      </c>
      <c r="G73" s="135">
        <f>205+49.66</f>
        <v>254.66</v>
      </c>
      <c r="H73" s="134">
        <f>Perfils!$G$9</f>
        <v>66.7</v>
      </c>
      <c r="I73" s="125">
        <f t="shared" si="72"/>
        <v>16985.82</v>
      </c>
      <c r="J73" s="135">
        <f>180-Q73+ 49.66*3+0.0032</f>
        <v>257.07643999999999</v>
      </c>
      <c r="K73" s="134">
        <f>Perfils!$G$16</f>
        <v>66.7</v>
      </c>
      <c r="L73" s="125">
        <f t="shared" si="73"/>
        <v>17147</v>
      </c>
      <c r="M73" s="251">
        <v>57.75</v>
      </c>
      <c r="N73" s="134">
        <f>Perfils!$G$23</f>
        <v>72.2</v>
      </c>
      <c r="O73" s="125">
        <f t="shared" si="74"/>
        <v>4169.55</v>
      </c>
      <c r="P73" s="30">
        <f>13249.5*0</f>
        <v>0</v>
      </c>
      <c r="Q73" s="252">
        <v>71.906760000000006</v>
      </c>
      <c r="R73" s="134">
        <f>Perfils!$G$30</f>
        <v>66.7</v>
      </c>
      <c r="S73" s="125">
        <f t="shared" si="79"/>
        <v>4796.18</v>
      </c>
      <c r="T73" s="134">
        <f t="shared" si="65"/>
        <v>569.48644000000002</v>
      </c>
      <c r="U73" s="125">
        <f t="shared" si="75"/>
        <v>43098.55</v>
      </c>
      <c r="V73" s="19"/>
      <c r="W73" s="19">
        <v>46388</v>
      </c>
      <c r="X73" s="134">
        <f t="shared" si="66"/>
        <v>0</v>
      </c>
      <c r="Y73" s="29"/>
      <c r="Z73" s="19"/>
      <c r="AA73" s="558">
        <f t="shared" si="67"/>
        <v>38302.370000000003</v>
      </c>
      <c r="AB73" s="28">
        <f t="shared" si="76"/>
        <v>16985.82</v>
      </c>
      <c r="AC73" s="28">
        <f t="shared" si="77"/>
        <v>17147</v>
      </c>
      <c r="AD73" s="28">
        <f t="shared" si="68"/>
        <v>4169.55</v>
      </c>
      <c r="AE73" s="33">
        <f t="shared" si="58"/>
        <v>0</v>
      </c>
      <c r="AF73" s="33">
        <f t="shared" si="78"/>
        <v>4796.18</v>
      </c>
      <c r="AG73" s="218">
        <f t="shared" si="59"/>
        <v>43098.55</v>
      </c>
      <c r="AH73" s="12" t="s">
        <v>89</v>
      </c>
      <c r="AI73" s="306">
        <f t="shared" si="60"/>
        <v>254.6599700149925</v>
      </c>
      <c r="AJ73" s="306">
        <f t="shared" si="69"/>
        <v>257.07646176911544</v>
      </c>
      <c r="AK73" s="306">
        <f t="shared" si="61"/>
        <v>57.75</v>
      </c>
      <c r="AL73" s="306">
        <f t="shared" si="62"/>
        <v>0</v>
      </c>
      <c r="AM73" s="306">
        <f t="shared" si="63"/>
        <v>71.906746626686655</v>
      </c>
      <c r="AN73" s="307">
        <f t="shared" si="70"/>
        <v>641.39317841079458</v>
      </c>
      <c r="AP73" s="146" t="s">
        <v>107</v>
      </c>
      <c r="AQ73" t="str">
        <f t="shared" si="71"/>
        <v>Equipaments i altres recursos Persones vulnerables</v>
      </c>
      <c r="AR73"/>
      <c r="AS73"/>
    </row>
    <row r="74" spans="1:45" s="9" customFormat="1">
      <c r="B74" s="9">
        <v>4</v>
      </c>
      <c r="C74" s="146" t="s">
        <v>108</v>
      </c>
      <c r="D74" s="146" t="s">
        <v>109</v>
      </c>
      <c r="E74" s="146" t="s">
        <v>110</v>
      </c>
      <c r="F74" s="146" t="s">
        <v>111</v>
      </c>
      <c r="G74" s="135">
        <v>90</v>
      </c>
      <c r="H74" s="134">
        <f>Perfils!$G$9</f>
        <v>66.7</v>
      </c>
      <c r="I74" s="125">
        <f t="shared" si="72"/>
        <v>6003</v>
      </c>
      <c r="J74" s="135">
        <f>83.06-Q74</f>
        <v>49.879025079999998</v>
      </c>
      <c r="K74" s="134">
        <f>Perfils!$G$16</f>
        <v>66.7</v>
      </c>
      <c r="L74" s="125">
        <f t="shared" si="73"/>
        <v>3326.93</v>
      </c>
      <c r="M74" s="251">
        <f t="shared" si="64"/>
        <v>25.959</v>
      </c>
      <c r="N74" s="134">
        <f>Perfils!$G$23</f>
        <v>72.2</v>
      </c>
      <c r="O74" s="125">
        <f t="shared" si="74"/>
        <v>1874.24</v>
      </c>
      <c r="P74" s="30"/>
      <c r="Q74" s="252">
        <v>33.180974920000004</v>
      </c>
      <c r="R74" s="134">
        <f>Perfils!$G$30</f>
        <v>66.7</v>
      </c>
      <c r="S74" s="125">
        <f t="shared" si="79"/>
        <v>2213.17</v>
      </c>
      <c r="T74" s="134">
        <f t="shared" si="65"/>
        <v>165.83802507999999</v>
      </c>
      <c r="U74" s="125">
        <f t="shared" si="75"/>
        <v>13417.34</v>
      </c>
      <c r="V74" s="19"/>
      <c r="W74" s="19">
        <v>46388</v>
      </c>
      <c r="X74" s="134">
        <f t="shared" si="66"/>
        <v>0</v>
      </c>
      <c r="Y74" s="29"/>
      <c r="Z74" s="19"/>
      <c r="AA74" s="558">
        <f t="shared" si="67"/>
        <v>11204.17</v>
      </c>
      <c r="AB74" s="28">
        <f t="shared" si="76"/>
        <v>6003</v>
      </c>
      <c r="AC74" s="28">
        <f t="shared" si="77"/>
        <v>3326.93</v>
      </c>
      <c r="AD74" s="28">
        <f t="shared" si="68"/>
        <v>1874.24</v>
      </c>
      <c r="AE74" s="33">
        <f t="shared" si="58"/>
        <v>0</v>
      </c>
      <c r="AF74" s="33">
        <f t="shared" si="78"/>
        <v>2213.17</v>
      </c>
      <c r="AG74" s="218">
        <f t="shared" si="59"/>
        <v>13417.34</v>
      </c>
      <c r="AH74" s="12" t="s">
        <v>89</v>
      </c>
      <c r="AI74" s="306">
        <f t="shared" si="60"/>
        <v>90</v>
      </c>
      <c r="AJ74" s="306">
        <f t="shared" si="69"/>
        <v>49.87901049475262</v>
      </c>
      <c r="AK74" s="306">
        <f t="shared" si="61"/>
        <v>25.959002770083103</v>
      </c>
      <c r="AL74" s="306">
        <f t="shared" si="62"/>
        <v>0</v>
      </c>
      <c r="AM74" s="306">
        <f t="shared" si="63"/>
        <v>33.180959520239881</v>
      </c>
      <c r="AN74" s="307">
        <f t="shared" si="70"/>
        <v>199.01897278507556</v>
      </c>
      <c r="AP74" s="146" t="s">
        <v>111</v>
      </c>
      <c r="AQ74" t="str">
        <f t="shared" si="71"/>
        <v>Servei d'Assistència a la Dona</v>
      </c>
      <c r="AR74"/>
      <c r="AS74"/>
    </row>
    <row r="75" spans="1:45" s="9" customFormat="1">
      <c r="B75">
        <v>4</v>
      </c>
      <c r="C75" s="146" t="s">
        <v>112</v>
      </c>
      <c r="D75" s="146" t="s">
        <v>113</v>
      </c>
      <c r="E75" s="146" t="s">
        <v>114</v>
      </c>
      <c r="F75" s="146" t="s">
        <v>115</v>
      </c>
      <c r="G75" s="251"/>
      <c r="H75" s="134">
        <f>Perfils!$G$9</f>
        <v>66.7</v>
      </c>
      <c r="I75" s="125">
        <f t="shared" si="72"/>
        <v>0</v>
      </c>
      <c r="J75" s="251"/>
      <c r="K75" s="134">
        <f>Perfils!$G$16</f>
        <v>66.7</v>
      </c>
      <c r="L75" s="125">
        <f t="shared" si="73"/>
        <v>0</v>
      </c>
      <c r="M75" s="251">
        <f t="shared" si="64"/>
        <v>0</v>
      </c>
      <c r="N75" s="134">
        <f>Perfils!$G$23</f>
        <v>72.2</v>
      </c>
      <c r="O75" s="125">
        <f t="shared" si="74"/>
        <v>0</v>
      </c>
      <c r="P75" s="30"/>
      <c r="Q75" s="252">
        <v>0</v>
      </c>
      <c r="R75" s="134">
        <f>Perfils!$G$30</f>
        <v>66.7</v>
      </c>
      <c r="S75" s="125">
        <f t="shared" si="79"/>
        <v>0</v>
      </c>
      <c r="T75" s="134">
        <f t="shared" si="65"/>
        <v>0</v>
      </c>
      <c r="U75" s="125">
        <f t="shared" si="75"/>
        <v>0</v>
      </c>
      <c r="V75" s="19"/>
      <c r="W75" s="19">
        <v>46388</v>
      </c>
      <c r="X75" s="134">
        <f t="shared" si="66"/>
        <v>0</v>
      </c>
      <c r="Y75" s="29"/>
      <c r="Z75" s="19">
        <f>Z37</f>
        <v>46387</v>
      </c>
      <c r="AA75" s="558">
        <f t="shared" si="67"/>
        <v>0</v>
      </c>
      <c r="AB75" s="28">
        <f t="shared" si="76"/>
        <v>0</v>
      </c>
      <c r="AC75" s="28">
        <f t="shared" si="77"/>
        <v>0</v>
      </c>
      <c r="AD75" s="28">
        <f t="shared" si="68"/>
        <v>0</v>
      </c>
      <c r="AE75" s="33">
        <f t="shared" si="58"/>
        <v>0</v>
      </c>
      <c r="AF75" s="33">
        <f t="shared" si="78"/>
        <v>0</v>
      </c>
      <c r="AG75" s="218">
        <f t="shared" si="59"/>
        <v>0</v>
      </c>
      <c r="AH75" s="12" t="s">
        <v>89</v>
      </c>
      <c r="AI75" s="306">
        <f t="shared" si="60"/>
        <v>0</v>
      </c>
      <c r="AJ75" s="306">
        <f t="shared" si="69"/>
        <v>0</v>
      </c>
      <c r="AK75" s="306">
        <f t="shared" si="61"/>
        <v>0</v>
      </c>
      <c r="AL75" s="306">
        <f t="shared" si="62"/>
        <v>0</v>
      </c>
      <c r="AM75" s="306">
        <f t="shared" si="63"/>
        <v>0</v>
      </c>
      <c r="AN75" s="307">
        <f t="shared" si="70"/>
        <v>0</v>
      </c>
      <c r="AP75" s="499" t="s">
        <v>115</v>
      </c>
      <c r="AQ75" t="str">
        <f t="shared" si="71"/>
        <v>Teleassistència Domiciliària</v>
      </c>
      <c r="AR75"/>
      <c r="AS75"/>
    </row>
    <row r="76" spans="1:45" s="9" customFormat="1">
      <c r="B76">
        <v>1</v>
      </c>
      <c r="C76" s="146" t="s">
        <v>116</v>
      </c>
      <c r="D76" s="146" t="s">
        <v>117</v>
      </c>
      <c r="E76" s="146" t="s">
        <v>118</v>
      </c>
      <c r="F76" s="146" t="s">
        <v>119</v>
      </c>
      <c r="G76" s="135">
        <v>70</v>
      </c>
      <c r="H76" s="134">
        <f>Perfils!$G$9</f>
        <v>66.7</v>
      </c>
      <c r="I76" s="125">
        <f t="shared" si="72"/>
        <v>4669</v>
      </c>
      <c r="J76" s="135">
        <f>80-Q76</f>
        <v>48.041440000000001</v>
      </c>
      <c r="K76" s="134">
        <f>Perfils!$G$16</f>
        <v>66.7</v>
      </c>
      <c r="L76" s="125">
        <f t="shared" si="73"/>
        <v>3204.36</v>
      </c>
      <c r="M76" s="251">
        <f t="shared" si="64"/>
        <v>22.5</v>
      </c>
      <c r="N76" s="134">
        <f>Perfils!$G$23</f>
        <v>72.2</v>
      </c>
      <c r="O76" s="125">
        <f t="shared" si="74"/>
        <v>1624.5</v>
      </c>
      <c r="P76" s="30"/>
      <c r="Q76" s="252">
        <v>31.958559999999999</v>
      </c>
      <c r="R76" s="134">
        <f>Perfils!$G$30</f>
        <v>66.7</v>
      </c>
      <c r="S76" s="125">
        <f t="shared" si="79"/>
        <v>2131.64</v>
      </c>
      <c r="T76" s="134">
        <f t="shared" si="65"/>
        <v>140.54143999999999</v>
      </c>
      <c r="U76" s="125">
        <f t="shared" si="75"/>
        <v>11629.5</v>
      </c>
      <c r="V76" s="19"/>
      <c r="W76" s="19">
        <v>46388</v>
      </c>
      <c r="X76" s="134">
        <f t="shared" si="66"/>
        <v>0</v>
      </c>
      <c r="Y76" s="29"/>
      <c r="Z76" s="19"/>
      <c r="AA76" s="558">
        <f t="shared" si="67"/>
        <v>9497.86</v>
      </c>
      <c r="AB76" s="28">
        <f t="shared" si="76"/>
        <v>4669</v>
      </c>
      <c r="AC76" s="28">
        <f t="shared" si="77"/>
        <v>3204.36</v>
      </c>
      <c r="AD76" s="28">
        <f t="shared" si="68"/>
        <v>1624.5</v>
      </c>
      <c r="AE76" s="33">
        <f t="shared" si="58"/>
        <v>0</v>
      </c>
      <c r="AF76" s="33">
        <f t="shared" si="78"/>
        <v>2131.64</v>
      </c>
      <c r="AG76" s="218">
        <f t="shared" si="59"/>
        <v>11629.5</v>
      </c>
      <c r="AH76" s="12" t="s">
        <v>89</v>
      </c>
      <c r="AI76" s="306">
        <f t="shared" si="60"/>
        <v>70</v>
      </c>
      <c r="AJ76" s="306">
        <f t="shared" si="69"/>
        <v>48.04137931034483</v>
      </c>
      <c r="AK76" s="306">
        <f t="shared" si="61"/>
        <v>22.5</v>
      </c>
      <c r="AL76" s="306">
        <f t="shared" si="62"/>
        <v>0</v>
      </c>
      <c r="AM76" s="306">
        <f t="shared" si="63"/>
        <v>31.95862068965517</v>
      </c>
      <c r="AN76" s="307">
        <f t="shared" si="70"/>
        <v>172.5</v>
      </c>
      <c r="AP76" s="146" t="s">
        <v>119</v>
      </c>
      <c r="AQ76" t="str">
        <f t="shared" si="71"/>
        <v>Serveis d'assistència a la immigració</v>
      </c>
      <c r="AR76"/>
      <c r="AS76"/>
    </row>
    <row r="77" spans="1:45" s="9" customFormat="1" ht="13" customHeight="1">
      <c r="B77">
        <v>1</v>
      </c>
      <c r="C77" s="146" t="s">
        <v>116</v>
      </c>
      <c r="D77" s="146" t="s">
        <v>117</v>
      </c>
      <c r="E77" s="146" t="s">
        <v>120</v>
      </c>
      <c r="F77" s="146" t="s">
        <v>121</v>
      </c>
      <c r="G77" s="135">
        <v>70</v>
      </c>
      <c r="H77" s="134">
        <f>Perfils!$G$9</f>
        <v>66.7</v>
      </c>
      <c r="I77" s="125">
        <f t="shared" si="72"/>
        <v>4669</v>
      </c>
      <c r="J77" s="135">
        <f>105-Q77</f>
        <v>63.054389999999998</v>
      </c>
      <c r="K77" s="134">
        <f>Perfils!$G$16</f>
        <v>66.7</v>
      </c>
      <c r="L77" s="125">
        <f t="shared" si="73"/>
        <v>4205.7299999999996</v>
      </c>
      <c r="M77" s="251">
        <f t="shared" si="64"/>
        <v>26.25</v>
      </c>
      <c r="N77" s="134">
        <f>Perfils!$G$23</f>
        <v>72.2</v>
      </c>
      <c r="O77" s="125">
        <f t="shared" si="74"/>
        <v>1895.25</v>
      </c>
      <c r="P77" s="30"/>
      <c r="Q77" s="252">
        <v>41.945610000000002</v>
      </c>
      <c r="R77" s="134">
        <f>Perfils!$G$30</f>
        <v>66.7</v>
      </c>
      <c r="S77" s="125">
        <f t="shared" si="79"/>
        <v>2797.77</v>
      </c>
      <c r="T77" s="134">
        <f t="shared" si="65"/>
        <v>159.30439000000001</v>
      </c>
      <c r="U77" s="125">
        <f t="shared" si="75"/>
        <v>13567.75</v>
      </c>
      <c r="V77" s="19"/>
      <c r="W77" s="19">
        <v>46388</v>
      </c>
      <c r="X77" s="134">
        <f t="shared" si="66"/>
        <v>0</v>
      </c>
      <c r="Y77" s="29"/>
      <c r="Z77" s="19"/>
      <c r="AA77" s="558">
        <f t="shared" si="67"/>
        <v>10769.98</v>
      </c>
      <c r="AB77" s="28">
        <f t="shared" si="76"/>
        <v>4669</v>
      </c>
      <c r="AC77" s="28">
        <f t="shared" si="77"/>
        <v>4205.7299999999996</v>
      </c>
      <c r="AD77" s="28">
        <f t="shared" si="68"/>
        <v>1895.25</v>
      </c>
      <c r="AE77" s="33">
        <f t="shared" si="58"/>
        <v>0</v>
      </c>
      <c r="AF77" s="33">
        <f t="shared" si="78"/>
        <v>2797.77</v>
      </c>
      <c r="AG77" s="218">
        <f t="shared" si="59"/>
        <v>13567.75</v>
      </c>
      <c r="AH77" s="12" t="s">
        <v>89</v>
      </c>
      <c r="AI77" s="306">
        <f t="shared" si="60"/>
        <v>70</v>
      </c>
      <c r="AJ77" s="306">
        <f t="shared" si="69"/>
        <v>63.054422788605685</v>
      </c>
      <c r="AK77" s="306">
        <f t="shared" si="61"/>
        <v>26.25</v>
      </c>
      <c r="AL77" s="306">
        <f t="shared" si="62"/>
        <v>0</v>
      </c>
      <c r="AM77" s="306">
        <f t="shared" si="63"/>
        <v>41.945577211394301</v>
      </c>
      <c r="AN77" s="307">
        <f t="shared" si="70"/>
        <v>201.24999999999997</v>
      </c>
      <c r="AP77" s="146" t="s">
        <v>121</v>
      </c>
      <c r="AQ77" t="str">
        <f t="shared" si="71"/>
        <v>Serveis d'assistència a la immigració</v>
      </c>
      <c r="AR77"/>
      <c r="AS77"/>
    </row>
    <row r="78" spans="1:45" s="9" customFormat="1">
      <c r="B78">
        <v>4</v>
      </c>
      <c r="C78" s="146" t="s">
        <v>122</v>
      </c>
      <c r="D78" s="146" t="s">
        <v>123</v>
      </c>
      <c r="E78" s="146" t="s">
        <v>124</v>
      </c>
      <c r="F78" s="146" t="s">
        <v>125</v>
      </c>
      <c r="G78" s="251">
        <v>0</v>
      </c>
      <c r="H78" s="134">
        <f>Perfils!$G$9</f>
        <v>66.7</v>
      </c>
      <c r="I78" s="125">
        <f t="shared" si="72"/>
        <v>0</v>
      </c>
      <c r="J78" s="251">
        <v>0</v>
      </c>
      <c r="K78" s="134">
        <f>Perfils!$G$16</f>
        <v>66.7</v>
      </c>
      <c r="L78" s="125">
        <f t="shared" si="73"/>
        <v>0</v>
      </c>
      <c r="M78" s="251">
        <f t="shared" si="64"/>
        <v>0</v>
      </c>
      <c r="N78" s="134">
        <f>Perfils!$G$23</f>
        <v>72.2</v>
      </c>
      <c r="O78" s="125">
        <f t="shared" si="74"/>
        <v>0</v>
      </c>
      <c r="P78" s="30"/>
      <c r="Q78" s="252">
        <v>0</v>
      </c>
      <c r="R78" s="134">
        <f>Perfils!$G$30</f>
        <v>66.7</v>
      </c>
      <c r="S78" s="125">
        <f t="shared" si="79"/>
        <v>0</v>
      </c>
      <c r="T78" s="134">
        <f t="shared" si="65"/>
        <v>0</v>
      </c>
      <c r="U78" s="125">
        <f t="shared" si="75"/>
        <v>0</v>
      </c>
      <c r="V78" s="19"/>
      <c r="W78" s="19">
        <v>46388</v>
      </c>
      <c r="X78" s="134">
        <f t="shared" si="66"/>
        <v>0</v>
      </c>
      <c r="Y78" s="29"/>
      <c r="Z78" s="19"/>
      <c r="AA78" s="558">
        <f t="shared" si="67"/>
        <v>0</v>
      </c>
      <c r="AB78" s="28">
        <f t="shared" si="76"/>
        <v>0</v>
      </c>
      <c r="AC78" s="28">
        <f t="shared" si="77"/>
        <v>0</v>
      </c>
      <c r="AD78" s="28">
        <f t="shared" si="68"/>
        <v>0</v>
      </c>
      <c r="AE78" s="33">
        <f t="shared" si="58"/>
        <v>0</v>
      </c>
      <c r="AF78" s="33">
        <f t="shared" si="78"/>
        <v>0</v>
      </c>
      <c r="AG78" s="218">
        <f t="shared" si="59"/>
        <v>0</v>
      </c>
      <c r="AH78" s="12" t="s">
        <v>89</v>
      </c>
      <c r="AI78" s="306">
        <f t="shared" si="60"/>
        <v>0</v>
      </c>
      <c r="AJ78" s="306">
        <f t="shared" si="69"/>
        <v>0</v>
      </c>
      <c r="AK78" s="306">
        <f t="shared" si="61"/>
        <v>0</v>
      </c>
      <c r="AL78" s="306">
        <f t="shared" si="62"/>
        <v>0</v>
      </c>
      <c r="AM78" s="306">
        <f t="shared" si="63"/>
        <v>0</v>
      </c>
      <c r="AN78" s="307">
        <f t="shared" si="70"/>
        <v>0</v>
      </c>
      <c r="AP78" s="146" t="s">
        <v>125</v>
      </c>
      <c r="AQ78" t="str">
        <f t="shared" si="71"/>
        <v>Llei de la Dependència</v>
      </c>
      <c r="AR78"/>
      <c r="AS78"/>
    </row>
    <row r="79" spans="1:45" s="9" customFormat="1">
      <c r="B79">
        <v>1</v>
      </c>
      <c r="C79" s="146" t="s">
        <v>126</v>
      </c>
      <c r="D79" s="146" t="s">
        <v>127</v>
      </c>
      <c r="E79" s="146" t="s">
        <v>128</v>
      </c>
      <c r="F79" s="146" t="s">
        <v>129</v>
      </c>
      <c r="G79" s="135">
        <f>65+35</f>
        <v>100</v>
      </c>
      <c r="H79" s="134">
        <f>Perfils!$G$9</f>
        <v>66.7</v>
      </c>
      <c r="I79" s="125">
        <f t="shared" si="72"/>
        <v>6670</v>
      </c>
      <c r="J79" s="135">
        <f>140-Q79</f>
        <v>84.072519999999997</v>
      </c>
      <c r="K79" s="134">
        <f>Perfils!$G$16</f>
        <v>66.7</v>
      </c>
      <c r="L79" s="125">
        <f t="shared" si="73"/>
        <v>5607.64</v>
      </c>
      <c r="M79" s="251">
        <f t="shared" si="64"/>
        <v>36</v>
      </c>
      <c r="N79" s="134">
        <f>Perfils!$G$23</f>
        <v>72.2</v>
      </c>
      <c r="O79" s="125">
        <f t="shared" si="74"/>
        <v>2599.1999999999998</v>
      </c>
      <c r="P79" s="30"/>
      <c r="Q79" s="252">
        <f>27.96374*2</f>
        <v>55.927480000000003</v>
      </c>
      <c r="R79" s="134">
        <f>Perfils!$G$30</f>
        <v>66.7</v>
      </c>
      <c r="S79" s="125">
        <f t="shared" si="79"/>
        <v>3730.36</v>
      </c>
      <c r="T79" s="134">
        <f t="shared" si="65"/>
        <v>220.07252</v>
      </c>
      <c r="U79" s="125">
        <f t="shared" si="75"/>
        <v>18607.2</v>
      </c>
      <c r="V79" s="19"/>
      <c r="W79" s="19">
        <v>46388</v>
      </c>
      <c r="X79" s="134">
        <f t="shared" si="66"/>
        <v>0</v>
      </c>
      <c r="Y79" s="29"/>
      <c r="Z79" s="19"/>
      <c r="AA79" s="558">
        <f t="shared" si="67"/>
        <v>14876.84</v>
      </c>
      <c r="AB79" s="28">
        <f t="shared" si="76"/>
        <v>6670</v>
      </c>
      <c r="AC79" s="28">
        <f t="shared" si="77"/>
        <v>5607.64</v>
      </c>
      <c r="AD79" s="28">
        <f t="shared" si="68"/>
        <v>2599.1999999999998</v>
      </c>
      <c r="AE79" s="33">
        <f t="shared" si="58"/>
        <v>0</v>
      </c>
      <c r="AF79" s="33">
        <f t="shared" si="78"/>
        <v>3730.36</v>
      </c>
      <c r="AG79" s="218">
        <f t="shared" si="59"/>
        <v>18607.2</v>
      </c>
      <c r="AH79" s="12" t="s">
        <v>89</v>
      </c>
      <c r="AI79" s="306">
        <f t="shared" si="60"/>
        <v>100</v>
      </c>
      <c r="AJ79" s="306">
        <f t="shared" si="69"/>
        <v>84.072563718140927</v>
      </c>
      <c r="AK79" s="306">
        <f t="shared" si="61"/>
        <v>35.999999999999993</v>
      </c>
      <c r="AL79" s="306">
        <f t="shared" si="62"/>
        <v>0</v>
      </c>
      <c r="AM79" s="306">
        <f t="shared" si="63"/>
        <v>55.927436281859073</v>
      </c>
      <c r="AN79" s="307">
        <f t="shared" si="70"/>
        <v>276</v>
      </c>
      <c r="AP79" s="146" t="s">
        <v>129</v>
      </c>
      <c r="AQ79" t="str">
        <f t="shared" si="71"/>
        <v>Portal del Professional de Serveis Socials</v>
      </c>
      <c r="AR79"/>
      <c r="AS79"/>
    </row>
    <row r="80" spans="1:45" s="9" customFormat="1">
      <c r="B80">
        <v>4</v>
      </c>
      <c r="C80" s="146" t="s">
        <v>130</v>
      </c>
      <c r="D80" s="146" t="s">
        <v>131</v>
      </c>
      <c r="E80" s="146" t="s">
        <v>132</v>
      </c>
      <c r="F80" s="146" t="s">
        <v>133</v>
      </c>
      <c r="G80" s="135">
        <v>404.99999999999994</v>
      </c>
      <c r="H80" s="134">
        <f>Perfils!$G$9</f>
        <v>66.7</v>
      </c>
      <c r="I80" s="125">
        <f>ROUND(G80*H80,2)</f>
        <v>27013.5</v>
      </c>
      <c r="J80" s="135">
        <f>930-Q80</f>
        <v>558.48173999999995</v>
      </c>
      <c r="K80" s="134">
        <f>Perfils!$G$16</f>
        <v>66.7</v>
      </c>
      <c r="L80" s="125">
        <f>ROUND(J80*K80,2)</f>
        <v>37250.730000000003</v>
      </c>
      <c r="M80" s="251">
        <f t="shared" si="64"/>
        <v>200.25</v>
      </c>
      <c r="N80" s="134">
        <f>Perfils!$G$23</f>
        <v>72.2</v>
      </c>
      <c r="O80" s="125">
        <f t="shared" si="74"/>
        <v>14458.05</v>
      </c>
      <c r="P80" s="30"/>
      <c r="Q80" s="252">
        <v>371.51826</v>
      </c>
      <c r="R80" s="134">
        <f>Perfils!$G$30</f>
        <v>66.7</v>
      </c>
      <c r="S80" s="125">
        <f t="shared" si="79"/>
        <v>24780.27</v>
      </c>
      <c r="T80" s="134">
        <f t="shared" si="65"/>
        <v>1163.7317399999999</v>
      </c>
      <c r="U80" s="125">
        <f t="shared" si="75"/>
        <v>103502.55</v>
      </c>
      <c r="V80" s="19"/>
      <c r="W80" s="19">
        <v>46388</v>
      </c>
      <c r="X80" s="134">
        <f t="shared" si="66"/>
        <v>0</v>
      </c>
      <c r="Y80" s="29"/>
      <c r="Z80" s="19">
        <v>46661</v>
      </c>
      <c r="AA80" s="558">
        <f t="shared" si="67"/>
        <v>59095.630000000005</v>
      </c>
      <c r="AB80" s="28">
        <f t="shared" si="76"/>
        <v>20278.63</v>
      </c>
      <c r="AC80" s="28">
        <f t="shared" si="77"/>
        <v>27963.56</v>
      </c>
      <c r="AD80" s="28">
        <f t="shared" si="68"/>
        <v>10853.44</v>
      </c>
      <c r="AE80" s="33">
        <f t="shared" si="58"/>
        <v>0</v>
      </c>
      <c r="AF80" s="33">
        <f t="shared" si="78"/>
        <v>18602.18</v>
      </c>
      <c r="AG80" s="218">
        <f t="shared" si="59"/>
        <v>77697.81</v>
      </c>
      <c r="AH80" s="12" t="s">
        <v>89</v>
      </c>
      <c r="AI80" s="306">
        <f t="shared" si="60"/>
        <v>304.02743628185908</v>
      </c>
      <c r="AJ80" s="306">
        <f t="shared" si="69"/>
        <v>419.2437781109445</v>
      </c>
      <c r="AK80" s="306">
        <f t="shared" si="61"/>
        <v>150.32465373961219</v>
      </c>
      <c r="AL80" s="306">
        <f t="shared" si="62"/>
        <v>0</v>
      </c>
      <c r="AM80" s="306">
        <f t="shared" si="63"/>
        <v>278.89325337331331</v>
      </c>
      <c r="AN80" s="307">
        <f t="shared" si="70"/>
        <v>1152.4891215057291</v>
      </c>
      <c r="AP80" s="499" t="s">
        <v>133</v>
      </c>
      <c r="AQ80" t="str">
        <f t="shared" si="71"/>
        <v>Servei d'atenció Domiciliària</v>
      </c>
      <c r="AR80"/>
      <c r="AS80"/>
    </row>
    <row r="81" spans="1:45" s="9" customFormat="1">
      <c r="B81">
        <v>5</v>
      </c>
      <c r="C81" s="146" t="s">
        <v>134</v>
      </c>
      <c r="D81" s="146" t="s">
        <v>135</v>
      </c>
      <c r="E81" s="146" t="s">
        <v>136</v>
      </c>
      <c r="F81" s="146" t="s">
        <v>137</v>
      </c>
      <c r="G81" s="135">
        <v>1375</v>
      </c>
      <c r="H81" s="134">
        <f>Perfils!$G$9</f>
        <v>66.7</v>
      </c>
      <c r="I81" s="125">
        <f>ROUND(G81*H81,2)</f>
        <v>91712.5</v>
      </c>
      <c r="J81" s="135">
        <f>2330-Q81</f>
        <v>1399.2059400000001</v>
      </c>
      <c r="K81" s="134">
        <f>Perfils!$G$16</f>
        <v>66.7</v>
      </c>
      <c r="L81" s="125">
        <f>ROUND(J81*K81,2)</f>
        <v>93327.039999999994</v>
      </c>
      <c r="M81" s="251">
        <f t="shared" si="64"/>
        <v>555.75</v>
      </c>
      <c r="N81" s="134">
        <f>Perfils!$G$23</f>
        <v>72.2</v>
      </c>
      <c r="O81" s="125">
        <f t="shared" si="74"/>
        <v>40125.15</v>
      </c>
      <c r="P81" s="30"/>
      <c r="Q81" s="551">
        <v>930.79405999999994</v>
      </c>
      <c r="R81" s="134">
        <f>Perfils!$G$30</f>
        <v>66.7</v>
      </c>
      <c r="S81" s="125">
        <f t="shared" si="79"/>
        <v>62083.96</v>
      </c>
      <c r="T81" s="134">
        <f t="shared" si="65"/>
        <v>3329.9559399999998</v>
      </c>
      <c r="U81" s="125">
        <f t="shared" si="75"/>
        <v>287248.64999999997</v>
      </c>
      <c r="V81" s="19"/>
      <c r="W81" s="19">
        <v>46388</v>
      </c>
      <c r="X81" s="134">
        <f t="shared" si="66"/>
        <v>0</v>
      </c>
      <c r="Y81" s="29"/>
      <c r="Z81" s="19"/>
      <c r="AA81" s="558">
        <f t="shared" si="67"/>
        <v>225164.68999999997</v>
      </c>
      <c r="AB81" s="28">
        <f t="shared" si="76"/>
        <v>91712.5</v>
      </c>
      <c r="AC81" s="28">
        <f t="shared" si="77"/>
        <v>93327.039999999994</v>
      </c>
      <c r="AD81" s="28">
        <f t="shared" si="68"/>
        <v>40125.15</v>
      </c>
      <c r="AE81" s="33">
        <f t="shared" si="58"/>
        <v>0</v>
      </c>
      <c r="AF81" s="33">
        <f t="shared" si="78"/>
        <v>62083.96</v>
      </c>
      <c r="AG81" s="218">
        <f t="shared" si="59"/>
        <v>287248.64999999997</v>
      </c>
      <c r="AH81" s="12" t="s">
        <v>89</v>
      </c>
      <c r="AI81" s="306">
        <f t="shared" si="60"/>
        <v>1375</v>
      </c>
      <c r="AJ81" s="306">
        <f t="shared" si="69"/>
        <v>1399.2059970014991</v>
      </c>
      <c r="AK81" s="306">
        <f t="shared" si="61"/>
        <v>555.75</v>
      </c>
      <c r="AL81" s="306">
        <f t="shared" si="62"/>
        <v>0</v>
      </c>
      <c r="AM81" s="306">
        <f t="shared" si="63"/>
        <v>930.79400299850067</v>
      </c>
      <c r="AN81" s="307">
        <f t="shared" si="70"/>
        <v>4260.75</v>
      </c>
      <c r="AP81" s="146" t="s">
        <v>137</v>
      </c>
      <c r="AQ81" t="str">
        <f t="shared" si="71"/>
        <v>Expedients Serveis Socials</v>
      </c>
      <c r="AR81"/>
      <c r="AS81"/>
    </row>
    <row r="82" spans="1:45" s="9" customFormat="1">
      <c r="B82">
        <v>5</v>
      </c>
      <c r="C82" s="146" t="s">
        <v>134</v>
      </c>
      <c r="D82" s="146" t="s">
        <v>135</v>
      </c>
      <c r="E82" s="146" t="s">
        <v>138</v>
      </c>
      <c r="F82" s="146" t="s">
        <v>139</v>
      </c>
      <c r="G82" s="135">
        <v>204.99999999999997</v>
      </c>
      <c r="H82" s="134">
        <f>Perfils!$G$9</f>
        <v>66.7</v>
      </c>
      <c r="I82" s="125">
        <f t="shared" si="72"/>
        <v>13673.5</v>
      </c>
      <c r="J82" s="135">
        <f>140-Q82</f>
        <v>84.072519999999997</v>
      </c>
      <c r="K82" s="134">
        <f>Perfils!$G$16</f>
        <v>66.7</v>
      </c>
      <c r="L82" s="125">
        <f t="shared" si="73"/>
        <v>5607.64</v>
      </c>
      <c r="M82" s="251">
        <f t="shared" si="64"/>
        <v>51.749999999999993</v>
      </c>
      <c r="N82" s="134">
        <f>Perfils!$G$23</f>
        <v>72.2</v>
      </c>
      <c r="O82" s="125">
        <f t="shared" si="74"/>
        <v>3736.35</v>
      </c>
      <c r="P82" s="30"/>
      <c r="Q82" s="252">
        <v>55.927480000000003</v>
      </c>
      <c r="R82" s="134">
        <f>Perfils!$G$30</f>
        <v>66.7</v>
      </c>
      <c r="S82" s="125">
        <f t="shared" si="79"/>
        <v>3730.36</v>
      </c>
      <c r="T82" s="134">
        <f t="shared" si="65"/>
        <v>340.82251999999994</v>
      </c>
      <c r="U82" s="125">
        <f t="shared" si="75"/>
        <v>26747.85</v>
      </c>
      <c r="V82" s="19"/>
      <c r="W82" s="19">
        <v>46388</v>
      </c>
      <c r="X82" s="134">
        <f t="shared" si="66"/>
        <v>0</v>
      </c>
      <c r="Y82" s="29"/>
      <c r="Z82" s="19"/>
      <c r="AA82" s="558">
        <f t="shared" si="67"/>
        <v>23017.489999999998</v>
      </c>
      <c r="AB82" s="28">
        <f t="shared" si="76"/>
        <v>13673.5</v>
      </c>
      <c r="AC82" s="28">
        <f t="shared" si="77"/>
        <v>5607.64</v>
      </c>
      <c r="AD82" s="28">
        <f t="shared" si="68"/>
        <v>3736.35</v>
      </c>
      <c r="AE82" s="33">
        <f t="shared" si="58"/>
        <v>0</v>
      </c>
      <c r="AF82" s="33">
        <f t="shared" si="78"/>
        <v>3730.36</v>
      </c>
      <c r="AG82" s="218">
        <f t="shared" si="59"/>
        <v>26747.85</v>
      </c>
      <c r="AH82" s="12" t="s">
        <v>89</v>
      </c>
      <c r="AI82" s="306">
        <f t="shared" si="60"/>
        <v>205</v>
      </c>
      <c r="AJ82" s="306">
        <f t="shared" si="69"/>
        <v>84.072563718140927</v>
      </c>
      <c r="AK82" s="306">
        <f t="shared" si="61"/>
        <v>51.75</v>
      </c>
      <c r="AL82" s="306">
        <f t="shared" si="62"/>
        <v>0</v>
      </c>
      <c r="AM82" s="306">
        <f t="shared" si="63"/>
        <v>55.927436281859073</v>
      </c>
      <c r="AN82" s="307">
        <f t="shared" si="70"/>
        <v>396.75</v>
      </c>
      <c r="AP82" s="146" t="s">
        <v>139</v>
      </c>
      <c r="AQ82" t="str">
        <f t="shared" si="71"/>
        <v>Expedients Serveis Socials</v>
      </c>
      <c r="AR82"/>
      <c r="AS82"/>
    </row>
    <row r="83" spans="1:45" s="9" customFormat="1">
      <c r="B83">
        <v>6</v>
      </c>
      <c r="C83" s="146" t="s">
        <v>134</v>
      </c>
      <c r="D83" s="146" t="s">
        <v>135</v>
      </c>
      <c r="E83" s="146" t="s">
        <v>140</v>
      </c>
      <c r="F83" s="146" t="s">
        <v>141</v>
      </c>
      <c r="G83" s="135">
        <v>440</v>
      </c>
      <c r="H83" s="134">
        <f>Perfils!$G$9</f>
        <v>66.7</v>
      </c>
      <c r="I83" s="125">
        <f t="shared" si="72"/>
        <v>29348</v>
      </c>
      <c r="J83" s="135">
        <f>2330-Q83</f>
        <v>1399.20694</v>
      </c>
      <c r="K83" s="134">
        <f>Perfils!$G$16</f>
        <v>66.7</v>
      </c>
      <c r="L83" s="125">
        <f t="shared" si="73"/>
        <v>93327.1</v>
      </c>
      <c r="M83" s="251">
        <f t="shared" si="64"/>
        <v>415.5</v>
      </c>
      <c r="N83" s="134">
        <f>Perfils!$G$23</f>
        <v>72.2</v>
      </c>
      <c r="O83" s="125">
        <f t="shared" si="74"/>
        <v>29999.1</v>
      </c>
      <c r="P83" s="30"/>
      <c r="Q83" s="252">
        <v>930.79305999999997</v>
      </c>
      <c r="R83" s="134">
        <f>Perfils!$G$30</f>
        <v>66.7</v>
      </c>
      <c r="S83" s="125">
        <f t="shared" si="79"/>
        <v>62083.9</v>
      </c>
      <c r="T83" s="134">
        <f t="shared" si="65"/>
        <v>2254.70694</v>
      </c>
      <c r="U83" s="125">
        <f t="shared" si="75"/>
        <v>214758.1</v>
      </c>
      <c r="V83" s="19"/>
      <c r="W83" s="19">
        <v>46388</v>
      </c>
      <c r="X83" s="134">
        <f t="shared" si="66"/>
        <v>0</v>
      </c>
      <c r="Y83" s="29"/>
      <c r="Z83" s="19"/>
      <c r="AA83" s="558">
        <f t="shared" si="67"/>
        <v>152674.20000000001</v>
      </c>
      <c r="AB83" s="28">
        <f t="shared" si="76"/>
        <v>29348</v>
      </c>
      <c r="AC83" s="28">
        <f t="shared" si="77"/>
        <v>93327.1</v>
      </c>
      <c r="AD83" s="28">
        <f t="shared" si="68"/>
        <v>29999.1</v>
      </c>
      <c r="AE83" s="33">
        <f t="shared" si="58"/>
        <v>0</v>
      </c>
      <c r="AF83" s="33">
        <f t="shared" si="78"/>
        <v>62083.9</v>
      </c>
      <c r="AG83" s="218">
        <f t="shared" si="59"/>
        <v>214758.1</v>
      </c>
      <c r="AH83" s="12" t="s">
        <v>89</v>
      </c>
      <c r="AI83" s="306">
        <f t="shared" si="60"/>
        <v>440</v>
      </c>
      <c r="AJ83" s="306">
        <f t="shared" si="69"/>
        <v>1399.2068965517242</v>
      </c>
      <c r="AK83" s="306">
        <f t="shared" si="61"/>
        <v>415.49999999999994</v>
      </c>
      <c r="AL83" s="306">
        <f t="shared" si="62"/>
        <v>0</v>
      </c>
      <c r="AM83" s="306">
        <f t="shared" si="63"/>
        <v>930.79310344827582</v>
      </c>
      <c r="AN83" s="307">
        <f t="shared" si="70"/>
        <v>3185.5</v>
      </c>
      <c r="AP83" s="217" t="s">
        <v>141</v>
      </c>
      <c r="AQ83" t="str">
        <f t="shared" si="71"/>
        <v>Expedients Serveis Socials</v>
      </c>
      <c r="AR83"/>
      <c r="AS83"/>
    </row>
    <row r="84" spans="1:45" s="9" customFormat="1">
      <c r="B84">
        <v>4</v>
      </c>
      <c r="C84" s="400" t="s">
        <v>142</v>
      </c>
      <c r="D84" s="146" t="s">
        <v>143</v>
      </c>
      <c r="E84" s="146" t="s">
        <v>144</v>
      </c>
      <c r="F84" s="146" t="s">
        <v>145</v>
      </c>
      <c r="G84" s="135">
        <v>240</v>
      </c>
      <c r="H84" s="134">
        <f>Perfils!$G$9</f>
        <v>66.7</v>
      </c>
      <c r="I84" s="125">
        <f t="shared" si="72"/>
        <v>16008</v>
      </c>
      <c r="J84" s="135">
        <f>235-Q84</f>
        <v>141.12173000000001</v>
      </c>
      <c r="K84" s="134">
        <f>Perfils!$G$16</f>
        <v>66.7</v>
      </c>
      <c r="L84" s="125">
        <f t="shared" si="73"/>
        <v>9412.82</v>
      </c>
      <c r="M84" s="251">
        <f t="shared" si="64"/>
        <v>71.25</v>
      </c>
      <c r="N84" s="134">
        <f>Perfils!$G$23</f>
        <v>72.2</v>
      </c>
      <c r="O84" s="125">
        <f t="shared" si="74"/>
        <v>5144.25</v>
      </c>
      <c r="P84" s="30"/>
      <c r="Q84" s="252">
        <v>93.878270000000001</v>
      </c>
      <c r="R84" s="134">
        <f>Perfils!$G$30</f>
        <v>66.7</v>
      </c>
      <c r="S84" s="125">
        <f t="shared" si="79"/>
        <v>6261.68</v>
      </c>
      <c r="T84" s="134">
        <f t="shared" si="65"/>
        <v>452.37173000000001</v>
      </c>
      <c r="U84" s="125">
        <f t="shared" si="75"/>
        <v>36826.75</v>
      </c>
      <c r="V84" s="19"/>
      <c r="W84" s="19">
        <v>46388</v>
      </c>
      <c r="X84" s="134">
        <f t="shared" si="66"/>
        <v>0</v>
      </c>
      <c r="Y84" s="29"/>
      <c r="Z84" s="19"/>
      <c r="AA84" s="558">
        <f t="shared" si="67"/>
        <v>30565.07</v>
      </c>
      <c r="AB84" s="28">
        <f t="shared" si="76"/>
        <v>16008</v>
      </c>
      <c r="AC84" s="28">
        <f t="shared" si="77"/>
        <v>9412.82</v>
      </c>
      <c r="AD84" s="28">
        <f t="shared" si="68"/>
        <v>5144.25</v>
      </c>
      <c r="AE84" s="33">
        <f t="shared" si="58"/>
        <v>0</v>
      </c>
      <c r="AF84" s="33">
        <f t="shared" si="78"/>
        <v>6261.68</v>
      </c>
      <c r="AG84" s="218">
        <f t="shared" si="59"/>
        <v>36826.75</v>
      </c>
      <c r="AH84" s="12" t="s">
        <v>89</v>
      </c>
      <c r="AI84" s="306">
        <f t="shared" si="60"/>
        <v>240</v>
      </c>
      <c r="AJ84" s="306">
        <f t="shared" si="69"/>
        <v>141.12173913043478</v>
      </c>
      <c r="AK84" s="306">
        <f t="shared" si="61"/>
        <v>71.25</v>
      </c>
      <c r="AL84" s="306">
        <f t="shared" si="62"/>
        <v>0</v>
      </c>
      <c r="AM84" s="306">
        <f t="shared" si="63"/>
        <v>93.878260869565224</v>
      </c>
      <c r="AN84" s="307">
        <f t="shared" si="70"/>
        <v>546.25</v>
      </c>
      <c r="AP84" s="146" t="s">
        <v>145</v>
      </c>
      <c r="AQ84" t="str">
        <f t="shared" si="71"/>
        <v>Serveis d'assistència a la Gent Gran</v>
      </c>
      <c r="AR84"/>
      <c r="AS84"/>
    </row>
    <row r="85" spans="1:45" s="9" customFormat="1">
      <c r="B85">
        <v>5</v>
      </c>
      <c r="C85" s="146" t="s">
        <v>146</v>
      </c>
      <c r="D85" s="146" t="s">
        <v>147</v>
      </c>
      <c r="E85" s="146" t="s">
        <v>148</v>
      </c>
      <c r="F85" s="146" t="s">
        <v>149</v>
      </c>
      <c r="G85" s="135">
        <v>204.99999999999997</v>
      </c>
      <c r="H85" s="134">
        <f>Perfils!$G$9</f>
        <v>66.7</v>
      </c>
      <c r="I85" s="125">
        <f t="shared" si="72"/>
        <v>13673.5</v>
      </c>
      <c r="J85" s="135">
        <f>570-Q85</f>
        <v>342.29525999999998</v>
      </c>
      <c r="K85" s="134">
        <f>Perfils!$G$16</f>
        <v>66.7</v>
      </c>
      <c r="L85" s="125">
        <f t="shared" si="73"/>
        <v>22831.09</v>
      </c>
      <c r="M85" s="251">
        <f t="shared" si="64"/>
        <v>116.25</v>
      </c>
      <c r="N85" s="134">
        <f>Perfils!$G$23</f>
        <v>72.2</v>
      </c>
      <c r="O85" s="125">
        <f t="shared" si="74"/>
        <v>8393.25</v>
      </c>
      <c r="P85" s="30"/>
      <c r="Q85" s="252">
        <v>227.70474000000002</v>
      </c>
      <c r="R85" s="134">
        <f>Perfils!$G$30</f>
        <v>66.7</v>
      </c>
      <c r="S85" s="125">
        <f t="shared" si="79"/>
        <v>15187.91</v>
      </c>
      <c r="T85" s="134">
        <f t="shared" si="65"/>
        <v>663.54525999999998</v>
      </c>
      <c r="U85" s="125">
        <f t="shared" si="75"/>
        <v>60085.75</v>
      </c>
      <c r="V85" s="19"/>
      <c r="W85" s="19">
        <v>46388</v>
      </c>
      <c r="X85" s="134">
        <f t="shared" si="66"/>
        <v>0</v>
      </c>
      <c r="Y85" s="29"/>
      <c r="Z85" s="19"/>
      <c r="AA85" s="558">
        <f t="shared" si="67"/>
        <v>44897.84</v>
      </c>
      <c r="AB85" s="28">
        <f t="shared" si="76"/>
        <v>13673.5</v>
      </c>
      <c r="AC85" s="28">
        <f t="shared" si="77"/>
        <v>22831.09</v>
      </c>
      <c r="AD85" s="28">
        <f t="shared" si="68"/>
        <v>8393.25</v>
      </c>
      <c r="AE85" s="33">
        <f t="shared" si="58"/>
        <v>0</v>
      </c>
      <c r="AF85" s="33">
        <f t="shared" si="78"/>
        <v>15187.91</v>
      </c>
      <c r="AG85" s="218">
        <f t="shared" si="59"/>
        <v>60085.75</v>
      </c>
      <c r="AH85" s="12" t="s">
        <v>89</v>
      </c>
      <c r="AI85" s="306">
        <f t="shared" si="60"/>
        <v>205</v>
      </c>
      <c r="AJ85" s="306">
        <f t="shared" si="69"/>
        <v>342.2952023988006</v>
      </c>
      <c r="AK85" s="306">
        <f t="shared" si="61"/>
        <v>116.25</v>
      </c>
      <c r="AL85" s="306">
        <f t="shared" si="62"/>
        <v>0</v>
      </c>
      <c r="AM85" s="306">
        <f t="shared" si="63"/>
        <v>227.7047976011994</v>
      </c>
      <c r="AN85" s="307">
        <f t="shared" si="70"/>
        <v>891.25</v>
      </c>
      <c r="AP85" s="146" t="s">
        <v>149</v>
      </c>
      <c r="AQ85" t="str">
        <f t="shared" si="71"/>
        <v>Urgències i Emergències Socials</v>
      </c>
      <c r="AR85"/>
      <c r="AS85"/>
    </row>
    <row r="86" spans="1:45" s="9" customFormat="1">
      <c r="B86">
        <v>5</v>
      </c>
      <c r="C86" s="146" t="s">
        <v>150</v>
      </c>
      <c r="D86" s="146" t="s">
        <v>151</v>
      </c>
      <c r="E86" s="146" t="s">
        <v>152</v>
      </c>
      <c r="F86" s="146" t="s">
        <v>153</v>
      </c>
      <c r="G86" s="135">
        <v>1100</v>
      </c>
      <c r="H86" s="134">
        <f>Perfils!$G$9</f>
        <v>66.7</v>
      </c>
      <c r="I86" s="125">
        <f>ROUND(G86*H86,2)</f>
        <v>73370</v>
      </c>
      <c r="J86" s="135">
        <f>1275-Q86</f>
        <v>765.66044999999997</v>
      </c>
      <c r="K86" s="134">
        <f>Perfils!$G$16</f>
        <v>66.7</v>
      </c>
      <c r="L86" s="125">
        <f>ROUND(J86*K86,2)</f>
        <v>51069.55</v>
      </c>
      <c r="M86" s="251">
        <f t="shared" si="64"/>
        <v>356.25</v>
      </c>
      <c r="N86" s="134">
        <f>Perfils!$G$23</f>
        <v>72.2</v>
      </c>
      <c r="O86" s="125">
        <f t="shared" si="74"/>
        <v>25721.25</v>
      </c>
      <c r="P86" s="30"/>
      <c r="Q86" s="252">
        <v>509.33955000000003</v>
      </c>
      <c r="R86" s="134">
        <f>Perfils!$G$30</f>
        <v>66.7</v>
      </c>
      <c r="S86" s="125">
        <f t="shared" si="79"/>
        <v>33972.949999999997</v>
      </c>
      <c r="T86" s="134">
        <f t="shared" si="65"/>
        <v>2221.9104499999999</v>
      </c>
      <c r="U86" s="125">
        <f t="shared" si="75"/>
        <v>184133.75</v>
      </c>
      <c r="V86" s="19"/>
      <c r="W86" s="19">
        <v>46388</v>
      </c>
      <c r="X86" s="134">
        <f t="shared" si="66"/>
        <v>0</v>
      </c>
      <c r="Y86" s="29"/>
      <c r="Z86" s="19"/>
      <c r="AA86" s="558">
        <f t="shared" si="67"/>
        <v>150160.79999999999</v>
      </c>
      <c r="AB86" s="28">
        <f t="shared" si="76"/>
        <v>73370</v>
      </c>
      <c r="AC86" s="28">
        <f t="shared" si="77"/>
        <v>51069.55</v>
      </c>
      <c r="AD86" s="28">
        <f t="shared" si="68"/>
        <v>25721.25</v>
      </c>
      <c r="AE86" s="33">
        <f t="shared" si="58"/>
        <v>0</v>
      </c>
      <c r="AF86" s="33">
        <f t="shared" si="78"/>
        <v>33972.949999999997</v>
      </c>
      <c r="AG86" s="218">
        <f t="shared" si="59"/>
        <v>184133.75</v>
      </c>
      <c r="AH86" s="12" t="s">
        <v>89</v>
      </c>
      <c r="AI86" s="306">
        <f t="shared" si="60"/>
        <v>1100</v>
      </c>
      <c r="AJ86" s="306">
        <f t="shared" si="69"/>
        <v>765.66041979010492</v>
      </c>
      <c r="AK86" s="306">
        <f t="shared" si="61"/>
        <v>356.25</v>
      </c>
      <c r="AL86" s="306">
        <f t="shared" si="62"/>
        <v>0</v>
      </c>
      <c r="AM86" s="306">
        <f t="shared" si="63"/>
        <v>509.33958020989496</v>
      </c>
      <c r="AN86" s="307">
        <f t="shared" si="70"/>
        <v>2731.25</v>
      </c>
      <c r="AP86" s="146" t="s">
        <v>153</v>
      </c>
      <c r="AQ86" t="str">
        <f t="shared" si="71"/>
        <v>Serveis Socials Bàsics</v>
      </c>
      <c r="AR86"/>
      <c r="AS86"/>
    </row>
    <row r="87" spans="1:45" s="9" customFormat="1">
      <c r="B87">
        <v>4</v>
      </c>
      <c r="C87" s="146" t="s">
        <v>134</v>
      </c>
      <c r="D87" s="146" t="s">
        <v>135</v>
      </c>
      <c r="E87" s="146" t="s">
        <v>154</v>
      </c>
      <c r="F87" s="146" t="s">
        <v>155</v>
      </c>
      <c r="G87" s="135">
        <v>175</v>
      </c>
      <c r="H87" s="134">
        <f>Perfils!$G$9</f>
        <v>66.7</v>
      </c>
      <c r="I87" s="125">
        <f t="shared" si="72"/>
        <v>11672.5</v>
      </c>
      <c r="J87" s="135">
        <f>580-Q87</f>
        <v>348.30043999999998</v>
      </c>
      <c r="K87" s="134">
        <f>Perfils!$G$16</f>
        <v>66.7</v>
      </c>
      <c r="L87" s="125">
        <f t="shared" si="73"/>
        <v>23231.64</v>
      </c>
      <c r="M87" s="251">
        <f t="shared" si="64"/>
        <v>113.25</v>
      </c>
      <c r="N87" s="134">
        <f>Perfils!$G$23</f>
        <v>72.2</v>
      </c>
      <c r="O87" s="125">
        <f t="shared" ref="O87:O93" si="80">ROUND(M87*N87,2)</f>
        <v>8176.65</v>
      </c>
      <c r="P87" s="30"/>
      <c r="Q87" s="252">
        <v>231.69955999999999</v>
      </c>
      <c r="R87" s="134">
        <f>Perfils!$G$30</f>
        <v>66.7</v>
      </c>
      <c r="S87" s="125">
        <f t="shared" ref="S87:S93" si="81">ROUND(Q87*R87,2)</f>
        <v>15454.36</v>
      </c>
      <c r="T87" s="134">
        <f t="shared" si="65"/>
        <v>636.55043999999998</v>
      </c>
      <c r="U87" s="125">
        <f t="shared" ref="U87:U93" si="82">I87+L87+O87+P87+S87</f>
        <v>58535.15</v>
      </c>
      <c r="V87" s="19"/>
      <c r="W87" s="19">
        <v>46388</v>
      </c>
      <c r="X87" s="134">
        <f t="shared" si="66"/>
        <v>0</v>
      </c>
      <c r="Y87" s="29"/>
      <c r="Z87" s="19"/>
      <c r="AA87" s="558">
        <f t="shared" si="67"/>
        <v>43080.79</v>
      </c>
      <c r="AB87" s="28">
        <f t="shared" si="76"/>
        <v>11672.5</v>
      </c>
      <c r="AC87" s="28">
        <f t="shared" si="77"/>
        <v>23231.64</v>
      </c>
      <c r="AD87" s="28">
        <f t="shared" si="68"/>
        <v>8176.65</v>
      </c>
      <c r="AE87" s="33">
        <f t="shared" si="58"/>
        <v>0</v>
      </c>
      <c r="AF87" s="33">
        <f t="shared" si="78"/>
        <v>15454.36</v>
      </c>
      <c r="AG87" s="218">
        <f t="shared" si="59"/>
        <v>58535.15</v>
      </c>
      <c r="AH87" s="12" t="s">
        <v>89</v>
      </c>
      <c r="AI87" s="306">
        <f t="shared" si="60"/>
        <v>175</v>
      </c>
      <c r="AJ87" s="306">
        <f t="shared" si="69"/>
        <v>348.30044977511244</v>
      </c>
      <c r="AK87" s="306">
        <f t="shared" si="61"/>
        <v>113.24999999999999</v>
      </c>
      <c r="AL87" s="306">
        <f t="shared" si="62"/>
        <v>0</v>
      </c>
      <c r="AM87" s="306">
        <f t="shared" si="63"/>
        <v>231.69955022488756</v>
      </c>
      <c r="AN87" s="307">
        <f t="shared" si="70"/>
        <v>868.25</v>
      </c>
      <c r="AP87" s="217" t="s">
        <v>155</v>
      </c>
      <c r="AQ87" t="str">
        <f t="shared" si="71"/>
        <v>Expedients Serveis Socials</v>
      </c>
      <c r="AR87"/>
      <c r="AS87"/>
    </row>
    <row r="88" spans="1:45" s="9" customFormat="1">
      <c r="B88">
        <v>6</v>
      </c>
      <c r="C88" s="146" t="s">
        <v>134</v>
      </c>
      <c r="D88" s="146" t="s">
        <v>135</v>
      </c>
      <c r="E88" s="146" t="s">
        <v>156</v>
      </c>
      <c r="F88" s="146" t="s">
        <v>157</v>
      </c>
      <c r="G88" s="135">
        <v>35</v>
      </c>
      <c r="H88" s="134">
        <f>Perfils!$G$9</f>
        <v>66.7</v>
      </c>
      <c r="I88" s="125">
        <f t="shared" si="72"/>
        <v>2334.5</v>
      </c>
      <c r="J88" s="135">
        <f>44.99728-Q88</f>
        <v>27.020590000000002</v>
      </c>
      <c r="K88" s="134">
        <f>Perfils!$G$16</f>
        <v>66.7</v>
      </c>
      <c r="L88" s="125">
        <f t="shared" si="73"/>
        <v>1802.27</v>
      </c>
      <c r="M88" s="251">
        <f t="shared" si="64"/>
        <v>11.999592</v>
      </c>
      <c r="N88" s="134">
        <f>Perfils!$G$23</f>
        <v>72.2</v>
      </c>
      <c r="O88" s="125">
        <f t="shared" si="80"/>
        <v>866.37</v>
      </c>
      <c r="P88" s="30"/>
      <c r="Q88" s="252">
        <v>17.976690000000001</v>
      </c>
      <c r="R88" s="134">
        <f>Perfils!$G$30</f>
        <v>66.7</v>
      </c>
      <c r="S88" s="125">
        <f t="shared" si="81"/>
        <v>1199.05</v>
      </c>
      <c r="T88" s="134">
        <f t="shared" si="65"/>
        <v>74.020182000000005</v>
      </c>
      <c r="U88" s="125">
        <f t="shared" si="82"/>
        <v>6202.1900000000005</v>
      </c>
      <c r="V88" s="19"/>
      <c r="W88" s="19">
        <v>46388</v>
      </c>
      <c r="X88" s="134">
        <f t="shared" si="66"/>
        <v>0</v>
      </c>
      <c r="Y88" s="29"/>
      <c r="Z88" s="19"/>
      <c r="AA88" s="558">
        <f t="shared" si="67"/>
        <v>5003.1400000000003</v>
      </c>
      <c r="AB88" s="28">
        <f t="shared" si="76"/>
        <v>2334.5</v>
      </c>
      <c r="AC88" s="28">
        <f t="shared" si="77"/>
        <v>1802.27</v>
      </c>
      <c r="AD88" s="28">
        <f t="shared" si="68"/>
        <v>866.37</v>
      </c>
      <c r="AE88" s="33">
        <f t="shared" si="58"/>
        <v>0</v>
      </c>
      <c r="AF88" s="33">
        <f t="shared" si="78"/>
        <v>1199.05</v>
      </c>
      <c r="AG88" s="218">
        <f t="shared" si="59"/>
        <v>6202.1900000000005</v>
      </c>
      <c r="AH88" s="12" t="s">
        <v>89</v>
      </c>
      <c r="AI88" s="306">
        <f t="shared" si="60"/>
        <v>35</v>
      </c>
      <c r="AJ88" s="306">
        <f t="shared" si="69"/>
        <v>27.020539730134931</v>
      </c>
      <c r="AK88" s="306">
        <f t="shared" si="61"/>
        <v>11.999584487534626</v>
      </c>
      <c r="AL88" s="306">
        <f t="shared" si="62"/>
        <v>0</v>
      </c>
      <c r="AM88" s="306">
        <f t="shared" si="63"/>
        <v>17.976761619190402</v>
      </c>
      <c r="AN88" s="307">
        <f t="shared" si="70"/>
        <v>91.996885836859946</v>
      </c>
      <c r="AP88" s="217" t="s">
        <v>157</v>
      </c>
      <c r="AQ88" t="str">
        <f t="shared" si="71"/>
        <v>Expedients Serveis Socials</v>
      </c>
      <c r="AR88"/>
      <c r="AS88"/>
    </row>
    <row r="89" spans="1:45" s="9" customFormat="1">
      <c r="B89">
        <v>6</v>
      </c>
      <c r="C89" s="146" t="s">
        <v>134</v>
      </c>
      <c r="D89" s="146" t="s">
        <v>135</v>
      </c>
      <c r="E89" s="146" t="s">
        <v>158</v>
      </c>
      <c r="F89" s="146" t="s">
        <v>159</v>
      </c>
      <c r="G89" s="135">
        <v>700</v>
      </c>
      <c r="H89" s="134">
        <f>Perfils!$G$9</f>
        <v>66.7</v>
      </c>
      <c r="I89" s="125">
        <f t="shared" si="72"/>
        <v>46690</v>
      </c>
      <c r="J89" s="135">
        <f>525-Q89</f>
        <v>315.27195</v>
      </c>
      <c r="K89" s="134">
        <f>Perfils!$G$16</f>
        <v>66.7</v>
      </c>
      <c r="L89" s="125">
        <f t="shared" si="73"/>
        <v>21028.639999999999</v>
      </c>
      <c r="M89" s="251">
        <f t="shared" si="64"/>
        <v>183.75</v>
      </c>
      <c r="N89" s="134">
        <f>Perfils!$G$23</f>
        <v>72.2</v>
      </c>
      <c r="O89" s="125">
        <f t="shared" si="80"/>
        <v>13266.75</v>
      </c>
      <c r="P89" s="30"/>
      <c r="Q89" s="252">
        <v>209.72805</v>
      </c>
      <c r="R89" s="134">
        <f>Perfils!$G$30</f>
        <v>66.7</v>
      </c>
      <c r="S89" s="125">
        <f t="shared" si="81"/>
        <v>13988.86</v>
      </c>
      <c r="T89" s="134">
        <f t="shared" si="65"/>
        <v>1199.0219500000001</v>
      </c>
      <c r="U89" s="125">
        <f t="shared" si="82"/>
        <v>94974.25</v>
      </c>
      <c r="V89" s="19"/>
      <c r="W89" s="19">
        <v>46388</v>
      </c>
      <c r="X89" s="134">
        <f t="shared" si="66"/>
        <v>0</v>
      </c>
      <c r="Y89" s="29"/>
      <c r="Z89" s="19"/>
      <c r="AA89" s="558">
        <f t="shared" si="67"/>
        <v>80985.39</v>
      </c>
      <c r="AB89" s="28">
        <f t="shared" si="76"/>
        <v>46690</v>
      </c>
      <c r="AC89" s="28">
        <f t="shared" si="77"/>
        <v>21028.639999999999</v>
      </c>
      <c r="AD89" s="28">
        <f t="shared" si="68"/>
        <v>13266.75</v>
      </c>
      <c r="AE89" s="33">
        <f t="shared" si="58"/>
        <v>0</v>
      </c>
      <c r="AF89" s="33">
        <f t="shared" si="78"/>
        <v>13988.86</v>
      </c>
      <c r="AG89" s="218">
        <f t="shared" si="59"/>
        <v>94974.25</v>
      </c>
      <c r="AH89" s="12" t="s">
        <v>89</v>
      </c>
      <c r="AI89" s="306">
        <f t="shared" si="60"/>
        <v>700</v>
      </c>
      <c r="AJ89" s="306">
        <f t="shared" si="69"/>
        <v>315.27196401799097</v>
      </c>
      <c r="AK89" s="306">
        <f t="shared" si="61"/>
        <v>183.75</v>
      </c>
      <c r="AL89" s="306">
        <f t="shared" si="62"/>
        <v>0</v>
      </c>
      <c r="AM89" s="306">
        <f t="shared" si="63"/>
        <v>209.728035982009</v>
      </c>
      <c r="AN89" s="307">
        <f t="shared" si="70"/>
        <v>1408.75</v>
      </c>
      <c r="AP89" s="217" t="s">
        <v>159</v>
      </c>
      <c r="AQ89" t="str">
        <f t="shared" si="71"/>
        <v>Expedients Serveis Socials</v>
      </c>
      <c r="AR89"/>
      <c r="AS89"/>
    </row>
    <row r="90" spans="1:45" s="9" customFormat="1">
      <c r="B90">
        <v>6</v>
      </c>
      <c r="C90" s="146" t="s">
        <v>134</v>
      </c>
      <c r="D90" s="146" t="s">
        <v>135</v>
      </c>
      <c r="E90" s="146" t="s">
        <v>160</v>
      </c>
      <c r="F90" s="146" t="s">
        <v>161</v>
      </c>
      <c r="G90" s="135">
        <v>35</v>
      </c>
      <c r="H90" s="134">
        <f>Perfils!$G$9</f>
        <v>66.7</v>
      </c>
      <c r="I90" s="125">
        <f t="shared" si="72"/>
        <v>2334.5</v>
      </c>
      <c r="J90" s="135">
        <v>0</v>
      </c>
      <c r="K90" s="134">
        <f>Perfils!$G$16</f>
        <v>66.7</v>
      </c>
      <c r="L90" s="125">
        <f t="shared" si="73"/>
        <v>0</v>
      </c>
      <c r="M90" s="251">
        <f t="shared" si="64"/>
        <v>5.25</v>
      </c>
      <c r="N90" s="134">
        <f>Perfils!$G$23</f>
        <v>72.2</v>
      </c>
      <c r="O90" s="125">
        <f t="shared" si="80"/>
        <v>379.05</v>
      </c>
      <c r="P90" s="30"/>
      <c r="Q90" s="252">
        <v>0</v>
      </c>
      <c r="R90" s="134">
        <f>Perfils!$G$30</f>
        <v>66.7</v>
      </c>
      <c r="S90" s="125">
        <f t="shared" si="81"/>
        <v>0</v>
      </c>
      <c r="T90" s="134">
        <f t="shared" si="65"/>
        <v>40.25</v>
      </c>
      <c r="U90" s="125">
        <f t="shared" si="82"/>
        <v>2713.55</v>
      </c>
      <c r="V90" s="19"/>
      <c r="W90" s="19">
        <v>46388</v>
      </c>
      <c r="X90" s="134">
        <f t="shared" si="66"/>
        <v>0</v>
      </c>
      <c r="Y90" s="29"/>
      <c r="Z90" s="19"/>
      <c r="AA90" s="558">
        <f t="shared" si="67"/>
        <v>2713.55</v>
      </c>
      <c r="AB90" s="28">
        <f t="shared" si="76"/>
        <v>2334.5</v>
      </c>
      <c r="AC90" s="28">
        <f t="shared" si="77"/>
        <v>0</v>
      </c>
      <c r="AD90" s="28">
        <f t="shared" si="68"/>
        <v>379.05</v>
      </c>
      <c r="AE90" s="33">
        <f t="shared" si="58"/>
        <v>0</v>
      </c>
      <c r="AF90" s="33">
        <f t="shared" si="78"/>
        <v>0</v>
      </c>
      <c r="AG90" s="218">
        <f t="shared" si="59"/>
        <v>2713.55</v>
      </c>
      <c r="AH90" s="12" t="s">
        <v>89</v>
      </c>
      <c r="AI90" s="306">
        <f t="shared" si="60"/>
        <v>35</v>
      </c>
      <c r="AJ90" s="306">
        <f t="shared" si="69"/>
        <v>0</v>
      </c>
      <c r="AK90" s="306">
        <f t="shared" si="61"/>
        <v>5.25</v>
      </c>
      <c r="AL90" s="306">
        <f t="shared" si="62"/>
        <v>0</v>
      </c>
      <c r="AM90" s="306">
        <f t="shared" si="63"/>
        <v>0</v>
      </c>
      <c r="AN90" s="307">
        <f t="shared" si="70"/>
        <v>40.25</v>
      </c>
      <c r="AP90" s="146" t="s">
        <v>161</v>
      </c>
      <c r="AQ90" t="str">
        <f t="shared" si="71"/>
        <v>Expedients Serveis Socials</v>
      </c>
      <c r="AR90"/>
      <c r="AS90"/>
    </row>
    <row r="91" spans="1:45" s="9" customFormat="1">
      <c r="B91">
        <v>4</v>
      </c>
      <c r="C91" s="146" t="s">
        <v>105</v>
      </c>
      <c r="D91" s="146" t="s">
        <v>102</v>
      </c>
      <c r="E91" s="146" t="s">
        <v>162</v>
      </c>
      <c r="F91" s="146" t="s">
        <v>163</v>
      </c>
      <c r="G91" s="135">
        <v>0</v>
      </c>
      <c r="H91" s="134">
        <f>Perfils!$G$9</f>
        <v>66.7</v>
      </c>
      <c r="I91" s="125">
        <f t="shared" si="72"/>
        <v>0</v>
      </c>
      <c r="J91" s="135">
        <v>0</v>
      </c>
      <c r="K91" s="134">
        <f>Perfils!$G$16</f>
        <v>66.7</v>
      </c>
      <c r="L91" s="125">
        <f t="shared" si="73"/>
        <v>0</v>
      </c>
      <c r="M91" s="251">
        <f t="shared" si="64"/>
        <v>0</v>
      </c>
      <c r="N91" s="134">
        <f>Perfils!$G$23</f>
        <v>72.2</v>
      </c>
      <c r="O91" s="125">
        <f t="shared" si="80"/>
        <v>0</v>
      </c>
      <c r="P91" s="30"/>
      <c r="Q91" s="252">
        <v>0</v>
      </c>
      <c r="R91" s="134">
        <f>Perfils!$G$30</f>
        <v>66.7</v>
      </c>
      <c r="S91" s="125">
        <f t="shared" si="81"/>
        <v>0</v>
      </c>
      <c r="T91" s="134">
        <f t="shared" si="65"/>
        <v>0</v>
      </c>
      <c r="U91" s="125">
        <f t="shared" si="82"/>
        <v>0</v>
      </c>
      <c r="V91" s="19"/>
      <c r="W91" s="19">
        <v>46388</v>
      </c>
      <c r="X91" s="134">
        <f t="shared" si="66"/>
        <v>0</v>
      </c>
      <c r="Y91" s="29"/>
      <c r="Z91" s="19"/>
      <c r="AA91" s="558">
        <f t="shared" si="67"/>
        <v>0</v>
      </c>
      <c r="AB91" s="28">
        <f t="shared" si="76"/>
        <v>0</v>
      </c>
      <c r="AC91" s="28">
        <f t="shared" si="77"/>
        <v>0</v>
      </c>
      <c r="AD91" s="28">
        <f t="shared" si="68"/>
        <v>0</v>
      </c>
      <c r="AE91" s="33">
        <f t="shared" si="58"/>
        <v>0</v>
      </c>
      <c r="AF91" s="33">
        <f t="shared" si="78"/>
        <v>0</v>
      </c>
      <c r="AG91" s="218">
        <f t="shared" si="59"/>
        <v>0</v>
      </c>
      <c r="AH91" s="12" t="s">
        <v>89</v>
      </c>
      <c r="AI91" s="306">
        <f t="shared" si="60"/>
        <v>0</v>
      </c>
      <c r="AJ91" s="306">
        <f t="shared" si="69"/>
        <v>0</v>
      </c>
      <c r="AK91" s="306">
        <f t="shared" si="61"/>
        <v>0</v>
      </c>
      <c r="AL91" s="306">
        <f t="shared" si="62"/>
        <v>0</v>
      </c>
      <c r="AM91" s="306">
        <f t="shared" si="63"/>
        <v>0</v>
      </c>
      <c r="AN91" s="307">
        <f t="shared" si="70"/>
        <v>0</v>
      </c>
      <c r="AP91" s="146" t="s">
        <v>163</v>
      </c>
      <c r="AQ91" t="str">
        <f t="shared" si="71"/>
        <v>Equipaments i altres recursos Persones vulnerables</v>
      </c>
      <c r="AR91"/>
      <c r="AS91"/>
    </row>
    <row r="92" spans="1:45" s="9" customFormat="1">
      <c r="B92">
        <v>6</v>
      </c>
      <c r="C92" s="146" t="s">
        <v>164</v>
      </c>
      <c r="D92" s="146" t="s">
        <v>165</v>
      </c>
      <c r="E92" s="146" t="s">
        <v>166</v>
      </c>
      <c r="F92" s="146" t="s">
        <v>167</v>
      </c>
      <c r="G92" s="135">
        <v>105</v>
      </c>
      <c r="H92" s="134">
        <f>Perfils!$G$9</f>
        <v>66.7</v>
      </c>
      <c r="I92" s="125">
        <f t="shared" si="72"/>
        <v>7003.5</v>
      </c>
      <c r="J92" s="135">
        <f>350-Q92</f>
        <v>210.18129999999999</v>
      </c>
      <c r="K92" s="134">
        <f>Perfils!$G$16</f>
        <v>66.7</v>
      </c>
      <c r="L92" s="125">
        <f t="shared" si="73"/>
        <v>14019.09</v>
      </c>
      <c r="M92" s="251">
        <f t="shared" si="64"/>
        <v>68.25</v>
      </c>
      <c r="N92" s="134">
        <f>Perfils!$G$23</f>
        <v>72.2</v>
      </c>
      <c r="O92" s="125">
        <f t="shared" si="80"/>
        <v>4927.6499999999996</v>
      </c>
      <c r="P92" s="30"/>
      <c r="Q92" s="252">
        <v>139.81870000000001</v>
      </c>
      <c r="R92" s="134">
        <f>Perfils!$G$30</f>
        <v>66.7</v>
      </c>
      <c r="S92" s="125">
        <f t="shared" si="81"/>
        <v>9325.91</v>
      </c>
      <c r="T92" s="134">
        <f t="shared" si="65"/>
        <v>383.43129999999996</v>
      </c>
      <c r="U92" s="125">
        <f t="shared" si="82"/>
        <v>35276.149999999994</v>
      </c>
      <c r="V92" s="19"/>
      <c r="W92" s="19">
        <v>46388</v>
      </c>
      <c r="X92" s="134">
        <f t="shared" si="66"/>
        <v>0</v>
      </c>
      <c r="Y92" s="29"/>
      <c r="Z92" s="19"/>
      <c r="AA92" s="558">
        <f t="shared" si="67"/>
        <v>25950.239999999998</v>
      </c>
      <c r="AB92" s="28">
        <f t="shared" si="76"/>
        <v>7003.5</v>
      </c>
      <c r="AC92" s="28">
        <f t="shared" si="77"/>
        <v>14019.09</v>
      </c>
      <c r="AD92" s="28">
        <f t="shared" si="68"/>
        <v>4927.6499999999996</v>
      </c>
      <c r="AE92" s="33">
        <f t="shared" si="58"/>
        <v>0</v>
      </c>
      <c r="AF92" s="33">
        <f t="shared" si="78"/>
        <v>9325.91</v>
      </c>
      <c r="AG92" s="218">
        <f t="shared" si="59"/>
        <v>35276.149999999994</v>
      </c>
      <c r="AH92" s="12" t="s">
        <v>89</v>
      </c>
      <c r="AI92" s="306">
        <f t="shared" si="60"/>
        <v>105</v>
      </c>
      <c r="AJ92" s="306">
        <f t="shared" si="69"/>
        <v>210.18125937031485</v>
      </c>
      <c r="AK92" s="306">
        <f t="shared" si="61"/>
        <v>68.249999999999986</v>
      </c>
      <c r="AL92" s="306">
        <f t="shared" si="62"/>
        <v>0</v>
      </c>
      <c r="AM92" s="306">
        <f t="shared" si="63"/>
        <v>139.81874062968515</v>
      </c>
      <c r="AN92" s="307">
        <f t="shared" si="70"/>
        <v>523.25</v>
      </c>
      <c r="AP92" s="217" t="s">
        <v>167</v>
      </c>
      <c r="AQ92" t="str">
        <f t="shared" si="71"/>
        <v>Servei indicadors i explotació de dades</v>
      </c>
      <c r="AR92"/>
      <c r="AS92"/>
    </row>
    <row r="93" spans="1:45" s="9" customFormat="1">
      <c r="B93">
        <v>6</v>
      </c>
      <c r="C93" s="146" t="s">
        <v>164</v>
      </c>
      <c r="D93" s="146" t="s">
        <v>165</v>
      </c>
      <c r="E93" s="146" t="s">
        <v>166</v>
      </c>
      <c r="F93" s="146" t="s">
        <v>168</v>
      </c>
      <c r="G93" s="135"/>
      <c r="H93" s="134">
        <f>Perfils!$G$9</f>
        <v>66.7</v>
      </c>
      <c r="I93" s="125">
        <f>ROUND(G93*H93,2)</f>
        <v>0</v>
      </c>
      <c r="J93" s="135">
        <f>925-Q93</f>
        <v>555.47915</v>
      </c>
      <c r="K93" s="134">
        <f>Perfils!$G$16</f>
        <v>66.7</v>
      </c>
      <c r="L93" s="125">
        <f>ROUND(J93*K93,2)</f>
        <v>37050.46</v>
      </c>
      <c r="M93" s="251">
        <f t="shared" si="64"/>
        <v>138.75</v>
      </c>
      <c r="N93" s="134">
        <f>Perfils!$G$23</f>
        <v>72.2</v>
      </c>
      <c r="O93" s="125">
        <f t="shared" si="80"/>
        <v>10017.75</v>
      </c>
      <c r="P93" s="30"/>
      <c r="Q93" s="252">
        <v>369.52085</v>
      </c>
      <c r="R93" s="134">
        <f>Perfils!$G$30</f>
        <v>66.7</v>
      </c>
      <c r="S93" s="125">
        <f t="shared" si="81"/>
        <v>24647.040000000001</v>
      </c>
      <c r="T93" s="134">
        <f>G93+J93+M93</f>
        <v>694.22915</v>
      </c>
      <c r="U93" s="125">
        <f t="shared" si="82"/>
        <v>71715.25</v>
      </c>
      <c r="V93" s="19"/>
      <c r="W93" s="19">
        <v>46388</v>
      </c>
      <c r="X93" s="134">
        <f t="shared" si="66"/>
        <v>0</v>
      </c>
      <c r="Y93" s="29"/>
      <c r="Z93" s="19"/>
      <c r="AA93" s="558">
        <f t="shared" si="67"/>
        <v>47068.21</v>
      </c>
      <c r="AB93" s="28">
        <f>ROUND(I93*(MIN($AA$66,$Z93)-$W93+1)/365,2)</f>
        <v>0</v>
      </c>
      <c r="AC93" s="28">
        <f>ROUND(L93*(MIN($AA$66,$Z93)-$W93+1)/365,2)+Y93</f>
        <v>37050.46</v>
      </c>
      <c r="AD93" s="28">
        <f t="shared" si="68"/>
        <v>10017.75</v>
      </c>
      <c r="AE93" s="33">
        <f>P93</f>
        <v>0</v>
      </c>
      <c r="AF93" s="33">
        <f t="shared" si="78"/>
        <v>24647.040000000001</v>
      </c>
      <c r="AG93" s="218">
        <f>SUM(AB93:AF93)</f>
        <v>71715.25</v>
      </c>
      <c r="AH93" s="12" t="s">
        <v>89</v>
      </c>
      <c r="AI93" s="306">
        <f t="shared" si="60"/>
        <v>0</v>
      </c>
      <c r="AJ93" s="306">
        <f t="shared" si="69"/>
        <v>555.47916041979011</v>
      </c>
      <c r="AK93" s="306">
        <f t="shared" si="61"/>
        <v>138.75</v>
      </c>
      <c r="AL93" s="306">
        <f t="shared" si="62"/>
        <v>0</v>
      </c>
      <c r="AM93" s="306">
        <f t="shared" si="63"/>
        <v>369.52083958020989</v>
      </c>
      <c r="AN93" s="307">
        <f t="shared" si="70"/>
        <v>1063.75</v>
      </c>
      <c r="AP93" s="217" t="s">
        <v>169</v>
      </c>
      <c r="AQ93" t="str">
        <f t="shared" si="71"/>
        <v>Servei indicadors i explotació de dades</v>
      </c>
      <c r="AR93"/>
      <c r="AS93"/>
    </row>
    <row r="94" spans="1:45" s="9" customFormat="1" ht="14.15" customHeight="1">
      <c r="A94" s="126"/>
      <c r="B94"/>
      <c r="C94" s="643"/>
      <c r="D94" s="643"/>
      <c r="E94" s="643"/>
      <c r="F94" s="219" t="s">
        <v>170</v>
      </c>
      <c r="G94" s="220">
        <f>SUM(G68:G93)</f>
        <v>6678.96</v>
      </c>
      <c r="H94" s="220"/>
      <c r="I94" s="220">
        <f>SUM(I68:I93)</f>
        <v>445486.63</v>
      </c>
      <c r="J94" s="220">
        <f>SUM(J68:J93)</f>
        <v>8255.0263650800007</v>
      </c>
      <c r="K94" s="220"/>
      <c r="L94" s="220">
        <f>SUM(L68:L93)</f>
        <v>550610.25000000012</v>
      </c>
      <c r="M94" s="220">
        <f>SUM(M68:M93)</f>
        <v>2776.958592</v>
      </c>
      <c r="N94" s="220"/>
      <c r="O94" s="220">
        <f>SUM(O68:O93)</f>
        <v>200496.40999999997</v>
      </c>
      <c r="P94" s="220">
        <f>SUM(P68:P93)</f>
        <v>0</v>
      </c>
      <c r="Q94" s="220">
        <f>SUM(Q68:Q93)</f>
        <v>4854.9297149200002</v>
      </c>
      <c r="R94" s="220"/>
      <c r="S94" s="220">
        <f>SUM(S68:S92)</f>
        <v>299176.77999999991</v>
      </c>
      <c r="T94" s="220">
        <f>SUM(T68:T93)</f>
        <v>17710.944957079999</v>
      </c>
      <c r="U94" s="220">
        <f>SUM(U68:U93)</f>
        <v>1520417.1099999996</v>
      </c>
      <c r="V94" s="221"/>
      <c r="W94" s="221"/>
      <c r="X94" s="220">
        <f>SUM(X68:X93)</f>
        <v>0</v>
      </c>
      <c r="Y94" s="220">
        <f>SUM(Y68:Y93)</f>
        <v>0</v>
      </c>
      <c r="Z94" s="220"/>
      <c r="AA94" s="558">
        <f t="shared" ref="AA94:AG94" si="83">SUM(AA68:AA93)</f>
        <v>1169820.33</v>
      </c>
      <c r="AB94" s="220">
        <f t="shared" si="83"/>
        <v>436423.66000000003</v>
      </c>
      <c r="AC94" s="220">
        <f t="shared" si="83"/>
        <v>537827.91</v>
      </c>
      <c r="AD94" s="220">
        <f t="shared" si="83"/>
        <v>195568.75999999998</v>
      </c>
      <c r="AE94" s="220">
        <f t="shared" si="83"/>
        <v>0</v>
      </c>
      <c r="AF94" s="220">
        <f t="shared" si="83"/>
        <v>315320.6399999999</v>
      </c>
      <c r="AG94" s="220">
        <f t="shared" si="83"/>
        <v>1485140.9699999997</v>
      </c>
      <c r="AH94" s="12"/>
      <c r="AI94" s="220">
        <f t="shared" ref="AI94:AN94" si="84">SUM(AI68:AI93)</f>
        <v>6543.0833583208396</v>
      </c>
      <c r="AJ94" s="220">
        <f t="shared" si="84"/>
        <v>8063.3869565217401</v>
      </c>
      <c r="AK94" s="220">
        <f t="shared" si="84"/>
        <v>2708.7085872576181</v>
      </c>
      <c r="AL94" s="220">
        <f t="shared" si="84"/>
        <v>0</v>
      </c>
      <c r="AM94" s="220">
        <f t="shared" si="84"/>
        <v>4727.4458770614683</v>
      </c>
      <c r="AN94" s="220">
        <f t="shared" si="84"/>
        <v>22042.624779161662</v>
      </c>
      <c r="AP94" s="219" t="s">
        <v>170</v>
      </c>
      <c r="AQ94"/>
      <c r="AR94"/>
      <c r="AS94"/>
    </row>
    <row r="95" spans="1:45" s="9" customFormat="1">
      <c r="B95">
        <v>1</v>
      </c>
      <c r="C95" s="228" t="s">
        <v>171</v>
      </c>
      <c r="D95" s="228" t="s">
        <v>172</v>
      </c>
      <c r="E95" s="228"/>
      <c r="F95" s="228" t="s">
        <v>174</v>
      </c>
      <c r="G95" s="135">
        <v>186.64997</v>
      </c>
      <c r="H95" s="134">
        <f>Perfils!$G$9</f>
        <v>66.7</v>
      </c>
      <c r="I95" s="125">
        <f>ROUND(G95*H95,2)</f>
        <v>12449.55</v>
      </c>
      <c r="J95" s="135">
        <f>340-Q95</f>
        <v>91.266607999999991</v>
      </c>
      <c r="K95" s="134">
        <f>Perfils!$G$16</f>
        <v>66.7</v>
      </c>
      <c r="L95" s="125">
        <f>ROUND(J95*K95,2)</f>
        <v>6087.48</v>
      </c>
      <c r="M95" s="251">
        <f>(G95+J95+Q95)*0.15</f>
        <v>78.997495499999985</v>
      </c>
      <c r="N95" s="134">
        <f>Perfils!$G$23</f>
        <v>72.2</v>
      </c>
      <c r="O95" s="125">
        <f>ROUND(M95*N95,2)</f>
        <v>5703.62</v>
      </c>
      <c r="P95" s="30"/>
      <c r="Q95" s="252">
        <v>248.73339200000001</v>
      </c>
      <c r="R95" s="134">
        <f>Perfils!$G$30</f>
        <v>66.7</v>
      </c>
      <c r="S95" s="125">
        <f>ROUND(Q95*R95,2)</f>
        <v>16590.52</v>
      </c>
      <c r="T95" s="134">
        <f>G95+J95+M95</f>
        <v>356.91407349999997</v>
      </c>
      <c r="U95" s="125">
        <f>I95+L95+O95+P95+S95</f>
        <v>40831.17</v>
      </c>
      <c r="V95" s="19"/>
      <c r="W95" s="19">
        <v>46388</v>
      </c>
      <c r="X95" s="134">
        <f t="shared" si="66"/>
        <v>0</v>
      </c>
      <c r="Y95" s="29"/>
      <c r="Z95" s="19"/>
      <c r="AA95" s="558">
        <f t="shared" si="67"/>
        <v>24240.649999999998</v>
      </c>
      <c r="AB95" s="28">
        <f>ROUND(I95*($AA$66-$W95+1)/365,2)</f>
        <v>12449.55</v>
      </c>
      <c r="AC95" s="28">
        <f>ROUND(L95*(MIN($AA$66,$Z95)-$W95+1)/365,2)+Y95</f>
        <v>6087.48</v>
      </c>
      <c r="AD95" s="28">
        <f>ROUND(O95*(MIN($AA$66,$Z95)-$W95+1)/365,2)</f>
        <v>5703.62</v>
      </c>
      <c r="AE95" s="33">
        <f>P95</f>
        <v>0</v>
      </c>
      <c r="AF95" s="33">
        <f>ROUND(S95*(MIN($AA$66,$Z95)-$W95+1)/365,2)</f>
        <v>16590.52</v>
      </c>
      <c r="AG95" s="531">
        <f>SUM(AB95:AF95)</f>
        <v>40831.17</v>
      </c>
      <c r="AH95" t="s">
        <v>5</v>
      </c>
      <c r="AI95" s="306">
        <f>AB95/H95</f>
        <v>186.64992503748124</v>
      </c>
      <c r="AJ95" s="306">
        <f>(AC95-Y95)/K95</f>
        <v>91.266566716641663</v>
      </c>
      <c r="AK95" s="306">
        <f>AD95/N95</f>
        <v>78.997506925207745</v>
      </c>
      <c r="AL95" s="306">
        <f>X95</f>
        <v>0</v>
      </c>
      <c r="AM95" s="306">
        <f t="shared" si="63"/>
        <v>248.73343328335832</v>
      </c>
      <c r="AN95" s="532">
        <f t="shared" ref="AN95:AN98" si="85">SUM(AI95:AM95)</f>
        <v>605.64743196268898</v>
      </c>
      <c r="AP95" s="228" t="s">
        <v>174</v>
      </c>
      <c r="AQ95" t="str">
        <f t="shared" si="71"/>
        <v>Serveis a Escoles (PAE)</v>
      </c>
      <c r="AR95"/>
      <c r="AS95"/>
    </row>
    <row r="96" spans="1:45" s="9" customFormat="1">
      <c r="B96">
        <v>1</v>
      </c>
      <c r="C96" s="228" t="s">
        <v>171</v>
      </c>
      <c r="D96" s="228" t="s">
        <v>175</v>
      </c>
      <c r="E96" s="223"/>
      <c r="F96" s="223" t="s">
        <v>177</v>
      </c>
      <c r="G96" s="135">
        <v>90.143434999999997</v>
      </c>
      <c r="H96" s="134">
        <f>Perfils!$G$9</f>
        <v>66.7</v>
      </c>
      <c r="I96" s="125">
        <f>ROUND(G96*H96,2)</f>
        <v>6012.57</v>
      </c>
      <c r="J96" s="135">
        <f>83.646885-Q96</f>
        <v>22.45115487999999</v>
      </c>
      <c r="K96" s="134">
        <f>Perfils!$G$16</f>
        <v>66.7</v>
      </c>
      <c r="L96" s="125">
        <f>ROUND(J96*K96,2)</f>
        <v>1497.49</v>
      </c>
      <c r="M96" s="251">
        <f t="shared" ref="M96:M98" si="86">(G96+J96+Q96)*0.15</f>
        <v>26.068548</v>
      </c>
      <c r="N96" s="134">
        <f>Perfils!$G$23</f>
        <v>72.2</v>
      </c>
      <c r="O96" s="125">
        <f>ROUND(M96*N96,2)</f>
        <v>1882.15</v>
      </c>
      <c r="P96" s="30"/>
      <c r="Q96" s="252">
        <v>61.195730120000007</v>
      </c>
      <c r="R96" s="134">
        <f>Perfils!$G$30</f>
        <v>66.7</v>
      </c>
      <c r="S96" s="125">
        <f>ROUND(Q96*R96,2)</f>
        <v>4081.76</v>
      </c>
      <c r="T96" s="134">
        <f>G96+J96+M96</f>
        <v>138.66313787999999</v>
      </c>
      <c r="U96" s="125">
        <f>I96+L96+O96+P96+S96</f>
        <v>13473.97</v>
      </c>
      <c r="V96" s="19"/>
      <c r="W96" s="19">
        <v>46388</v>
      </c>
      <c r="X96" s="134">
        <f t="shared" si="66"/>
        <v>0</v>
      </c>
      <c r="Y96" s="29"/>
      <c r="Z96" s="19"/>
      <c r="AA96" s="558">
        <f t="shared" si="67"/>
        <v>9392.2099999999991</v>
      </c>
      <c r="AB96" s="28">
        <f>ROUND(I96*($AA$66-$W96+1)/365,2)</f>
        <v>6012.57</v>
      </c>
      <c r="AC96" s="28">
        <f>ROUND(L96*(MIN($AA$66,$Z96)-$W96+1)/365,2)+Y96</f>
        <v>1497.49</v>
      </c>
      <c r="AD96" s="28">
        <f>ROUND(O96*(MIN($AA$66,$Z96)-$W96+1)/365,2)</f>
        <v>1882.15</v>
      </c>
      <c r="AE96" s="33">
        <f>P96</f>
        <v>0</v>
      </c>
      <c r="AF96" s="33">
        <f t="shared" ref="AF96:AF98" si="87">ROUND(S96*(MIN($AA$66,$Z96)-$W96+1)/365,2)</f>
        <v>4081.76</v>
      </c>
      <c r="AG96" s="531">
        <f>SUM(AB96:AF96)</f>
        <v>13473.97</v>
      </c>
      <c r="AH96" t="s">
        <v>5</v>
      </c>
      <c r="AI96" s="306">
        <f>AB96/H96</f>
        <v>90.143478260869557</v>
      </c>
      <c r="AJ96" s="306">
        <f>(AC96-Y96)/K96</f>
        <v>22.451124437781107</v>
      </c>
      <c r="AK96" s="306">
        <f>AD96/N96</f>
        <v>26.068559556786703</v>
      </c>
      <c r="AL96" s="306">
        <f>X96</f>
        <v>0</v>
      </c>
      <c r="AM96" s="306">
        <f t="shared" si="63"/>
        <v>61.195802098950523</v>
      </c>
      <c r="AN96" s="532">
        <f t="shared" si="85"/>
        <v>199.85896435438787</v>
      </c>
      <c r="AP96" s="223" t="s">
        <v>177</v>
      </c>
      <c r="AQ96" t="str">
        <f t="shared" si="71"/>
        <v>Serveis a Escoles (Boulevard Educatiu)</v>
      </c>
      <c r="AR96"/>
      <c r="AS96"/>
    </row>
    <row r="97" spans="1:45" s="9" customFormat="1">
      <c r="B97">
        <v>1</v>
      </c>
      <c r="C97" s="228" t="s">
        <v>108</v>
      </c>
      <c r="D97" s="228" t="s">
        <v>178</v>
      </c>
      <c r="E97" s="223" t="s">
        <v>179</v>
      </c>
      <c r="F97" s="223" t="s">
        <v>180</v>
      </c>
      <c r="G97" s="135">
        <v>132.563875</v>
      </c>
      <c r="H97" s="134">
        <f>Perfils!$G$9</f>
        <v>66.7</v>
      </c>
      <c r="I97" s="125">
        <f>ROUND(G97*H97,2)</f>
        <v>8842.01</v>
      </c>
      <c r="J97" s="135">
        <f>106.25-Q97</f>
        <v>28.703707199999997</v>
      </c>
      <c r="K97" s="134">
        <f>Perfils!$G$16</f>
        <v>66.7</v>
      </c>
      <c r="L97" s="125">
        <f>ROUND(J97*K97,2)</f>
        <v>1914.54</v>
      </c>
      <c r="M97" s="251">
        <f t="shared" si="86"/>
        <v>35.822081249999997</v>
      </c>
      <c r="N97" s="134">
        <f>Perfils!$G$23</f>
        <v>72.2</v>
      </c>
      <c r="O97" s="125">
        <f>ROUND(M97*N97,2)</f>
        <v>2586.35</v>
      </c>
      <c r="P97" s="30"/>
      <c r="Q97" s="252">
        <v>77.546292800000003</v>
      </c>
      <c r="R97" s="134">
        <f>Perfils!$G$30</f>
        <v>66.7</v>
      </c>
      <c r="S97" s="125">
        <f>ROUND(Q97*R97,2)</f>
        <v>5172.34</v>
      </c>
      <c r="T97" s="134">
        <f>G97+J97+M97</f>
        <v>197.08966344999999</v>
      </c>
      <c r="U97" s="125">
        <f>I97+L97+O97+P97+S97</f>
        <v>18515.239999999998</v>
      </c>
      <c r="V97" s="19"/>
      <c r="W97" s="19">
        <v>46388</v>
      </c>
      <c r="X97" s="134">
        <f t="shared" si="66"/>
        <v>0</v>
      </c>
      <c r="Y97" s="29"/>
      <c r="Z97" s="19"/>
      <c r="AA97" s="558">
        <f t="shared" si="67"/>
        <v>13342.9</v>
      </c>
      <c r="AB97" s="28">
        <f>ROUND(I97*($AA$66-$W97+1)/365,2)</f>
        <v>8842.01</v>
      </c>
      <c r="AC97" s="28">
        <f>ROUND(L97*(MIN($AA$66,$Z97)-$W97+1)/365,2)+Y97</f>
        <v>1914.54</v>
      </c>
      <c r="AD97" s="28">
        <f>ROUND(O97*(MIN($AA$66,$Z97)-$W97+1)/365,2)</f>
        <v>2586.35</v>
      </c>
      <c r="AE97" s="33">
        <f>P97</f>
        <v>0</v>
      </c>
      <c r="AF97" s="33">
        <f t="shared" si="87"/>
        <v>5172.34</v>
      </c>
      <c r="AG97" s="531">
        <f>SUM(AB97:AF97)</f>
        <v>18515.239999999998</v>
      </c>
      <c r="AH97" t="s">
        <v>5</v>
      </c>
      <c r="AI97" s="306">
        <f>AB97/H97</f>
        <v>132.563868065967</v>
      </c>
      <c r="AJ97" s="306">
        <f>(AC97-Y97)/K97</f>
        <v>28.703748125937029</v>
      </c>
      <c r="AK97" s="306">
        <f>AD97/N97</f>
        <v>35.822022160664815</v>
      </c>
      <c r="AL97" s="306">
        <f>X97</f>
        <v>0</v>
      </c>
      <c r="AM97" s="306">
        <f t="shared" si="63"/>
        <v>77.546326836581713</v>
      </c>
      <c r="AN97" s="532">
        <f t="shared" si="85"/>
        <v>274.63596518915057</v>
      </c>
      <c r="AP97" s="223" t="s">
        <v>180</v>
      </c>
      <c r="AQ97" t="str">
        <f t="shared" si="71"/>
        <v>Servei d'Assistència a la Dona(ABITS)</v>
      </c>
      <c r="AR97"/>
      <c r="AS97"/>
    </row>
    <row r="98" spans="1:45" s="9" customFormat="1" ht="13.5" customHeight="1">
      <c r="B98">
        <v>1</v>
      </c>
      <c r="C98" s="228" t="s">
        <v>181</v>
      </c>
      <c r="D98" s="224" t="s">
        <v>182</v>
      </c>
      <c r="E98" s="228"/>
      <c r="F98" s="507" t="s">
        <v>182</v>
      </c>
      <c r="G98" s="135">
        <v>0</v>
      </c>
      <c r="H98" s="134">
        <f>Perfils!$G$36</f>
        <v>67.05</v>
      </c>
      <c r="I98" s="125">
        <f>ROUND(G98*H98,2)</f>
        <v>0</v>
      </c>
      <c r="J98" s="135">
        <v>0</v>
      </c>
      <c r="K98" s="134">
        <f>Perfils!$G$36</f>
        <v>67.05</v>
      </c>
      <c r="L98" s="125">
        <f>ROUND(J98*K98,2)</f>
        <v>0</v>
      </c>
      <c r="M98" s="251">
        <f t="shared" si="86"/>
        <v>0</v>
      </c>
      <c r="N98" s="134">
        <f>Perfils!$G$23</f>
        <v>72.2</v>
      </c>
      <c r="O98" s="125">
        <f>ROUND(M98*N98,2)</f>
        <v>0</v>
      </c>
      <c r="P98" s="30"/>
      <c r="Q98" s="252">
        <v>0</v>
      </c>
      <c r="R98" s="134">
        <f>Perfils!$G$30</f>
        <v>66.7</v>
      </c>
      <c r="S98" s="125">
        <f>ROUND(Q98*R98,2)</f>
        <v>0</v>
      </c>
      <c r="T98" s="134">
        <f>G98+J98+M98</f>
        <v>0</v>
      </c>
      <c r="U98" s="125">
        <f>I98+L98+O98+P98+S98</f>
        <v>0</v>
      </c>
      <c r="V98" s="609">
        <f>Transició!G7</f>
        <v>46675</v>
      </c>
      <c r="W98" s="19">
        <v>46753</v>
      </c>
      <c r="X98" s="134">
        <f>21210.6/K98</f>
        <v>316.34004474272928</v>
      </c>
      <c r="Y98" s="29">
        <f>X98*K98</f>
        <v>21210.6</v>
      </c>
      <c r="Z98" s="32"/>
      <c r="AA98" s="558">
        <f t="shared" si="67"/>
        <v>21210.6</v>
      </c>
      <c r="AB98" s="28">
        <f>ROUND(I98*($AA$66-$W98+1)/365,2)</f>
        <v>0</v>
      </c>
      <c r="AC98" s="28">
        <f>ROUND(L98*(MIN($AA$66,$Z100)-$W98+1)/365,2)+Y98</f>
        <v>21210.6</v>
      </c>
      <c r="AD98" s="28">
        <f>ROUND(O98*(MIN($AA$66,$Z98)-$W98+1)/365,2)</f>
        <v>0</v>
      </c>
      <c r="AE98" s="33">
        <f>P98</f>
        <v>0</v>
      </c>
      <c r="AF98" s="33">
        <f t="shared" si="87"/>
        <v>0</v>
      </c>
      <c r="AG98" s="531">
        <f>SUM(AB98:AF98)</f>
        <v>21210.6</v>
      </c>
      <c r="AH98" t="s">
        <v>5</v>
      </c>
      <c r="AI98" s="306">
        <f>AB98/H98</f>
        <v>0</v>
      </c>
      <c r="AJ98" s="306">
        <f>(AC98-Y98)/K98</f>
        <v>0</v>
      </c>
      <c r="AK98" s="306">
        <f>AD98/N98</f>
        <v>0</v>
      </c>
      <c r="AL98" s="306">
        <f>X98</f>
        <v>316.34004474272928</v>
      </c>
      <c r="AM98" s="306">
        <f t="shared" si="63"/>
        <v>0</v>
      </c>
      <c r="AN98" s="532">
        <f t="shared" si="85"/>
        <v>316.34004474272928</v>
      </c>
      <c r="AP98" s="224" t="s">
        <v>182</v>
      </c>
      <c r="AQ98" t="str">
        <f t="shared" si="71"/>
        <v>Campanyes</v>
      </c>
      <c r="AR98"/>
      <c r="AS98"/>
    </row>
    <row r="99" spans="1:45" s="9" customFormat="1" ht="13.5" customHeight="1">
      <c r="C99" s="124"/>
      <c r="D99" s="124"/>
      <c r="E99" s="124"/>
      <c r="F99" s="226" t="s">
        <v>183</v>
      </c>
      <c r="G99" s="230">
        <f>SUM(G95:G98)</f>
        <v>409.35728</v>
      </c>
      <c r="H99" s="230"/>
      <c r="I99" s="230">
        <f>SUM(I95:I98)</f>
        <v>27304.129999999997</v>
      </c>
      <c r="J99" s="230">
        <f>SUM(J95:J98)</f>
        <v>142.42147007999998</v>
      </c>
      <c r="K99" s="230"/>
      <c r="L99" s="230">
        <f>SUM(L95:L98)</f>
        <v>9499.5099999999984</v>
      </c>
      <c r="M99" s="230">
        <f>SUM(M95:M98)</f>
        <v>140.88812474999997</v>
      </c>
      <c r="N99" s="230"/>
      <c r="O99" s="230">
        <f>SUM(O95:O98)</f>
        <v>10172.120000000001</v>
      </c>
      <c r="P99" s="230">
        <f>SUM(P95:P98)</f>
        <v>0</v>
      </c>
      <c r="Q99" s="230">
        <f>SUM(Q95:Q98)</f>
        <v>387.47541491999999</v>
      </c>
      <c r="R99" s="230"/>
      <c r="S99" s="230">
        <f>SUM(S95:S98)</f>
        <v>25844.62</v>
      </c>
      <c r="T99" s="230">
        <f>SUM(T95:T98)</f>
        <v>692.66687482999998</v>
      </c>
      <c r="U99" s="230">
        <f>SUM(U95:U98)</f>
        <v>72820.38</v>
      </c>
      <c r="V99" s="231"/>
      <c r="W99" s="231"/>
      <c r="X99" s="230">
        <f>SUM(X95:X98)</f>
        <v>316.34004474272928</v>
      </c>
      <c r="Y99" s="230">
        <f>SUM(Y95:Y98)</f>
        <v>21210.6</v>
      </c>
      <c r="Z99" s="227"/>
      <c r="AA99" s="558">
        <f t="shared" ref="AA99:AG99" si="88">SUM(AA95:AA98)</f>
        <v>68186.36</v>
      </c>
      <c r="AB99" s="227">
        <f t="shared" si="88"/>
        <v>27304.129999999997</v>
      </c>
      <c r="AC99" s="227">
        <f t="shared" si="88"/>
        <v>30710.109999999997</v>
      </c>
      <c r="AD99" s="227">
        <f t="shared" si="88"/>
        <v>10172.120000000001</v>
      </c>
      <c r="AE99" s="227">
        <f t="shared" si="88"/>
        <v>0</v>
      </c>
      <c r="AF99" s="227">
        <f t="shared" si="88"/>
        <v>25844.62</v>
      </c>
      <c r="AG99" s="227">
        <f t="shared" si="88"/>
        <v>94030.98000000001</v>
      </c>
      <c r="AH99" s="233"/>
      <c r="AI99" s="227">
        <f t="shared" ref="AI99:AN99" si="89">SUM(AI95:AI98)</f>
        <v>409.35727136431774</v>
      </c>
      <c r="AJ99" s="227">
        <f t="shared" si="89"/>
        <v>142.42143928035981</v>
      </c>
      <c r="AK99" s="227">
        <f t="shared" si="89"/>
        <v>140.88808864265928</v>
      </c>
      <c r="AL99" s="227">
        <f t="shared" si="89"/>
        <v>316.34004474272928</v>
      </c>
      <c r="AM99" s="227">
        <f t="shared" si="89"/>
        <v>387.47556221889056</v>
      </c>
      <c r="AN99" s="227">
        <f t="shared" si="89"/>
        <v>1396.4824062489567</v>
      </c>
      <c r="AP99" s="345" t="s">
        <v>183</v>
      </c>
    </row>
    <row r="100" spans="1:45" s="9" customFormat="1" ht="15.5">
      <c r="C100" s="11" t="s">
        <v>83</v>
      </c>
      <c r="D100" s="24"/>
      <c r="E100" s="122"/>
      <c r="F100" s="214"/>
      <c r="G100" s="216">
        <f>G94+G99</f>
        <v>7088.3172800000002</v>
      </c>
      <c r="H100" s="216"/>
      <c r="I100" s="216">
        <f>I94+I99</f>
        <v>472790.76</v>
      </c>
      <c r="J100" s="216">
        <f>J94+J99</f>
        <v>8397.447835160001</v>
      </c>
      <c r="K100" s="216"/>
      <c r="L100" s="216">
        <f>L94+L99</f>
        <v>560109.76000000013</v>
      </c>
      <c r="M100" s="216">
        <f>M94+M99</f>
        <v>2917.8467167499998</v>
      </c>
      <c r="N100" s="216"/>
      <c r="O100" s="216">
        <f>O94+O99</f>
        <v>210668.52999999997</v>
      </c>
      <c r="P100" s="216">
        <f>P94+P99</f>
        <v>0</v>
      </c>
      <c r="Q100" s="216">
        <f>Q94+Q99</f>
        <v>5242.40512984</v>
      </c>
      <c r="R100" s="216"/>
      <c r="S100" s="216">
        <f>S94+S99</f>
        <v>325021.39999999991</v>
      </c>
      <c r="T100" s="216">
        <f>T94+T99</f>
        <v>18403.611831909999</v>
      </c>
      <c r="U100" s="216">
        <f>U94+U99</f>
        <v>1593237.4899999998</v>
      </c>
      <c r="V100" s="215"/>
      <c r="W100" s="215"/>
      <c r="X100" s="215">
        <f>X94+X99</f>
        <v>316.34004474272928</v>
      </c>
      <c r="Y100" s="215">
        <f>Y94+Y99</f>
        <v>21210.6</v>
      </c>
      <c r="Z100" s="215"/>
      <c r="AA100" s="558">
        <f t="shared" ref="AA100:AG100" si="90">AA94+AA99</f>
        <v>1238006.6900000002</v>
      </c>
      <c r="AB100" s="215">
        <f t="shared" si="90"/>
        <v>463727.79000000004</v>
      </c>
      <c r="AC100" s="215">
        <f t="shared" si="90"/>
        <v>568538.02</v>
      </c>
      <c r="AD100" s="215">
        <f t="shared" si="90"/>
        <v>205740.87999999998</v>
      </c>
      <c r="AE100" s="215">
        <f t="shared" si="90"/>
        <v>0</v>
      </c>
      <c r="AF100" s="215">
        <f t="shared" si="90"/>
        <v>341165.25999999989</v>
      </c>
      <c r="AG100" s="215">
        <f t="shared" si="90"/>
        <v>1579171.9499999997</v>
      </c>
      <c r="AH100" s="12"/>
      <c r="AI100" s="215">
        <f t="shared" ref="AI100:AN100" si="91">AI94+AI99</f>
        <v>6952.4406296851575</v>
      </c>
      <c r="AJ100" s="215">
        <f t="shared" si="91"/>
        <v>8205.8083958020998</v>
      </c>
      <c r="AK100" s="215">
        <f t="shared" si="91"/>
        <v>2849.5966759002772</v>
      </c>
      <c r="AL100" s="215">
        <f t="shared" si="91"/>
        <v>316.34004474272928</v>
      </c>
      <c r="AM100" s="215">
        <f t="shared" si="91"/>
        <v>5114.9214392803588</v>
      </c>
      <c r="AN100" s="215">
        <f t="shared" si="91"/>
        <v>23439.107185410619</v>
      </c>
      <c r="AP100" s="346" t="s">
        <v>83</v>
      </c>
    </row>
    <row r="101" spans="1:45">
      <c r="A101" s="9"/>
      <c r="B101" s="12"/>
      <c r="C101" s="100"/>
      <c r="D101" s="101"/>
      <c r="E101" s="101"/>
      <c r="F101" s="123"/>
      <c r="G101" s="299"/>
      <c r="H101" s="17"/>
      <c r="I101" s="18"/>
      <c r="J101" s="299"/>
      <c r="K101" s="17"/>
      <c r="L101" s="18"/>
      <c r="M101" s="299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619">
        <v>21210.6</v>
      </c>
      <c r="Z101" s="12"/>
      <c r="AA101" s="12"/>
      <c r="AC101" s="12"/>
      <c r="AD101" s="12"/>
      <c r="AE101" s="12"/>
      <c r="AF101" s="12"/>
      <c r="AG101" s="12"/>
      <c r="AH101" s="12"/>
      <c r="AI101" s="233"/>
      <c r="AJ101" s="233"/>
      <c r="AK101" s="233"/>
      <c r="AL101" s="233"/>
      <c r="AM101" s="233"/>
      <c r="AN101" s="233">
        <f>AN99/1500</f>
        <v>0.9309882708326378</v>
      </c>
      <c r="AO101" s="12"/>
      <c r="AP101" s="12"/>
      <c r="AQ101" s="12"/>
    </row>
    <row r="102" spans="1:45">
      <c r="A102" s="9"/>
      <c r="B102" s="12"/>
      <c r="C102" s="12"/>
      <c r="D102" s="101"/>
      <c r="E102" s="101"/>
      <c r="F102" s="123"/>
      <c r="G102" s="299"/>
      <c r="H102" s="17"/>
      <c r="I102" s="17"/>
      <c r="J102" s="299"/>
      <c r="K102" s="17"/>
      <c r="L102" s="18"/>
      <c r="M102" s="299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3"/>
      <c r="AC102" s="12"/>
      <c r="AD102" s="12"/>
      <c r="AE102" s="12"/>
      <c r="AF102" s="587"/>
      <c r="AG102" s="12"/>
      <c r="AH102" s="587"/>
      <c r="AI102" s="645" t="s">
        <v>49</v>
      </c>
      <c r="AJ102" s="646"/>
      <c r="AK102" s="646"/>
      <c r="AL102" s="646"/>
      <c r="AM102" s="646"/>
      <c r="AN102" s="646"/>
      <c r="AO102" s="12"/>
      <c r="AP102" s="12"/>
      <c r="AQ102" s="12"/>
    </row>
    <row r="103" spans="1:45">
      <c r="A103" s="9"/>
      <c r="B103" s="12"/>
      <c r="C103" s="12"/>
      <c r="D103" s="101"/>
      <c r="E103" s="101"/>
      <c r="F103" s="123"/>
      <c r="G103" s="299"/>
      <c r="H103" s="17"/>
      <c r="I103" s="17"/>
      <c r="J103" s="299"/>
      <c r="K103" s="17"/>
      <c r="L103" s="18"/>
      <c r="M103" s="299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3"/>
      <c r="AC103" s="12"/>
      <c r="AD103" s="12"/>
      <c r="AE103" s="12"/>
      <c r="AF103" s="12"/>
      <c r="AG103" s="96"/>
      <c r="AH103" s="12"/>
      <c r="AI103" s="431"/>
      <c r="AJ103" s="432"/>
      <c r="AK103" s="432"/>
      <c r="AL103" s="432"/>
      <c r="AM103" s="432"/>
      <c r="AN103" s="432"/>
      <c r="AO103" s="12"/>
      <c r="AP103" s="12"/>
      <c r="AQ103" s="12"/>
    </row>
    <row r="104" spans="1:45" ht="17.149999999999999" customHeight="1">
      <c r="A104" s="9"/>
      <c r="B104" s="12"/>
      <c r="C104" s="634" t="s">
        <v>190</v>
      </c>
      <c r="D104" s="634"/>
      <c r="E104" s="101"/>
      <c r="F104" s="101"/>
      <c r="G104" s="100"/>
      <c r="H104" s="99"/>
      <c r="I104" s="99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3">
        <v>46753</v>
      </c>
      <c r="Z104" s="13"/>
      <c r="AA104" s="13">
        <v>47118</v>
      </c>
      <c r="AB104" s="633" t="s">
        <v>191</v>
      </c>
      <c r="AC104" s="633"/>
      <c r="AD104" s="633"/>
      <c r="AE104" s="633"/>
      <c r="AF104" s="633"/>
      <c r="AG104" s="633"/>
      <c r="AH104" s="12"/>
      <c r="AI104" s="644" t="s">
        <v>192</v>
      </c>
      <c r="AJ104" s="644"/>
      <c r="AK104" s="644"/>
      <c r="AL104" s="644"/>
      <c r="AM104" s="644"/>
      <c r="AN104" s="644"/>
      <c r="AO104" s="12"/>
      <c r="AP104" s="12"/>
      <c r="AQ104" s="12"/>
    </row>
    <row r="105" spans="1:45" s="9" customFormat="1" ht="54" customHeight="1">
      <c r="B105" s="25" t="s">
        <v>54</v>
      </c>
      <c r="C105" s="25" t="s">
        <v>8</v>
      </c>
      <c r="D105" s="25" t="s">
        <v>55</v>
      </c>
      <c r="E105" s="25" t="s">
        <v>56</v>
      </c>
      <c r="F105" s="341" t="s">
        <v>57</v>
      </c>
      <c r="G105" s="342" t="s">
        <v>58</v>
      </c>
      <c r="H105" s="208" t="s">
        <v>59</v>
      </c>
      <c r="I105" s="208" t="s">
        <v>60</v>
      </c>
      <c r="J105" s="342" t="s">
        <v>61</v>
      </c>
      <c r="K105" s="208" t="s">
        <v>59</v>
      </c>
      <c r="L105" s="208" t="s">
        <v>62</v>
      </c>
      <c r="M105" s="342" t="s">
        <v>63</v>
      </c>
      <c r="N105" s="208" t="s">
        <v>59</v>
      </c>
      <c r="O105" s="208" t="s">
        <v>64</v>
      </c>
      <c r="P105" s="342" t="s">
        <v>65</v>
      </c>
      <c r="Q105" s="342" t="s">
        <v>66</v>
      </c>
      <c r="R105" s="208" t="s">
        <v>59</v>
      </c>
      <c r="S105" s="208" t="s">
        <v>67</v>
      </c>
      <c r="T105" s="208" t="s">
        <v>68</v>
      </c>
      <c r="U105" s="208" t="s">
        <v>69</v>
      </c>
      <c r="V105" s="343" t="s">
        <v>70</v>
      </c>
      <c r="W105" s="343" t="s">
        <v>71</v>
      </c>
      <c r="X105" s="342" t="s">
        <v>72</v>
      </c>
      <c r="Y105" s="342" t="s">
        <v>73</v>
      </c>
      <c r="Z105" s="343" t="s">
        <v>74</v>
      </c>
      <c r="AA105" s="559" t="s">
        <v>21</v>
      </c>
      <c r="AB105" s="208" t="s">
        <v>60</v>
      </c>
      <c r="AC105" s="208" t="s">
        <v>62</v>
      </c>
      <c r="AD105" s="208" t="s">
        <v>64</v>
      </c>
      <c r="AE105" s="208" t="s">
        <v>65</v>
      </c>
      <c r="AF105" s="208" t="s">
        <v>75</v>
      </c>
      <c r="AG105" s="208" t="s">
        <v>83</v>
      </c>
      <c r="AH105" s="9" t="s">
        <v>77</v>
      </c>
      <c r="AI105" s="208" t="s">
        <v>78</v>
      </c>
      <c r="AJ105" s="208" t="s">
        <v>79</v>
      </c>
      <c r="AK105" s="208" t="s">
        <v>80</v>
      </c>
      <c r="AL105" s="344" t="s">
        <v>81</v>
      </c>
      <c r="AM105" s="344" t="s">
        <v>82</v>
      </c>
      <c r="AN105" s="344" t="s">
        <v>83</v>
      </c>
      <c r="AP105" s="341" t="s">
        <v>57</v>
      </c>
      <c r="AQ105" t="s">
        <v>188</v>
      </c>
      <c r="AR105"/>
      <c r="AS105"/>
    </row>
    <row r="106" spans="1:45" s="9" customFormat="1">
      <c r="B106" s="124">
        <v>5</v>
      </c>
      <c r="C106" s="146" t="s">
        <v>85</v>
      </c>
      <c r="D106" s="146" t="s">
        <v>86</v>
      </c>
      <c r="E106" s="146" t="s">
        <v>87</v>
      </c>
      <c r="F106" s="146" t="s">
        <v>88</v>
      </c>
      <c r="G106" s="251">
        <v>241</v>
      </c>
      <c r="H106" s="134">
        <f>Perfils!$G$9</f>
        <v>66.7</v>
      </c>
      <c r="I106" s="125">
        <f>ROUND(G106*H106,2)</f>
        <v>16074.7</v>
      </c>
      <c r="J106" s="136">
        <f>281-Q106</f>
        <v>123.32279033999998</v>
      </c>
      <c r="K106" s="134">
        <f>Perfils!$G$16</f>
        <v>66.7</v>
      </c>
      <c r="L106" s="125">
        <f>ROUND(J106*K106,2)</f>
        <v>8225.6299999999992</v>
      </c>
      <c r="M106" s="251">
        <f>(G106+J106+Q106)*0.15</f>
        <v>78.3</v>
      </c>
      <c r="N106" s="134">
        <f>Perfils!$G$23</f>
        <v>72.2</v>
      </c>
      <c r="O106" s="125">
        <f>ROUND(M106*N106,2)</f>
        <v>5653.26</v>
      </c>
      <c r="P106" s="30"/>
      <c r="Q106" s="252">
        <v>157.67720966000002</v>
      </c>
      <c r="R106" s="134">
        <f>Perfils!$G$30</f>
        <v>66.7</v>
      </c>
      <c r="S106" s="125">
        <f>ROUND(Q106*R106,2)</f>
        <v>10517.07</v>
      </c>
      <c r="T106" s="134">
        <f t="shared" ref="T106:T131" si="92">G106+J106+M106</f>
        <v>442.62279033999999</v>
      </c>
      <c r="U106" s="125">
        <f>I106+L106+O106+P106+S106</f>
        <v>40470.660000000003</v>
      </c>
      <c r="V106" s="19"/>
      <c r="W106" s="19">
        <v>46753</v>
      </c>
      <c r="X106" s="32"/>
      <c r="Y106" s="29"/>
      <c r="Z106" s="19">
        <v>47027</v>
      </c>
      <c r="AA106" s="558">
        <f>AB106+AC106+AD106+AE106</f>
        <v>22506.11</v>
      </c>
      <c r="AB106" s="28">
        <f t="shared" ref="AB106:AB131" si="93">ROUND(I106*(MIN($AA$104,$Z106)-$W106+1)/366,2)</f>
        <v>12077.98</v>
      </c>
      <c r="AC106" s="28">
        <f t="shared" ref="AC106:AC131" si="94">ROUND(L106*(MIN($AA$104,$Z106)-$W106+1)/366,2)+Y106</f>
        <v>6180.46</v>
      </c>
      <c r="AD106" s="28">
        <f t="shared" ref="AD106:AD131" si="95">ROUND(O106*(MIN($AA$104,$Z106)-$W106+1)/366,2)</f>
        <v>4247.67</v>
      </c>
      <c r="AE106" s="33">
        <f t="shared" ref="AE106:AE131" si="96">P106</f>
        <v>0</v>
      </c>
      <c r="AF106" s="33">
        <f t="shared" ref="AF106:AF131" si="97">ROUND(S106*(MIN($AA$104,$Z106)-$W106+1)/366,2)</f>
        <v>7902.17</v>
      </c>
      <c r="AG106" s="218">
        <f t="shared" ref="AG106:AG131" si="98">SUM(AB106:AF106)</f>
        <v>30408.28</v>
      </c>
      <c r="AH106" s="12" t="s">
        <v>89</v>
      </c>
      <c r="AI106" s="306">
        <f t="shared" ref="AI106:AI131" si="99">AB106/H106</f>
        <v>181.0791604197901</v>
      </c>
      <c r="AJ106" s="306">
        <f t="shared" ref="AJ106:AJ131" si="100">(AC106-Y106)/K106</f>
        <v>92.660569715142429</v>
      </c>
      <c r="AK106" s="306">
        <f t="shared" ref="AK106:AK131" si="101">AD106/N106</f>
        <v>58.831994459833794</v>
      </c>
      <c r="AL106" s="306">
        <f t="shared" ref="AL106:AL131" si="102">X106</f>
        <v>0</v>
      </c>
      <c r="AM106" s="306">
        <f t="shared" ref="AM106:AM131" si="103">AF106/K106</f>
        <v>118.47331334332833</v>
      </c>
      <c r="AN106" s="307">
        <f>SUM(AI106:AM106)</f>
        <v>451.04503793809465</v>
      </c>
      <c r="AP106" s="146" t="s">
        <v>88</v>
      </c>
      <c r="AQ106" t="str">
        <f>D106</f>
        <v>Ajuts econòmics Serveis Socials</v>
      </c>
      <c r="AR106"/>
      <c r="AS106"/>
    </row>
    <row r="107" spans="1:45" s="9" customFormat="1">
      <c r="B107" s="124">
        <v>5</v>
      </c>
      <c r="C107" s="146" t="s">
        <v>85</v>
      </c>
      <c r="D107" s="146" t="s">
        <v>86</v>
      </c>
      <c r="E107" s="146" t="s">
        <v>91</v>
      </c>
      <c r="F107" s="146" t="s">
        <v>92</v>
      </c>
      <c r="G107" s="135">
        <v>175</v>
      </c>
      <c r="H107" s="134">
        <f>Perfils!$G$9</f>
        <v>66.7</v>
      </c>
      <c r="I107" s="125">
        <f>ROUND(G107*H107,2)</f>
        <v>11672.5</v>
      </c>
      <c r="J107" s="136">
        <f>290-Q107</f>
        <v>127.27263060000001</v>
      </c>
      <c r="K107" s="134">
        <f>Perfils!$G$16</f>
        <v>66.7</v>
      </c>
      <c r="L107" s="125">
        <f>ROUND(J107*K107,2)</f>
        <v>8489.08</v>
      </c>
      <c r="M107" s="251">
        <f t="shared" ref="M107:M131" si="104">(G107+J107+Q107)*0.15</f>
        <v>69.75</v>
      </c>
      <c r="N107" s="134">
        <f>Perfils!$G$23</f>
        <v>72.2</v>
      </c>
      <c r="O107" s="125">
        <f>ROUND(M107*N107,2)</f>
        <v>5035.95</v>
      </c>
      <c r="P107" s="30"/>
      <c r="Q107" s="252">
        <v>162.72736939999999</v>
      </c>
      <c r="R107" s="134">
        <f>Perfils!$G$30</f>
        <v>66.7</v>
      </c>
      <c r="S107" s="125">
        <f>ROUND(Q107*R107,2)</f>
        <v>10853.92</v>
      </c>
      <c r="T107" s="134">
        <f t="shared" si="92"/>
        <v>372.02263060000001</v>
      </c>
      <c r="U107" s="125">
        <f>I107+L107+O107+P107+S107</f>
        <v>36051.450000000004</v>
      </c>
      <c r="V107" s="19"/>
      <c r="W107" s="19">
        <v>46753</v>
      </c>
      <c r="X107" s="32"/>
      <c r="Y107" s="29"/>
      <c r="Z107" s="19"/>
      <c r="AA107" s="558">
        <f t="shared" ref="AA107:AA136" si="105">AB107+AC107+AD107+AE107</f>
        <v>25197.530000000002</v>
      </c>
      <c r="AB107" s="28">
        <f t="shared" si="93"/>
        <v>11672.5</v>
      </c>
      <c r="AC107" s="28">
        <f t="shared" si="94"/>
        <v>8489.08</v>
      </c>
      <c r="AD107" s="28">
        <f t="shared" si="95"/>
        <v>5035.95</v>
      </c>
      <c r="AE107" s="33">
        <f t="shared" si="96"/>
        <v>0</v>
      </c>
      <c r="AF107" s="33">
        <f t="shared" si="97"/>
        <v>10853.92</v>
      </c>
      <c r="AG107" s="218">
        <f t="shared" si="98"/>
        <v>36051.450000000004</v>
      </c>
      <c r="AH107" s="12" t="s">
        <v>89</v>
      </c>
      <c r="AI107" s="306">
        <f t="shared" si="99"/>
        <v>175</v>
      </c>
      <c r="AJ107" s="306">
        <f t="shared" si="100"/>
        <v>127.27256371814093</v>
      </c>
      <c r="AK107" s="306">
        <f t="shared" si="101"/>
        <v>69.75</v>
      </c>
      <c r="AL107" s="306">
        <f t="shared" si="102"/>
        <v>0</v>
      </c>
      <c r="AM107" s="306">
        <f t="shared" si="103"/>
        <v>162.72743628185907</v>
      </c>
      <c r="AN107" s="307">
        <f t="shared" ref="AN107:AN131" si="106">SUM(AI107:AM107)</f>
        <v>534.75</v>
      </c>
      <c r="AP107" s="146" t="s">
        <v>92</v>
      </c>
      <c r="AQ107" t="str">
        <f t="shared" ref="AQ107:AQ131" si="107">D107</f>
        <v>Ajuts econòmics Serveis Socials</v>
      </c>
      <c r="AR107"/>
      <c r="AS107"/>
    </row>
    <row r="108" spans="1:45" s="9" customFormat="1">
      <c r="B108" s="9">
        <v>5</v>
      </c>
      <c r="C108" s="146" t="s">
        <v>93</v>
      </c>
      <c r="D108" s="146" t="s">
        <v>94</v>
      </c>
      <c r="E108" s="146" t="s">
        <v>95</v>
      </c>
      <c r="F108" s="146" t="s">
        <v>96</v>
      </c>
      <c r="G108" s="135">
        <f>120+269.3</f>
        <v>389.3</v>
      </c>
      <c r="H108" s="134">
        <f>Perfils!$G$9</f>
        <v>66.7</v>
      </c>
      <c r="I108" s="125">
        <f t="shared" ref="I108:I131" si="108">ROUND(G108*H108,2)</f>
        <v>25966.31</v>
      </c>
      <c r="J108" s="136">
        <f>120-Q108+ (269.30515*3)</f>
        <v>860.57998680000003</v>
      </c>
      <c r="K108" s="134">
        <f>Perfils!$G$16</f>
        <v>66.7</v>
      </c>
      <c r="L108" s="125">
        <f t="shared" ref="L108:L131" si="109">ROUND(J108*K108,2)</f>
        <v>57400.69</v>
      </c>
      <c r="M108" s="251">
        <v>36</v>
      </c>
      <c r="N108" s="134">
        <f>Perfils!$G$23</f>
        <v>72.2</v>
      </c>
      <c r="O108" s="125">
        <f>ROUND(M108*N108,2)</f>
        <v>2599.1999999999998</v>
      </c>
      <c r="P108" s="30">
        <f>71850.28*0</f>
        <v>0</v>
      </c>
      <c r="Q108" s="252">
        <v>67.335463200000007</v>
      </c>
      <c r="R108" s="134">
        <f>Perfils!$G$30</f>
        <v>66.7</v>
      </c>
      <c r="S108" s="125">
        <f>ROUND(Q108*R108,2)</f>
        <v>4491.28</v>
      </c>
      <c r="T108" s="134">
        <f t="shared" si="92"/>
        <v>1285.8799868000001</v>
      </c>
      <c r="U108" s="125">
        <f>I108+L108+O108+P108+S108</f>
        <v>90457.48</v>
      </c>
      <c r="V108" s="19"/>
      <c r="W108" s="19">
        <v>46753</v>
      </c>
      <c r="X108" s="32"/>
      <c r="Y108" s="29"/>
      <c r="Z108" s="19"/>
      <c r="AA108" s="558">
        <f t="shared" si="105"/>
        <v>85966.2</v>
      </c>
      <c r="AB108" s="28">
        <f t="shared" si="93"/>
        <v>25966.31</v>
      </c>
      <c r="AC108" s="28">
        <f t="shared" si="94"/>
        <v>57400.69</v>
      </c>
      <c r="AD108" s="28">
        <f t="shared" si="95"/>
        <v>2599.1999999999998</v>
      </c>
      <c r="AE108" s="33">
        <f t="shared" si="96"/>
        <v>0</v>
      </c>
      <c r="AF108" s="33">
        <f t="shared" si="97"/>
        <v>4491.28</v>
      </c>
      <c r="AG108" s="218">
        <f t="shared" si="98"/>
        <v>90457.48</v>
      </c>
      <c r="AH108" s="12" t="s">
        <v>89</v>
      </c>
      <c r="AI108" s="306">
        <f t="shared" si="99"/>
        <v>389.3</v>
      </c>
      <c r="AJ108" s="306">
        <f t="shared" si="100"/>
        <v>860.58005997001499</v>
      </c>
      <c r="AK108" s="306">
        <f t="shared" si="101"/>
        <v>35.999999999999993</v>
      </c>
      <c r="AL108" s="306">
        <f t="shared" si="102"/>
        <v>0</v>
      </c>
      <c r="AM108" s="306">
        <f t="shared" si="103"/>
        <v>67.335532233883058</v>
      </c>
      <c r="AN108" s="307">
        <f t="shared" si="106"/>
        <v>1353.215592203898</v>
      </c>
      <c r="AP108" s="146" t="s">
        <v>96</v>
      </c>
      <c r="AQ108" t="str">
        <f t="shared" si="107"/>
        <v>Menjadors Socials</v>
      </c>
      <c r="AR108"/>
      <c r="AS108"/>
    </row>
    <row r="109" spans="1:45" s="9" customFormat="1">
      <c r="B109" s="9">
        <v>1</v>
      </c>
      <c r="C109" s="146" t="s">
        <v>97</v>
      </c>
      <c r="D109" s="146" t="s">
        <v>98</v>
      </c>
      <c r="E109" s="146" t="s">
        <v>99</v>
      </c>
      <c r="F109" s="146" t="s">
        <v>100</v>
      </c>
      <c r="G109" s="135">
        <v>70</v>
      </c>
      <c r="H109" s="134">
        <f>Perfils!$G$9</f>
        <v>66.7</v>
      </c>
      <c r="I109" s="125">
        <f t="shared" si="108"/>
        <v>4669</v>
      </c>
      <c r="J109" s="136">
        <f>98-Q109</f>
        <v>43.009371719999997</v>
      </c>
      <c r="K109" s="134">
        <f>Perfils!$G$16</f>
        <v>66.7</v>
      </c>
      <c r="L109" s="125">
        <f t="shared" si="109"/>
        <v>2868.73</v>
      </c>
      <c r="M109" s="251">
        <f t="shared" si="104"/>
        <v>25.2</v>
      </c>
      <c r="N109" s="134">
        <f>Perfils!$G$23</f>
        <v>72.2</v>
      </c>
      <c r="O109" s="125">
        <f>ROUND(M109*N109,2)</f>
        <v>1819.44</v>
      </c>
      <c r="P109" s="30"/>
      <c r="Q109" s="252">
        <v>54.990628280000003</v>
      </c>
      <c r="R109" s="134">
        <f>Perfils!$G$30</f>
        <v>66.7</v>
      </c>
      <c r="S109" s="125">
        <f>ROUND(Q109*R109,2)</f>
        <v>3667.87</v>
      </c>
      <c r="T109" s="134">
        <f t="shared" si="92"/>
        <v>138.20937171999998</v>
      </c>
      <c r="U109" s="125">
        <f>I109+L109+O109+P109+S109</f>
        <v>13025.04</v>
      </c>
      <c r="V109" s="19"/>
      <c r="W109" s="19">
        <v>46753</v>
      </c>
      <c r="X109" s="32"/>
      <c r="Y109" s="29"/>
      <c r="Z109" s="19"/>
      <c r="AA109" s="558">
        <f t="shared" si="105"/>
        <v>9357.17</v>
      </c>
      <c r="AB109" s="28">
        <f t="shared" si="93"/>
        <v>4669</v>
      </c>
      <c r="AC109" s="28">
        <f t="shared" si="94"/>
        <v>2868.73</v>
      </c>
      <c r="AD109" s="28">
        <f t="shared" si="95"/>
        <v>1819.44</v>
      </c>
      <c r="AE109" s="33">
        <f t="shared" si="96"/>
        <v>0</v>
      </c>
      <c r="AF109" s="33">
        <f t="shared" si="97"/>
        <v>3667.87</v>
      </c>
      <c r="AG109" s="218">
        <f t="shared" si="98"/>
        <v>13025.04</v>
      </c>
      <c r="AH109" s="12" t="s">
        <v>89</v>
      </c>
      <c r="AI109" s="306">
        <f t="shared" si="99"/>
        <v>70</v>
      </c>
      <c r="AJ109" s="306">
        <f t="shared" si="100"/>
        <v>43.009445277361316</v>
      </c>
      <c r="AK109" s="306">
        <f t="shared" si="101"/>
        <v>25.2</v>
      </c>
      <c r="AL109" s="306">
        <f t="shared" si="102"/>
        <v>0</v>
      </c>
      <c r="AM109" s="306">
        <f t="shared" si="103"/>
        <v>54.990554722638677</v>
      </c>
      <c r="AN109" s="307">
        <f t="shared" si="106"/>
        <v>193.2</v>
      </c>
      <c r="AP109" s="146" t="s">
        <v>100</v>
      </c>
      <c r="AQ109" t="str">
        <f t="shared" si="107"/>
        <v>Servei d’assistència persones amb discapacitat:</v>
      </c>
      <c r="AR109"/>
      <c r="AS109"/>
    </row>
    <row r="110" spans="1:45" s="9" customFormat="1">
      <c r="B110" s="9">
        <v>1</v>
      </c>
      <c r="C110" s="146" t="s">
        <v>189</v>
      </c>
      <c r="D110" s="146" t="s">
        <v>102</v>
      </c>
      <c r="E110" s="146" t="s">
        <v>103</v>
      </c>
      <c r="F110" s="146" t="s">
        <v>104</v>
      </c>
      <c r="G110" s="251">
        <v>0</v>
      </c>
      <c r="H110" s="134">
        <f>Perfils!$G$9</f>
        <v>66.7</v>
      </c>
      <c r="I110" s="125">
        <f>ROUND(G110*H110,2)</f>
        <v>0</v>
      </c>
      <c r="J110" s="136">
        <f>0-Q110</f>
        <v>0</v>
      </c>
      <c r="K110" s="134">
        <f>Perfils!$G$16</f>
        <v>66.7</v>
      </c>
      <c r="L110" s="125">
        <f>ROUND(J110*K110,2)</f>
        <v>0</v>
      </c>
      <c r="M110" s="251">
        <f t="shared" si="104"/>
        <v>0</v>
      </c>
      <c r="N110" s="134">
        <f>Perfils!$G$23</f>
        <v>72.2</v>
      </c>
      <c r="O110" s="125">
        <f t="shared" ref="O110:O123" si="110">ROUND(M110*N110,2)</f>
        <v>0</v>
      </c>
      <c r="P110" s="30"/>
      <c r="Q110" s="252">
        <v>0</v>
      </c>
      <c r="R110" s="134">
        <f>Perfils!$G$30</f>
        <v>66.7</v>
      </c>
      <c r="S110" s="125">
        <f t="shared" ref="S110:S123" si="111">ROUND(Q110*R110,2)</f>
        <v>0</v>
      </c>
      <c r="T110" s="134">
        <f t="shared" si="92"/>
        <v>0</v>
      </c>
      <c r="U110" s="125">
        <f t="shared" ref="U110:U123" si="112">I110+L110+O110+P110+S110</f>
        <v>0</v>
      </c>
      <c r="V110" s="19"/>
      <c r="W110" s="19">
        <v>46753</v>
      </c>
      <c r="X110" s="32"/>
      <c r="Y110" s="29"/>
      <c r="Z110" s="19"/>
      <c r="AA110" s="558">
        <f t="shared" si="105"/>
        <v>0</v>
      </c>
      <c r="AB110" s="28">
        <f t="shared" si="93"/>
        <v>0</v>
      </c>
      <c r="AC110" s="28">
        <f t="shared" si="94"/>
        <v>0</v>
      </c>
      <c r="AD110" s="28">
        <f t="shared" si="95"/>
        <v>0</v>
      </c>
      <c r="AE110" s="33">
        <f t="shared" si="96"/>
        <v>0</v>
      </c>
      <c r="AF110" s="33">
        <f t="shared" si="97"/>
        <v>0</v>
      </c>
      <c r="AG110" s="218">
        <f t="shared" si="98"/>
        <v>0</v>
      </c>
      <c r="AH110" s="12" t="s">
        <v>89</v>
      </c>
      <c r="AI110" s="306">
        <f t="shared" si="99"/>
        <v>0</v>
      </c>
      <c r="AJ110" s="306">
        <f t="shared" si="100"/>
        <v>0</v>
      </c>
      <c r="AK110" s="306">
        <f t="shared" si="101"/>
        <v>0</v>
      </c>
      <c r="AL110" s="306">
        <f t="shared" si="102"/>
        <v>0</v>
      </c>
      <c r="AM110" s="306">
        <f t="shared" si="103"/>
        <v>0</v>
      </c>
      <c r="AN110" s="307">
        <f t="shared" si="106"/>
        <v>0</v>
      </c>
      <c r="AP110" s="499" t="s">
        <v>104</v>
      </c>
      <c r="AQ110" t="str">
        <f t="shared" si="107"/>
        <v>Equipaments i altres recursos Persones vulnerables</v>
      </c>
      <c r="AR110"/>
      <c r="AS110"/>
    </row>
    <row r="111" spans="1:45" s="9" customFormat="1">
      <c r="B111" s="9">
        <v>4</v>
      </c>
      <c r="C111" s="146" t="s">
        <v>105</v>
      </c>
      <c r="D111" s="146" t="s">
        <v>102</v>
      </c>
      <c r="E111" s="146" t="s">
        <v>106</v>
      </c>
      <c r="F111" s="146" t="s">
        <v>107</v>
      </c>
      <c r="G111" s="251">
        <f>205+49.66</f>
        <v>254.66</v>
      </c>
      <c r="H111" s="134">
        <f>Perfils!$G$9</f>
        <v>66.7</v>
      </c>
      <c r="I111" s="125">
        <f t="shared" si="108"/>
        <v>16985.82</v>
      </c>
      <c r="J111" s="136">
        <f>143-Q111+(49.6611*3)+65.7328</f>
        <v>277.47467301999995</v>
      </c>
      <c r="K111" s="134">
        <f>Perfils!$G$16</f>
        <v>66.7</v>
      </c>
      <c r="L111" s="125">
        <f t="shared" si="109"/>
        <v>18507.560000000001</v>
      </c>
      <c r="M111" s="251">
        <v>52.199999999999996</v>
      </c>
      <c r="N111" s="134">
        <f>Perfils!$G$23</f>
        <v>72.2</v>
      </c>
      <c r="O111" s="125">
        <f t="shared" si="110"/>
        <v>3768.84</v>
      </c>
      <c r="P111" s="30">
        <f>13249.5*0</f>
        <v>0</v>
      </c>
      <c r="Q111" s="252">
        <v>80.241426980000014</v>
      </c>
      <c r="R111" s="134">
        <f>Perfils!$G$30</f>
        <v>66.7</v>
      </c>
      <c r="S111" s="125">
        <f t="shared" si="111"/>
        <v>5352.1</v>
      </c>
      <c r="T111" s="134">
        <f t="shared" si="92"/>
        <v>584.33467301999997</v>
      </c>
      <c r="U111" s="125">
        <f t="shared" si="112"/>
        <v>44614.32</v>
      </c>
      <c r="V111" s="19"/>
      <c r="W111" s="19">
        <v>46753</v>
      </c>
      <c r="X111" s="32"/>
      <c r="Y111" s="29"/>
      <c r="Z111" s="19">
        <v>47027</v>
      </c>
      <c r="AA111" s="558">
        <f t="shared" si="105"/>
        <v>29500.3</v>
      </c>
      <c r="AB111" s="28">
        <f t="shared" si="93"/>
        <v>12762.57</v>
      </c>
      <c r="AC111" s="28">
        <f t="shared" si="94"/>
        <v>13905.95</v>
      </c>
      <c r="AD111" s="28">
        <f t="shared" si="95"/>
        <v>2831.78</v>
      </c>
      <c r="AE111" s="33">
        <f t="shared" si="96"/>
        <v>0</v>
      </c>
      <c r="AF111" s="33">
        <f t="shared" si="97"/>
        <v>4021.39</v>
      </c>
      <c r="AG111" s="218">
        <f t="shared" si="98"/>
        <v>33521.69</v>
      </c>
      <c r="AH111" s="12" t="s">
        <v>89</v>
      </c>
      <c r="AI111" s="306">
        <f t="shared" si="99"/>
        <v>191.34287856071964</v>
      </c>
      <c r="AJ111" s="306">
        <f t="shared" si="100"/>
        <v>208.48500749625188</v>
      </c>
      <c r="AK111" s="306">
        <f t="shared" si="101"/>
        <v>39.221329639889198</v>
      </c>
      <c r="AL111" s="306">
        <f t="shared" si="102"/>
        <v>0</v>
      </c>
      <c r="AM111" s="306">
        <f t="shared" si="103"/>
        <v>60.290704647676158</v>
      </c>
      <c r="AN111" s="307">
        <f t="shared" si="106"/>
        <v>499.33992034453684</v>
      </c>
      <c r="AP111" s="146" t="s">
        <v>107</v>
      </c>
      <c r="AQ111" t="str">
        <f t="shared" si="107"/>
        <v>Equipaments i altres recursos Persones vulnerables</v>
      </c>
      <c r="AR111"/>
      <c r="AS111"/>
    </row>
    <row r="112" spans="1:45" s="9" customFormat="1">
      <c r="B112" s="9">
        <v>4</v>
      </c>
      <c r="C112" s="146" t="s">
        <v>108</v>
      </c>
      <c r="D112" s="146" t="s">
        <v>109</v>
      </c>
      <c r="E112" s="146" t="s">
        <v>110</v>
      </c>
      <c r="F112" s="146" t="s">
        <v>111</v>
      </c>
      <c r="G112" s="251">
        <v>90</v>
      </c>
      <c r="H112" s="134">
        <f>Perfils!$G$9</f>
        <v>66.7</v>
      </c>
      <c r="I112" s="125">
        <f t="shared" si="108"/>
        <v>6003</v>
      </c>
      <c r="J112" s="136">
        <f>65.448-Q112</f>
        <v>28.722116112999984</v>
      </c>
      <c r="K112" s="134">
        <f>Perfils!$G$16</f>
        <v>66.7</v>
      </c>
      <c r="L112" s="125">
        <f t="shared" si="109"/>
        <v>1915.77</v>
      </c>
      <c r="M112" s="251">
        <f t="shared" si="104"/>
        <v>23.317199999999996</v>
      </c>
      <c r="N112" s="134">
        <f>Perfils!$G$23</f>
        <v>72.2</v>
      </c>
      <c r="O112" s="125">
        <f t="shared" si="110"/>
        <v>1683.5</v>
      </c>
      <c r="P112" s="30"/>
      <c r="Q112" s="252">
        <v>36.725883887000009</v>
      </c>
      <c r="R112" s="134">
        <f>Perfils!$G$30</f>
        <v>66.7</v>
      </c>
      <c r="S112" s="125">
        <f t="shared" si="111"/>
        <v>2449.62</v>
      </c>
      <c r="T112" s="134">
        <f t="shared" si="92"/>
        <v>142.03931611299998</v>
      </c>
      <c r="U112" s="125">
        <f t="shared" si="112"/>
        <v>12051.89</v>
      </c>
      <c r="V112" s="19"/>
      <c r="W112" s="19">
        <v>46753</v>
      </c>
      <c r="X112" s="32"/>
      <c r="Y112" s="29"/>
      <c r="Z112" s="19">
        <v>47027</v>
      </c>
      <c r="AA112" s="558">
        <f t="shared" si="105"/>
        <v>7214.8099999999995</v>
      </c>
      <c r="AB112" s="28">
        <f t="shared" si="93"/>
        <v>4510.45</v>
      </c>
      <c r="AC112" s="28">
        <f t="shared" si="94"/>
        <v>1439.44</v>
      </c>
      <c r="AD112" s="28">
        <f t="shared" si="95"/>
        <v>1264.92</v>
      </c>
      <c r="AE112" s="33">
        <f t="shared" si="96"/>
        <v>0</v>
      </c>
      <c r="AF112" s="33">
        <f t="shared" si="97"/>
        <v>1840.56</v>
      </c>
      <c r="AG112" s="218">
        <f t="shared" si="98"/>
        <v>9055.369999999999</v>
      </c>
      <c r="AH112" s="12" t="s">
        <v>89</v>
      </c>
      <c r="AI112" s="306">
        <f t="shared" si="99"/>
        <v>67.622938530734629</v>
      </c>
      <c r="AJ112" s="306">
        <f t="shared" si="100"/>
        <v>21.5808095952024</v>
      </c>
      <c r="AK112" s="306">
        <f t="shared" si="101"/>
        <v>17.519667590027701</v>
      </c>
      <c r="AL112" s="306">
        <f t="shared" si="102"/>
        <v>0</v>
      </c>
      <c r="AM112" s="306">
        <f t="shared" si="103"/>
        <v>27.594602698650672</v>
      </c>
      <c r="AN112" s="307">
        <f t="shared" si="106"/>
        <v>134.31801841461541</v>
      </c>
      <c r="AP112" s="146" t="s">
        <v>111</v>
      </c>
      <c r="AQ112" t="str">
        <f t="shared" si="107"/>
        <v>Servei d'Assistència a la Dona</v>
      </c>
      <c r="AR112"/>
      <c r="AS112"/>
    </row>
    <row r="113" spans="2:45" s="9" customFormat="1">
      <c r="B113">
        <v>4</v>
      </c>
      <c r="C113" s="146" t="s">
        <v>112</v>
      </c>
      <c r="D113" s="146" t="s">
        <v>113</v>
      </c>
      <c r="E113" s="146" t="s">
        <v>114</v>
      </c>
      <c r="F113" s="146" t="s">
        <v>115</v>
      </c>
      <c r="G113" s="251">
        <v>0</v>
      </c>
      <c r="H113" s="134">
        <f>Perfils!$G$9</f>
        <v>66.7</v>
      </c>
      <c r="I113" s="125">
        <f t="shared" si="108"/>
        <v>0</v>
      </c>
      <c r="J113" s="136">
        <f>0-Q113</f>
        <v>0</v>
      </c>
      <c r="K113" s="134">
        <f>Perfils!$G$16</f>
        <v>66.7</v>
      </c>
      <c r="L113" s="125">
        <f t="shared" si="109"/>
        <v>0</v>
      </c>
      <c r="M113" s="251">
        <f t="shared" si="104"/>
        <v>0</v>
      </c>
      <c r="N113" s="134">
        <f>Perfils!$G$23</f>
        <v>72.2</v>
      </c>
      <c r="O113" s="125">
        <f t="shared" si="110"/>
        <v>0</v>
      </c>
      <c r="P113" s="30"/>
      <c r="Q113" s="252">
        <v>0</v>
      </c>
      <c r="R113" s="134">
        <f>Perfils!$G$30</f>
        <v>66.7</v>
      </c>
      <c r="S113" s="125">
        <f t="shared" si="111"/>
        <v>0</v>
      </c>
      <c r="T113" s="134">
        <f t="shared" si="92"/>
        <v>0</v>
      </c>
      <c r="U113" s="125">
        <f t="shared" si="112"/>
        <v>0</v>
      </c>
      <c r="V113" s="19"/>
      <c r="W113" s="19">
        <v>46753</v>
      </c>
      <c r="X113" s="32"/>
      <c r="Y113" s="29"/>
      <c r="Z113" s="19"/>
      <c r="AA113" s="558">
        <f t="shared" si="105"/>
        <v>0</v>
      </c>
      <c r="AB113" s="28">
        <f t="shared" si="93"/>
        <v>0</v>
      </c>
      <c r="AC113" s="28">
        <f t="shared" si="94"/>
        <v>0</v>
      </c>
      <c r="AD113" s="28">
        <f t="shared" si="95"/>
        <v>0</v>
      </c>
      <c r="AE113" s="33">
        <f t="shared" si="96"/>
        <v>0</v>
      </c>
      <c r="AF113" s="33">
        <f t="shared" si="97"/>
        <v>0</v>
      </c>
      <c r="AG113" s="218">
        <f t="shared" si="98"/>
        <v>0</v>
      </c>
      <c r="AH113" s="12" t="s">
        <v>89</v>
      </c>
      <c r="AI113" s="306">
        <f t="shared" si="99"/>
        <v>0</v>
      </c>
      <c r="AJ113" s="306">
        <f t="shared" si="100"/>
        <v>0</v>
      </c>
      <c r="AK113" s="306">
        <f t="shared" si="101"/>
        <v>0</v>
      </c>
      <c r="AL113" s="306">
        <f t="shared" si="102"/>
        <v>0</v>
      </c>
      <c r="AM113" s="306">
        <f t="shared" si="103"/>
        <v>0</v>
      </c>
      <c r="AN113" s="307">
        <f t="shared" si="106"/>
        <v>0</v>
      </c>
      <c r="AP113" s="146" t="s">
        <v>115</v>
      </c>
      <c r="AQ113" t="str">
        <f t="shared" si="107"/>
        <v>Teleassistència Domiciliària</v>
      </c>
      <c r="AR113"/>
      <c r="AS113"/>
    </row>
    <row r="114" spans="2:45" s="9" customFormat="1">
      <c r="B114">
        <v>1</v>
      </c>
      <c r="C114" s="146" t="s">
        <v>116</v>
      </c>
      <c r="D114" s="146" t="s">
        <v>117</v>
      </c>
      <c r="E114" s="146" t="s">
        <v>118</v>
      </c>
      <c r="F114" s="146" t="s">
        <v>119</v>
      </c>
      <c r="G114" s="135">
        <v>70</v>
      </c>
      <c r="H114" s="134">
        <f>Perfils!$G$9</f>
        <v>66.7</v>
      </c>
      <c r="I114" s="125">
        <f t="shared" si="108"/>
        <v>4669</v>
      </c>
      <c r="J114" s="136">
        <f>63-Q114</f>
        <v>27.648881819999993</v>
      </c>
      <c r="K114" s="134">
        <f>Perfils!$G$16</f>
        <v>66.7</v>
      </c>
      <c r="L114" s="125">
        <f t="shared" si="109"/>
        <v>1844.18</v>
      </c>
      <c r="M114" s="251">
        <f t="shared" si="104"/>
        <v>19.95</v>
      </c>
      <c r="N114" s="134">
        <f>Perfils!$G$23</f>
        <v>72.2</v>
      </c>
      <c r="O114" s="125">
        <f t="shared" si="110"/>
        <v>1440.39</v>
      </c>
      <c r="P114" s="30"/>
      <c r="Q114" s="252">
        <v>35.351118180000007</v>
      </c>
      <c r="R114" s="134">
        <f>Perfils!$G$30</f>
        <v>66.7</v>
      </c>
      <c r="S114" s="125">
        <f t="shared" si="111"/>
        <v>2357.92</v>
      </c>
      <c r="T114" s="134">
        <f t="shared" si="92"/>
        <v>117.59888181999999</v>
      </c>
      <c r="U114" s="125">
        <f t="shared" si="112"/>
        <v>10311.490000000002</v>
      </c>
      <c r="V114" s="19"/>
      <c r="W114" s="19">
        <v>46753</v>
      </c>
      <c r="X114" s="32"/>
      <c r="Y114" s="29"/>
      <c r="Z114" s="19"/>
      <c r="AA114" s="558">
        <f t="shared" si="105"/>
        <v>7953.5700000000006</v>
      </c>
      <c r="AB114" s="28">
        <f t="shared" si="93"/>
        <v>4669</v>
      </c>
      <c r="AC114" s="28">
        <f t="shared" si="94"/>
        <v>1844.18</v>
      </c>
      <c r="AD114" s="28">
        <f t="shared" si="95"/>
        <v>1440.39</v>
      </c>
      <c r="AE114" s="33">
        <f t="shared" si="96"/>
        <v>0</v>
      </c>
      <c r="AF114" s="33">
        <f t="shared" si="97"/>
        <v>2357.92</v>
      </c>
      <c r="AG114" s="218">
        <f t="shared" si="98"/>
        <v>10311.490000000002</v>
      </c>
      <c r="AH114" s="12" t="s">
        <v>89</v>
      </c>
      <c r="AI114" s="306">
        <f t="shared" si="99"/>
        <v>70</v>
      </c>
      <c r="AJ114" s="306">
        <f t="shared" si="100"/>
        <v>27.64887556221889</v>
      </c>
      <c r="AK114" s="306">
        <f t="shared" si="101"/>
        <v>19.95</v>
      </c>
      <c r="AL114" s="306">
        <f t="shared" si="102"/>
        <v>0</v>
      </c>
      <c r="AM114" s="306">
        <f t="shared" si="103"/>
        <v>35.35112443778111</v>
      </c>
      <c r="AN114" s="307">
        <f t="shared" si="106"/>
        <v>152.94999999999999</v>
      </c>
      <c r="AP114" s="146" t="s">
        <v>119</v>
      </c>
      <c r="AQ114" t="str">
        <f t="shared" si="107"/>
        <v>Serveis d'assistència a la immigració</v>
      </c>
      <c r="AR114"/>
      <c r="AS114"/>
    </row>
    <row r="115" spans="2:45" s="9" customFormat="1">
      <c r="B115">
        <v>1</v>
      </c>
      <c r="C115" s="146" t="s">
        <v>116</v>
      </c>
      <c r="D115" s="146" t="s">
        <v>117</v>
      </c>
      <c r="E115" s="146" t="s">
        <v>120</v>
      </c>
      <c r="F115" s="146" t="s">
        <v>121</v>
      </c>
      <c r="G115" s="135">
        <v>70</v>
      </c>
      <c r="H115" s="134">
        <f>Perfils!$G$9</f>
        <v>66.7</v>
      </c>
      <c r="I115" s="125">
        <f t="shared" si="108"/>
        <v>4669</v>
      </c>
      <c r="J115" s="136">
        <f>84-Q115</f>
        <v>36.865175759999993</v>
      </c>
      <c r="K115" s="134">
        <f>Perfils!$G$16</f>
        <v>66.7</v>
      </c>
      <c r="L115" s="125">
        <f t="shared" si="109"/>
        <v>2458.91</v>
      </c>
      <c r="M115" s="251">
        <f t="shared" si="104"/>
        <v>23.099999999999998</v>
      </c>
      <c r="N115" s="134">
        <f>Perfils!$G$23</f>
        <v>72.2</v>
      </c>
      <c r="O115" s="125">
        <f t="shared" si="110"/>
        <v>1667.82</v>
      </c>
      <c r="P115" s="30"/>
      <c r="Q115" s="252">
        <v>47.134824240000007</v>
      </c>
      <c r="R115" s="134">
        <f>Perfils!$G$30</f>
        <v>66.7</v>
      </c>
      <c r="S115" s="125">
        <f t="shared" si="111"/>
        <v>3143.89</v>
      </c>
      <c r="T115" s="134">
        <f t="shared" si="92"/>
        <v>129.96517575999999</v>
      </c>
      <c r="U115" s="125">
        <f t="shared" si="112"/>
        <v>11939.619999999999</v>
      </c>
      <c r="V115" s="19"/>
      <c r="W115" s="19">
        <v>46753</v>
      </c>
      <c r="X115" s="32"/>
      <c r="Y115" s="29"/>
      <c r="Z115" s="19"/>
      <c r="AA115" s="558">
        <f t="shared" si="105"/>
        <v>8795.73</v>
      </c>
      <c r="AB115" s="28">
        <f t="shared" si="93"/>
        <v>4669</v>
      </c>
      <c r="AC115" s="28">
        <f t="shared" si="94"/>
        <v>2458.91</v>
      </c>
      <c r="AD115" s="28">
        <f t="shared" si="95"/>
        <v>1667.82</v>
      </c>
      <c r="AE115" s="33">
        <f t="shared" si="96"/>
        <v>0</v>
      </c>
      <c r="AF115" s="33">
        <f t="shared" si="97"/>
        <v>3143.89</v>
      </c>
      <c r="AG115" s="218">
        <f t="shared" si="98"/>
        <v>11939.619999999999</v>
      </c>
      <c r="AH115" s="12" t="s">
        <v>89</v>
      </c>
      <c r="AI115" s="306">
        <f t="shared" si="99"/>
        <v>70</v>
      </c>
      <c r="AJ115" s="306">
        <f t="shared" si="100"/>
        <v>36.865217391304341</v>
      </c>
      <c r="AK115" s="306">
        <f t="shared" si="101"/>
        <v>23.099999999999998</v>
      </c>
      <c r="AL115" s="306">
        <f t="shared" si="102"/>
        <v>0</v>
      </c>
      <c r="AM115" s="306">
        <f t="shared" si="103"/>
        <v>47.134782608695652</v>
      </c>
      <c r="AN115" s="307">
        <f t="shared" si="106"/>
        <v>177.1</v>
      </c>
      <c r="AP115" s="146" t="s">
        <v>121</v>
      </c>
      <c r="AQ115" t="str">
        <f t="shared" si="107"/>
        <v>Serveis d'assistència a la immigració</v>
      </c>
      <c r="AR115"/>
      <c r="AS115"/>
    </row>
    <row r="116" spans="2:45" s="9" customFormat="1">
      <c r="B116">
        <v>4</v>
      </c>
      <c r="C116" s="146" t="s">
        <v>122</v>
      </c>
      <c r="D116" s="146" t="s">
        <v>123</v>
      </c>
      <c r="E116" s="146" t="s">
        <v>124</v>
      </c>
      <c r="F116" s="146" t="s">
        <v>125</v>
      </c>
      <c r="G116" s="251">
        <v>0</v>
      </c>
      <c r="H116" s="134">
        <f>Perfils!$G$9</f>
        <v>66.7</v>
      </c>
      <c r="I116" s="125">
        <f t="shared" si="108"/>
        <v>0</v>
      </c>
      <c r="J116" s="136">
        <f>0-Q116</f>
        <v>0</v>
      </c>
      <c r="K116" s="134">
        <f>Perfils!$G$16</f>
        <v>66.7</v>
      </c>
      <c r="L116" s="125">
        <f t="shared" si="109"/>
        <v>0</v>
      </c>
      <c r="M116" s="251">
        <f t="shared" si="104"/>
        <v>0</v>
      </c>
      <c r="N116" s="134">
        <f>Perfils!$G$23</f>
        <v>72.2</v>
      </c>
      <c r="O116" s="125">
        <f t="shared" si="110"/>
        <v>0</v>
      </c>
      <c r="P116" s="30"/>
      <c r="Q116" s="252">
        <v>0</v>
      </c>
      <c r="R116" s="134">
        <f>Perfils!$G$30</f>
        <v>66.7</v>
      </c>
      <c r="S116" s="125">
        <f t="shared" si="111"/>
        <v>0</v>
      </c>
      <c r="T116" s="134">
        <f t="shared" si="92"/>
        <v>0</v>
      </c>
      <c r="U116" s="125">
        <f t="shared" si="112"/>
        <v>0</v>
      </c>
      <c r="V116" s="19"/>
      <c r="W116" s="19">
        <v>46753</v>
      </c>
      <c r="X116" s="32"/>
      <c r="Y116" s="29"/>
      <c r="Z116" s="19"/>
      <c r="AA116" s="558">
        <f t="shared" si="105"/>
        <v>0</v>
      </c>
      <c r="AB116" s="28">
        <f t="shared" si="93"/>
        <v>0</v>
      </c>
      <c r="AC116" s="28">
        <f t="shared" si="94"/>
        <v>0</v>
      </c>
      <c r="AD116" s="28">
        <f t="shared" si="95"/>
        <v>0</v>
      </c>
      <c r="AE116" s="33">
        <f t="shared" si="96"/>
        <v>0</v>
      </c>
      <c r="AF116" s="33">
        <f t="shared" si="97"/>
        <v>0</v>
      </c>
      <c r="AG116" s="218">
        <f t="shared" si="98"/>
        <v>0</v>
      </c>
      <c r="AH116" s="12" t="s">
        <v>89</v>
      </c>
      <c r="AI116" s="306">
        <f t="shared" si="99"/>
        <v>0</v>
      </c>
      <c r="AJ116" s="306">
        <f t="shared" si="100"/>
        <v>0</v>
      </c>
      <c r="AK116" s="306">
        <f t="shared" si="101"/>
        <v>0</v>
      </c>
      <c r="AL116" s="306">
        <f t="shared" si="102"/>
        <v>0</v>
      </c>
      <c r="AM116" s="306">
        <f t="shared" si="103"/>
        <v>0</v>
      </c>
      <c r="AN116" s="307">
        <f t="shared" si="106"/>
        <v>0</v>
      </c>
      <c r="AP116" s="146" t="s">
        <v>125</v>
      </c>
      <c r="AQ116" t="str">
        <f t="shared" si="107"/>
        <v>Llei de la Dependència</v>
      </c>
      <c r="AR116"/>
      <c r="AS116"/>
    </row>
    <row r="117" spans="2:45" s="9" customFormat="1">
      <c r="B117">
        <v>1</v>
      </c>
      <c r="C117" s="146" t="s">
        <v>126</v>
      </c>
      <c r="D117" s="146" t="s">
        <v>127</v>
      </c>
      <c r="E117" s="146" t="s">
        <v>128</v>
      </c>
      <c r="F117" s="146" t="s">
        <v>129</v>
      </c>
      <c r="G117" s="135">
        <f>65+35</f>
        <v>100</v>
      </c>
      <c r="H117" s="134">
        <f>Perfils!$G$9</f>
        <v>66.7</v>
      </c>
      <c r="I117" s="125">
        <f t="shared" si="108"/>
        <v>6670</v>
      </c>
      <c r="J117" s="136">
        <f>110-Q117</f>
        <v>48.275825400000002</v>
      </c>
      <c r="K117" s="134">
        <f>Perfils!$G$16</f>
        <v>66.7</v>
      </c>
      <c r="L117" s="125">
        <f t="shared" si="109"/>
        <v>3220</v>
      </c>
      <c r="M117" s="251">
        <f>(G117+J117+Q117)*0.15</f>
        <v>31.5</v>
      </c>
      <c r="N117" s="134">
        <f>Perfils!$G$23</f>
        <v>72.2</v>
      </c>
      <c r="O117" s="125">
        <f t="shared" si="110"/>
        <v>2274.3000000000002</v>
      </c>
      <c r="P117" s="30"/>
      <c r="Q117" s="252">
        <f>30.8620873*2</f>
        <v>61.724174599999998</v>
      </c>
      <c r="R117" s="134">
        <f>Perfils!$G$30</f>
        <v>66.7</v>
      </c>
      <c r="S117" s="125">
        <f t="shared" si="111"/>
        <v>4117</v>
      </c>
      <c r="T117" s="134">
        <f t="shared" si="92"/>
        <v>179.7758254</v>
      </c>
      <c r="U117" s="125">
        <f t="shared" si="112"/>
        <v>16281.3</v>
      </c>
      <c r="V117" s="19"/>
      <c r="W117" s="19">
        <v>46753</v>
      </c>
      <c r="X117" s="32"/>
      <c r="Y117" s="29"/>
      <c r="Z117" s="19"/>
      <c r="AA117" s="558">
        <f t="shared" si="105"/>
        <v>12164.3</v>
      </c>
      <c r="AB117" s="28">
        <f t="shared" si="93"/>
        <v>6670</v>
      </c>
      <c r="AC117" s="28">
        <f t="shared" si="94"/>
        <v>3220</v>
      </c>
      <c r="AD117" s="28">
        <f t="shared" si="95"/>
        <v>2274.3000000000002</v>
      </c>
      <c r="AE117" s="33">
        <f t="shared" si="96"/>
        <v>0</v>
      </c>
      <c r="AF117" s="33">
        <f t="shared" si="97"/>
        <v>4117</v>
      </c>
      <c r="AG117" s="218">
        <f t="shared" si="98"/>
        <v>16281.3</v>
      </c>
      <c r="AH117" s="12" t="s">
        <v>89</v>
      </c>
      <c r="AI117" s="306">
        <f t="shared" si="99"/>
        <v>100</v>
      </c>
      <c r="AJ117" s="306">
        <f t="shared" si="100"/>
        <v>48.275862068965516</v>
      </c>
      <c r="AK117" s="306">
        <f t="shared" si="101"/>
        <v>31.5</v>
      </c>
      <c r="AL117" s="306">
        <f t="shared" si="102"/>
        <v>0</v>
      </c>
      <c r="AM117" s="306">
        <f t="shared" si="103"/>
        <v>61.724137931034477</v>
      </c>
      <c r="AN117" s="307">
        <f t="shared" si="106"/>
        <v>241.5</v>
      </c>
      <c r="AP117" s="146" t="s">
        <v>129</v>
      </c>
      <c r="AQ117" t="str">
        <f t="shared" si="107"/>
        <v>Portal del Professional de Serveis Socials</v>
      </c>
      <c r="AR117"/>
      <c r="AS117"/>
    </row>
    <row r="118" spans="2:45" s="9" customFormat="1">
      <c r="B118">
        <v>4</v>
      </c>
      <c r="C118" s="146" t="s">
        <v>130</v>
      </c>
      <c r="D118" s="146" t="s">
        <v>131</v>
      </c>
      <c r="E118" s="146" t="s">
        <v>132</v>
      </c>
      <c r="F118" s="146" t="s">
        <v>133</v>
      </c>
      <c r="G118" s="251">
        <v>0</v>
      </c>
      <c r="H118" s="134">
        <f>Perfils!$G$9</f>
        <v>66.7</v>
      </c>
      <c r="I118" s="125">
        <f>ROUND(G118*H118,2)</f>
        <v>0</v>
      </c>
      <c r="J118" s="136">
        <f>0-Q118</f>
        <v>0</v>
      </c>
      <c r="K118" s="134">
        <f>Perfils!$G$16</f>
        <v>66.7</v>
      </c>
      <c r="L118" s="125">
        <f>ROUND(J118*K118,2)</f>
        <v>0</v>
      </c>
      <c r="M118" s="251">
        <f t="shared" si="104"/>
        <v>0</v>
      </c>
      <c r="N118" s="134">
        <f>Perfils!$G$23</f>
        <v>72.2</v>
      </c>
      <c r="O118" s="125">
        <f>ROUND(M118*N118,2)</f>
        <v>0</v>
      </c>
      <c r="P118" s="30"/>
      <c r="Q118" s="252">
        <v>0</v>
      </c>
      <c r="R118" s="134">
        <f>Perfils!$G$30</f>
        <v>66.7</v>
      </c>
      <c r="S118" s="125">
        <f>ROUND(Q118*R118,2)</f>
        <v>0</v>
      </c>
      <c r="T118" s="134">
        <f t="shared" si="92"/>
        <v>0</v>
      </c>
      <c r="U118" s="125">
        <f>I118+L118+O118+P118+S118</f>
        <v>0</v>
      </c>
      <c r="V118" s="19"/>
      <c r="W118" s="19">
        <v>46753</v>
      </c>
      <c r="X118" s="32"/>
      <c r="Y118" s="29"/>
      <c r="Z118" s="19"/>
      <c r="AA118" s="558">
        <f t="shared" si="105"/>
        <v>0</v>
      </c>
      <c r="AB118" s="28">
        <f t="shared" si="93"/>
        <v>0</v>
      </c>
      <c r="AC118" s="28">
        <f t="shared" si="94"/>
        <v>0</v>
      </c>
      <c r="AD118" s="28">
        <f t="shared" si="95"/>
        <v>0</v>
      </c>
      <c r="AE118" s="33">
        <f t="shared" si="96"/>
        <v>0</v>
      </c>
      <c r="AF118" s="33">
        <f t="shared" si="97"/>
        <v>0</v>
      </c>
      <c r="AG118" s="218">
        <f t="shared" si="98"/>
        <v>0</v>
      </c>
      <c r="AH118" s="12" t="s">
        <v>89</v>
      </c>
      <c r="AI118" s="306">
        <f t="shared" si="99"/>
        <v>0</v>
      </c>
      <c r="AJ118" s="306">
        <f t="shared" si="100"/>
        <v>0</v>
      </c>
      <c r="AK118" s="306">
        <f t="shared" si="101"/>
        <v>0</v>
      </c>
      <c r="AL118" s="306">
        <f t="shared" si="102"/>
        <v>0</v>
      </c>
      <c r="AM118" s="306">
        <f t="shared" si="103"/>
        <v>0</v>
      </c>
      <c r="AN118" s="307">
        <f t="shared" si="106"/>
        <v>0</v>
      </c>
      <c r="AP118" s="146" t="s">
        <v>133</v>
      </c>
      <c r="AQ118" t="str">
        <f t="shared" si="107"/>
        <v>Servei d'atenció Domiciliària</v>
      </c>
      <c r="AR118"/>
      <c r="AS118"/>
    </row>
    <row r="119" spans="2:45" s="9" customFormat="1">
      <c r="B119">
        <v>5</v>
      </c>
      <c r="C119" s="146" t="s">
        <v>134</v>
      </c>
      <c r="D119" s="146" t="s">
        <v>135</v>
      </c>
      <c r="E119" s="146" t="s">
        <v>136</v>
      </c>
      <c r="F119" s="146" t="s">
        <v>137</v>
      </c>
      <c r="G119" s="135">
        <v>1100</v>
      </c>
      <c r="H119" s="134">
        <f>Perfils!$G$9</f>
        <v>66.7</v>
      </c>
      <c r="I119" s="125">
        <f>ROUND(G119*H119,2)</f>
        <v>73370</v>
      </c>
      <c r="J119" s="136">
        <f>1863-Q119-0.00009</f>
        <v>817.61684381999999</v>
      </c>
      <c r="K119" s="134">
        <f>Perfils!$G$16</f>
        <v>66.7</v>
      </c>
      <c r="L119" s="125">
        <f>ROUND(J119*K119,2)</f>
        <v>54535.040000000001</v>
      </c>
      <c r="M119" s="251">
        <f t="shared" si="104"/>
        <v>444.44998649999997</v>
      </c>
      <c r="N119" s="134">
        <f>Perfils!$G$23</f>
        <v>72.2</v>
      </c>
      <c r="O119" s="125">
        <f>ROUND(M119*N119,2)</f>
        <v>32089.29</v>
      </c>
      <c r="P119" s="30"/>
      <c r="Q119" s="252">
        <v>1045.38306618</v>
      </c>
      <c r="R119" s="134">
        <f>Perfils!$G$30</f>
        <v>66.7</v>
      </c>
      <c r="S119" s="125">
        <f>ROUND(Q119*R119,2)</f>
        <v>69727.05</v>
      </c>
      <c r="T119" s="134">
        <f t="shared" si="92"/>
        <v>2362.06683032</v>
      </c>
      <c r="U119" s="125">
        <f>I119+L119+O119+P119+S119</f>
        <v>229721.38</v>
      </c>
      <c r="V119" s="19"/>
      <c r="W119" s="19">
        <v>46753</v>
      </c>
      <c r="X119" s="32"/>
      <c r="Y119" s="29"/>
      <c r="Z119" s="19"/>
      <c r="AA119" s="558">
        <f t="shared" si="105"/>
        <v>159994.33000000002</v>
      </c>
      <c r="AB119" s="28">
        <f t="shared" si="93"/>
        <v>73370</v>
      </c>
      <c r="AC119" s="28">
        <f t="shared" si="94"/>
        <v>54535.040000000001</v>
      </c>
      <c r="AD119" s="28">
        <f t="shared" si="95"/>
        <v>32089.29</v>
      </c>
      <c r="AE119" s="33">
        <f t="shared" si="96"/>
        <v>0</v>
      </c>
      <c r="AF119" s="33">
        <f t="shared" si="97"/>
        <v>69727.05</v>
      </c>
      <c r="AG119" s="218">
        <f t="shared" si="98"/>
        <v>229721.38</v>
      </c>
      <c r="AH119" s="12" t="s">
        <v>89</v>
      </c>
      <c r="AI119" s="306">
        <f t="shared" si="99"/>
        <v>1100</v>
      </c>
      <c r="AJ119" s="306">
        <f t="shared" si="100"/>
        <v>817.61679160419783</v>
      </c>
      <c r="AK119" s="306">
        <f t="shared" si="101"/>
        <v>444.45</v>
      </c>
      <c r="AL119" s="306">
        <f t="shared" si="102"/>
        <v>0</v>
      </c>
      <c r="AM119" s="306">
        <f t="shared" si="103"/>
        <v>1045.3830584707646</v>
      </c>
      <c r="AN119" s="307">
        <f t="shared" si="106"/>
        <v>3407.4498500749623</v>
      </c>
      <c r="AP119" s="146" t="s">
        <v>137</v>
      </c>
      <c r="AQ119" t="str">
        <f t="shared" si="107"/>
        <v>Expedients Serveis Socials</v>
      </c>
      <c r="AR119"/>
      <c r="AS119"/>
    </row>
    <row r="120" spans="2:45" s="9" customFormat="1">
      <c r="B120">
        <v>5</v>
      </c>
      <c r="C120" s="146" t="s">
        <v>134</v>
      </c>
      <c r="D120" s="146" t="s">
        <v>135</v>
      </c>
      <c r="E120" s="146" t="s">
        <v>138</v>
      </c>
      <c r="F120" s="146" t="s">
        <v>139</v>
      </c>
      <c r="G120" s="135">
        <v>204.99999999999997</v>
      </c>
      <c r="H120" s="134">
        <f>Perfils!$G$9</f>
        <v>66.7</v>
      </c>
      <c r="I120" s="125">
        <f t="shared" si="108"/>
        <v>13673.5</v>
      </c>
      <c r="J120" s="136">
        <f>112-Q120</f>
        <v>49.153567679999995</v>
      </c>
      <c r="K120" s="134">
        <f>Perfils!$G$16</f>
        <v>66.7</v>
      </c>
      <c r="L120" s="125">
        <f t="shared" si="109"/>
        <v>3278.54</v>
      </c>
      <c r="M120" s="251">
        <f t="shared" si="104"/>
        <v>47.55</v>
      </c>
      <c r="N120" s="134">
        <f>Perfils!$G$23</f>
        <v>72.2</v>
      </c>
      <c r="O120" s="125">
        <f>ROUND(M120*N120,2)</f>
        <v>3433.11</v>
      </c>
      <c r="P120" s="30"/>
      <c r="Q120" s="252">
        <v>62.846432320000005</v>
      </c>
      <c r="R120" s="134">
        <f>Perfils!$G$30</f>
        <v>66.7</v>
      </c>
      <c r="S120" s="125">
        <f>ROUND(Q120*R120,2)</f>
        <v>4191.8599999999997</v>
      </c>
      <c r="T120" s="134">
        <f t="shared" si="92"/>
        <v>301.70356767999999</v>
      </c>
      <c r="U120" s="125">
        <f>I120+L120+O120+P120+S120</f>
        <v>24577.010000000002</v>
      </c>
      <c r="V120" s="19"/>
      <c r="W120" s="19">
        <v>46753</v>
      </c>
      <c r="X120" s="32"/>
      <c r="Y120" s="29"/>
      <c r="Z120" s="19"/>
      <c r="AA120" s="558">
        <f t="shared" si="105"/>
        <v>20385.150000000001</v>
      </c>
      <c r="AB120" s="28">
        <f t="shared" si="93"/>
        <v>13673.5</v>
      </c>
      <c r="AC120" s="28">
        <f t="shared" si="94"/>
        <v>3278.54</v>
      </c>
      <c r="AD120" s="28">
        <f t="shared" si="95"/>
        <v>3433.11</v>
      </c>
      <c r="AE120" s="33">
        <f t="shared" si="96"/>
        <v>0</v>
      </c>
      <c r="AF120" s="33">
        <f t="shared" si="97"/>
        <v>4191.8599999999997</v>
      </c>
      <c r="AG120" s="218">
        <f t="shared" si="98"/>
        <v>24577.010000000002</v>
      </c>
      <c r="AH120" s="12" t="s">
        <v>89</v>
      </c>
      <c r="AI120" s="306">
        <f t="shared" si="99"/>
        <v>205</v>
      </c>
      <c r="AJ120" s="306">
        <f t="shared" si="100"/>
        <v>49.153523238380807</v>
      </c>
      <c r="AK120" s="306">
        <f t="shared" si="101"/>
        <v>47.55</v>
      </c>
      <c r="AL120" s="306">
        <f t="shared" si="102"/>
        <v>0</v>
      </c>
      <c r="AM120" s="306">
        <f t="shared" si="103"/>
        <v>62.846476761619179</v>
      </c>
      <c r="AN120" s="307">
        <f t="shared" si="106"/>
        <v>364.54999999999995</v>
      </c>
      <c r="AP120" s="146" t="s">
        <v>139</v>
      </c>
      <c r="AQ120" t="str">
        <f t="shared" si="107"/>
        <v>Expedients Serveis Socials</v>
      </c>
      <c r="AR120"/>
      <c r="AS120"/>
    </row>
    <row r="121" spans="2:45" s="9" customFormat="1">
      <c r="B121">
        <v>6</v>
      </c>
      <c r="C121" s="146" t="s">
        <v>134</v>
      </c>
      <c r="D121" s="146" t="s">
        <v>135</v>
      </c>
      <c r="E121" s="146" t="s">
        <v>140</v>
      </c>
      <c r="F121" s="146" t="s">
        <v>141</v>
      </c>
      <c r="G121" s="135">
        <v>440</v>
      </c>
      <c r="H121" s="134">
        <f>Perfils!$G$9</f>
        <v>66.7</v>
      </c>
      <c r="I121" s="125">
        <f t="shared" si="108"/>
        <v>29348</v>
      </c>
      <c r="J121" s="136">
        <f>1864-Q121</f>
        <v>818.05580495999993</v>
      </c>
      <c r="K121" s="134">
        <f>Perfils!$G$16</f>
        <v>66.7</v>
      </c>
      <c r="L121" s="125">
        <f t="shared" si="109"/>
        <v>54564.32</v>
      </c>
      <c r="M121" s="251">
        <f t="shared" si="104"/>
        <v>345.59999999999997</v>
      </c>
      <c r="N121" s="134">
        <f>Perfils!$G$23</f>
        <v>72.2</v>
      </c>
      <c r="O121" s="125">
        <f t="shared" si="110"/>
        <v>24952.32</v>
      </c>
      <c r="P121" s="30"/>
      <c r="Q121" s="252">
        <v>1045.9441950400001</v>
      </c>
      <c r="R121" s="134">
        <f>Perfils!$G$30</f>
        <v>66.7</v>
      </c>
      <c r="S121" s="125">
        <f t="shared" si="111"/>
        <v>69764.479999999996</v>
      </c>
      <c r="T121" s="134">
        <f t="shared" si="92"/>
        <v>1603.6558049599998</v>
      </c>
      <c r="U121" s="125">
        <f t="shared" si="112"/>
        <v>178629.12</v>
      </c>
      <c r="V121" s="19"/>
      <c r="W121" s="19">
        <v>46753</v>
      </c>
      <c r="X121" s="32"/>
      <c r="Y121" s="29"/>
      <c r="Z121" s="19"/>
      <c r="AA121" s="558">
        <f t="shared" si="105"/>
        <v>108864.64000000001</v>
      </c>
      <c r="AB121" s="28">
        <f t="shared" si="93"/>
        <v>29348</v>
      </c>
      <c r="AC121" s="28">
        <f t="shared" si="94"/>
        <v>54564.32</v>
      </c>
      <c r="AD121" s="28">
        <f t="shared" si="95"/>
        <v>24952.32</v>
      </c>
      <c r="AE121" s="33">
        <f t="shared" si="96"/>
        <v>0</v>
      </c>
      <c r="AF121" s="33">
        <f t="shared" si="97"/>
        <v>69764.479999999996</v>
      </c>
      <c r="AG121" s="218">
        <f t="shared" si="98"/>
        <v>178629.12</v>
      </c>
      <c r="AH121" s="12" t="s">
        <v>89</v>
      </c>
      <c r="AI121" s="306">
        <f t="shared" si="99"/>
        <v>440</v>
      </c>
      <c r="AJ121" s="306">
        <f t="shared" si="100"/>
        <v>818.05577211394302</v>
      </c>
      <c r="AK121" s="306">
        <f t="shared" si="101"/>
        <v>345.59999999999997</v>
      </c>
      <c r="AL121" s="306">
        <f t="shared" si="102"/>
        <v>0</v>
      </c>
      <c r="AM121" s="306">
        <f t="shared" si="103"/>
        <v>1045.944227886057</v>
      </c>
      <c r="AN121" s="307">
        <f t="shared" si="106"/>
        <v>2649.6</v>
      </c>
      <c r="AP121" s="217" t="s">
        <v>141</v>
      </c>
      <c r="AQ121" t="str">
        <f t="shared" si="107"/>
        <v>Expedients Serveis Socials</v>
      </c>
      <c r="AR121"/>
      <c r="AS121"/>
    </row>
    <row r="122" spans="2:45" s="9" customFormat="1">
      <c r="B122">
        <v>4</v>
      </c>
      <c r="C122" s="400" t="s">
        <v>142</v>
      </c>
      <c r="D122" s="146" t="s">
        <v>143</v>
      </c>
      <c r="E122" s="146" t="s">
        <v>144</v>
      </c>
      <c r="F122" s="146" t="s">
        <v>145</v>
      </c>
      <c r="G122" s="251">
        <v>240</v>
      </c>
      <c r="H122" s="134">
        <f>Perfils!$G$9</f>
        <v>66.7</v>
      </c>
      <c r="I122" s="125">
        <f t="shared" si="108"/>
        <v>16008</v>
      </c>
      <c r="J122" s="136">
        <f>187-Q122</f>
        <v>82.068903179999992</v>
      </c>
      <c r="K122" s="134">
        <f>Perfils!$G$16</f>
        <v>66.7</v>
      </c>
      <c r="L122" s="125">
        <f t="shared" si="109"/>
        <v>5474</v>
      </c>
      <c r="M122" s="251">
        <f t="shared" si="104"/>
        <v>64.05</v>
      </c>
      <c r="N122" s="134">
        <f>Perfils!$G$23</f>
        <v>72.2</v>
      </c>
      <c r="O122" s="125">
        <f t="shared" si="110"/>
        <v>4624.41</v>
      </c>
      <c r="P122" s="30"/>
      <c r="Q122" s="252">
        <v>104.93109682000001</v>
      </c>
      <c r="R122" s="134">
        <f>Perfils!$G$30</f>
        <v>66.7</v>
      </c>
      <c r="S122" s="125">
        <f t="shared" si="111"/>
        <v>6998.9</v>
      </c>
      <c r="T122" s="134">
        <f t="shared" si="92"/>
        <v>386.11890318000002</v>
      </c>
      <c r="U122" s="125">
        <f t="shared" si="112"/>
        <v>33105.31</v>
      </c>
      <c r="V122" s="19"/>
      <c r="W122" s="19">
        <v>46753</v>
      </c>
      <c r="X122" s="32"/>
      <c r="Y122" s="29"/>
      <c r="Z122" s="19">
        <v>47027</v>
      </c>
      <c r="AA122" s="558">
        <f t="shared" si="105"/>
        <v>19615.48</v>
      </c>
      <c r="AB122" s="28">
        <f t="shared" si="93"/>
        <v>12027.87</v>
      </c>
      <c r="AC122" s="28">
        <f t="shared" si="94"/>
        <v>4112.9799999999996</v>
      </c>
      <c r="AD122" s="28">
        <f t="shared" si="95"/>
        <v>3474.63</v>
      </c>
      <c r="AE122" s="33">
        <f t="shared" si="96"/>
        <v>0</v>
      </c>
      <c r="AF122" s="33">
        <f t="shared" si="97"/>
        <v>5258.74</v>
      </c>
      <c r="AG122" s="218">
        <f t="shared" si="98"/>
        <v>24874.22</v>
      </c>
      <c r="AH122" s="12" t="s">
        <v>89</v>
      </c>
      <c r="AI122" s="306">
        <f t="shared" si="99"/>
        <v>180.32788605697152</v>
      </c>
      <c r="AJ122" s="306">
        <f t="shared" si="100"/>
        <v>61.663868065967009</v>
      </c>
      <c r="AK122" s="306">
        <f t="shared" si="101"/>
        <v>48.125069252077559</v>
      </c>
      <c r="AL122" s="306">
        <f t="shared" si="102"/>
        <v>0</v>
      </c>
      <c r="AM122" s="306">
        <f t="shared" si="103"/>
        <v>78.841679160419787</v>
      </c>
      <c r="AN122" s="307">
        <f t="shared" si="106"/>
        <v>368.95850253543585</v>
      </c>
      <c r="AP122" s="146" t="s">
        <v>145</v>
      </c>
      <c r="AQ122" t="str">
        <f t="shared" si="107"/>
        <v>Serveis d'assistència a la Gent Gran</v>
      </c>
      <c r="AR122"/>
      <c r="AS122"/>
    </row>
    <row r="123" spans="2:45" s="9" customFormat="1">
      <c r="B123">
        <v>5</v>
      </c>
      <c r="C123" s="146" t="s">
        <v>146</v>
      </c>
      <c r="D123" s="146" t="s">
        <v>147</v>
      </c>
      <c r="E123" s="146" t="s">
        <v>148</v>
      </c>
      <c r="F123" s="146" t="s">
        <v>149</v>
      </c>
      <c r="G123" s="251">
        <v>204.99999999999997</v>
      </c>
      <c r="H123" s="134">
        <f>Perfils!$G$9</f>
        <v>66.7</v>
      </c>
      <c r="I123" s="125">
        <f t="shared" si="108"/>
        <v>13673.5</v>
      </c>
      <c r="J123" s="136">
        <f>456-Q123</f>
        <v>200.12523983999998</v>
      </c>
      <c r="K123" s="134">
        <f>Perfils!$G$16</f>
        <v>66.7</v>
      </c>
      <c r="L123" s="125">
        <f t="shared" si="109"/>
        <v>13348.35</v>
      </c>
      <c r="M123" s="251">
        <f t="shared" si="104"/>
        <v>99.149999999999991</v>
      </c>
      <c r="N123" s="134">
        <f>Perfils!$G$23</f>
        <v>72.2</v>
      </c>
      <c r="O123" s="125">
        <f t="shared" si="110"/>
        <v>7158.63</v>
      </c>
      <c r="P123" s="30"/>
      <c r="Q123" s="252">
        <v>255.87476016000002</v>
      </c>
      <c r="R123" s="134">
        <f>Perfils!$G$30</f>
        <v>66.7</v>
      </c>
      <c r="S123" s="125">
        <f t="shared" si="111"/>
        <v>17066.849999999999</v>
      </c>
      <c r="T123" s="134">
        <f t="shared" si="92"/>
        <v>504.27523983999993</v>
      </c>
      <c r="U123" s="125">
        <f t="shared" si="112"/>
        <v>51247.329999999994</v>
      </c>
      <c r="V123" s="19"/>
      <c r="W123" s="19">
        <v>46753</v>
      </c>
      <c r="X123" s="32"/>
      <c r="Y123" s="29"/>
      <c r="Z123" s="19">
        <v>47027</v>
      </c>
      <c r="AA123" s="558">
        <f t="shared" si="105"/>
        <v>25682.05</v>
      </c>
      <c r="AB123" s="28">
        <f t="shared" si="93"/>
        <v>10273.799999999999</v>
      </c>
      <c r="AC123" s="28">
        <f t="shared" si="94"/>
        <v>10029.5</v>
      </c>
      <c r="AD123" s="28">
        <f t="shared" si="95"/>
        <v>5378.75</v>
      </c>
      <c r="AE123" s="33">
        <f t="shared" si="96"/>
        <v>0</v>
      </c>
      <c r="AF123" s="33">
        <f t="shared" si="97"/>
        <v>12823.45</v>
      </c>
      <c r="AG123" s="218">
        <f t="shared" si="98"/>
        <v>38505.5</v>
      </c>
      <c r="AH123" s="12" t="s">
        <v>89</v>
      </c>
      <c r="AI123" s="306">
        <f t="shared" si="99"/>
        <v>154.02998500749624</v>
      </c>
      <c r="AJ123" s="306">
        <f t="shared" si="100"/>
        <v>150.36731634182908</v>
      </c>
      <c r="AK123" s="306">
        <f t="shared" si="101"/>
        <v>74.497922437673125</v>
      </c>
      <c r="AL123" s="306">
        <f t="shared" si="102"/>
        <v>0</v>
      </c>
      <c r="AM123" s="306">
        <f t="shared" si="103"/>
        <v>192.25562218890556</v>
      </c>
      <c r="AN123" s="307">
        <f t="shared" si="106"/>
        <v>571.15084597590396</v>
      </c>
      <c r="AP123" s="146" t="s">
        <v>149</v>
      </c>
      <c r="AQ123" t="str">
        <f t="shared" si="107"/>
        <v>Urgències i Emergències Socials</v>
      </c>
      <c r="AR123"/>
      <c r="AS123"/>
    </row>
    <row r="124" spans="2:45" s="9" customFormat="1">
      <c r="B124">
        <v>5</v>
      </c>
      <c r="C124" s="146" t="s">
        <v>150</v>
      </c>
      <c r="D124" s="146" t="s">
        <v>151</v>
      </c>
      <c r="E124" s="146" t="s">
        <v>152</v>
      </c>
      <c r="F124" s="146" t="s">
        <v>153</v>
      </c>
      <c r="G124" s="135">
        <v>880</v>
      </c>
      <c r="H124" s="134">
        <f>Perfils!$G$9</f>
        <v>66.7</v>
      </c>
      <c r="I124" s="125">
        <f>ROUND(G124*H124,2)</f>
        <v>58696</v>
      </c>
      <c r="J124" s="136">
        <f>1020-Q124</f>
        <v>447.64856279999992</v>
      </c>
      <c r="K124" s="134">
        <f>Perfils!$G$16</f>
        <v>66.7</v>
      </c>
      <c r="L124" s="125">
        <f>ROUND(J124*K124,2)</f>
        <v>29858.16</v>
      </c>
      <c r="M124" s="251">
        <f t="shared" si="104"/>
        <v>285</v>
      </c>
      <c r="N124" s="134">
        <f>Perfils!$G$23</f>
        <v>72.2</v>
      </c>
      <c r="O124" s="125">
        <f t="shared" ref="O124:O131" si="113">ROUND(M124*N124,2)</f>
        <v>20577</v>
      </c>
      <c r="P124" s="30"/>
      <c r="Q124" s="252">
        <v>572.35143720000008</v>
      </c>
      <c r="R124" s="134">
        <f>Perfils!$G$30</f>
        <v>66.7</v>
      </c>
      <c r="S124" s="125">
        <f t="shared" ref="S124:S131" si="114">ROUND(Q124*R124,2)</f>
        <v>38175.839999999997</v>
      </c>
      <c r="T124" s="134">
        <f t="shared" si="92"/>
        <v>1612.6485628</v>
      </c>
      <c r="U124" s="125">
        <f t="shared" ref="U124:U131" si="115">I124+L124+O124+P124+S124</f>
        <v>147307</v>
      </c>
      <c r="V124" s="19"/>
      <c r="W124" s="19">
        <v>46753</v>
      </c>
      <c r="X124" s="32"/>
      <c r="Y124" s="29"/>
      <c r="Z124" s="19"/>
      <c r="AA124" s="558">
        <f t="shared" si="105"/>
        <v>109131.16</v>
      </c>
      <c r="AB124" s="28">
        <f t="shared" si="93"/>
        <v>58696</v>
      </c>
      <c r="AC124" s="28">
        <f t="shared" si="94"/>
        <v>29858.16</v>
      </c>
      <c r="AD124" s="28">
        <f t="shared" si="95"/>
        <v>20577</v>
      </c>
      <c r="AE124" s="33">
        <f t="shared" si="96"/>
        <v>0</v>
      </c>
      <c r="AF124" s="33">
        <f t="shared" si="97"/>
        <v>38175.839999999997</v>
      </c>
      <c r="AG124" s="218">
        <f t="shared" si="98"/>
        <v>147307</v>
      </c>
      <c r="AH124" s="12" t="s">
        <v>89</v>
      </c>
      <c r="AI124" s="306">
        <f t="shared" si="99"/>
        <v>880</v>
      </c>
      <c r="AJ124" s="306">
        <f t="shared" si="100"/>
        <v>447.6485757121439</v>
      </c>
      <c r="AK124" s="306">
        <f t="shared" si="101"/>
        <v>285</v>
      </c>
      <c r="AL124" s="306">
        <f t="shared" si="102"/>
        <v>0</v>
      </c>
      <c r="AM124" s="306">
        <f t="shared" si="103"/>
        <v>572.35142428785605</v>
      </c>
      <c r="AN124" s="307">
        <f t="shared" si="106"/>
        <v>2185</v>
      </c>
      <c r="AP124" s="146" t="s">
        <v>153</v>
      </c>
      <c r="AQ124" t="str">
        <f t="shared" si="107"/>
        <v>Serveis Socials Bàsics</v>
      </c>
      <c r="AR124"/>
      <c r="AS124"/>
    </row>
    <row r="125" spans="2:45" s="9" customFormat="1">
      <c r="B125">
        <v>4</v>
      </c>
      <c r="C125" s="146" t="s">
        <v>134</v>
      </c>
      <c r="D125" s="146" t="s">
        <v>135</v>
      </c>
      <c r="E125" s="146" t="s">
        <v>154</v>
      </c>
      <c r="F125" s="146" t="s">
        <v>155</v>
      </c>
      <c r="G125" s="135">
        <v>175</v>
      </c>
      <c r="H125" s="134">
        <f>Perfils!$G$9</f>
        <v>66.7</v>
      </c>
      <c r="I125" s="125">
        <f t="shared" si="108"/>
        <v>11672.5</v>
      </c>
      <c r="J125" s="136">
        <f>464-Q125</f>
        <v>203.63620895999998</v>
      </c>
      <c r="K125" s="134">
        <f>Perfils!$G$16</f>
        <v>66.7</v>
      </c>
      <c r="L125" s="125">
        <f t="shared" si="109"/>
        <v>13582.54</v>
      </c>
      <c r="M125" s="251">
        <f t="shared" si="104"/>
        <v>95.85</v>
      </c>
      <c r="N125" s="134">
        <f>Perfils!$G$23</f>
        <v>72.2</v>
      </c>
      <c r="O125" s="125">
        <f t="shared" si="113"/>
        <v>6920.37</v>
      </c>
      <c r="P125" s="30"/>
      <c r="Q125" s="252">
        <v>260.36379104000002</v>
      </c>
      <c r="R125" s="134">
        <f>Perfils!$G$30</f>
        <v>66.7</v>
      </c>
      <c r="S125" s="125">
        <f t="shared" si="114"/>
        <v>17366.259999999998</v>
      </c>
      <c r="T125" s="134">
        <f t="shared" si="92"/>
        <v>474.48620896</v>
      </c>
      <c r="U125" s="125">
        <f t="shared" si="115"/>
        <v>49541.67</v>
      </c>
      <c r="V125" s="19"/>
      <c r="W125" s="19">
        <v>46753</v>
      </c>
      <c r="X125" s="32"/>
      <c r="Y125" s="29"/>
      <c r="Z125" s="19"/>
      <c r="AA125" s="558">
        <f t="shared" si="105"/>
        <v>32175.41</v>
      </c>
      <c r="AB125" s="28">
        <f t="shared" si="93"/>
        <v>11672.5</v>
      </c>
      <c r="AC125" s="28">
        <f t="shared" si="94"/>
        <v>13582.54</v>
      </c>
      <c r="AD125" s="28">
        <f t="shared" si="95"/>
        <v>6920.37</v>
      </c>
      <c r="AE125" s="33">
        <f t="shared" si="96"/>
        <v>0</v>
      </c>
      <c r="AF125" s="33">
        <f t="shared" si="97"/>
        <v>17366.259999999998</v>
      </c>
      <c r="AG125" s="218">
        <f t="shared" si="98"/>
        <v>49541.67</v>
      </c>
      <c r="AH125" s="12" t="s">
        <v>89</v>
      </c>
      <c r="AI125" s="306">
        <f t="shared" si="99"/>
        <v>175</v>
      </c>
      <c r="AJ125" s="306">
        <f t="shared" si="100"/>
        <v>203.63628185907046</v>
      </c>
      <c r="AK125" s="306">
        <f t="shared" si="101"/>
        <v>95.85</v>
      </c>
      <c r="AL125" s="306">
        <f t="shared" si="102"/>
        <v>0</v>
      </c>
      <c r="AM125" s="306">
        <f t="shared" si="103"/>
        <v>260.36371814092951</v>
      </c>
      <c r="AN125" s="307">
        <f t="shared" si="106"/>
        <v>734.84999999999991</v>
      </c>
      <c r="AP125" s="217" t="s">
        <v>155</v>
      </c>
      <c r="AQ125" t="str">
        <f t="shared" si="107"/>
        <v>Expedients Serveis Socials</v>
      </c>
      <c r="AR125"/>
      <c r="AS125"/>
    </row>
    <row r="126" spans="2:45" s="9" customFormat="1">
      <c r="B126">
        <v>6</v>
      </c>
      <c r="C126" s="146" t="s">
        <v>134</v>
      </c>
      <c r="D126" s="146" t="s">
        <v>135</v>
      </c>
      <c r="E126" s="146" t="s">
        <v>156</v>
      </c>
      <c r="F126" s="146" t="s">
        <v>157</v>
      </c>
      <c r="G126" s="135">
        <v>35</v>
      </c>
      <c r="H126" s="134">
        <f>Perfils!$G$9</f>
        <v>66.7</v>
      </c>
      <c r="I126" s="125">
        <f t="shared" si="108"/>
        <v>2334.5</v>
      </c>
      <c r="J126" s="136">
        <f>35.997824-Q126</f>
        <v>15.797185039999999</v>
      </c>
      <c r="K126" s="134">
        <f>Perfils!$G$16</f>
        <v>66.7</v>
      </c>
      <c r="L126" s="125">
        <f t="shared" si="109"/>
        <v>1053.67</v>
      </c>
      <c r="M126" s="251">
        <f t="shared" si="104"/>
        <v>10.649673600000002</v>
      </c>
      <c r="N126" s="134">
        <f>Perfils!$G$23</f>
        <v>72.2</v>
      </c>
      <c r="O126" s="125">
        <f t="shared" si="113"/>
        <v>768.91</v>
      </c>
      <c r="P126" s="30"/>
      <c r="Q126" s="252">
        <v>20.200638960000003</v>
      </c>
      <c r="R126" s="134">
        <f>Perfils!$G$30</f>
        <v>66.7</v>
      </c>
      <c r="S126" s="125">
        <f t="shared" si="114"/>
        <v>1347.38</v>
      </c>
      <c r="T126" s="134">
        <f t="shared" si="92"/>
        <v>61.446858640000002</v>
      </c>
      <c r="U126" s="125">
        <f t="shared" si="115"/>
        <v>5504.46</v>
      </c>
      <c r="V126" s="19"/>
      <c r="W126" s="19">
        <v>46753</v>
      </c>
      <c r="X126" s="32"/>
      <c r="Y126" s="29"/>
      <c r="Z126" s="19"/>
      <c r="AA126" s="558">
        <f t="shared" si="105"/>
        <v>4157.08</v>
      </c>
      <c r="AB126" s="28">
        <f t="shared" si="93"/>
        <v>2334.5</v>
      </c>
      <c r="AC126" s="28">
        <f t="shared" si="94"/>
        <v>1053.67</v>
      </c>
      <c r="AD126" s="28">
        <f t="shared" si="95"/>
        <v>768.91</v>
      </c>
      <c r="AE126" s="33">
        <f t="shared" si="96"/>
        <v>0</v>
      </c>
      <c r="AF126" s="33">
        <f t="shared" si="97"/>
        <v>1347.38</v>
      </c>
      <c r="AG126" s="218">
        <f t="shared" si="98"/>
        <v>5504.46</v>
      </c>
      <c r="AH126" s="12" t="s">
        <v>89</v>
      </c>
      <c r="AI126" s="306">
        <f t="shared" si="99"/>
        <v>35</v>
      </c>
      <c r="AJ126" s="306">
        <f t="shared" si="100"/>
        <v>15.797151424287856</v>
      </c>
      <c r="AK126" s="306">
        <f t="shared" si="101"/>
        <v>10.64972299168975</v>
      </c>
      <c r="AL126" s="306">
        <f t="shared" si="102"/>
        <v>0</v>
      </c>
      <c r="AM126" s="306">
        <f t="shared" si="103"/>
        <v>20.200599700149926</v>
      </c>
      <c r="AN126" s="307">
        <f t="shared" si="106"/>
        <v>81.647474116127526</v>
      </c>
      <c r="AP126" s="217" t="s">
        <v>157</v>
      </c>
      <c r="AQ126" t="str">
        <f t="shared" si="107"/>
        <v>Expedients Serveis Socials</v>
      </c>
      <c r="AR126"/>
      <c r="AS126"/>
    </row>
    <row r="127" spans="2:45" s="9" customFormat="1">
      <c r="B127">
        <v>6</v>
      </c>
      <c r="C127" s="146" t="s">
        <v>134</v>
      </c>
      <c r="D127" s="146" t="s">
        <v>135</v>
      </c>
      <c r="E127" s="146" t="s">
        <v>158</v>
      </c>
      <c r="F127" s="146" t="s">
        <v>159</v>
      </c>
      <c r="G127" s="135">
        <v>560</v>
      </c>
      <c r="H127" s="134">
        <f>Perfils!$G$9</f>
        <v>66.7</v>
      </c>
      <c r="I127" s="125">
        <f t="shared" si="108"/>
        <v>37352</v>
      </c>
      <c r="J127" s="136">
        <f>430-Q127</f>
        <v>188.71459019999998</v>
      </c>
      <c r="K127" s="134">
        <f>Perfils!$G$16</f>
        <v>66.7</v>
      </c>
      <c r="L127" s="125">
        <f t="shared" si="109"/>
        <v>12587.26</v>
      </c>
      <c r="M127" s="251">
        <f t="shared" si="104"/>
        <v>148.5</v>
      </c>
      <c r="N127" s="134">
        <f>Perfils!$G$23</f>
        <v>72.2</v>
      </c>
      <c r="O127" s="125">
        <f t="shared" si="113"/>
        <v>10721.7</v>
      </c>
      <c r="P127" s="30"/>
      <c r="Q127" s="252">
        <v>241.28540980000002</v>
      </c>
      <c r="R127" s="134">
        <f>Perfils!$G$30</f>
        <v>66.7</v>
      </c>
      <c r="S127" s="125">
        <f t="shared" si="114"/>
        <v>16093.74</v>
      </c>
      <c r="T127" s="134">
        <f t="shared" si="92"/>
        <v>897.21459019999998</v>
      </c>
      <c r="U127" s="125">
        <f t="shared" si="115"/>
        <v>76754.700000000012</v>
      </c>
      <c r="V127" s="19"/>
      <c r="W127" s="19">
        <v>46753</v>
      </c>
      <c r="X127" s="32"/>
      <c r="Y127" s="29"/>
      <c r="Z127" s="19"/>
      <c r="AA127" s="558">
        <f t="shared" si="105"/>
        <v>60660.960000000006</v>
      </c>
      <c r="AB127" s="28">
        <f t="shared" si="93"/>
        <v>37352</v>
      </c>
      <c r="AC127" s="28">
        <f t="shared" si="94"/>
        <v>12587.26</v>
      </c>
      <c r="AD127" s="28">
        <f t="shared" si="95"/>
        <v>10721.7</v>
      </c>
      <c r="AE127" s="33">
        <f t="shared" si="96"/>
        <v>0</v>
      </c>
      <c r="AF127" s="33">
        <f t="shared" si="97"/>
        <v>16093.74</v>
      </c>
      <c r="AG127" s="218">
        <f t="shared" si="98"/>
        <v>76754.700000000012</v>
      </c>
      <c r="AH127" s="12" t="s">
        <v>89</v>
      </c>
      <c r="AI127" s="306">
        <f t="shared" si="99"/>
        <v>560</v>
      </c>
      <c r="AJ127" s="306">
        <f t="shared" si="100"/>
        <v>188.71454272863568</v>
      </c>
      <c r="AK127" s="306">
        <f t="shared" si="101"/>
        <v>148.5</v>
      </c>
      <c r="AL127" s="306">
        <f t="shared" si="102"/>
        <v>0</v>
      </c>
      <c r="AM127" s="306">
        <f t="shared" si="103"/>
        <v>241.28545727136429</v>
      </c>
      <c r="AN127" s="307">
        <f t="shared" si="106"/>
        <v>1138.5</v>
      </c>
      <c r="AP127" s="217" t="s">
        <v>159</v>
      </c>
      <c r="AQ127" t="str">
        <f t="shared" si="107"/>
        <v>Expedients Serveis Socials</v>
      </c>
      <c r="AR127"/>
      <c r="AS127"/>
    </row>
    <row r="128" spans="2:45" s="9" customFormat="1">
      <c r="B128">
        <v>6</v>
      </c>
      <c r="C128" s="146" t="s">
        <v>134</v>
      </c>
      <c r="D128" s="146" t="s">
        <v>135</v>
      </c>
      <c r="E128" s="146" t="s">
        <v>160</v>
      </c>
      <c r="F128" s="146" t="s">
        <v>161</v>
      </c>
      <c r="G128" s="135">
        <v>35</v>
      </c>
      <c r="H128" s="134">
        <f>Perfils!$G$9</f>
        <v>66.7</v>
      </c>
      <c r="I128" s="125">
        <f t="shared" si="108"/>
        <v>2334.5</v>
      </c>
      <c r="J128" s="136">
        <f>0-Q128</f>
        <v>0</v>
      </c>
      <c r="K128" s="134">
        <f>Perfils!$G$16</f>
        <v>66.7</v>
      </c>
      <c r="L128" s="125">
        <f t="shared" si="109"/>
        <v>0</v>
      </c>
      <c r="M128" s="251">
        <f t="shared" si="104"/>
        <v>5.25</v>
      </c>
      <c r="N128" s="134">
        <f>Perfils!$G$23</f>
        <v>72.2</v>
      </c>
      <c r="O128" s="125">
        <f t="shared" si="113"/>
        <v>379.05</v>
      </c>
      <c r="P128" s="30"/>
      <c r="Q128" s="252">
        <v>0</v>
      </c>
      <c r="R128" s="134">
        <f>Perfils!$G$30</f>
        <v>66.7</v>
      </c>
      <c r="S128" s="125">
        <f t="shared" si="114"/>
        <v>0</v>
      </c>
      <c r="T128" s="134">
        <f t="shared" si="92"/>
        <v>40.25</v>
      </c>
      <c r="U128" s="125">
        <f t="shared" si="115"/>
        <v>2713.55</v>
      </c>
      <c r="V128" s="19"/>
      <c r="W128" s="19">
        <v>46753</v>
      </c>
      <c r="X128" s="32"/>
      <c r="Y128" s="29"/>
      <c r="Z128" s="19"/>
      <c r="AA128" s="558">
        <f t="shared" si="105"/>
        <v>2713.55</v>
      </c>
      <c r="AB128" s="28">
        <f t="shared" si="93"/>
        <v>2334.5</v>
      </c>
      <c r="AC128" s="28">
        <f t="shared" si="94"/>
        <v>0</v>
      </c>
      <c r="AD128" s="28">
        <f t="shared" si="95"/>
        <v>379.05</v>
      </c>
      <c r="AE128" s="33">
        <f t="shared" si="96"/>
        <v>0</v>
      </c>
      <c r="AF128" s="33">
        <f t="shared" si="97"/>
        <v>0</v>
      </c>
      <c r="AG128" s="218">
        <f t="shared" si="98"/>
        <v>2713.55</v>
      </c>
      <c r="AH128" s="12" t="s">
        <v>89</v>
      </c>
      <c r="AI128" s="306">
        <f t="shared" si="99"/>
        <v>35</v>
      </c>
      <c r="AJ128" s="306">
        <f t="shared" si="100"/>
        <v>0</v>
      </c>
      <c r="AK128" s="306">
        <f t="shared" si="101"/>
        <v>5.25</v>
      </c>
      <c r="AL128" s="306">
        <f t="shared" si="102"/>
        <v>0</v>
      </c>
      <c r="AM128" s="306">
        <f t="shared" si="103"/>
        <v>0</v>
      </c>
      <c r="AN128" s="307">
        <f t="shared" si="106"/>
        <v>40.25</v>
      </c>
      <c r="AP128" s="146" t="s">
        <v>161</v>
      </c>
      <c r="AQ128" t="str">
        <f t="shared" si="107"/>
        <v>Expedients Serveis Socials</v>
      </c>
      <c r="AR128"/>
      <c r="AS128"/>
    </row>
    <row r="129" spans="1:53" s="9" customFormat="1">
      <c r="B129">
        <v>4</v>
      </c>
      <c r="C129" s="146" t="s">
        <v>105</v>
      </c>
      <c r="D129" s="146" t="s">
        <v>102</v>
      </c>
      <c r="E129" s="146" t="s">
        <v>162</v>
      </c>
      <c r="F129" s="146" t="s">
        <v>163</v>
      </c>
      <c r="G129" s="135">
        <v>0</v>
      </c>
      <c r="H129" s="134">
        <f>Perfils!$G$9</f>
        <v>66.7</v>
      </c>
      <c r="I129" s="125">
        <f t="shared" si="108"/>
        <v>0</v>
      </c>
      <c r="J129" s="136">
        <f>0-Q129</f>
        <v>0</v>
      </c>
      <c r="K129" s="134">
        <f>Perfils!$G$16</f>
        <v>66.7</v>
      </c>
      <c r="L129" s="125">
        <f t="shared" si="109"/>
        <v>0</v>
      </c>
      <c r="M129" s="251">
        <f t="shared" si="104"/>
        <v>0</v>
      </c>
      <c r="N129" s="134">
        <f>Perfils!$G$23</f>
        <v>72.2</v>
      </c>
      <c r="O129" s="125">
        <f t="shared" si="113"/>
        <v>0</v>
      </c>
      <c r="P129" s="30"/>
      <c r="Q129" s="252">
        <v>0</v>
      </c>
      <c r="R129" s="134">
        <f>Perfils!$G$30</f>
        <v>66.7</v>
      </c>
      <c r="S129" s="125">
        <f t="shared" si="114"/>
        <v>0</v>
      </c>
      <c r="T129" s="134">
        <f t="shared" si="92"/>
        <v>0</v>
      </c>
      <c r="U129" s="125">
        <f t="shared" si="115"/>
        <v>0</v>
      </c>
      <c r="V129" s="19"/>
      <c r="W129" s="19">
        <v>46753</v>
      </c>
      <c r="X129" s="32"/>
      <c r="Y129" s="29"/>
      <c r="Z129" s="19"/>
      <c r="AA129" s="558">
        <f t="shared" si="105"/>
        <v>0</v>
      </c>
      <c r="AB129" s="28">
        <f t="shared" si="93"/>
        <v>0</v>
      </c>
      <c r="AC129" s="28">
        <f t="shared" si="94"/>
        <v>0</v>
      </c>
      <c r="AD129" s="28">
        <f t="shared" si="95"/>
        <v>0</v>
      </c>
      <c r="AE129" s="33">
        <f t="shared" si="96"/>
        <v>0</v>
      </c>
      <c r="AF129" s="33">
        <f t="shared" si="97"/>
        <v>0</v>
      </c>
      <c r="AG129" s="218">
        <f t="shared" si="98"/>
        <v>0</v>
      </c>
      <c r="AH129" s="12" t="s">
        <v>89</v>
      </c>
      <c r="AI129" s="306">
        <f t="shared" si="99"/>
        <v>0</v>
      </c>
      <c r="AJ129" s="306">
        <f t="shared" si="100"/>
        <v>0</v>
      </c>
      <c r="AK129" s="306">
        <f t="shared" si="101"/>
        <v>0</v>
      </c>
      <c r="AL129" s="306">
        <f t="shared" si="102"/>
        <v>0</v>
      </c>
      <c r="AM129" s="306">
        <f t="shared" si="103"/>
        <v>0</v>
      </c>
      <c r="AN129" s="307">
        <f t="shared" si="106"/>
        <v>0</v>
      </c>
      <c r="AP129" s="146" t="s">
        <v>163</v>
      </c>
      <c r="AQ129" t="str">
        <f t="shared" si="107"/>
        <v>Equipaments i altres recursos Persones vulnerables</v>
      </c>
      <c r="AR129"/>
      <c r="AS129"/>
    </row>
    <row r="130" spans="1:53" s="9" customFormat="1">
      <c r="B130">
        <v>6</v>
      </c>
      <c r="C130" s="146" t="s">
        <v>164</v>
      </c>
      <c r="D130" s="146" t="s">
        <v>165</v>
      </c>
      <c r="E130" s="146" t="s">
        <v>166</v>
      </c>
      <c r="F130" s="146" t="s">
        <v>167</v>
      </c>
      <c r="G130" s="135">
        <v>105</v>
      </c>
      <c r="H130" s="134">
        <f>Perfils!$G$9</f>
        <v>66.7</v>
      </c>
      <c r="I130" s="125">
        <f t="shared" si="108"/>
        <v>7003.5</v>
      </c>
      <c r="J130" s="136">
        <f>280-Q130</f>
        <v>122.88391919999998</v>
      </c>
      <c r="K130" s="134">
        <f>Perfils!$G$16</f>
        <v>66.7</v>
      </c>
      <c r="L130" s="125">
        <f t="shared" si="109"/>
        <v>8196.36</v>
      </c>
      <c r="M130" s="251">
        <f t="shared" si="104"/>
        <v>57.75</v>
      </c>
      <c r="N130" s="134">
        <f>Perfils!$G$23</f>
        <v>72.2</v>
      </c>
      <c r="O130" s="125">
        <f t="shared" si="113"/>
        <v>4169.55</v>
      </c>
      <c r="P130" s="30"/>
      <c r="Q130" s="252">
        <v>157.11608080000002</v>
      </c>
      <c r="R130" s="134">
        <f>Perfils!$G$30</f>
        <v>66.7</v>
      </c>
      <c r="S130" s="125">
        <f t="shared" si="114"/>
        <v>10479.64</v>
      </c>
      <c r="T130" s="134">
        <f t="shared" si="92"/>
        <v>285.63391919999998</v>
      </c>
      <c r="U130" s="125">
        <f t="shared" si="115"/>
        <v>29849.05</v>
      </c>
      <c r="V130" s="19"/>
      <c r="W130" s="19">
        <v>46753</v>
      </c>
      <c r="X130" s="32"/>
      <c r="Y130" s="29"/>
      <c r="Z130" s="19"/>
      <c r="AA130" s="558">
        <f t="shared" si="105"/>
        <v>19369.41</v>
      </c>
      <c r="AB130" s="28">
        <f t="shared" si="93"/>
        <v>7003.5</v>
      </c>
      <c r="AC130" s="28">
        <f t="shared" si="94"/>
        <v>8196.36</v>
      </c>
      <c r="AD130" s="28">
        <f t="shared" si="95"/>
        <v>4169.55</v>
      </c>
      <c r="AE130" s="33">
        <f t="shared" si="96"/>
        <v>0</v>
      </c>
      <c r="AF130" s="33">
        <f t="shared" si="97"/>
        <v>10479.64</v>
      </c>
      <c r="AG130" s="218">
        <f t="shared" si="98"/>
        <v>29849.05</v>
      </c>
      <c r="AH130" s="12" t="s">
        <v>89</v>
      </c>
      <c r="AI130" s="306">
        <f t="shared" si="99"/>
        <v>105</v>
      </c>
      <c r="AJ130" s="306">
        <f t="shared" si="100"/>
        <v>122.88395802098951</v>
      </c>
      <c r="AK130" s="306">
        <f t="shared" si="101"/>
        <v>57.75</v>
      </c>
      <c r="AL130" s="306">
        <f t="shared" si="102"/>
        <v>0</v>
      </c>
      <c r="AM130" s="306">
        <f t="shared" si="103"/>
        <v>157.11604197901048</v>
      </c>
      <c r="AN130" s="307">
        <f t="shared" si="106"/>
        <v>442.75</v>
      </c>
      <c r="AP130" s="217" t="s">
        <v>167</v>
      </c>
      <c r="AQ130" t="str">
        <f t="shared" si="107"/>
        <v>Servei indicadors i explotació de dades</v>
      </c>
      <c r="AR130"/>
      <c r="AS130"/>
    </row>
    <row r="131" spans="1:53" s="9" customFormat="1">
      <c r="B131">
        <v>6</v>
      </c>
      <c r="C131" s="146" t="s">
        <v>164</v>
      </c>
      <c r="D131" s="146" t="s">
        <v>165</v>
      </c>
      <c r="E131" s="146" t="s">
        <v>166</v>
      </c>
      <c r="F131" s="146" t="s">
        <v>168</v>
      </c>
      <c r="G131" s="135">
        <v>0</v>
      </c>
      <c r="H131" s="134">
        <f>Perfils!$G$9</f>
        <v>66.7</v>
      </c>
      <c r="I131" s="125">
        <f t="shared" si="108"/>
        <v>0</v>
      </c>
      <c r="J131" s="136">
        <f>740-Q131</f>
        <v>324.76464359999994</v>
      </c>
      <c r="K131" s="134">
        <f>Perfils!$G$16</f>
        <v>66.7</v>
      </c>
      <c r="L131" s="125">
        <f t="shared" si="109"/>
        <v>21661.8</v>
      </c>
      <c r="M131" s="251">
        <f t="shared" si="104"/>
        <v>111</v>
      </c>
      <c r="N131" s="134">
        <f>Perfils!$G$23</f>
        <v>72.2</v>
      </c>
      <c r="O131" s="125">
        <f t="shared" si="113"/>
        <v>8014.2</v>
      </c>
      <c r="P131" s="30"/>
      <c r="Q131" s="252">
        <v>415.23535640000006</v>
      </c>
      <c r="R131" s="134">
        <f>Perfils!$G$30</f>
        <v>66.7</v>
      </c>
      <c r="S131" s="125">
        <f t="shared" si="114"/>
        <v>27696.2</v>
      </c>
      <c r="T131" s="134">
        <f t="shared" si="92"/>
        <v>435.76464359999994</v>
      </c>
      <c r="U131" s="125">
        <f t="shared" si="115"/>
        <v>57372.2</v>
      </c>
      <c r="V131" s="19"/>
      <c r="W131" s="19">
        <v>46753</v>
      </c>
      <c r="X131" s="32"/>
      <c r="Y131" s="29"/>
      <c r="Z131" s="19"/>
      <c r="AA131" s="558">
        <f t="shared" si="105"/>
        <v>29676</v>
      </c>
      <c r="AB131" s="28">
        <f t="shared" si="93"/>
        <v>0</v>
      </c>
      <c r="AC131" s="28">
        <f t="shared" si="94"/>
        <v>21661.8</v>
      </c>
      <c r="AD131" s="28">
        <f t="shared" si="95"/>
        <v>8014.2</v>
      </c>
      <c r="AE131" s="33">
        <f t="shared" si="96"/>
        <v>0</v>
      </c>
      <c r="AF131" s="33">
        <f t="shared" si="97"/>
        <v>27696.2</v>
      </c>
      <c r="AG131" s="218">
        <f t="shared" si="98"/>
        <v>57372.2</v>
      </c>
      <c r="AH131" s="12" t="s">
        <v>89</v>
      </c>
      <c r="AI131" s="306">
        <f t="shared" si="99"/>
        <v>0</v>
      </c>
      <c r="AJ131" s="306">
        <f t="shared" si="100"/>
        <v>324.7646176911544</v>
      </c>
      <c r="AK131" s="306">
        <f t="shared" si="101"/>
        <v>111</v>
      </c>
      <c r="AL131" s="306">
        <f t="shared" si="102"/>
        <v>0</v>
      </c>
      <c r="AM131" s="306">
        <f t="shared" si="103"/>
        <v>415.23538230884554</v>
      </c>
      <c r="AN131" s="307">
        <f t="shared" si="106"/>
        <v>851</v>
      </c>
      <c r="AP131" s="217" t="s">
        <v>168</v>
      </c>
      <c r="AQ131" t="str">
        <f t="shared" si="107"/>
        <v>Servei indicadors i explotació de dades</v>
      </c>
      <c r="AR131"/>
      <c r="AS131"/>
    </row>
    <row r="132" spans="1:53" s="9" customFormat="1" ht="14.15" customHeight="1">
      <c r="A132" s="126"/>
      <c r="B132"/>
      <c r="C132" s="643"/>
      <c r="D132" s="643"/>
      <c r="E132" s="643"/>
      <c r="F132" s="219" t="s">
        <v>170</v>
      </c>
      <c r="G132" s="220">
        <f>SUM(G106:G131)</f>
        <v>5439.96</v>
      </c>
      <c r="H132" s="220"/>
      <c r="I132" s="220">
        <f>SUM(I106:I131)</f>
        <v>362845.33</v>
      </c>
      <c r="J132" s="220">
        <f>SUM(J106:J131)</f>
        <v>4843.6369208529995</v>
      </c>
      <c r="K132" s="220"/>
      <c r="L132" s="220">
        <f>SUM(L106:L131)</f>
        <v>323070.58999999997</v>
      </c>
      <c r="M132" s="220">
        <f>SUM(M106:M131)</f>
        <v>2074.1168600999999</v>
      </c>
      <c r="N132" s="220"/>
      <c r="O132" s="220">
        <f>SUM(O106:O131)</f>
        <v>149751.24000000002</v>
      </c>
      <c r="P132" s="220">
        <f>SUM(P106:P131)</f>
        <v>0</v>
      </c>
      <c r="Q132" s="220">
        <f>SUM(Q106:Q131)</f>
        <v>4885.4403631470013</v>
      </c>
      <c r="R132" s="220"/>
      <c r="S132" s="220">
        <f>SUM(S106:S130)</f>
        <v>298162.67</v>
      </c>
      <c r="T132" s="220">
        <f>SUM(T106:T131)</f>
        <v>12357.713780953</v>
      </c>
      <c r="U132" s="220">
        <f>SUM(U106:U131)</f>
        <v>1161526.03</v>
      </c>
      <c r="V132" s="221"/>
      <c r="W132" s="221"/>
      <c r="X132" s="220">
        <f>SUM(X106:X131)</f>
        <v>0</v>
      </c>
      <c r="Y132" s="220">
        <f>SUM(Y106:Y131)</f>
        <v>0</v>
      </c>
      <c r="Z132" s="220"/>
      <c r="AA132" s="558">
        <f t="shared" ref="AA132:AG132" si="116">SUM(AA106:AA131)</f>
        <v>801080.94000000018</v>
      </c>
      <c r="AB132" s="220">
        <f t="shared" si="116"/>
        <v>345752.98</v>
      </c>
      <c r="AC132" s="220">
        <f t="shared" si="116"/>
        <v>311267.61</v>
      </c>
      <c r="AD132" s="220">
        <f t="shared" si="116"/>
        <v>144060.35</v>
      </c>
      <c r="AE132" s="220">
        <f t="shared" si="116"/>
        <v>0</v>
      </c>
      <c r="AF132" s="220">
        <f t="shared" si="116"/>
        <v>315320.64</v>
      </c>
      <c r="AG132" s="220">
        <f t="shared" si="116"/>
        <v>1116401.58</v>
      </c>
      <c r="AH132" s="12"/>
      <c r="AI132" s="220">
        <f t="shared" ref="AI132:AN132" si="117">SUM(AI106:AI131)</f>
        <v>5183.7028485757128</v>
      </c>
      <c r="AJ132" s="220">
        <f t="shared" si="117"/>
        <v>4666.6808095952019</v>
      </c>
      <c r="AK132" s="220">
        <f t="shared" si="117"/>
        <v>1995.295706371191</v>
      </c>
      <c r="AL132" s="220">
        <f t="shared" si="117"/>
        <v>0</v>
      </c>
      <c r="AM132" s="220">
        <f t="shared" si="117"/>
        <v>4727.4458770614683</v>
      </c>
      <c r="AN132" s="220">
        <f t="shared" si="117"/>
        <v>16573.125241603575</v>
      </c>
      <c r="AP132" s="219" t="s">
        <v>170</v>
      </c>
      <c r="AQ132"/>
      <c r="AR132"/>
      <c r="AS132"/>
    </row>
    <row r="133" spans="1:53" s="9" customFormat="1">
      <c r="B133">
        <v>1</v>
      </c>
      <c r="C133" s="228" t="s">
        <v>171</v>
      </c>
      <c r="D133" s="228" t="s">
        <v>172</v>
      </c>
      <c r="E133" s="228"/>
      <c r="F133" s="228" t="s">
        <v>174</v>
      </c>
      <c r="G133" s="135">
        <v>186.64997</v>
      </c>
      <c r="H133" s="134">
        <f>Perfils!$G$9</f>
        <v>66.7</v>
      </c>
      <c r="I133" s="125">
        <f>ROUND(G133*H133,2)</f>
        <v>12449.55</v>
      </c>
      <c r="J133" s="135">
        <f>340-Q133</f>
        <v>204.00009588</v>
      </c>
      <c r="K133" s="134">
        <f>Perfils!$G$16</f>
        <v>66.7</v>
      </c>
      <c r="L133" s="125">
        <f>ROUND(J133*K133,2)</f>
        <v>13606.81</v>
      </c>
      <c r="M133" s="251">
        <f t="shared" ref="M133:M135" si="118">(G133+J133+Q133)*0.15</f>
        <v>78.997495499999985</v>
      </c>
      <c r="N133" s="134">
        <f>Perfils!$G$23</f>
        <v>72.2</v>
      </c>
      <c r="O133" s="125">
        <f>ROUND(M133*N133,2)</f>
        <v>5703.62</v>
      </c>
      <c r="P133" s="30"/>
      <c r="Q133" s="252">
        <v>135.99990412</v>
      </c>
      <c r="R133" s="134">
        <f>Perfils!$G$30</f>
        <v>66.7</v>
      </c>
      <c r="S133" s="125">
        <f>ROUND(Q133*R133,2)</f>
        <v>9071.19</v>
      </c>
      <c r="T133" s="134">
        <f>G133+J133+M133</f>
        <v>469.64756137999996</v>
      </c>
      <c r="U133" s="125">
        <f>I133+L133+O133+P133+S133</f>
        <v>40831.17</v>
      </c>
      <c r="V133" s="19"/>
      <c r="W133" s="19">
        <v>46753</v>
      </c>
      <c r="X133" s="32"/>
      <c r="Y133" s="29"/>
      <c r="Z133" s="19"/>
      <c r="AA133" s="558">
        <f t="shared" si="105"/>
        <v>31759.98</v>
      </c>
      <c r="AB133" s="28">
        <f>ROUND(I133*(MIN($AA$104,$Z133)-$W133+1)/366,2)</f>
        <v>12449.55</v>
      </c>
      <c r="AC133" s="28">
        <f>ROUND(L133*(MIN($AA$104,$Z133)-$W133+1)/366,2)+Y133</f>
        <v>13606.81</v>
      </c>
      <c r="AD133" s="28">
        <f>ROUND(O133*(MIN($AA$104,$Z133)-$W133+1)/366,2)</f>
        <v>5703.62</v>
      </c>
      <c r="AE133" s="33">
        <f>P133</f>
        <v>0</v>
      </c>
      <c r="AF133" s="33">
        <f t="shared" ref="AF133:AF136" si="119">ROUND(S133*(MIN($AA$104,$Z133)-$W133+1)/366,2)</f>
        <v>9071.19</v>
      </c>
      <c r="AG133" s="531">
        <f>SUM(AB133:AF133)</f>
        <v>40831.17</v>
      </c>
      <c r="AH133" t="s">
        <v>5</v>
      </c>
      <c r="AI133" s="306">
        <f>AB133/H133</f>
        <v>186.64992503748124</v>
      </c>
      <c r="AJ133" s="306">
        <f>(AC133-Y133)/K133</f>
        <v>204.00014992503748</v>
      </c>
      <c r="AK133" s="306">
        <f>AD133/N133</f>
        <v>78.997506925207745</v>
      </c>
      <c r="AL133" s="306">
        <f>X133</f>
        <v>0</v>
      </c>
      <c r="AM133" s="306">
        <f t="shared" ref="AM133:AM136" si="120">AF133/K133</f>
        <v>135.99985007496252</v>
      </c>
      <c r="AN133" s="532">
        <f t="shared" ref="AN133:AN136" si="121">SUM(AI133:AM133)</f>
        <v>605.64743196268898</v>
      </c>
      <c r="AP133" s="228" t="s">
        <v>174</v>
      </c>
      <c r="AQ133" t="str">
        <f t="shared" ref="AQ133:AQ136" si="122">D133</f>
        <v>Serveis a Escoles (PAE)</v>
      </c>
      <c r="AR133"/>
      <c r="AS133"/>
    </row>
    <row r="134" spans="1:53" s="9" customFormat="1">
      <c r="B134">
        <v>1</v>
      </c>
      <c r="C134" s="228" t="s">
        <v>171</v>
      </c>
      <c r="D134" s="228" t="s">
        <v>175</v>
      </c>
      <c r="E134" s="228"/>
      <c r="F134" s="223" t="s">
        <v>177</v>
      </c>
      <c r="G134" s="135">
        <v>90.143434999999997</v>
      </c>
      <c r="H134" s="134">
        <f>Perfils!$G$9</f>
        <v>66.7</v>
      </c>
      <c r="I134" s="125">
        <f>ROUND(G134*H134,2)</f>
        <v>6012.57</v>
      </c>
      <c r="J134" s="135">
        <f>83.646885-Q134-0.0001</f>
        <v>50.186808589299993</v>
      </c>
      <c r="K134" s="134">
        <f>Perfils!$G$16</f>
        <v>66.7</v>
      </c>
      <c r="L134" s="125">
        <f>ROUND(J134*K134,2)</f>
        <v>3347.46</v>
      </c>
      <c r="M134" s="251">
        <f t="shared" si="118"/>
        <v>26.068532999999995</v>
      </c>
      <c r="N134" s="134">
        <f>Perfils!$G$23</f>
        <v>72.2</v>
      </c>
      <c r="O134" s="125">
        <f>ROUND(M134*N134,2)</f>
        <v>1882.15</v>
      </c>
      <c r="P134" s="30"/>
      <c r="Q134" s="252">
        <v>33.459976410700001</v>
      </c>
      <c r="R134" s="134">
        <f>Perfils!$G$30</f>
        <v>66.7</v>
      </c>
      <c r="S134" s="125">
        <f>ROUND(Q134*R134,2)</f>
        <v>2231.7800000000002</v>
      </c>
      <c r="T134" s="134">
        <f>G134+J134+M134</f>
        <v>166.39877658929998</v>
      </c>
      <c r="U134" s="125">
        <f>I134+L134+O134+P134+S134</f>
        <v>13473.96</v>
      </c>
      <c r="V134" s="19"/>
      <c r="W134" s="19">
        <v>46753</v>
      </c>
      <c r="X134" s="32"/>
      <c r="Y134" s="29"/>
      <c r="Z134" s="19"/>
      <c r="AA134" s="558">
        <f t="shared" si="105"/>
        <v>11242.179999999998</v>
      </c>
      <c r="AB134" s="28">
        <f>ROUND(I134*(MIN($AA$104,$Z134)-$W134+1)/366,2)</f>
        <v>6012.57</v>
      </c>
      <c r="AC134" s="28">
        <f>ROUND(L134*(MIN($AA$104,$Z134)-$W134+1)/366,2)+Y134</f>
        <v>3347.46</v>
      </c>
      <c r="AD134" s="28">
        <f>ROUND(O134*(MIN($AA$104,$Z134)-$W134+1)/366,2)</f>
        <v>1882.15</v>
      </c>
      <c r="AE134" s="33">
        <f>P134</f>
        <v>0</v>
      </c>
      <c r="AF134" s="33">
        <f t="shared" si="119"/>
        <v>2231.7800000000002</v>
      </c>
      <c r="AG134" s="531">
        <f>SUM(AB134:AF134)</f>
        <v>13473.96</v>
      </c>
      <c r="AH134" t="s">
        <v>5</v>
      </c>
      <c r="AI134" s="306">
        <f>AB134/H134</f>
        <v>90.143478260869557</v>
      </c>
      <c r="AJ134" s="306">
        <f>(AC134-Y134)/K134</f>
        <v>50.186806596701651</v>
      </c>
      <c r="AK134" s="306">
        <f>AD134/N134</f>
        <v>26.068559556786703</v>
      </c>
      <c r="AL134" s="306">
        <f>X134</f>
        <v>0</v>
      </c>
      <c r="AM134" s="306">
        <f t="shared" si="120"/>
        <v>33.459970014992507</v>
      </c>
      <c r="AN134" s="532">
        <f t="shared" si="121"/>
        <v>199.85881442935042</v>
      </c>
      <c r="AP134" s="223" t="s">
        <v>177</v>
      </c>
      <c r="AQ134" t="str">
        <f t="shared" si="122"/>
        <v>Serveis a Escoles (Boulevard Educatiu)</v>
      </c>
      <c r="AR134"/>
      <c r="AS134"/>
    </row>
    <row r="135" spans="1:53" s="9" customFormat="1">
      <c r="B135">
        <v>1</v>
      </c>
      <c r="C135" s="228" t="s">
        <v>108</v>
      </c>
      <c r="D135" s="228" t="s">
        <v>178</v>
      </c>
      <c r="E135" s="228" t="s">
        <v>179</v>
      </c>
      <c r="F135" s="223" t="s">
        <v>180</v>
      </c>
      <c r="G135" s="251">
        <v>132.563875</v>
      </c>
      <c r="H135" s="134">
        <f>Perfils!$G$9</f>
        <v>66.7</v>
      </c>
      <c r="I135" s="125">
        <f>ROUND(G135*H135,2)</f>
        <v>8842.01</v>
      </c>
      <c r="J135" s="135">
        <f>212.5-Q135</f>
        <v>127.50005992500002</v>
      </c>
      <c r="K135" s="134">
        <f>Perfils!$G$16</f>
        <v>66.7</v>
      </c>
      <c r="L135" s="125">
        <f>ROUND(J135*K135,2)</f>
        <v>8504.25</v>
      </c>
      <c r="M135" s="251">
        <f t="shared" si="118"/>
        <v>51.759581249999997</v>
      </c>
      <c r="N135" s="134">
        <f>Perfils!$G$23</f>
        <v>72.2</v>
      </c>
      <c r="O135" s="125">
        <f>ROUND(M135*N135,2)</f>
        <v>3737.04</v>
      </c>
      <c r="P135" s="30"/>
      <c r="Q135" s="252">
        <v>84.999940074999984</v>
      </c>
      <c r="R135" s="134">
        <f>Perfils!$G$30</f>
        <v>66.7</v>
      </c>
      <c r="S135" s="125">
        <f>ROUND(Q135*R135,2)</f>
        <v>5669.5</v>
      </c>
      <c r="T135" s="134">
        <f>G135+J135+M135</f>
        <v>311.82351617500001</v>
      </c>
      <c r="U135" s="125">
        <f>I135+L135+O135+P135+S135</f>
        <v>26752.800000000003</v>
      </c>
      <c r="V135" s="19"/>
      <c r="W135" s="19">
        <v>46753</v>
      </c>
      <c r="X135" s="32"/>
      <c r="Y135" s="29"/>
      <c r="Z135" s="19">
        <v>47027</v>
      </c>
      <c r="AA135" s="558">
        <f t="shared" si="105"/>
        <v>15841.29</v>
      </c>
      <c r="AB135" s="28">
        <f>ROUND(I135*(MIN($AA$104,$Z135)-$W135+1)/366,2)</f>
        <v>6643.59</v>
      </c>
      <c r="AC135" s="28">
        <f>ROUND(L135*(MIN($AA$104,$Z135)-$W135+1)/366,2)+Y135</f>
        <v>6389.81</v>
      </c>
      <c r="AD135" s="28">
        <f>ROUND(O135*(MIN($AA$104,$Z135)-$W135+1)/366,2)</f>
        <v>2807.89</v>
      </c>
      <c r="AE135" s="33">
        <f>P135</f>
        <v>0</v>
      </c>
      <c r="AF135" s="33">
        <f t="shared" si="119"/>
        <v>4259.87</v>
      </c>
      <c r="AG135" s="531">
        <f>SUM(AB135:AF135)</f>
        <v>20101.16</v>
      </c>
      <c r="AH135" t="s">
        <v>5</v>
      </c>
      <c r="AI135" s="306">
        <f>AB135/H135</f>
        <v>99.604047976011998</v>
      </c>
      <c r="AJ135" s="306">
        <f>(AC135-Y135)/K135</f>
        <v>95.799250374812601</v>
      </c>
      <c r="AK135" s="306">
        <f>AD135/N135</f>
        <v>38.890443213296393</v>
      </c>
      <c r="AL135" s="306">
        <f>X135</f>
        <v>0</v>
      </c>
      <c r="AM135" s="306">
        <f t="shared" si="120"/>
        <v>63.866116941529228</v>
      </c>
      <c r="AN135" s="532">
        <f t="shared" si="121"/>
        <v>298.15985850565022</v>
      </c>
      <c r="AP135" s="223" t="s">
        <v>180</v>
      </c>
      <c r="AQ135" t="str">
        <f t="shared" si="122"/>
        <v>Servei d'Assistència a la Dona(ABITS)</v>
      </c>
      <c r="AR135"/>
      <c r="AS135"/>
    </row>
    <row r="136" spans="1:53" s="9" customFormat="1" ht="13.5" customHeight="1">
      <c r="B136">
        <v>1</v>
      </c>
      <c r="C136" s="228" t="s">
        <v>181</v>
      </c>
      <c r="D136" s="224" t="s">
        <v>182</v>
      </c>
      <c r="E136" s="228"/>
      <c r="F136" s="507" t="s">
        <v>182</v>
      </c>
      <c r="G136" s="135">
        <f>22527/H136</f>
        <v>335.9731543624161</v>
      </c>
      <c r="H136" s="134">
        <f>Perfils!$G$36</f>
        <v>67.05</v>
      </c>
      <c r="I136" s="125">
        <f>ROUND(G136*H136,2)</f>
        <v>22527</v>
      </c>
      <c r="J136" s="135">
        <f>(400-Q136)*0+ 18021.61/K136</f>
        <v>268.77867263236391</v>
      </c>
      <c r="K136" s="134">
        <f>Perfils!$G$36</f>
        <v>67.05</v>
      </c>
      <c r="L136" s="125">
        <f>ROUND(J136*K136,2)</f>
        <v>18021.61</v>
      </c>
      <c r="M136" s="251">
        <f>(G136+J136+Q136)*0.15*0 + 7581/N136</f>
        <v>105</v>
      </c>
      <c r="N136" s="134">
        <f>Perfils!$G$23</f>
        <v>72.2</v>
      </c>
      <c r="O136" s="125">
        <f>ROUND(M136*N136,2)</f>
        <v>7581</v>
      </c>
      <c r="P136" s="30"/>
      <c r="Q136" s="252">
        <f>159.9998872*0+ 12014.39/R136</f>
        <v>179.18553318419089</v>
      </c>
      <c r="R136" s="134">
        <f>Perfils!$G$36</f>
        <v>67.05</v>
      </c>
      <c r="S136" s="125">
        <f>ROUND(Q136*R136,2)</f>
        <v>12014.39</v>
      </c>
      <c r="T136" s="134">
        <f>G136+J136+M136</f>
        <v>709.75182699478</v>
      </c>
      <c r="U136" s="125">
        <f>I136+L136+O136+P136+S136</f>
        <v>60144</v>
      </c>
      <c r="V136" s="32"/>
      <c r="W136" s="19">
        <v>46753</v>
      </c>
      <c r="X136" s="134"/>
      <c r="Y136" s="347"/>
      <c r="Z136" s="32"/>
      <c r="AA136" s="558">
        <f t="shared" si="105"/>
        <v>48129.61</v>
      </c>
      <c r="AB136" s="28">
        <f>ROUND(I136*(MIN($AA$104,$Z136)-$W136+1)/366,2)</f>
        <v>22527</v>
      </c>
      <c r="AC136" s="28">
        <f>ROUND(L136*(MIN($AA$104,$Z136)-$W136+1)/366,2)+Y136</f>
        <v>18021.61</v>
      </c>
      <c r="AD136" s="28">
        <f t="shared" ref="AD136" si="123">ROUND(O136*(MIN($AA$104,$Z136)-$W136+1)/366,2)</f>
        <v>7581</v>
      </c>
      <c r="AE136" s="33">
        <f>P136</f>
        <v>0</v>
      </c>
      <c r="AF136" s="33">
        <f t="shared" si="119"/>
        <v>12014.39</v>
      </c>
      <c r="AG136" s="531">
        <f>SUM(AB136:AF136)</f>
        <v>60144</v>
      </c>
      <c r="AH136" t="s">
        <v>5</v>
      </c>
      <c r="AI136" s="306">
        <f>AB136/H136</f>
        <v>335.9731543624161</v>
      </c>
      <c r="AJ136" s="306">
        <f>(AC136-Y136)/K136</f>
        <v>268.77867263236391</v>
      </c>
      <c r="AK136" s="306">
        <f>AD136/N136</f>
        <v>105</v>
      </c>
      <c r="AL136" s="306">
        <f>X136</f>
        <v>0</v>
      </c>
      <c r="AM136" s="306">
        <f t="shared" si="120"/>
        <v>179.18553318419089</v>
      </c>
      <c r="AN136" s="532">
        <f t="shared" si="121"/>
        <v>888.93736017897095</v>
      </c>
      <c r="AP136" s="223" t="s">
        <v>182</v>
      </c>
      <c r="AQ136" t="str">
        <f t="shared" si="122"/>
        <v>Campanyes</v>
      </c>
      <c r="AR136"/>
      <c r="AS136"/>
    </row>
    <row r="137" spans="1:53" s="9" customFormat="1" ht="13.5" customHeight="1">
      <c r="C137" s="124"/>
      <c r="D137" s="124"/>
      <c r="E137" s="124"/>
      <c r="F137" s="226" t="s">
        <v>183</v>
      </c>
      <c r="G137" s="230">
        <f>SUM(G133:G136)</f>
        <v>745.3304343624161</v>
      </c>
      <c r="H137" s="230"/>
      <c r="I137" s="230">
        <f>SUM(I133:I136)</f>
        <v>49831.13</v>
      </c>
      <c r="J137" s="230">
        <f>SUM(J133:J136)</f>
        <v>650.4656370266639</v>
      </c>
      <c r="K137" s="230"/>
      <c r="L137" s="230">
        <f>SUM(L133:L136)</f>
        <v>43480.130000000005</v>
      </c>
      <c r="M137" s="230">
        <f>SUM(M133:M136)</f>
        <v>261.82560975000001</v>
      </c>
      <c r="N137" s="230"/>
      <c r="O137" s="230">
        <f>SUM(O133:O136)</f>
        <v>18903.810000000001</v>
      </c>
      <c r="P137" s="230">
        <f>SUM(P133:P136)</f>
        <v>0</v>
      </c>
      <c r="Q137" s="230">
        <f>SUM(Q133:Q136)</f>
        <v>433.64535378989086</v>
      </c>
      <c r="R137" s="230"/>
      <c r="S137" s="230">
        <f>SUM(S133:S136)</f>
        <v>28986.86</v>
      </c>
      <c r="T137" s="230">
        <f>SUM(T133:T136)</f>
        <v>1657.62168113908</v>
      </c>
      <c r="U137" s="230">
        <f>SUM(U133:U136)</f>
        <v>141201.93</v>
      </c>
      <c r="V137" s="231"/>
      <c r="W137" s="231"/>
      <c r="X137" s="230">
        <f>SUM(X133:X136)</f>
        <v>0</v>
      </c>
      <c r="Y137" s="230">
        <f>SUM(Y133:Y136)</f>
        <v>0</v>
      </c>
      <c r="Z137" s="227"/>
      <c r="AA137" s="558">
        <f t="shared" ref="AA137:AG137" si="124">SUM(AA133:AA136)</f>
        <v>106973.06</v>
      </c>
      <c r="AB137" s="227">
        <f t="shared" si="124"/>
        <v>47632.71</v>
      </c>
      <c r="AC137" s="227">
        <f t="shared" si="124"/>
        <v>41365.69</v>
      </c>
      <c r="AD137" s="227">
        <f t="shared" si="124"/>
        <v>17974.66</v>
      </c>
      <c r="AE137" s="227">
        <f t="shared" si="124"/>
        <v>0</v>
      </c>
      <c r="AF137" s="227">
        <f t="shared" si="124"/>
        <v>27577.23</v>
      </c>
      <c r="AG137" s="227">
        <f t="shared" si="124"/>
        <v>134550.28999999998</v>
      </c>
      <c r="AH137" s="233"/>
      <c r="AI137" s="227">
        <f t="shared" ref="AI137:AN137" si="125">SUM(AI133:AI136)</f>
        <v>712.37060563677892</v>
      </c>
      <c r="AJ137" s="227">
        <f t="shared" si="125"/>
        <v>618.76487952891557</v>
      </c>
      <c r="AK137" s="227">
        <f t="shared" si="125"/>
        <v>248.95650969529083</v>
      </c>
      <c r="AL137" s="227">
        <f t="shared" si="125"/>
        <v>0</v>
      </c>
      <c r="AM137" s="227">
        <f t="shared" si="125"/>
        <v>412.51147021567516</v>
      </c>
      <c r="AN137" s="227">
        <f t="shared" si="125"/>
        <v>1992.6034650766605</v>
      </c>
      <c r="AP137" s="345" t="s">
        <v>183</v>
      </c>
    </row>
    <row r="138" spans="1:53" s="9" customFormat="1" ht="15.5">
      <c r="C138" s="11" t="s">
        <v>83</v>
      </c>
      <c r="D138" s="24"/>
      <c r="E138" s="122"/>
      <c r="F138" s="214"/>
      <c r="G138" s="216">
        <f>G132+G137</f>
        <v>6185.2904343624159</v>
      </c>
      <c r="H138" s="216"/>
      <c r="I138" s="216">
        <f>I132+I137</f>
        <v>412676.46</v>
      </c>
      <c r="J138" s="216">
        <f>J132+J137</f>
        <v>5494.1025578796634</v>
      </c>
      <c r="K138" s="216"/>
      <c r="L138" s="216">
        <f>L132+L137</f>
        <v>366550.72</v>
      </c>
      <c r="M138" s="216">
        <f>M132+M137</f>
        <v>2335.9424698499997</v>
      </c>
      <c r="N138" s="216"/>
      <c r="O138" s="216">
        <f>O132+O137</f>
        <v>168655.05000000002</v>
      </c>
      <c r="P138" s="216">
        <f>P132+P137</f>
        <v>0</v>
      </c>
      <c r="Q138" s="216">
        <f>Q132+Q137</f>
        <v>5319.0857169368919</v>
      </c>
      <c r="R138" s="216"/>
      <c r="S138" s="216">
        <f>S132+S137</f>
        <v>327149.52999999997</v>
      </c>
      <c r="T138" s="216">
        <f>T132+T137</f>
        <v>14015.33546209208</v>
      </c>
      <c r="U138" s="216">
        <f>U132+U137</f>
        <v>1302727.96</v>
      </c>
      <c r="V138" s="215"/>
      <c r="W138" s="215"/>
      <c r="X138" s="215">
        <f>X132+X137</f>
        <v>0</v>
      </c>
      <c r="Y138" s="215">
        <f>Y132+Y137</f>
        <v>0</v>
      </c>
      <c r="Z138" s="215"/>
      <c r="AA138" s="558">
        <f>AA132+AA137</f>
        <v>908054.00000000023</v>
      </c>
      <c r="AB138" s="215">
        <f>AB132+AB137</f>
        <v>393385.69</v>
      </c>
      <c r="AC138" s="215">
        <f>AC132+AC137</f>
        <v>352633.3</v>
      </c>
      <c r="AD138" s="215">
        <f>AD132+AD137</f>
        <v>162035.01</v>
      </c>
      <c r="AE138" s="215">
        <f>AE132+AE137</f>
        <v>0</v>
      </c>
      <c r="AF138" s="215">
        <f>AF137</f>
        <v>27577.23</v>
      </c>
      <c r="AG138" s="215">
        <f>AG132+AG137</f>
        <v>1250951.8700000001</v>
      </c>
      <c r="AH138" s="12"/>
      <c r="AI138" s="215">
        <f>AI132+AI137</f>
        <v>5896.0734542124919</v>
      </c>
      <c r="AJ138" s="215">
        <f>AJ132+AJ137</f>
        <v>5285.4456891241171</v>
      </c>
      <c r="AK138" s="215">
        <f>AK132+AK137</f>
        <v>2244.2522160664821</v>
      </c>
      <c r="AL138" s="215">
        <f>AL137</f>
        <v>0</v>
      </c>
      <c r="AM138" s="215">
        <f>AM132+AM137</f>
        <v>5139.9573472771435</v>
      </c>
      <c r="AN138" s="215">
        <f>AN132+AN137</f>
        <v>18565.728706680235</v>
      </c>
      <c r="AP138" s="346" t="s">
        <v>83</v>
      </c>
    </row>
    <row r="139" spans="1:53">
      <c r="A139" s="12"/>
      <c r="B139" s="12"/>
      <c r="C139" s="100"/>
      <c r="D139" s="101"/>
      <c r="E139" s="101"/>
      <c r="F139" s="101"/>
      <c r="G139" s="100"/>
      <c r="H139" s="12"/>
      <c r="I139" s="619">
        <f>H136/75.09</f>
        <v>0.89292848581701945</v>
      </c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C139" s="12"/>
      <c r="AD139" s="12"/>
      <c r="AE139" s="12"/>
      <c r="AF139" s="12"/>
      <c r="AG139" s="12"/>
      <c r="AH139" s="12"/>
      <c r="AI139" s="233"/>
      <c r="AJ139" s="233"/>
      <c r="AK139" s="233"/>
      <c r="AL139" s="233"/>
      <c r="AM139" s="233"/>
      <c r="AN139" s="233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</row>
    <row r="140" spans="1:53">
      <c r="A140" s="12"/>
      <c r="B140" s="12"/>
      <c r="C140" s="100"/>
      <c r="D140" s="101"/>
      <c r="E140" s="101"/>
      <c r="F140" s="101"/>
      <c r="G140" s="100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C140" s="12"/>
      <c r="AD140" s="12"/>
      <c r="AE140" s="12"/>
      <c r="AF140" s="12"/>
      <c r="AG140" s="12"/>
      <c r="AH140" s="12"/>
      <c r="AI140" s="233"/>
      <c r="AJ140" s="233"/>
      <c r="AK140" s="233"/>
      <c r="AL140" s="233"/>
      <c r="AM140" s="233"/>
      <c r="AN140" s="233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</row>
    <row r="141" spans="1:53" ht="15.65" customHeight="1">
      <c r="A141" s="12"/>
      <c r="B141" s="12"/>
      <c r="C141" s="100"/>
      <c r="D141" s="101"/>
      <c r="E141" s="101"/>
      <c r="F141" s="101"/>
      <c r="G141" s="100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99"/>
      <c r="V141" s="12"/>
      <c r="W141" s="12"/>
      <c r="X141" s="12"/>
      <c r="Y141" s="12"/>
      <c r="Z141" s="12"/>
      <c r="AA141" s="12"/>
      <c r="AB141" s="13"/>
      <c r="AC141" s="12"/>
      <c r="AD141" s="12"/>
      <c r="AE141" s="12"/>
      <c r="AF141" s="12"/>
      <c r="AG141" s="12"/>
      <c r="AH141" s="12"/>
      <c r="AI141" s="645" t="s">
        <v>49</v>
      </c>
      <c r="AJ141" s="646"/>
      <c r="AK141" s="646"/>
      <c r="AL141" s="646"/>
      <c r="AM141" s="646"/>
      <c r="AN141" s="646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</row>
    <row r="142" spans="1:53" ht="14.9" customHeight="1">
      <c r="A142" s="12"/>
      <c r="B142" s="12"/>
      <c r="C142" s="634" t="s">
        <v>193</v>
      </c>
      <c r="D142" s="634"/>
      <c r="E142" s="101"/>
      <c r="F142" s="101"/>
      <c r="G142" s="100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5"/>
      <c r="V142" s="12"/>
      <c r="W142" s="12"/>
      <c r="X142" s="12"/>
      <c r="Y142" s="98">
        <v>47119</v>
      </c>
      <c r="Z142" s="98"/>
      <c r="AA142" s="13">
        <v>47483</v>
      </c>
      <c r="AB142" s="633" t="s">
        <v>194</v>
      </c>
      <c r="AC142" s="633"/>
      <c r="AD142" s="633"/>
      <c r="AE142" s="633"/>
      <c r="AF142" s="633"/>
      <c r="AG142" s="12"/>
      <c r="AH142" s="12"/>
      <c r="AI142" s="644" t="s">
        <v>195</v>
      </c>
      <c r="AJ142" s="644"/>
      <c r="AK142" s="644"/>
      <c r="AL142" s="644"/>
      <c r="AM142" s="644"/>
      <c r="AN142" s="644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</row>
    <row r="143" spans="1:53" s="9" customFormat="1" ht="54" customHeight="1">
      <c r="B143" s="25" t="s">
        <v>54</v>
      </c>
      <c r="C143" s="25" t="s">
        <v>8</v>
      </c>
      <c r="D143" s="25" t="s">
        <v>55</v>
      </c>
      <c r="E143" s="25" t="s">
        <v>56</v>
      </c>
      <c r="F143" s="25"/>
      <c r="G143" s="342" t="s">
        <v>58</v>
      </c>
      <c r="H143" s="208" t="s">
        <v>59</v>
      </c>
      <c r="I143" s="208" t="s">
        <v>60</v>
      </c>
      <c r="J143" s="342" t="s">
        <v>61</v>
      </c>
      <c r="K143" s="208" t="s">
        <v>59</v>
      </c>
      <c r="L143" s="208" t="s">
        <v>62</v>
      </c>
      <c r="M143" s="342" t="s">
        <v>63</v>
      </c>
      <c r="N143" s="208" t="s">
        <v>59</v>
      </c>
      <c r="O143" s="208" t="s">
        <v>64</v>
      </c>
      <c r="P143" s="342" t="s">
        <v>65</v>
      </c>
      <c r="Q143" s="342" t="s">
        <v>66</v>
      </c>
      <c r="R143" s="208" t="s">
        <v>59</v>
      </c>
      <c r="S143" s="208" t="s">
        <v>67</v>
      </c>
      <c r="T143" s="208" t="s">
        <v>68</v>
      </c>
      <c r="U143" s="208" t="s">
        <v>69</v>
      </c>
      <c r="V143" s="343" t="s">
        <v>70</v>
      </c>
      <c r="W143" s="343" t="s">
        <v>71</v>
      </c>
      <c r="X143" s="342" t="s">
        <v>72</v>
      </c>
      <c r="Y143" s="342" t="s">
        <v>73</v>
      </c>
      <c r="Z143" s="343" t="s">
        <v>74</v>
      </c>
      <c r="AA143" s="559" t="s">
        <v>21</v>
      </c>
      <c r="AB143" s="208" t="s">
        <v>60</v>
      </c>
      <c r="AC143" s="208" t="s">
        <v>62</v>
      </c>
      <c r="AD143" s="208" t="s">
        <v>64</v>
      </c>
      <c r="AE143" s="208" t="s">
        <v>65</v>
      </c>
      <c r="AF143" s="208" t="s">
        <v>75</v>
      </c>
      <c r="AG143" s="208" t="s">
        <v>83</v>
      </c>
      <c r="AH143" s="9" t="s">
        <v>77</v>
      </c>
      <c r="AI143" s="208" t="s">
        <v>78</v>
      </c>
      <c r="AJ143" s="208" t="s">
        <v>79</v>
      </c>
      <c r="AK143" s="208" t="s">
        <v>80</v>
      </c>
      <c r="AL143" s="344" t="s">
        <v>81</v>
      </c>
      <c r="AM143" s="344" t="s">
        <v>82</v>
      </c>
      <c r="AN143" s="344" t="s">
        <v>83</v>
      </c>
      <c r="AO143" s="9" t="s">
        <v>187</v>
      </c>
      <c r="AP143" s="341" t="s">
        <v>57</v>
      </c>
      <c r="AQ143" s="9" t="s">
        <v>188</v>
      </c>
    </row>
    <row r="144" spans="1:53" s="9" customFormat="1">
      <c r="B144" s="124">
        <v>5</v>
      </c>
      <c r="C144" s="146" t="s">
        <v>85</v>
      </c>
      <c r="D144" s="146" t="s">
        <v>86</v>
      </c>
      <c r="E144" s="146" t="s">
        <v>87</v>
      </c>
      <c r="F144" s="146" t="s">
        <v>88</v>
      </c>
      <c r="G144" s="251">
        <v>0</v>
      </c>
      <c r="H144" s="134">
        <f>Perfils!$G$9</f>
        <v>66.7</v>
      </c>
      <c r="I144" s="125">
        <f>ROUND(G144*H144,2)</f>
        <v>0</v>
      </c>
      <c r="J144" s="136">
        <f>0-Q144</f>
        <v>0</v>
      </c>
      <c r="K144" s="134">
        <f>Perfils!$G$16</f>
        <v>66.7</v>
      </c>
      <c r="L144" s="125">
        <f>ROUND(J144*K144,2)</f>
        <v>0</v>
      </c>
      <c r="M144" s="251">
        <f>(G144+J144+Q144)*0.15</f>
        <v>0</v>
      </c>
      <c r="N144" s="134">
        <f>Perfils!$G$23</f>
        <v>72.2</v>
      </c>
      <c r="O144" s="125">
        <f>ROUND(M144*N144,2)</f>
        <v>0</v>
      </c>
      <c r="P144" s="30"/>
      <c r="Q144" s="252">
        <v>0</v>
      </c>
      <c r="R144" s="134">
        <f>Perfils!$G$30</f>
        <v>66.7</v>
      </c>
      <c r="S144" s="125">
        <f>ROUND(Q144*R144,2)</f>
        <v>0</v>
      </c>
      <c r="T144" s="134">
        <f t="shared" ref="T144:T169" si="126">G144+J144+M144</f>
        <v>0</v>
      </c>
      <c r="U144" s="125">
        <f>I144+L144+O144+P144+S144</f>
        <v>0</v>
      </c>
      <c r="V144" s="19"/>
      <c r="W144" s="19">
        <f>Y142</f>
        <v>47119</v>
      </c>
      <c r="X144" s="32"/>
      <c r="Y144" s="29"/>
      <c r="Z144" s="19"/>
      <c r="AA144" s="558">
        <f>AB144+AC144+AD144+AE144</f>
        <v>0</v>
      </c>
      <c r="AB144" s="28">
        <f t="shared" ref="AB144:AB169" si="127">ROUND(I144*(MIN($AA$142,$Z144)-$W144+1)/365,2)</f>
        <v>0</v>
      </c>
      <c r="AC144" s="28">
        <f t="shared" ref="AC144:AC169" si="128">ROUND(L144*(MIN($AA$142,$Z144)-$W144+1)/365,2)+Y144</f>
        <v>0</v>
      </c>
      <c r="AD144" s="28">
        <f t="shared" ref="AD144:AD169" si="129">ROUND(O144*(MIN($AA$142,$Z144)-$W144+1)/365,2)</f>
        <v>0</v>
      </c>
      <c r="AE144" s="33">
        <f t="shared" ref="AE144:AE169" si="130">P144</f>
        <v>0</v>
      </c>
      <c r="AF144" s="33">
        <f t="shared" ref="AF144:AF169" si="131">ROUND(S144*(MIN($AA$142,$Z144)-$W144+1)/365,2)</f>
        <v>0</v>
      </c>
      <c r="AG144" s="218">
        <f t="shared" ref="AG144:AG169" si="132">SUM(AB144:AF144)</f>
        <v>0</v>
      </c>
      <c r="AH144" s="12" t="s">
        <v>89</v>
      </c>
      <c r="AI144" s="306">
        <f t="shared" ref="AI144:AI169" si="133">AB144/H144</f>
        <v>0</v>
      </c>
      <c r="AJ144" s="306">
        <f t="shared" ref="AJ144:AJ169" si="134">(AC144-Y144)/K144</f>
        <v>0</v>
      </c>
      <c r="AK144" s="306">
        <f t="shared" ref="AK144:AK169" si="135">AD144/N144</f>
        <v>0</v>
      </c>
      <c r="AL144" s="306">
        <f t="shared" ref="AL144:AL169" si="136">X144</f>
        <v>0</v>
      </c>
      <c r="AM144" s="306">
        <f t="shared" ref="AM144:AM169" si="137">AF144/K144</f>
        <v>0</v>
      </c>
      <c r="AN144" s="307">
        <f t="shared" ref="AN144:AN169" si="138">SUM(AI144:AM144)</f>
        <v>0</v>
      </c>
      <c r="AP144" s="499" t="s">
        <v>88</v>
      </c>
      <c r="AQ144" s="9" t="str">
        <f>D144</f>
        <v>Ajuts econòmics Serveis Socials</v>
      </c>
    </row>
    <row r="145" spans="2:43" s="9" customFormat="1">
      <c r="B145" s="124">
        <v>5</v>
      </c>
      <c r="C145" s="146" t="s">
        <v>85</v>
      </c>
      <c r="D145" s="146" t="s">
        <v>86</v>
      </c>
      <c r="E145" s="146" t="s">
        <v>91</v>
      </c>
      <c r="F145" s="146" t="s">
        <v>92</v>
      </c>
      <c r="G145" s="135">
        <v>175</v>
      </c>
      <c r="H145" s="134">
        <f>Perfils!$G$9</f>
        <v>66.7</v>
      </c>
      <c r="I145" s="125">
        <f>ROUND(G145*H145,2)</f>
        <v>11672.5</v>
      </c>
      <c r="J145" s="136">
        <f>234-Q145</f>
        <v>47.811178584000004</v>
      </c>
      <c r="K145" s="134">
        <f>Perfils!$G$16</f>
        <v>66.7</v>
      </c>
      <c r="L145" s="125">
        <f>ROUND(J145*K145,2)</f>
        <v>3189.01</v>
      </c>
      <c r="M145" s="251">
        <f t="shared" ref="M145:M169" si="139">(G145+J145+Q145)*0.15</f>
        <v>61.349999999999994</v>
      </c>
      <c r="N145" s="134">
        <f>Perfils!$G$23</f>
        <v>72.2</v>
      </c>
      <c r="O145" s="125">
        <f>ROUND(M145*N145,2)</f>
        <v>4429.47</v>
      </c>
      <c r="P145" s="30"/>
      <c r="Q145" s="252">
        <v>186.188821416</v>
      </c>
      <c r="R145" s="134">
        <f>Perfils!$G$30</f>
        <v>66.7</v>
      </c>
      <c r="S145" s="125">
        <f>ROUND(Q145*R145,2)</f>
        <v>12418.79</v>
      </c>
      <c r="T145" s="134">
        <f t="shared" si="126"/>
        <v>284.16117858400003</v>
      </c>
      <c r="U145" s="125">
        <f>I145+L145+O145+P145+S145</f>
        <v>31709.77</v>
      </c>
      <c r="V145" s="19"/>
      <c r="W145" s="19">
        <v>47119</v>
      </c>
      <c r="X145" s="32"/>
      <c r="Y145" s="29"/>
      <c r="Z145" s="19"/>
      <c r="AA145" s="558">
        <f t="shared" ref="AA145:AA174" si="140">AB145+AC145+AD145+AE145</f>
        <v>19290.98</v>
      </c>
      <c r="AB145" s="28">
        <f t="shared" si="127"/>
        <v>11672.5</v>
      </c>
      <c r="AC145" s="28">
        <f t="shared" si="128"/>
        <v>3189.01</v>
      </c>
      <c r="AD145" s="28">
        <f t="shared" si="129"/>
        <v>4429.47</v>
      </c>
      <c r="AE145" s="33">
        <f t="shared" si="130"/>
        <v>0</v>
      </c>
      <c r="AF145" s="33">
        <f t="shared" si="131"/>
        <v>12418.79</v>
      </c>
      <c r="AG145" s="218">
        <f t="shared" si="132"/>
        <v>31709.77</v>
      </c>
      <c r="AH145" s="12" t="s">
        <v>89</v>
      </c>
      <c r="AI145" s="306">
        <f t="shared" si="133"/>
        <v>175</v>
      </c>
      <c r="AJ145" s="306">
        <f t="shared" si="134"/>
        <v>47.811244377811093</v>
      </c>
      <c r="AK145" s="306">
        <f t="shared" si="135"/>
        <v>61.35</v>
      </c>
      <c r="AL145" s="306">
        <f t="shared" si="136"/>
        <v>0</v>
      </c>
      <c r="AM145" s="306">
        <f t="shared" si="137"/>
        <v>186.18875562218892</v>
      </c>
      <c r="AN145" s="307">
        <f t="shared" si="138"/>
        <v>470.35</v>
      </c>
      <c r="AP145" s="146" t="s">
        <v>92</v>
      </c>
      <c r="AQ145" s="9" t="str">
        <f t="shared" ref="AQ145:AQ174" si="141">D145</f>
        <v>Ajuts econòmics Serveis Socials</v>
      </c>
    </row>
    <row r="146" spans="2:43" s="9" customFormat="1" ht="17.149999999999999" customHeight="1">
      <c r="B146" s="9">
        <v>5</v>
      </c>
      <c r="C146" s="146" t="s">
        <v>93</v>
      </c>
      <c r="D146" s="146" t="s">
        <v>94</v>
      </c>
      <c r="E146" s="146" t="s">
        <v>95</v>
      </c>
      <c r="F146" s="146" t="s">
        <v>96</v>
      </c>
      <c r="G146" s="135">
        <f>120+269.3</f>
        <v>389.3</v>
      </c>
      <c r="H146" s="134">
        <f>Perfils!$G$9</f>
        <v>66.7</v>
      </c>
      <c r="I146" s="125">
        <f t="shared" ref="I146:I169" si="142">ROUND(G146*H146,2)</f>
        <v>25966.31</v>
      </c>
      <c r="J146" s="136">
        <f>96-Q146+(269.3052*3)</f>
        <v>827.53044249600009</v>
      </c>
      <c r="K146" s="134">
        <f>Perfils!$G$16</f>
        <v>66.7</v>
      </c>
      <c r="L146" s="125">
        <f>ROUND(J146*K146,2)</f>
        <v>55196.28</v>
      </c>
      <c r="M146" s="251">
        <v>32.4</v>
      </c>
      <c r="N146" s="134">
        <f>Perfils!$G$23</f>
        <v>72.2</v>
      </c>
      <c r="O146" s="125">
        <f>ROUND(M146*N146,2)</f>
        <v>2339.2800000000002</v>
      </c>
      <c r="P146" s="30">
        <f>71850.28*0</f>
        <v>0</v>
      </c>
      <c r="Q146" s="252">
        <v>76.385157503999991</v>
      </c>
      <c r="R146" s="134">
        <f>Perfils!$G$30</f>
        <v>66.7</v>
      </c>
      <c r="S146" s="125">
        <f>ROUND(Q146*R146,2)</f>
        <v>5094.8900000000003</v>
      </c>
      <c r="T146" s="134">
        <f t="shared" si="126"/>
        <v>1249.2304424960003</v>
      </c>
      <c r="U146" s="125">
        <f>I146+L146+O146+P146+S146</f>
        <v>88596.76</v>
      </c>
      <c r="V146" s="19"/>
      <c r="W146" s="19">
        <v>47119</v>
      </c>
      <c r="X146" s="32"/>
      <c r="Y146" s="29"/>
      <c r="Z146" s="19"/>
      <c r="AA146" s="558">
        <f t="shared" si="140"/>
        <v>83501.87</v>
      </c>
      <c r="AB146" s="28">
        <f t="shared" si="127"/>
        <v>25966.31</v>
      </c>
      <c r="AC146" s="28">
        <f t="shared" si="128"/>
        <v>55196.28</v>
      </c>
      <c r="AD146" s="28">
        <f t="shared" si="129"/>
        <v>2339.2800000000002</v>
      </c>
      <c r="AE146" s="33">
        <f t="shared" si="130"/>
        <v>0</v>
      </c>
      <c r="AF146" s="33">
        <f t="shared" si="131"/>
        <v>5094.8900000000003</v>
      </c>
      <c r="AG146" s="218">
        <f t="shared" si="132"/>
        <v>88596.76</v>
      </c>
      <c r="AH146" s="12" t="s">
        <v>89</v>
      </c>
      <c r="AI146" s="306">
        <f t="shared" si="133"/>
        <v>389.3</v>
      </c>
      <c r="AJ146" s="306">
        <f t="shared" si="134"/>
        <v>827.53043478260861</v>
      </c>
      <c r="AK146" s="306">
        <f t="shared" si="135"/>
        <v>32.4</v>
      </c>
      <c r="AL146" s="306">
        <f t="shared" si="136"/>
        <v>0</v>
      </c>
      <c r="AM146" s="306">
        <f t="shared" si="137"/>
        <v>76.385157421289364</v>
      </c>
      <c r="AN146" s="307">
        <f t="shared" si="138"/>
        <v>1325.6155922038979</v>
      </c>
      <c r="AP146" s="146" t="s">
        <v>96</v>
      </c>
      <c r="AQ146" s="9" t="str">
        <f t="shared" si="141"/>
        <v>Menjadors Socials</v>
      </c>
    </row>
    <row r="147" spans="2:43" s="9" customFormat="1">
      <c r="B147" s="9">
        <v>1</v>
      </c>
      <c r="C147" s="146" t="s">
        <v>97</v>
      </c>
      <c r="D147" s="146" t="s">
        <v>98</v>
      </c>
      <c r="E147" s="146" t="s">
        <v>99</v>
      </c>
      <c r="F147" s="146" t="s">
        <v>100</v>
      </c>
      <c r="G147" s="135">
        <v>70</v>
      </c>
      <c r="H147" s="134">
        <f>Perfils!$G$9</f>
        <v>66.7</v>
      </c>
      <c r="I147" s="125">
        <f t="shared" si="142"/>
        <v>4669</v>
      </c>
      <c r="J147" s="136">
        <f>78.4-Q147</f>
        <v>16.018788038400004</v>
      </c>
      <c r="K147" s="134">
        <f>Perfils!$G$16</f>
        <v>66.7</v>
      </c>
      <c r="L147" s="125">
        <f t="shared" ref="L147:L169" si="143">ROUND(J147*K147,2)</f>
        <v>1068.45</v>
      </c>
      <c r="M147" s="251">
        <f t="shared" si="139"/>
        <v>22.26</v>
      </c>
      <c r="N147" s="134">
        <f>Perfils!$G$23</f>
        <v>72.2</v>
      </c>
      <c r="O147" s="125">
        <f>ROUND(M147*N147,2)</f>
        <v>1607.17</v>
      </c>
      <c r="P147" s="30"/>
      <c r="Q147" s="252">
        <v>62.381211961600002</v>
      </c>
      <c r="R147" s="134">
        <f>Perfils!$G$30</f>
        <v>66.7</v>
      </c>
      <c r="S147" s="125">
        <f>ROUND(Q147*R147,2)</f>
        <v>4160.83</v>
      </c>
      <c r="T147" s="134">
        <f t="shared" si="126"/>
        <v>108.27878803840001</v>
      </c>
      <c r="U147" s="125">
        <f>I147+L147+O147+P147+S147</f>
        <v>11505.45</v>
      </c>
      <c r="V147" s="19"/>
      <c r="W147" s="19">
        <v>47119</v>
      </c>
      <c r="X147" s="32"/>
      <c r="Y147" s="29"/>
      <c r="Z147" s="19"/>
      <c r="AA147" s="558">
        <f t="shared" si="140"/>
        <v>7344.62</v>
      </c>
      <c r="AB147" s="28">
        <f t="shared" si="127"/>
        <v>4669</v>
      </c>
      <c r="AC147" s="28">
        <f t="shared" si="128"/>
        <v>1068.45</v>
      </c>
      <c r="AD147" s="28">
        <f t="shared" si="129"/>
        <v>1607.17</v>
      </c>
      <c r="AE147" s="33">
        <f t="shared" si="130"/>
        <v>0</v>
      </c>
      <c r="AF147" s="33">
        <f t="shared" si="131"/>
        <v>4160.83</v>
      </c>
      <c r="AG147" s="218">
        <f t="shared" si="132"/>
        <v>11505.45</v>
      </c>
      <c r="AH147" s="12" t="s">
        <v>89</v>
      </c>
      <c r="AI147" s="306">
        <f t="shared" si="133"/>
        <v>70</v>
      </c>
      <c r="AJ147" s="306">
        <f t="shared" si="134"/>
        <v>16.018740629685158</v>
      </c>
      <c r="AK147" s="306">
        <f t="shared" si="135"/>
        <v>22.259972299168975</v>
      </c>
      <c r="AL147" s="306">
        <f t="shared" si="136"/>
        <v>0</v>
      </c>
      <c r="AM147" s="306">
        <f t="shared" si="137"/>
        <v>62.381259370314837</v>
      </c>
      <c r="AN147" s="307">
        <f t="shared" si="138"/>
        <v>170.65997229916897</v>
      </c>
      <c r="AP147" s="146" t="s">
        <v>100</v>
      </c>
      <c r="AQ147" s="9" t="str">
        <f t="shared" si="141"/>
        <v>Servei d’assistència persones amb discapacitat:</v>
      </c>
    </row>
    <row r="148" spans="2:43" s="9" customFormat="1">
      <c r="B148" s="9">
        <v>1</v>
      </c>
      <c r="C148" s="146" t="s">
        <v>189</v>
      </c>
      <c r="D148" s="146" t="s">
        <v>102</v>
      </c>
      <c r="E148" s="146" t="s">
        <v>103</v>
      </c>
      <c r="F148" s="146" t="s">
        <v>104</v>
      </c>
      <c r="G148" s="251">
        <v>0</v>
      </c>
      <c r="H148" s="134">
        <f>Perfils!$G$9</f>
        <v>66.7</v>
      </c>
      <c r="I148" s="125">
        <f>ROUND(G148*H148,2)</f>
        <v>0</v>
      </c>
      <c r="J148" s="136">
        <f>0-Q148</f>
        <v>0</v>
      </c>
      <c r="K148" s="134">
        <f>Perfils!$G$16</f>
        <v>66.7</v>
      </c>
      <c r="L148" s="125">
        <f>ROUND(J148*K148,2)</f>
        <v>0</v>
      </c>
      <c r="M148" s="251">
        <f t="shared" si="139"/>
        <v>0</v>
      </c>
      <c r="N148" s="134">
        <f>Perfils!$G$23</f>
        <v>72.2</v>
      </c>
      <c r="O148" s="125">
        <f t="shared" ref="O148:O166" si="144">ROUND(M148*N148,2)</f>
        <v>0</v>
      </c>
      <c r="P148" s="30"/>
      <c r="Q148" s="252">
        <v>0</v>
      </c>
      <c r="R148" s="134">
        <f>Perfils!$G$30</f>
        <v>66.7</v>
      </c>
      <c r="S148" s="125">
        <f t="shared" ref="S148:S166" si="145">ROUND(Q148*R148,2)</f>
        <v>0</v>
      </c>
      <c r="T148" s="134">
        <f t="shared" si="126"/>
        <v>0</v>
      </c>
      <c r="U148" s="125">
        <f t="shared" ref="U148:U166" si="146">I148+L148+O148+P148+S148</f>
        <v>0</v>
      </c>
      <c r="V148" s="19"/>
      <c r="W148" s="19">
        <v>47119</v>
      </c>
      <c r="X148" s="32"/>
      <c r="Y148" s="29"/>
      <c r="Z148" s="19"/>
      <c r="AA148" s="558">
        <f t="shared" si="140"/>
        <v>0</v>
      </c>
      <c r="AB148" s="28">
        <f t="shared" si="127"/>
        <v>0</v>
      </c>
      <c r="AC148" s="28">
        <f t="shared" si="128"/>
        <v>0</v>
      </c>
      <c r="AD148" s="28">
        <f t="shared" si="129"/>
        <v>0</v>
      </c>
      <c r="AE148" s="33">
        <f t="shared" si="130"/>
        <v>0</v>
      </c>
      <c r="AF148" s="33">
        <f t="shared" si="131"/>
        <v>0</v>
      </c>
      <c r="AG148" s="218">
        <f t="shared" si="132"/>
        <v>0</v>
      </c>
      <c r="AH148" s="12" t="s">
        <v>89</v>
      </c>
      <c r="AI148" s="306">
        <f t="shared" si="133"/>
        <v>0</v>
      </c>
      <c r="AJ148" s="306">
        <f t="shared" si="134"/>
        <v>0</v>
      </c>
      <c r="AK148" s="306">
        <f t="shared" si="135"/>
        <v>0</v>
      </c>
      <c r="AL148" s="306">
        <f t="shared" si="136"/>
        <v>0</v>
      </c>
      <c r="AM148" s="306">
        <f t="shared" si="137"/>
        <v>0</v>
      </c>
      <c r="AN148" s="307">
        <f t="shared" si="138"/>
        <v>0</v>
      </c>
      <c r="AP148" s="499" t="s">
        <v>104</v>
      </c>
      <c r="AQ148" s="9" t="str">
        <f t="shared" si="141"/>
        <v>Equipaments i altres recursos Persones vulnerables</v>
      </c>
    </row>
    <row r="149" spans="2:43" s="9" customFormat="1">
      <c r="B149" s="9">
        <v>4</v>
      </c>
      <c r="C149" s="146" t="s">
        <v>105</v>
      </c>
      <c r="D149" s="146" t="s">
        <v>102</v>
      </c>
      <c r="E149" s="146" t="s">
        <v>106</v>
      </c>
      <c r="F149" s="146" t="s">
        <v>107</v>
      </c>
      <c r="G149" s="251">
        <v>0</v>
      </c>
      <c r="H149" s="134">
        <f>Perfils!$G$9</f>
        <v>66.7</v>
      </c>
      <c r="I149" s="125">
        <f t="shared" si="142"/>
        <v>0</v>
      </c>
      <c r="J149" s="136">
        <f>0-Q149</f>
        <v>0</v>
      </c>
      <c r="K149" s="134">
        <f>Perfils!$G$16</f>
        <v>66.7</v>
      </c>
      <c r="L149" s="125">
        <f t="shared" si="143"/>
        <v>0</v>
      </c>
      <c r="M149" s="251">
        <f t="shared" si="139"/>
        <v>0</v>
      </c>
      <c r="N149" s="134">
        <f>Perfils!$G$23</f>
        <v>72.2</v>
      </c>
      <c r="O149" s="125">
        <f t="shared" si="144"/>
        <v>0</v>
      </c>
      <c r="P149" s="30">
        <f>13249.5*0</f>
        <v>0</v>
      </c>
      <c r="Q149" s="252">
        <v>0</v>
      </c>
      <c r="R149" s="134">
        <f>Perfils!$G$30</f>
        <v>66.7</v>
      </c>
      <c r="S149" s="125">
        <f t="shared" si="145"/>
        <v>0</v>
      </c>
      <c r="T149" s="134">
        <f t="shared" si="126"/>
        <v>0</v>
      </c>
      <c r="U149" s="125">
        <f t="shared" si="146"/>
        <v>0</v>
      </c>
      <c r="V149" s="19"/>
      <c r="W149" s="19">
        <v>47119</v>
      </c>
      <c r="X149" s="32"/>
      <c r="Y149" s="29"/>
      <c r="Z149" s="19"/>
      <c r="AA149" s="558">
        <f t="shared" si="140"/>
        <v>0</v>
      </c>
      <c r="AB149" s="28">
        <f t="shared" si="127"/>
        <v>0</v>
      </c>
      <c r="AC149" s="28">
        <f t="shared" si="128"/>
        <v>0</v>
      </c>
      <c r="AD149" s="28">
        <f t="shared" si="129"/>
        <v>0</v>
      </c>
      <c r="AE149" s="33">
        <f t="shared" si="130"/>
        <v>0</v>
      </c>
      <c r="AF149" s="33">
        <f t="shared" si="131"/>
        <v>0</v>
      </c>
      <c r="AG149" s="218">
        <f t="shared" si="132"/>
        <v>0</v>
      </c>
      <c r="AH149" s="12" t="s">
        <v>89</v>
      </c>
      <c r="AI149" s="306">
        <f t="shared" si="133"/>
        <v>0</v>
      </c>
      <c r="AJ149" s="306">
        <f t="shared" si="134"/>
        <v>0</v>
      </c>
      <c r="AK149" s="306">
        <f t="shared" si="135"/>
        <v>0</v>
      </c>
      <c r="AL149" s="306">
        <f t="shared" si="136"/>
        <v>0</v>
      </c>
      <c r="AM149" s="306">
        <f t="shared" si="137"/>
        <v>0</v>
      </c>
      <c r="AN149" s="307">
        <f t="shared" si="138"/>
        <v>0</v>
      </c>
      <c r="AP149" s="499" t="s">
        <v>107</v>
      </c>
      <c r="AQ149" s="9" t="str">
        <f t="shared" si="141"/>
        <v>Equipaments i altres recursos Persones vulnerables</v>
      </c>
    </row>
    <row r="150" spans="2:43" s="9" customFormat="1">
      <c r="B150" s="9">
        <v>4</v>
      </c>
      <c r="C150" s="146" t="s">
        <v>108</v>
      </c>
      <c r="D150" s="146" t="s">
        <v>109</v>
      </c>
      <c r="E150" s="146" t="s">
        <v>110</v>
      </c>
      <c r="F150" s="146" t="s">
        <v>111</v>
      </c>
      <c r="G150" s="251">
        <v>0</v>
      </c>
      <c r="H150" s="134">
        <f>Perfils!$G$9</f>
        <v>66.7</v>
      </c>
      <c r="I150" s="125">
        <f t="shared" si="142"/>
        <v>0</v>
      </c>
      <c r="J150" s="136">
        <f>0-Q150</f>
        <v>0</v>
      </c>
      <c r="K150" s="134">
        <f>Perfils!$G$16</f>
        <v>66.7</v>
      </c>
      <c r="L150" s="125">
        <f t="shared" si="143"/>
        <v>0</v>
      </c>
      <c r="M150" s="251">
        <f t="shared" si="139"/>
        <v>0</v>
      </c>
      <c r="N150" s="134">
        <f>Perfils!$G$23</f>
        <v>72.2</v>
      </c>
      <c r="O150" s="125">
        <f t="shared" si="144"/>
        <v>0</v>
      </c>
      <c r="P150" s="30"/>
      <c r="Q150" s="252">
        <v>0</v>
      </c>
      <c r="R150" s="134">
        <f>Perfils!$G$30</f>
        <v>66.7</v>
      </c>
      <c r="S150" s="125">
        <f t="shared" si="145"/>
        <v>0</v>
      </c>
      <c r="T150" s="134">
        <f t="shared" si="126"/>
        <v>0</v>
      </c>
      <c r="U150" s="125">
        <f t="shared" si="146"/>
        <v>0</v>
      </c>
      <c r="V150" s="19"/>
      <c r="W150" s="19">
        <v>47119</v>
      </c>
      <c r="X150" s="32"/>
      <c r="Y150" s="29"/>
      <c r="Z150" s="19"/>
      <c r="AA150" s="558">
        <f t="shared" si="140"/>
        <v>0</v>
      </c>
      <c r="AB150" s="28">
        <f t="shared" si="127"/>
        <v>0</v>
      </c>
      <c r="AC150" s="28">
        <f t="shared" si="128"/>
        <v>0</v>
      </c>
      <c r="AD150" s="28">
        <f t="shared" si="129"/>
        <v>0</v>
      </c>
      <c r="AE150" s="33">
        <f t="shared" si="130"/>
        <v>0</v>
      </c>
      <c r="AF150" s="33">
        <f t="shared" si="131"/>
        <v>0</v>
      </c>
      <c r="AG150" s="218">
        <f t="shared" si="132"/>
        <v>0</v>
      </c>
      <c r="AH150" s="12" t="s">
        <v>89</v>
      </c>
      <c r="AI150" s="306">
        <f t="shared" si="133"/>
        <v>0</v>
      </c>
      <c r="AJ150" s="306">
        <f t="shared" si="134"/>
        <v>0</v>
      </c>
      <c r="AK150" s="306">
        <f t="shared" si="135"/>
        <v>0</v>
      </c>
      <c r="AL150" s="306">
        <f t="shared" si="136"/>
        <v>0</v>
      </c>
      <c r="AM150" s="306">
        <f t="shared" si="137"/>
        <v>0</v>
      </c>
      <c r="AN150" s="307">
        <f t="shared" si="138"/>
        <v>0</v>
      </c>
      <c r="AP150" s="499" t="s">
        <v>111</v>
      </c>
      <c r="AQ150" s="9" t="str">
        <f t="shared" si="141"/>
        <v>Servei d'Assistència a la Dona</v>
      </c>
    </row>
    <row r="151" spans="2:43" s="9" customFormat="1">
      <c r="B151">
        <v>4</v>
      </c>
      <c r="C151" s="146" t="s">
        <v>112</v>
      </c>
      <c r="D151" s="146" t="s">
        <v>113</v>
      </c>
      <c r="E151" s="146" t="s">
        <v>114</v>
      </c>
      <c r="F151" s="146" t="s">
        <v>115</v>
      </c>
      <c r="G151" s="251">
        <v>0</v>
      </c>
      <c r="H151" s="134">
        <f>Perfils!$G$9</f>
        <v>66.7</v>
      </c>
      <c r="I151" s="125">
        <f t="shared" si="142"/>
        <v>0</v>
      </c>
      <c r="J151" s="136">
        <f>0-Q151</f>
        <v>0</v>
      </c>
      <c r="K151" s="134">
        <f>Perfils!$G$16</f>
        <v>66.7</v>
      </c>
      <c r="L151" s="125">
        <f t="shared" si="143"/>
        <v>0</v>
      </c>
      <c r="M151" s="251">
        <f t="shared" si="139"/>
        <v>0</v>
      </c>
      <c r="N151" s="134">
        <f>Perfils!$G$23</f>
        <v>72.2</v>
      </c>
      <c r="O151" s="125">
        <f t="shared" si="144"/>
        <v>0</v>
      </c>
      <c r="P151" s="30"/>
      <c r="Q151" s="252">
        <v>0</v>
      </c>
      <c r="R151" s="134">
        <f>Perfils!$G$30</f>
        <v>66.7</v>
      </c>
      <c r="S151" s="125">
        <f t="shared" si="145"/>
        <v>0</v>
      </c>
      <c r="T151" s="134">
        <f t="shared" si="126"/>
        <v>0</v>
      </c>
      <c r="U151" s="125">
        <f t="shared" si="146"/>
        <v>0</v>
      </c>
      <c r="V151" s="19"/>
      <c r="W151" s="19">
        <v>47119</v>
      </c>
      <c r="X151" s="32"/>
      <c r="Y151" s="29"/>
      <c r="Z151" s="19"/>
      <c r="AA151" s="558">
        <f t="shared" si="140"/>
        <v>0</v>
      </c>
      <c r="AB151" s="28">
        <f t="shared" si="127"/>
        <v>0</v>
      </c>
      <c r="AC151" s="28">
        <f t="shared" si="128"/>
        <v>0</v>
      </c>
      <c r="AD151" s="28">
        <f t="shared" si="129"/>
        <v>0</v>
      </c>
      <c r="AE151" s="33">
        <f t="shared" si="130"/>
        <v>0</v>
      </c>
      <c r="AF151" s="33">
        <f t="shared" si="131"/>
        <v>0</v>
      </c>
      <c r="AG151" s="218">
        <f t="shared" si="132"/>
        <v>0</v>
      </c>
      <c r="AH151" s="12" t="s">
        <v>89</v>
      </c>
      <c r="AI151" s="306">
        <f t="shared" si="133"/>
        <v>0</v>
      </c>
      <c r="AJ151" s="306">
        <f t="shared" si="134"/>
        <v>0</v>
      </c>
      <c r="AK151" s="306">
        <f t="shared" si="135"/>
        <v>0</v>
      </c>
      <c r="AL151" s="306">
        <f t="shared" si="136"/>
        <v>0</v>
      </c>
      <c r="AM151" s="306">
        <f t="shared" si="137"/>
        <v>0</v>
      </c>
      <c r="AN151" s="307">
        <f t="shared" si="138"/>
        <v>0</v>
      </c>
      <c r="AP151" s="499" t="s">
        <v>115</v>
      </c>
      <c r="AQ151" s="9" t="str">
        <f t="shared" si="141"/>
        <v>Teleassistència Domiciliària</v>
      </c>
    </row>
    <row r="152" spans="2:43" s="9" customFormat="1">
      <c r="B152">
        <v>1</v>
      </c>
      <c r="C152" s="146" t="s">
        <v>116</v>
      </c>
      <c r="D152" s="146" t="s">
        <v>117</v>
      </c>
      <c r="E152" s="146" t="s">
        <v>118</v>
      </c>
      <c r="F152" s="146" t="s">
        <v>119</v>
      </c>
      <c r="G152" s="135">
        <v>70</v>
      </c>
      <c r="H152" s="134">
        <f>Perfils!$G$9</f>
        <v>66.7</v>
      </c>
      <c r="I152" s="125">
        <f t="shared" si="142"/>
        <v>4669</v>
      </c>
      <c r="J152" s="136">
        <f>50.4-Q152</f>
        <v>10.297792310400006</v>
      </c>
      <c r="K152" s="134">
        <f>Perfils!$G$16</f>
        <v>66.7</v>
      </c>
      <c r="L152" s="125">
        <f t="shared" si="143"/>
        <v>686.86</v>
      </c>
      <c r="M152" s="251">
        <f t="shared" si="139"/>
        <v>18.059999999999999</v>
      </c>
      <c r="N152" s="134">
        <f>Perfils!$G$23</f>
        <v>72.2</v>
      </c>
      <c r="O152" s="125">
        <f t="shared" si="144"/>
        <v>1303.93</v>
      </c>
      <c r="P152" s="30"/>
      <c r="Q152" s="252">
        <v>40.102207689599993</v>
      </c>
      <c r="R152" s="134">
        <f>Perfils!$G$30</f>
        <v>66.7</v>
      </c>
      <c r="S152" s="125">
        <f t="shared" si="145"/>
        <v>2674.82</v>
      </c>
      <c r="T152" s="134">
        <f t="shared" si="126"/>
        <v>98.357792310400015</v>
      </c>
      <c r="U152" s="125">
        <f t="shared" si="146"/>
        <v>9334.61</v>
      </c>
      <c r="V152" s="19"/>
      <c r="W152" s="19">
        <v>47119</v>
      </c>
      <c r="X152" s="32"/>
      <c r="Y152" s="29"/>
      <c r="Z152" s="19"/>
      <c r="AA152" s="558">
        <f t="shared" si="140"/>
        <v>6659.79</v>
      </c>
      <c r="AB152" s="28">
        <f t="shared" si="127"/>
        <v>4669</v>
      </c>
      <c r="AC152" s="28">
        <f t="shared" si="128"/>
        <v>686.86</v>
      </c>
      <c r="AD152" s="28">
        <f t="shared" si="129"/>
        <v>1303.93</v>
      </c>
      <c r="AE152" s="33">
        <f t="shared" si="130"/>
        <v>0</v>
      </c>
      <c r="AF152" s="33">
        <f t="shared" si="131"/>
        <v>2674.82</v>
      </c>
      <c r="AG152" s="218">
        <f t="shared" si="132"/>
        <v>9334.61</v>
      </c>
      <c r="AH152" s="12" t="s">
        <v>89</v>
      </c>
      <c r="AI152" s="306">
        <f t="shared" si="133"/>
        <v>70</v>
      </c>
      <c r="AJ152" s="306">
        <f t="shared" si="134"/>
        <v>10.297751124437781</v>
      </c>
      <c r="AK152" s="306">
        <f t="shared" si="135"/>
        <v>18.059972299168976</v>
      </c>
      <c r="AL152" s="306">
        <f t="shared" si="136"/>
        <v>0</v>
      </c>
      <c r="AM152" s="306">
        <f t="shared" si="137"/>
        <v>40.102248875562218</v>
      </c>
      <c r="AN152" s="307">
        <f t="shared" si="138"/>
        <v>138.45997229916898</v>
      </c>
      <c r="AP152" s="146" t="s">
        <v>119</v>
      </c>
      <c r="AQ152" s="9" t="str">
        <f t="shared" si="141"/>
        <v>Serveis d'assistència a la immigració</v>
      </c>
    </row>
    <row r="153" spans="2:43" s="9" customFormat="1">
      <c r="B153">
        <v>1</v>
      </c>
      <c r="C153" s="146" t="s">
        <v>116</v>
      </c>
      <c r="D153" s="146" t="s">
        <v>117</v>
      </c>
      <c r="E153" s="146" t="s">
        <v>120</v>
      </c>
      <c r="F153" s="146" t="s">
        <v>121</v>
      </c>
      <c r="G153" s="135">
        <v>70</v>
      </c>
      <c r="H153" s="134">
        <f>Perfils!$G$9</f>
        <v>66.7</v>
      </c>
      <c r="I153" s="125">
        <f t="shared" si="142"/>
        <v>4669</v>
      </c>
      <c r="J153" s="136">
        <f>58-Q153</f>
        <v>11.850634008</v>
      </c>
      <c r="K153" s="134">
        <f>Perfils!$G$16</f>
        <v>66.7</v>
      </c>
      <c r="L153" s="125">
        <f t="shared" si="143"/>
        <v>790.44</v>
      </c>
      <c r="M153" s="251">
        <f t="shared" si="139"/>
        <v>19.2</v>
      </c>
      <c r="N153" s="134">
        <f>Perfils!$G$23</f>
        <v>72.2</v>
      </c>
      <c r="O153" s="125">
        <f t="shared" si="144"/>
        <v>1386.24</v>
      </c>
      <c r="P153" s="30"/>
      <c r="Q153" s="252">
        <v>46.149365992</v>
      </c>
      <c r="R153" s="134">
        <f>Perfils!$G$30</f>
        <v>66.7</v>
      </c>
      <c r="S153" s="125">
        <f t="shared" si="145"/>
        <v>3078.16</v>
      </c>
      <c r="T153" s="134">
        <f t="shared" si="126"/>
        <v>101.050634008</v>
      </c>
      <c r="U153" s="125">
        <f t="shared" si="146"/>
        <v>9923.84</v>
      </c>
      <c r="V153" s="19"/>
      <c r="W153" s="19">
        <v>47119</v>
      </c>
      <c r="X153" s="32"/>
      <c r="Y153" s="29"/>
      <c r="Z153" s="19"/>
      <c r="AA153" s="558">
        <f t="shared" si="140"/>
        <v>6845.68</v>
      </c>
      <c r="AB153" s="28">
        <f t="shared" si="127"/>
        <v>4669</v>
      </c>
      <c r="AC153" s="28">
        <f t="shared" si="128"/>
        <v>790.44</v>
      </c>
      <c r="AD153" s="28">
        <f t="shared" si="129"/>
        <v>1386.24</v>
      </c>
      <c r="AE153" s="33">
        <f t="shared" si="130"/>
        <v>0</v>
      </c>
      <c r="AF153" s="33">
        <f t="shared" si="131"/>
        <v>3078.16</v>
      </c>
      <c r="AG153" s="218">
        <f t="shared" si="132"/>
        <v>9923.84</v>
      </c>
      <c r="AH153" s="12" t="s">
        <v>89</v>
      </c>
      <c r="AI153" s="306">
        <f t="shared" si="133"/>
        <v>70</v>
      </c>
      <c r="AJ153" s="306">
        <f t="shared" si="134"/>
        <v>11.850674662668666</v>
      </c>
      <c r="AK153" s="306">
        <f t="shared" si="135"/>
        <v>19.2</v>
      </c>
      <c r="AL153" s="306">
        <f t="shared" si="136"/>
        <v>0</v>
      </c>
      <c r="AM153" s="306">
        <f t="shared" si="137"/>
        <v>46.149325337331334</v>
      </c>
      <c r="AN153" s="307">
        <f t="shared" si="138"/>
        <v>147.19999999999999</v>
      </c>
      <c r="AP153" s="146" t="s">
        <v>121</v>
      </c>
      <c r="AQ153" s="9" t="str">
        <f t="shared" si="141"/>
        <v>Serveis d'assistència a la immigració</v>
      </c>
    </row>
    <row r="154" spans="2:43" s="9" customFormat="1">
      <c r="B154">
        <v>4</v>
      </c>
      <c r="C154" s="146" t="s">
        <v>122</v>
      </c>
      <c r="D154" s="146" t="s">
        <v>123</v>
      </c>
      <c r="E154" s="146" t="s">
        <v>124</v>
      </c>
      <c r="F154" s="146" t="s">
        <v>125</v>
      </c>
      <c r="G154" s="251">
        <v>0</v>
      </c>
      <c r="H154" s="134">
        <f>Perfils!$G$9</f>
        <v>66.7</v>
      </c>
      <c r="I154" s="125">
        <f t="shared" si="142"/>
        <v>0</v>
      </c>
      <c r="J154" s="136">
        <f>0-Q154</f>
        <v>0</v>
      </c>
      <c r="K154" s="134">
        <f>Perfils!$G$16</f>
        <v>66.7</v>
      </c>
      <c r="L154" s="125">
        <f t="shared" si="143"/>
        <v>0</v>
      </c>
      <c r="M154" s="251">
        <f t="shared" si="139"/>
        <v>0</v>
      </c>
      <c r="N154" s="134">
        <f>Perfils!$G$23</f>
        <v>72.2</v>
      </c>
      <c r="O154" s="125">
        <f t="shared" si="144"/>
        <v>0</v>
      </c>
      <c r="P154" s="30"/>
      <c r="Q154" s="252">
        <v>0</v>
      </c>
      <c r="R154" s="134">
        <f>Perfils!$G$30</f>
        <v>66.7</v>
      </c>
      <c r="S154" s="125">
        <f t="shared" si="145"/>
        <v>0</v>
      </c>
      <c r="T154" s="134">
        <f t="shared" si="126"/>
        <v>0</v>
      </c>
      <c r="U154" s="125">
        <f t="shared" si="146"/>
        <v>0</v>
      </c>
      <c r="V154" s="19"/>
      <c r="W154" s="19">
        <v>47119</v>
      </c>
      <c r="X154" s="32"/>
      <c r="Y154" s="29"/>
      <c r="Z154" s="19"/>
      <c r="AA154" s="558">
        <f t="shared" si="140"/>
        <v>0</v>
      </c>
      <c r="AB154" s="28">
        <f t="shared" si="127"/>
        <v>0</v>
      </c>
      <c r="AC154" s="28">
        <f t="shared" si="128"/>
        <v>0</v>
      </c>
      <c r="AD154" s="28">
        <f t="shared" si="129"/>
        <v>0</v>
      </c>
      <c r="AE154" s="33">
        <f t="shared" si="130"/>
        <v>0</v>
      </c>
      <c r="AF154" s="33">
        <f t="shared" si="131"/>
        <v>0</v>
      </c>
      <c r="AG154" s="218">
        <f t="shared" si="132"/>
        <v>0</v>
      </c>
      <c r="AH154" s="12" t="s">
        <v>89</v>
      </c>
      <c r="AI154" s="306">
        <f t="shared" si="133"/>
        <v>0</v>
      </c>
      <c r="AJ154" s="306">
        <f t="shared" si="134"/>
        <v>0</v>
      </c>
      <c r="AK154" s="306">
        <f t="shared" si="135"/>
        <v>0</v>
      </c>
      <c r="AL154" s="306">
        <f t="shared" si="136"/>
        <v>0</v>
      </c>
      <c r="AM154" s="306">
        <f t="shared" si="137"/>
        <v>0</v>
      </c>
      <c r="AN154" s="307">
        <f t="shared" si="138"/>
        <v>0</v>
      </c>
      <c r="AP154" s="499" t="s">
        <v>125</v>
      </c>
      <c r="AQ154" s="9" t="str">
        <f t="shared" si="141"/>
        <v>Llei de la Dependència</v>
      </c>
    </row>
    <row r="155" spans="2:43" s="9" customFormat="1">
      <c r="B155">
        <v>1</v>
      </c>
      <c r="C155" s="146" t="s">
        <v>126</v>
      </c>
      <c r="D155" s="146" t="s">
        <v>127</v>
      </c>
      <c r="E155" s="146" t="s">
        <v>128</v>
      </c>
      <c r="F155" s="146" t="s">
        <v>129</v>
      </c>
      <c r="G155" s="135">
        <f>65+35</f>
        <v>100</v>
      </c>
      <c r="H155" s="134">
        <f>Perfils!$G$9</f>
        <v>66.7</v>
      </c>
      <c r="I155" s="125">
        <f t="shared" si="142"/>
        <v>6670</v>
      </c>
      <c r="J155" s="136">
        <f>88-Q155</f>
        <v>17.980272287999995</v>
      </c>
      <c r="K155" s="134">
        <f>Perfils!$G$16</f>
        <v>66.7</v>
      </c>
      <c r="L155" s="125">
        <f t="shared" si="143"/>
        <v>1199.28</v>
      </c>
      <c r="M155" s="251">
        <f t="shared" si="139"/>
        <v>28.2</v>
      </c>
      <c r="N155" s="134">
        <f>Perfils!$G$23</f>
        <v>72.2</v>
      </c>
      <c r="O155" s="125">
        <f t="shared" si="144"/>
        <v>2036.04</v>
      </c>
      <c r="P155" s="30"/>
      <c r="Q155" s="252">
        <f>35.009863856*2</f>
        <v>70.019727712000005</v>
      </c>
      <c r="R155" s="134">
        <f>Perfils!$G$30</f>
        <v>66.7</v>
      </c>
      <c r="S155" s="125">
        <f t="shared" si="145"/>
        <v>4670.32</v>
      </c>
      <c r="T155" s="134">
        <f t="shared" si="126"/>
        <v>146.180272288</v>
      </c>
      <c r="U155" s="125">
        <f t="shared" si="146"/>
        <v>14575.64</v>
      </c>
      <c r="V155" s="19"/>
      <c r="W155" s="19">
        <v>47119</v>
      </c>
      <c r="X155" s="32"/>
      <c r="Y155" s="29"/>
      <c r="Z155" s="19"/>
      <c r="AA155" s="558">
        <f t="shared" si="140"/>
        <v>9905.32</v>
      </c>
      <c r="AB155" s="28">
        <f t="shared" si="127"/>
        <v>6670</v>
      </c>
      <c r="AC155" s="28">
        <f t="shared" si="128"/>
        <v>1199.28</v>
      </c>
      <c r="AD155" s="28">
        <f t="shared" si="129"/>
        <v>2036.04</v>
      </c>
      <c r="AE155" s="33">
        <f t="shared" si="130"/>
        <v>0</v>
      </c>
      <c r="AF155" s="33">
        <f t="shared" si="131"/>
        <v>4670.32</v>
      </c>
      <c r="AG155" s="218">
        <f t="shared" si="132"/>
        <v>14575.64</v>
      </c>
      <c r="AH155" s="12" t="s">
        <v>89</v>
      </c>
      <c r="AI155" s="306">
        <f t="shared" si="133"/>
        <v>100</v>
      </c>
      <c r="AJ155" s="306">
        <f t="shared" si="134"/>
        <v>17.980209895052472</v>
      </c>
      <c r="AK155" s="306">
        <f t="shared" si="135"/>
        <v>28.2</v>
      </c>
      <c r="AL155" s="306">
        <f t="shared" si="136"/>
        <v>0</v>
      </c>
      <c r="AM155" s="306">
        <f t="shared" si="137"/>
        <v>70.019790104947518</v>
      </c>
      <c r="AN155" s="307">
        <f t="shared" si="138"/>
        <v>216.2</v>
      </c>
      <c r="AP155" s="146" t="s">
        <v>129</v>
      </c>
      <c r="AQ155" s="9" t="str">
        <f t="shared" si="141"/>
        <v>Portal del Professional de Serveis Socials</v>
      </c>
    </row>
    <row r="156" spans="2:43" s="9" customFormat="1">
      <c r="B156">
        <v>4</v>
      </c>
      <c r="C156" s="146" t="s">
        <v>130</v>
      </c>
      <c r="D156" s="146" t="s">
        <v>131</v>
      </c>
      <c r="E156" s="146" t="s">
        <v>132</v>
      </c>
      <c r="F156" s="146" t="s">
        <v>133</v>
      </c>
      <c r="G156" s="251">
        <v>0</v>
      </c>
      <c r="H156" s="134">
        <f>Perfils!$G$9</f>
        <v>66.7</v>
      </c>
      <c r="I156" s="125">
        <f>ROUND(G156*H156,2)</f>
        <v>0</v>
      </c>
      <c r="J156" s="136">
        <f>0-Q156</f>
        <v>0</v>
      </c>
      <c r="K156" s="134">
        <f>Perfils!$G$16</f>
        <v>66.7</v>
      </c>
      <c r="L156" s="125">
        <f>ROUND(J156*K156,2)</f>
        <v>0</v>
      </c>
      <c r="M156" s="251">
        <f t="shared" si="139"/>
        <v>0</v>
      </c>
      <c r="N156" s="134">
        <f>Perfils!$G$23</f>
        <v>72.2</v>
      </c>
      <c r="O156" s="125">
        <f t="shared" si="144"/>
        <v>0</v>
      </c>
      <c r="P156" s="30"/>
      <c r="Q156" s="252">
        <v>0</v>
      </c>
      <c r="R156" s="134">
        <f>Perfils!$G$30</f>
        <v>66.7</v>
      </c>
      <c r="S156" s="125">
        <f t="shared" si="145"/>
        <v>0</v>
      </c>
      <c r="T156" s="134">
        <f t="shared" si="126"/>
        <v>0</v>
      </c>
      <c r="U156" s="125">
        <f t="shared" si="146"/>
        <v>0</v>
      </c>
      <c r="V156" s="19"/>
      <c r="W156" s="19">
        <v>47119</v>
      </c>
      <c r="X156" s="32"/>
      <c r="Y156" s="29"/>
      <c r="Z156" s="19"/>
      <c r="AA156" s="558">
        <f t="shared" si="140"/>
        <v>0</v>
      </c>
      <c r="AB156" s="28">
        <f t="shared" si="127"/>
        <v>0</v>
      </c>
      <c r="AC156" s="28">
        <f t="shared" si="128"/>
        <v>0</v>
      </c>
      <c r="AD156" s="28">
        <f t="shared" si="129"/>
        <v>0</v>
      </c>
      <c r="AE156" s="33">
        <f t="shared" si="130"/>
        <v>0</v>
      </c>
      <c r="AF156" s="33">
        <f t="shared" si="131"/>
        <v>0</v>
      </c>
      <c r="AG156" s="218">
        <f t="shared" si="132"/>
        <v>0</v>
      </c>
      <c r="AH156" s="12" t="s">
        <v>89</v>
      </c>
      <c r="AI156" s="306">
        <f t="shared" si="133"/>
        <v>0</v>
      </c>
      <c r="AJ156" s="306">
        <f t="shared" si="134"/>
        <v>0</v>
      </c>
      <c r="AK156" s="306">
        <f t="shared" si="135"/>
        <v>0</v>
      </c>
      <c r="AL156" s="306">
        <f t="shared" si="136"/>
        <v>0</v>
      </c>
      <c r="AM156" s="306">
        <f t="shared" si="137"/>
        <v>0</v>
      </c>
      <c r="AN156" s="307">
        <f t="shared" si="138"/>
        <v>0</v>
      </c>
      <c r="AP156" s="499" t="s">
        <v>133</v>
      </c>
      <c r="AQ156" s="9" t="str">
        <f t="shared" si="141"/>
        <v>Servei d'atenció Domiciliària</v>
      </c>
    </row>
    <row r="157" spans="2:43" s="9" customFormat="1">
      <c r="B157">
        <v>5</v>
      </c>
      <c r="C157" s="146" t="s">
        <v>134</v>
      </c>
      <c r="D157" s="146" t="s">
        <v>135</v>
      </c>
      <c r="E157" s="146" t="s">
        <v>136</v>
      </c>
      <c r="F157" s="146" t="s">
        <v>137</v>
      </c>
      <c r="G157" s="135">
        <v>1100</v>
      </c>
      <c r="H157" s="134">
        <f>Perfils!$G$9</f>
        <v>66.7</v>
      </c>
      <c r="I157" s="125">
        <f>ROUND(G157*H157,2)</f>
        <v>73370</v>
      </c>
      <c r="J157" s="136">
        <f>1490.4-Q157-0.0001</f>
        <v>304.83860124000012</v>
      </c>
      <c r="K157" s="134">
        <f>Perfils!$G$16</f>
        <v>66.7</v>
      </c>
      <c r="L157" s="125">
        <f>ROUND(J157*K157,2)</f>
        <v>20332.73</v>
      </c>
      <c r="M157" s="251">
        <f t="shared" si="139"/>
        <v>388.55998500000004</v>
      </c>
      <c r="N157" s="134">
        <f>Perfils!$G$23</f>
        <v>72.2</v>
      </c>
      <c r="O157" s="125">
        <f t="shared" si="144"/>
        <v>28054.03</v>
      </c>
      <c r="P157" s="30"/>
      <c r="Q157" s="252">
        <v>1185.56129876</v>
      </c>
      <c r="R157" s="134">
        <f>Perfils!$G$30</f>
        <v>66.7</v>
      </c>
      <c r="S157" s="125">
        <f t="shared" si="145"/>
        <v>79076.94</v>
      </c>
      <c r="T157" s="134">
        <f t="shared" si="126"/>
        <v>1793.3985862400002</v>
      </c>
      <c r="U157" s="125">
        <f t="shared" si="146"/>
        <v>200833.7</v>
      </c>
      <c r="V157" s="19"/>
      <c r="W157" s="19">
        <v>47119</v>
      </c>
      <c r="X157" s="32"/>
      <c r="Y157" s="29"/>
      <c r="Z157" s="19"/>
      <c r="AA157" s="558">
        <f t="shared" si="140"/>
        <v>121756.76</v>
      </c>
      <c r="AB157" s="28">
        <f t="shared" si="127"/>
        <v>73370</v>
      </c>
      <c r="AC157" s="28">
        <f t="shared" si="128"/>
        <v>20332.73</v>
      </c>
      <c r="AD157" s="28">
        <f t="shared" si="129"/>
        <v>28054.03</v>
      </c>
      <c r="AE157" s="33">
        <f t="shared" si="130"/>
        <v>0</v>
      </c>
      <c r="AF157" s="33">
        <f t="shared" si="131"/>
        <v>79076.94</v>
      </c>
      <c r="AG157" s="218">
        <f t="shared" si="132"/>
        <v>200833.7</v>
      </c>
      <c r="AH157" s="12" t="s">
        <v>89</v>
      </c>
      <c r="AI157" s="306">
        <f t="shared" si="133"/>
        <v>1100</v>
      </c>
      <c r="AJ157" s="306">
        <f t="shared" si="134"/>
        <v>304.83853073463268</v>
      </c>
      <c r="AK157" s="306">
        <f t="shared" si="135"/>
        <v>388.55997229916892</v>
      </c>
      <c r="AL157" s="306">
        <f t="shared" si="136"/>
        <v>0</v>
      </c>
      <c r="AM157" s="306">
        <f t="shared" si="137"/>
        <v>1185.5613193403299</v>
      </c>
      <c r="AN157" s="307">
        <f t="shared" si="138"/>
        <v>2978.9598223741314</v>
      </c>
      <c r="AP157" s="146" t="s">
        <v>137</v>
      </c>
      <c r="AQ157" s="9" t="str">
        <f t="shared" si="141"/>
        <v>Expedients Serveis Socials</v>
      </c>
    </row>
    <row r="158" spans="2:43" s="9" customFormat="1">
      <c r="B158">
        <v>5</v>
      </c>
      <c r="C158" s="146" t="s">
        <v>134</v>
      </c>
      <c r="D158" s="146" t="s">
        <v>135</v>
      </c>
      <c r="E158" s="146" t="s">
        <v>138</v>
      </c>
      <c r="F158" s="146" t="s">
        <v>139</v>
      </c>
      <c r="G158" s="135">
        <v>204.99999999999997</v>
      </c>
      <c r="H158" s="134">
        <f>Perfils!$G$9</f>
        <v>66.7</v>
      </c>
      <c r="I158" s="125">
        <f t="shared" si="142"/>
        <v>13673.5</v>
      </c>
      <c r="J158" s="136">
        <f>90-Q158</f>
        <v>18.388914839999998</v>
      </c>
      <c r="K158" s="134">
        <f>Perfils!$G$16</f>
        <v>66.7</v>
      </c>
      <c r="L158" s="125">
        <f t="shared" si="143"/>
        <v>1226.54</v>
      </c>
      <c r="M158" s="251">
        <f t="shared" si="139"/>
        <v>44.25</v>
      </c>
      <c r="N158" s="134">
        <f>Perfils!$G$23</f>
        <v>72.2</v>
      </c>
      <c r="O158" s="125">
        <f t="shared" si="144"/>
        <v>3194.85</v>
      </c>
      <c r="P158" s="30"/>
      <c r="Q158" s="252">
        <v>71.611085160000002</v>
      </c>
      <c r="R158" s="134">
        <f>Perfils!$G$30</f>
        <v>66.7</v>
      </c>
      <c r="S158" s="125">
        <f t="shared" si="145"/>
        <v>4776.46</v>
      </c>
      <c r="T158" s="134">
        <f t="shared" si="126"/>
        <v>267.63891483999998</v>
      </c>
      <c r="U158" s="125">
        <f t="shared" si="146"/>
        <v>22871.35</v>
      </c>
      <c r="V158" s="19"/>
      <c r="W158" s="19">
        <v>47119</v>
      </c>
      <c r="X158" s="32"/>
      <c r="Y158" s="29"/>
      <c r="Z158" s="19"/>
      <c r="AA158" s="558">
        <f t="shared" si="140"/>
        <v>18094.89</v>
      </c>
      <c r="AB158" s="28">
        <f t="shared" si="127"/>
        <v>13673.5</v>
      </c>
      <c r="AC158" s="28">
        <f t="shared" si="128"/>
        <v>1226.54</v>
      </c>
      <c r="AD158" s="28">
        <f t="shared" si="129"/>
        <v>3194.85</v>
      </c>
      <c r="AE158" s="33">
        <f t="shared" si="130"/>
        <v>0</v>
      </c>
      <c r="AF158" s="33">
        <f t="shared" si="131"/>
        <v>4776.46</v>
      </c>
      <c r="AG158" s="218">
        <f t="shared" si="132"/>
        <v>22871.35</v>
      </c>
      <c r="AH158" s="12" t="s">
        <v>89</v>
      </c>
      <c r="AI158" s="306">
        <f t="shared" si="133"/>
        <v>205</v>
      </c>
      <c r="AJ158" s="306">
        <f t="shared" si="134"/>
        <v>18.388905547226386</v>
      </c>
      <c r="AK158" s="306">
        <f t="shared" si="135"/>
        <v>44.25</v>
      </c>
      <c r="AL158" s="306">
        <f t="shared" si="136"/>
        <v>0</v>
      </c>
      <c r="AM158" s="306">
        <f t="shared" si="137"/>
        <v>71.611094452773614</v>
      </c>
      <c r="AN158" s="307">
        <f t="shared" si="138"/>
        <v>339.25</v>
      </c>
      <c r="AP158" s="146" t="s">
        <v>139</v>
      </c>
      <c r="AQ158" s="9" t="str">
        <f t="shared" si="141"/>
        <v>Expedients Serveis Socials</v>
      </c>
    </row>
    <row r="159" spans="2:43" s="9" customFormat="1">
      <c r="B159">
        <v>6</v>
      </c>
      <c r="C159" s="146" t="s">
        <v>134</v>
      </c>
      <c r="D159" s="146" t="s">
        <v>135</v>
      </c>
      <c r="E159" s="146" t="s">
        <v>140</v>
      </c>
      <c r="F159" s="146" t="s">
        <v>141</v>
      </c>
      <c r="G159" s="135">
        <v>440</v>
      </c>
      <c r="H159" s="134">
        <f>Perfils!$G$9</f>
        <v>66.7</v>
      </c>
      <c r="I159" s="125">
        <f t="shared" si="142"/>
        <v>29348</v>
      </c>
      <c r="J159" s="136">
        <f>1491.2-Q159</f>
        <v>304.68388677120015</v>
      </c>
      <c r="K159" s="134">
        <f>Perfils!$G$16</f>
        <v>66.7</v>
      </c>
      <c r="L159" s="125">
        <f t="shared" si="143"/>
        <v>20322.419999999998</v>
      </c>
      <c r="M159" s="251">
        <f t="shared" si="139"/>
        <v>289.68</v>
      </c>
      <c r="N159" s="134">
        <f>Perfils!$G$23</f>
        <v>72.2</v>
      </c>
      <c r="O159" s="125">
        <f t="shared" si="144"/>
        <v>20914.900000000001</v>
      </c>
      <c r="P159" s="30"/>
      <c r="Q159" s="252">
        <v>1186.5161132287999</v>
      </c>
      <c r="R159" s="134">
        <f>Perfils!$G$30</f>
        <v>66.7</v>
      </c>
      <c r="S159" s="125">
        <f t="shared" si="145"/>
        <v>79140.62</v>
      </c>
      <c r="T159" s="134">
        <f t="shared" si="126"/>
        <v>1034.3638867712002</v>
      </c>
      <c r="U159" s="125">
        <f t="shared" si="146"/>
        <v>149725.94</v>
      </c>
      <c r="V159" s="19"/>
      <c r="W159" s="19">
        <v>47119</v>
      </c>
      <c r="X159" s="32"/>
      <c r="Y159" s="29"/>
      <c r="Z159" s="19"/>
      <c r="AA159" s="558">
        <f t="shared" si="140"/>
        <v>70585.320000000007</v>
      </c>
      <c r="AB159" s="28">
        <f t="shared" si="127"/>
        <v>29348</v>
      </c>
      <c r="AC159" s="28">
        <f t="shared" si="128"/>
        <v>20322.419999999998</v>
      </c>
      <c r="AD159" s="28">
        <f t="shared" si="129"/>
        <v>20914.900000000001</v>
      </c>
      <c r="AE159" s="33">
        <f t="shared" si="130"/>
        <v>0</v>
      </c>
      <c r="AF159" s="33">
        <f t="shared" si="131"/>
        <v>79140.62</v>
      </c>
      <c r="AG159" s="218">
        <f t="shared" si="132"/>
        <v>149725.94</v>
      </c>
      <c r="AH159" s="12" t="s">
        <v>89</v>
      </c>
      <c r="AI159" s="306">
        <f t="shared" si="133"/>
        <v>440</v>
      </c>
      <c r="AJ159" s="306">
        <f t="shared" si="134"/>
        <v>304.68395802098945</v>
      </c>
      <c r="AK159" s="306">
        <f t="shared" si="135"/>
        <v>289.68005540166206</v>
      </c>
      <c r="AL159" s="306">
        <f t="shared" si="136"/>
        <v>0</v>
      </c>
      <c r="AM159" s="306">
        <f t="shared" si="137"/>
        <v>1186.5160419790104</v>
      </c>
      <c r="AN159" s="307">
        <f t="shared" si="138"/>
        <v>2220.8800554016616</v>
      </c>
      <c r="AP159" s="217" t="s">
        <v>141</v>
      </c>
      <c r="AQ159" s="9" t="str">
        <f t="shared" si="141"/>
        <v>Expedients Serveis Socials</v>
      </c>
    </row>
    <row r="160" spans="2:43" s="9" customFormat="1">
      <c r="B160">
        <v>4</v>
      </c>
      <c r="C160" s="146" t="s">
        <v>142</v>
      </c>
      <c r="D160" s="146" t="s">
        <v>143</v>
      </c>
      <c r="E160" s="146" t="s">
        <v>144</v>
      </c>
      <c r="F160" s="146" t="s">
        <v>145</v>
      </c>
      <c r="G160" s="251">
        <v>0</v>
      </c>
      <c r="H160" s="134">
        <f>Perfils!$G$9</f>
        <v>66.7</v>
      </c>
      <c r="I160" s="125">
        <f t="shared" si="142"/>
        <v>0</v>
      </c>
      <c r="J160" s="136">
        <f>0-Q160</f>
        <v>0</v>
      </c>
      <c r="K160" s="134">
        <f>Perfils!$G$16</f>
        <v>66.7</v>
      </c>
      <c r="L160" s="125">
        <f t="shared" si="143"/>
        <v>0</v>
      </c>
      <c r="M160" s="251">
        <f t="shared" si="139"/>
        <v>0</v>
      </c>
      <c r="N160" s="134">
        <f>Perfils!$G$23</f>
        <v>72.2</v>
      </c>
      <c r="O160" s="125">
        <f t="shared" si="144"/>
        <v>0</v>
      </c>
      <c r="P160" s="30"/>
      <c r="Q160" s="252">
        <v>0</v>
      </c>
      <c r="R160" s="134">
        <f>Perfils!$G$30</f>
        <v>66.7</v>
      </c>
      <c r="S160" s="125">
        <f t="shared" si="145"/>
        <v>0</v>
      </c>
      <c r="T160" s="134">
        <f t="shared" si="126"/>
        <v>0</v>
      </c>
      <c r="U160" s="125">
        <f t="shared" si="146"/>
        <v>0</v>
      </c>
      <c r="V160" s="19"/>
      <c r="W160" s="19">
        <v>47119</v>
      </c>
      <c r="X160" s="32"/>
      <c r="Y160" s="29"/>
      <c r="Z160" s="19"/>
      <c r="AA160" s="558">
        <f t="shared" si="140"/>
        <v>0</v>
      </c>
      <c r="AB160" s="28">
        <f t="shared" si="127"/>
        <v>0</v>
      </c>
      <c r="AC160" s="28">
        <f t="shared" si="128"/>
        <v>0</v>
      </c>
      <c r="AD160" s="28">
        <f t="shared" si="129"/>
        <v>0</v>
      </c>
      <c r="AE160" s="33">
        <f t="shared" si="130"/>
        <v>0</v>
      </c>
      <c r="AF160" s="33">
        <f t="shared" si="131"/>
        <v>0</v>
      </c>
      <c r="AG160" s="218">
        <f t="shared" si="132"/>
        <v>0</v>
      </c>
      <c r="AH160" s="12" t="s">
        <v>89</v>
      </c>
      <c r="AI160" s="306">
        <f t="shared" si="133"/>
        <v>0</v>
      </c>
      <c r="AJ160" s="306">
        <f t="shared" si="134"/>
        <v>0</v>
      </c>
      <c r="AK160" s="306">
        <f t="shared" si="135"/>
        <v>0</v>
      </c>
      <c r="AL160" s="306">
        <f t="shared" si="136"/>
        <v>0</v>
      </c>
      <c r="AM160" s="306">
        <f t="shared" si="137"/>
        <v>0</v>
      </c>
      <c r="AN160" s="307">
        <f t="shared" si="138"/>
        <v>0</v>
      </c>
      <c r="AP160" s="499" t="s">
        <v>145</v>
      </c>
      <c r="AQ160" s="9" t="str">
        <f t="shared" si="141"/>
        <v>Serveis d'assistència a la Gent Gran</v>
      </c>
    </row>
    <row r="161" spans="1:43" s="9" customFormat="1">
      <c r="B161">
        <v>5</v>
      </c>
      <c r="C161" s="146" t="s">
        <v>146</v>
      </c>
      <c r="D161" s="146" t="s">
        <v>147</v>
      </c>
      <c r="E161" s="146" t="s">
        <v>148</v>
      </c>
      <c r="F161" s="146" t="s">
        <v>149</v>
      </c>
      <c r="G161" s="251">
        <v>0</v>
      </c>
      <c r="H161" s="134">
        <f>Perfils!$G$9</f>
        <v>66.7</v>
      </c>
      <c r="I161" s="125">
        <f>ROUND(G161*H161,2)</f>
        <v>0</v>
      </c>
      <c r="J161" s="136">
        <f>0-Q161</f>
        <v>0</v>
      </c>
      <c r="K161" s="134">
        <f>Perfils!$G$16</f>
        <v>66.7</v>
      </c>
      <c r="L161" s="125">
        <f>ROUND(J161*K161,2)</f>
        <v>0</v>
      </c>
      <c r="M161" s="251">
        <f t="shared" si="139"/>
        <v>0</v>
      </c>
      <c r="N161" s="134">
        <f>Perfils!$G$23</f>
        <v>72.2</v>
      </c>
      <c r="O161" s="125">
        <f t="shared" si="144"/>
        <v>0</v>
      </c>
      <c r="P161" s="30"/>
      <c r="Q161" s="252">
        <v>0</v>
      </c>
      <c r="R161" s="134">
        <f>Perfils!$G$30</f>
        <v>66.7</v>
      </c>
      <c r="S161" s="125">
        <f t="shared" si="145"/>
        <v>0</v>
      </c>
      <c r="T161" s="134">
        <f t="shared" si="126"/>
        <v>0</v>
      </c>
      <c r="U161" s="125">
        <f t="shared" si="146"/>
        <v>0</v>
      </c>
      <c r="V161" s="19"/>
      <c r="W161" s="19">
        <v>47119</v>
      </c>
      <c r="X161" s="32"/>
      <c r="Y161" s="29"/>
      <c r="Z161" s="19"/>
      <c r="AA161" s="558">
        <f t="shared" si="140"/>
        <v>0</v>
      </c>
      <c r="AB161" s="28">
        <f t="shared" si="127"/>
        <v>0</v>
      </c>
      <c r="AC161" s="28">
        <f t="shared" si="128"/>
        <v>0</v>
      </c>
      <c r="AD161" s="28">
        <f t="shared" si="129"/>
        <v>0</v>
      </c>
      <c r="AE161" s="33">
        <f t="shared" si="130"/>
        <v>0</v>
      </c>
      <c r="AF161" s="33">
        <f t="shared" si="131"/>
        <v>0</v>
      </c>
      <c r="AG161" s="218">
        <f t="shared" si="132"/>
        <v>0</v>
      </c>
      <c r="AH161" s="12" t="s">
        <v>89</v>
      </c>
      <c r="AI161" s="306">
        <f t="shared" si="133"/>
        <v>0</v>
      </c>
      <c r="AJ161" s="306">
        <f t="shared" si="134"/>
        <v>0</v>
      </c>
      <c r="AK161" s="306">
        <f t="shared" si="135"/>
        <v>0</v>
      </c>
      <c r="AL161" s="306">
        <f t="shared" si="136"/>
        <v>0</v>
      </c>
      <c r="AM161" s="306">
        <f t="shared" si="137"/>
        <v>0</v>
      </c>
      <c r="AN161" s="307">
        <f t="shared" si="138"/>
        <v>0</v>
      </c>
      <c r="AP161" s="499" t="s">
        <v>149</v>
      </c>
      <c r="AQ161" s="9" t="str">
        <f t="shared" si="141"/>
        <v>Urgències i Emergències Socials</v>
      </c>
    </row>
    <row r="162" spans="1:43" s="9" customFormat="1">
      <c r="B162">
        <v>5</v>
      </c>
      <c r="C162" s="146" t="s">
        <v>150</v>
      </c>
      <c r="D162" s="146" t="s">
        <v>151</v>
      </c>
      <c r="E162" s="146" t="s">
        <v>152</v>
      </c>
      <c r="F162" s="146" t="s">
        <v>153</v>
      </c>
      <c r="G162" s="135">
        <f>880+49.66</f>
        <v>929.66</v>
      </c>
      <c r="H162" s="134">
        <f>Perfils!$G$9</f>
        <v>66.7</v>
      </c>
      <c r="I162" s="125">
        <f t="shared" si="142"/>
        <v>62008.32</v>
      </c>
      <c r="J162" s="136">
        <f>816-Q162+(49.66105*3)</f>
        <v>315.70931121600006</v>
      </c>
      <c r="K162" s="134">
        <f>Perfils!$G$16</f>
        <v>66.7</v>
      </c>
      <c r="L162" s="125">
        <f t="shared" si="143"/>
        <v>21057.81</v>
      </c>
      <c r="M162" s="251">
        <v>254.39999999999998</v>
      </c>
      <c r="N162" s="134">
        <f>Perfils!$G$23</f>
        <v>72.2</v>
      </c>
      <c r="O162" s="125">
        <f t="shared" si="144"/>
        <v>18367.68</v>
      </c>
      <c r="P162" s="30"/>
      <c r="Q162" s="252">
        <v>649.27383878399996</v>
      </c>
      <c r="R162" s="134">
        <f>Perfils!$G$30</f>
        <v>66.7</v>
      </c>
      <c r="S162" s="125">
        <f t="shared" si="145"/>
        <v>43306.57</v>
      </c>
      <c r="T162" s="134">
        <f t="shared" si="126"/>
        <v>1499.769311216</v>
      </c>
      <c r="U162" s="125">
        <f t="shared" si="146"/>
        <v>144740.38</v>
      </c>
      <c r="V162" s="19"/>
      <c r="W162" s="19">
        <v>47119</v>
      </c>
      <c r="X162" s="32"/>
      <c r="Y162" s="29"/>
      <c r="Z162" s="19"/>
      <c r="AA162" s="558">
        <f t="shared" si="140"/>
        <v>101433.81</v>
      </c>
      <c r="AB162" s="28">
        <f t="shared" si="127"/>
        <v>62008.32</v>
      </c>
      <c r="AC162" s="28">
        <f t="shared" si="128"/>
        <v>21057.81</v>
      </c>
      <c r="AD162" s="28">
        <f t="shared" si="129"/>
        <v>18367.68</v>
      </c>
      <c r="AE162" s="33">
        <f t="shared" si="130"/>
        <v>0</v>
      </c>
      <c r="AF162" s="33">
        <f t="shared" si="131"/>
        <v>43306.57</v>
      </c>
      <c r="AG162" s="218">
        <f t="shared" si="132"/>
        <v>144740.38</v>
      </c>
      <c r="AH162" s="12" t="s">
        <v>89</v>
      </c>
      <c r="AI162" s="306">
        <f t="shared" si="133"/>
        <v>929.6599700149925</v>
      </c>
      <c r="AJ162" s="306">
        <f t="shared" si="134"/>
        <v>315.70929535232386</v>
      </c>
      <c r="AK162" s="306">
        <f t="shared" si="135"/>
        <v>254.4</v>
      </c>
      <c r="AL162" s="306">
        <f t="shared" si="136"/>
        <v>0</v>
      </c>
      <c r="AM162" s="306">
        <f t="shared" si="137"/>
        <v>649.27391304347827</v>
      </c>
      <c r="AN162" s="307">
        <f t="shared" si="138"/>
        <v>2149.0431784107946</v>
      </c>
      <c r="AP162" s="146" t="s">
        <v>153</v>
      </c>
      <c r="AQ162" s="9" t="str">
        <f t="shared" si="141"/>
        <v>Serveis Socials Bàsics</v>
      </c>
    </row>
    <row r="163" spans="1:43" s="9" customFormat="1">
      <c r="B163">
        <v>4</v>
      </c>
      <c r="C163" s="146" t="s">
        <v>134</v>
      </c>
      <c r="D163" s="146" t="s">
        <v>135</v>
      </c>
      <c r="E163" s="146" t="s">
        <v>154</v>
      </c>
      <c r="F163" s="146" t="s">
        <v>155</v>
      </c>
      <c r="G163" s="135">
        <v>175</v>
      </c>
      <c r="H163" s="134">
        <f>Perfils!$G$9</f>
        <v>66.7</v>
      </c>
      <c r="I163" s="125">
        <f t="shared" si="142"/>
        <v>11672.5</v>
      </c>
      <c r="J163" s="136">
        <f>315.52-Q163</f>
        <v>64.467449003520017</v>
      </c>
      <c r="K163" s="134">
        <f>Perfils!$G$16</f>
        <v>66.7</v>
      </c>
      <c r="L163" s="125">
        <f t="shared" si="143"/>
        <v>4299.9799999999996</v>
      </c>
      <c r="M163" s="251">
        <f t="shared" si="139"/>
        <v>73.577999999999989</v>
      </c>
      <c r="N163" s="134">
        <f>Perfils!$G$23</f>
        <v>72.2</v>
      </c>
      <c r="O163" s="125">
        <f t="shared" si="144"/>
        <v>5312.33</v>
      </c>
      <c r="P163" s="30"/>
      <c r="Q163" s="252">
        <v>251.05255099647997</v>
      </c>
      <c r="R163" s="134">
        <f>Perfils!$G$30</f>
        <v>66.7</v>
      </c>
      <c r="S163" s="125">
        <f t="shared" si="145"/>
        <v>16745.21</v>
      </c>
      <c r="T163" s="134">
        <f t="shared" si="126"/>
        <v>313.04544900351999</v>
      </c>
      <c r="U163" s="125">
        <f t="shared" si="146"/>
        <v>38030.019999999997</v>
      </c>
      <c r="V163" s="19"/>
      <c r="W163" s="19">
        <v>47119</v>
      </c>
      <c r="X163" s="32"/>
      <c r="Y163" s="29"/>
      <c r="Z163" s="19"/>
      <c r="AA163" s="558">
        <f t="shared" si="140"/>
        <v>21284.809999999998</v>
      </c>
      <c r="AB163" s="28">
        <f t="shared" si="127"/>
        <v>11672.5</v>
      </c>
      <c r="AC163" s="28">
        <f t="shared" si="128"/>
        <v>4299.9799999999996</v>
      </c>
      <c r="AD163" s="28">
        <f t="shared" si="129"/>
        <v>5312.33</v>
      </c>
      <c r="AE163" s="33">
        <f t="shared" si="130"/>
        <v>0</v>
      </c>
      <c r="AF163" s="33">
        <f t="shared" si="131"/>
        <v>16745.21</v>
      </c>
      <c r="AG163" s="218">
        <f t="shared" si="132"/>
        <v>38030.019999999997</v>
      </c>
      <c r="AH163" s="12" t="s">
        <v>89</v>
      </c>
      <c r="AI163" s="306">
        <f t="shared" si="133"/>
        <v>175</v>
      </c>
      <c r="AJ163" s="306">
        <f t="shared" si="134"/>
        <v>64.467466266866552</v>
      </c>
      <c r="AK163" s="306">
        <f t="shared" si="135"/>
        <v>73.577977839335176</v>
      </c>
      <c r="AL163" s="306">
        <f t="shared" si="136"/>
        <v>0</v>
      </c>
      <c r="AM163" s="306">
        <f t="shared" si="137"/>
        <v>251.0526236881559</v>
      </c>
      <c r="AN163" s="307">
        <f t="shared" si="138"/>
        <v>564.09806779435758</v>
      </c>
      <c r="AP163" s="217" t="s">
        <v>155</v>
      </c>
      <c r="AQ163" s="9" t="str">
        <f t="shared" si="141"/>
        <v>Expedients Serveis Socials</v>
      </c>
    </row>
    <row r="164" spans="1:43" s="9" customFormat="1">
      <c r="B164">
        <v>6</v>
      </c>
      <c r="C164" s="146" t="s">
        <v>134</v>
      </c>
      <c r="D164" s="146" t="s">
        <v>135</v>
      </c>
      <c r="E164" s="146" t="s">
        <v>156</v>
      </c>
      <c r="F164" s="146" t="s">
        <v>157</v>
      </c>
      <c r="G164" s="135">
        <v>35</v>
      </c>
      <c r="H164" s="134">
        <f>Perfils!$G$9</f>
        <v>66.7</v>
      </c>
      <c r="I164" s="125">
        <f t="shared" si="142"/>
        <v>2334.5</v>
      </c>
      <c r="J164" s="136">
        <f>24.47852032-Q164</f>
        <v>5.0003051564800032</v>
      </c>
      <c r="K164" s="134">
        <f>Perfils!$G$16</f>
        <v>66.7</v>
      </c>
      <c r="L164" s="125">
        <f t="shared" si="143"/>
        <v>333.52</v>
      </c>
      <c r="M164" s="251">
        <f t="shared" si="139"/>
        <v>8.9217780480000002</v>
      </c>
      <c r="N164" s="134">
        <f>Perfils!$G$23</f>
        <v>72.2</v>
      </c>
      <c r="O164" s="125">
        <f t="shared" si="144"/>
        <v>644.15</v>
      </c>
      <c r="P164" s="30"/>
      <c r="Q164" s="252">
        <v>19.478215163519998</v>
      </c>
      <c r="R164" s="134">
        <f>Perfils!$G$30</f>
        <v>66.7</v>
      </c>
      <c r="S164" s="125">
        <f t="shared" si="145"/>
        <v>1299.2</v>
      </c>
      <c r="T164" s="134">
        <f t="shared" si="126"/>
        <v>48.922083204480003</v>
      </c>
      <c r="U164" s="125">
        <f t="shared" si="146"/>
        <v>4611.37</v>
      </c>
      <c r="V164" s="19"/>
      <c r="W164" s="19">
        <v>47119</v>
      </c>
      <c r="X164" s="32"/>
      <c r="Y164" s="29"/>
      <c r="Z164" s="19"/>
      <c r="AA164" s="558">
        <f t="shared" si="140"/>
        <v>3312.17</v>
      </c>
      <c r="AB164" s="28">
        <f t="shared" si="127"/>
        <v>2334.5</v>
      </c>
      <c r="AC164" s="28">
        <f t="shared" si="128"/>
        <v>333.52</v>
      </c>
      <c r="AD164" s="28">
        <f t="shared" si="129"/>
        <v>644.15</v>
      </c>
      <c r="AE164" s="33">
        <f t="shared" si="130"/>
        <v>0</v>
      </c>
      <c r="AF164" s="33">
        <f t="shared" si="131"/>
        <v>1299.2</v>
      </c>
      <c r="AG164" s="218">
        <f t="shared" si="132"/>
        <v>4611.37</v>
      </c>
      <c r="AH164" s="12" t="s">
        <v>89</v>
      </c>
      <c r="AI164" s="306">
        <f t="shared" si="133"/>
        <v>35</v>
      </c>
      <c r="AJ164" s="306">
        <f t="shared" si="134"/>
        <v>5.0002998500749625</v>
      </c>
      <c r="AK164" s="306">
        <f t="shared" si="135"/>
        <v>8.9217451523545694</v>
      </c>
      <c r="AL164" s="306">
        <f t="shared" si="136"/>
        <v>0</v>
      </c>
      <c r="AM164" s="306">
        <f t="shared" si="137"/>
        <v>19.478260869565219</v>
      </c>
      <c r="AN164" s="307">
        <f t="shared" si="138"/>
        <v>68.400305871994746</v>
      </c>
      <c r="AP164" s="217" t="s">
        <v>157</v>
      </c>
      <c r="AQ164" s="9" t="str">
        <f t="shared" si="141"/>
        <v>Expedients Serveis Socials</v>
      </c>
    </row>
    <row r="165" spans="1:43" s="9" customFormat="1">
      <c r="B165">
        <v>6</v>
      </c>
      <c r="C165" s="146" t="s">
        <v>134</v>
      </c>
      <c r="D165" s="146" t="s">
        <v>135</v>
      </c>
      <c r="E165" s="146" t="s">
        <v>158</v>
      </c>
      <c r="F165" s="146" t="s">
        <v>159</v>
      </c>
      <c r="G165" s="135">
        <v>560</v>
      </c>
      <c r="H165" s="134">
        <f>Perfils!$G$9</f>
        <v>66.7</v>
      </c>
      <c r="I165" s="125">
        <f t="shared" si="142"/>
        <v>37352</v>
      </c>
      <c r="J165" s="136">
        <f>292.4-Q165</f>
        <v>59.743541102400002</v>
      </c>
      <c r="K165" s="134">
        <f>Perfils!$G$16</f>
        <v>66.7</v>
      </c>
      <c r="L165" s="125">
        <f t="shared" si="143"/>
        <v>3984.89</v>
      </c>
      <c r="M165" s="251">
        <f t="shared" si="139"/>
        <v>127.86000000000001</v>
      </c>
      <c r="N165" s="134">
        <f>Perfils!$G$23</f>
        <v>72.2</v>
      </c>
      <c r="O165" s="125">
        <f t="shared" si="144"/>
        <v>9231.49</v>
      </c>
      <c r="P165" s="30"/>
      <c r="Q165" s="252">
        <v>232.65645889759998</v>
      </c>
      <c r="R165" s="134">
        <f>Perfils!$G$30</f>
        <v>66.7</v>
      </c>
      <c r="S165" s="125">
        <f t="shared" si="145"/>
        <v>15518.19</v>
      </c>
      <c r="T165" s="134">
        <f t="shared" si="126"/>
        <v>747.60354110240007</v>
      </c>
      <c r="U165" s="125">
        <f t="shared" si="146"/>
        <v>66086.569999999992</v>
      </c>
      <c r="V165" s="19"/>
      <c r="W165" s="19">
        <v>47119</v>
      </c>
      <c r="X165" s="32"/>
      <c r="Y165" s="29"/>
      <c r="Z165" s="19"/>
      <c r="AA165" s="558">
        <f t="shared" si="140"/>
        <v>50568.38</v>
      </c>
      <c r="AB165" s="28">
        <f t="shared" si="127"/>
        <v>37352</v>
      </c>
      <c r="AC165" s="28">
        <f t="shared" si="128"/>
        <v>3984.89</v>
      </c>
      <c r="AD165" s="28">
        <f t="shared" si="129"/>
        <v>9231.49</v>
      </c>
      <c r="AE165" s="33">
        <f t="shared" si="130"/>
        <v>0</v>
      </c>
      <c r="AF165" s="33">
        <f t="shared" si="131"/>
        <v>15518.19</v>
      </c>
      <c r="AG165" s="218">
        <f t="shared" si="132"/>
        <v>66086.569999999992</v>
      </c>
      <c r="AH165" s="12" t="s">
        <v>89</v>
      </c>
      <c r="AI165" s="306">
        <f t="shared" si="133"/>
        <v>560</v>
      </c>
      <c r="AJ165" s="306">
        <f t="shared" si="134"/>
        <v>59.743478260869558</v>
      </c>
      <c r="AK165" s="306">
        <f t="shared" si="135"/>
        <v>127.85997229916897</v>
      </c>
      <c r="AL165" s="306">
        <f t="shared" si="136"/>
        <v>0</v>
      </c>
      <c r="AM165" s="306">
        <f t="shared" si="137"/>
        <v>232.65652173913043</v>
      </c>
      <c r="AN165" s="307">
        <f t="shared" si="138"/>
        <v>980.25997229916891</v>
      </c>
      <c r="AP165" s="217" t="s">
        <v>159</v>
      </c>
      <c r="AQ165" s="9" t="str">
        <f t="shared" si="141"/>
        <v>Expedients Serveis Socials</v>
      </c>
    </row>
    <row r="166" spans="1:43" s="9" customFormat="1">
      <c r="B166">
        <v>6</v>
      </c>
      <c r="C166" s="146" t="s">
        <v>134</v>
      </c>
      <c r="D166" s="146" t="s">
        <v>135</v>
      </c>
      <c r="E166" s="146" t="s">
        <v>160</v>
      </c>
      <c r="F166" s="146" t="s">
        <v>161</v>
      </c>
      <c r="G166" s="135">
        <v>35</v>
      </c>
      <c r="H166" s="134">
        <f>Perfils!$G$9</f>
        <v>66.7</v>
      </c>
      <c r="I166" s="125">
        <f t="shared" si="142"/>
        <v>2334.5</v>
      </c>
      <c r="J166" s="136">
        <f>0-Q166</f>
        <v>0</v>
      </c>
      <c r="K166" s="134">
        <f>Perfils!$G$16</f>
        <v>66.7</v>
      </c>
      <c r="L166" s="125">
        <f t="shared" si="143"/>
        <v>0</v>
      </c>
      <c r="M166" s="251">
        <f t="shared" si="139"/>
        <v>5.25</v>
      </c>
      <c r="N166" s="134">
        <f>Perfils!$G$23</f>
        <v>72.2</v>
      </c>
      <c r="O166" s="125">
        <f t="shared" si="144"/>
        <v>379.05</v>
      </c>
      <c r="P166" s="30"/>
      <c r="Q166" s="252">
        <v>0</v>
      </c>
      <c r="R166" s="134">
        <f>Perfils!$G$30</f>
        <v>66.7</v>
      </c>
      <c r="S166" s="125">
        <f t="shared" si="145"/>
        <v>0</v>
      </c>
      <c r="T166" s="134">
        <f t="shared" si="126"/>
        <v>40.25</v>
      </c>
      <c r="U166" s="125">
        <f t="shared" si="146"/>
        <v>2713.55</v>
      </c>
      <c r="V166" s="19"/>
      <c r="W166" s="19">
        <v>47119</v>
      </c>
      <c r="X166" s="32"/>
      <c r="Y166" s="29"/>
      <c r="Z166" s="19"/>
      <c r="AA166" s="558">
        <f t="shared" si="140"/>
        <v>2713.55</v>
      </c>
      <c r="AB166" s="28">
        <f t="shared" si="127"/>
        <v>2334.5</v>
      </c>
      <c r="AC166" s="28">
        <f t="shared" si="128"/>
        <v>0</v>
      </c>
      <c r="AD166" s="28">
        <f t="shared" si="129"/>
        <v>379.05</v>
      </c>
      <c r="AE166" s="33">
        <f t="shared" si="130"/>
        <v>0</v>
      </c>
      <c r="AF166" s="33">
        <f t="shared" si="131"/>
        <v>0</v>
      </c>
      <c r="AG166" s="218">
        <f t="shared" si="132"/>
        <v>2713.55</v>
      </c>
      <c r="AH166" s="12" t="s">
        <v>89</v>
      </c>
      <c r="AI166" s="306">
        <f t="shared" si="133"/>
        <v>35</v>
      </c>
      <c r="AJ166" s="306">
        <f t="shared" si="134"/>
        <v>0</v>
      </c>
      <c r="AK166" s="306">
        <f t="shared" si="135"/>
        <v>5.25</v>
      </c>
      <c r="AL166" s="306">
        <f t="shared" si="136"/>
        <v>0</v>
      </c>
      <c r="AM166" s="306">
        <f t="shared" si="137"/>
        <v>0</v>
      </c>
      <c r="AN166" s="307">
        <f t="shared" si="138"/>
        <v>40.25</v>
      </c>
      <c r="AP166" s="146" t="s">
        <v>161</v>
      </c>
      <c r="AQ166" s="9" t="str">
        <f t="shared" si="141"/>
        <v>Expedients Serveis Socials</v>
      </c>
    </row>
    <row r="167" spans="1:43" s="9" customFormat="1">
      <c r="B167">
        <v>4</v>
      </c>
      <c r="C167" s="146" t="s">
        <v>105</v>
      </c>
      <c r="D167" s="146" t="s">
        <v>102</v>
      </c>
      <c r="E167" s="146" t="s">
        <v>162</v>
      </c>
      <c r="F167" s="146" t="s">
        <v>163</v>
      </c>
      <c r="G167" s="135">
        <v>0</v>
      </c>
      <c r="H167" s="134">
        <f>Perfils!$G$9</f>
        <v>66.7</v>
      </c>
      <c r="I167" s="125">
        <f t="shared" si="142"/>
        <v>0</v>
      </c>
      <c r="J167" s="136">
        <f>0-Q167</f>
        <v>0</v>
      </c>
      <c r="K167" s="134">
        <f>Perfils!$G$16</f>
        <v>66.7</v>
      </c>
      <c r="L167" s="125">
        <f t="shared" si="143"/>
        <v>0</v>
      </c>
      <c r="M167" s="251">
        <f t="shared" si="139"/>
        <v>0</v>
      </c>
      <c r="N167" s="134">
        <f>Perfils!$G$23</f>
        <v>72.2</v>
      </c>
      <c r="O167" s="125">
        <f>ROUND(M167*N167,2)</f>
        <v>0</v>
      </c>
      <c r="P167" s="30"/>
      <c r="Q167" s="252">
        <v>0</v>
      </c>
      <c r="R167" s="134">
        <f>Perfils!$G$30</f>
        <v>66.7</v>
      </c>
      <c r="S167" s="125">
        <f>ROUND(Q167*R167,2)</f>
        <v>0</v>
      </c>
      <c r="T167" s="134">
        <f t="shared" si="126"/>
        <v>0</v>
      </c>
      <c r="U167" s="125">
        <f>I167+L167+O167+P167+S167</f>
        <v>0</v>
      </c>
      <c r="V167" s="19"/>
      <c r="W167" s="19">
        <v>47119</v>
      </c>
      <c r="X167" s="32"/>
      <c r="Y167" s="29"/>
      <c r="Z167" s="19"/>
      <c r="AA167" s="558">
        <f t="shared" si="140"/>
        <v>0</v>
      </c>
      <c r="AB167" s="28">
        <f t="shared" si="127"/>
        <v>0</v>
      </c>
      <c r="AC167" s="28">
        <f t="shared" si="128"/>
        <v>0</v>
      </c>
      <c r="AD167" s="28">
        <f t="shared" si="129"/>
        <v>0</v>
      </c>
      <c r="AE167" s="33">
        <f t="shared" si="130"/>
        <v>0</v>
      </c>
      <c r="AF167" s="33">
        <f t="shared" si="131"/>
        <v>0</v>
      </c>
      <c r="AG167" s="218">
        <f t="shared" si="132"/>
        <v>0</v>
      </c>
      <c r="AH167" s="12" t="s">
        <v>89</v>
      </c>
      <c r="AI167" s="306">
        <f t="shared" si="133"/>
        <v>0</v>
      </c>
      <c r="AJ167" s="306">
        <f t="shared" si="134"/>
        <v>0</v>
      </c>
      <c r="AK167" s="306">
        <f t="shared" si="135"/>
        <v>0</v>
      </c>
      <c r="AL167" s="306">
        <f t="shared" si="136"/>
        <v>0</v>
      </c>
      <c r="AM167" s="306">
        <f t="shared" si="137"/>
        <v>0</v>
      </c>
      <c r="AN167" s="307">
        <f t="shared" si="138"/>
        <v>0</v>
      </c>
      <c r="AP167" s="499" t="s">
        <v>163</v>
      </c>
      <c r="AQ167" s="9" t="str">
        <f t="shared" si="141"/>
        <v>Equipaments i altres recursos Persones vulnerables</v>
      </c>
    </row>
    <row r="168" spans="1:43" s="9" customFormat="1">
      <c r="B168">
        <v>6</v>
      </c>
      <c r="C168" s="146" t="s">
        <v>164</v>
      </c>
      <c r="D168" s="146" t="s">
        <v>165</v>
      </c>
      <c r="E168" s="146" t="s">
        <v>166</v>
      </c>
      <c r="F168" s="146" t="s">
        <v>167</v>
      </c>
      <c r="G168" s="135">
        <v>105</v>
      </c>
      <c r="H168" s="134">
        <f>Perfils!$G$9</f>
        <v>66.7</v>
      </c>
      <c r="I168" s="125">
        <f t="shared" si="142"/>
        <v>7003.5</v>
      </c>
      <c r="J168" s="136">
        <f>225-Q168</f>
        <v>45.972287100000017</v>
      </c>
      <c r="K168" s="134">
        <f>Perfils!$G$16</f>
        <v>66.7</v>
      </c>
      <c r="L168" s="125">
        <f t="shared" si="143"/>
        <v>3066.35</v>
      </c>
      <c r="M168" s="251">
        <f t="shared" si="139"/>
        <v>49.5</v>
      </c>
      <c r="N168" s="134">
        <f>Perfils!$G$23</f>
        <v>72.2</v>
      </c>
      <c r="O168" s="125">
        <f>ROUND(M168*N168,2)</f>
        <v>3573.9</v>
      </c>
      <c r="P168" s="30"/>
      <c r="Q168" s="252">
        <v>179.02771289999998</v>
      </c>
      <c r="R168" s="134">
        <f>Perfils!$G$30</f>
        <v>66.7</v>
      </c>
      <c r="S168" s="125">
        <f>ROUND(Q168*R168,2)</f>
        <v>11941.15</v>
      </c>
      <c r="T168" s="134">
        <f t="shared" si="126"/>
        <v>200.47228710000002</v>
      </c>
      <c r="U168" s="125">
        <f>I168+L168+O168+P168+S168</f>
        <v>25584.9</v>
      </c>
      <c r="V168" s="19"/>
      <c r="W168" s="19">
        <v>47119</v>
      </c>
      <c r="X168" s="32"/>
      <c r="Y168" s="29"/>
      <c r="Z168" s="19"/>
      <c r="AA168" s="558">
        <f t="shared" si="140"/>
        <v>13643.75</v>
      </c>
      <c r="AB168" s="28">
        <f t="shared" si="127"/>
        <v>7003.5</v>
      </c>
      <c r="AC168" s="28">
        <f t="shared" si="128"/>
        <v>3066.35</v>
      </c>
      <c r="AD168" s="28">
        <f t="shared" si="129"/>
        <v>3573.9</v>
      </c>
      <c r="AE168" s="33">
        <f t="shared" si="130"/>
        <v>0</v>
      </c>
      <c r="AF168" s="33">
        <f t="shared" si="131"/>
        <v>11941.15</v>
      </c>
      <c r="AG168" s="218">
        <f t="shared" si="132"/>
        <v>25584.9</v>
      </c>
      <c r="AH168" s="12" t="s">
        <v>89</v>
      </c>
      <c r="AI168" s="306">
        <f t="shared" si="133"/>
        <v>105</v>
      </c>
      <c r="AJ168" s="306">
        <f t="shared" si="134"/>
        <v>45.972263868065966</v>
      </c>
      <c r="AK168" s="306">
        <f t="shared" si="135"/>
        <v>49.5</v>
      </c>
      <c r="AL168" s="306">
        <f t="shared" si="136"/>
        <v>0</v>
      </c>
      <c r="AM168" s="306">
        <f t="shared" si="137"/>
        <v>179.02773613193401</v>
      </c>
      <c r="AN168" s="307">
        <f t="shared" si="138"/>
        <v>379.5</v>
      </c>
      <c r="AP168" s="217" t="s">
        <v>167</v>
      </c>
      <c r="AQ168" s="9" t="str">
        <f t="shared" si="141"/>
        <v>Servei indicadors i explotació de dades</v>
      </c>
    </row>
    <row r="169" spans="1:43" s="9" customFormat="1">
      <c r="B169">
        <v>6</v>
      </c>
      <c r="C169" s="146" t="s">
        <v>164</v>
      </c>
      <c r="D169" s="146" t="s">
        <v>165</v>
      </c>
      <c r="E169" s="146" t="s">
        <v>166</v>
      </c>
      <c r="F169" s="400" t="s">
        <v>168</v>
      </c>
      <c r="G169" s="135">
        <v>0</v>
      </c>
      <c r="H169" s="134">
        <f>Perfils!$G$9</f>
        <v>66.7</v>
      </c>
      <c r="I169" s="125">
        <f t="shared" si="142"/>
        <v>0</v>
      </c>
      <c r="J169" s="136">
        <f>592-Q169</f>
        <v>120.95819539200005</v>
      </c>
      <c r="K169" s="134">
        <f>Perfils!$G$16</f>
        <v>66.7</v>
      </c>
      <c r="L169" s="125">
        <f t="shared" si="143"/>
        <v>8067.91</v>
      </c>
      <c r="M169" s="251">
        <f t="shared" si="139"/>
        <v>88.8</v>
      </c>
      <c r="N169" s="134">
        <f>Perfils!$G$23</f>
        <v>72.2</v>
      </c>
      <c r="O169" s="125">
        <f>ROUND(M169*N169,2)</f>
        <v>6411.36</v>
      </c>
      <c r="P169" s="30"/>
      <c r="Q169" s="252">
        <v>471.04180460799995</v>
      </c>
      <c r="R169" s="134">
        <f>Perfils!$G$30</f>
        <v>66.7</v>
      </c>
      <c r="S169" s="125">
        <f>ROUND(Q169*R169,2)</f>
        <v>31418.49</v>
      </c>
      <c r="T169" s="134">
        <f t="shared" si="126"/>
        <v>209.75819539200006</v>
      </c>
      <c r="U169" s="125">
        <f>I169+L169+O169+P169+S169</f>
        <v>45897.760000000002</v>
      </c>
      <c r="V169" s="19"/>
      <c r="W169" s="19">
        <v>47119</v>
      </c>
      <c r="X169" s="32"/>
      <c r="Y169" s="29"/>
      <c r="Z169" s="19"/>
      <c r="AA169" s="558">
        <f t="shared" si="140"/>
        <v>14479.27</v>
      </c>
      <c r="AB169" s="28">
        <f t="shared" si="127"/>
        <v>0</v>
      </c>
      <c r="AC169" s="28">
        <f t="shared" si="128"/>
        <v>8067.91</v>
      </c>
      <c r="AD169" s="28">
        <f t="shared" si="129"/>
        <v>6411.36</v>
      </c>
      <c r="AE169" s="33">
        <f t="shared" si="130"/>
        <v>0</v>
      </c>
      <c r="AF169" s="33">
        <f t="shared" si="131"/>
        <v>31418.49</v>
      </c>
      <c r="AG169" s="218">
        <f t="shared" si="132"/>
        <v>45897.760000000002</v>
      </c>
      <c r="AH169" s="12" t="s">
        <v>89</v>
      </c>
      <c r="AI169" s="306">
        <f t="shared" si="133"/>
        <v>0</v>
      </c>
      <c r="AJ169" s="306">
        <f t="shared" si="134"/>
        <v>120.95817091454272</v>
      </c>
      <c r="AK169" s="306">
        <f t="shared" si="135"/>
        <v>88.8</v>
      </c>
      <c r="AL169" s="306">
        <f t="shared" si="136"/>
        <v>0</v>
      </c>
      <c r="AM169" s="306">
        <f t="shared" si="137"/>
        <v>471.04182908545727</v>
      </c>
      <c r="AN169" s="307">
        <f t="shared" si="138"/>
        <v>680.8</v>
      </c>
      <c r="AP169" s="400" t="s">
        <v>168</v>
      </c>
      <c r="AQ169" s="9" t="str">
        <f t="shared" si="141"/>
        <v>Servei indicadors i explotació de dades</v>
      </c>
    </row>
    <row r="170" spans="1:43" s="9" customFormat="1" ht="14.15" customHeight="1">
      <c r="A170" s="126"/>
      <c r="B170"/>
      <c r="C170" s="643"/>
      <c r="D170" s="643"/>
      <c r="E170" s="643"/>
      <c r="F170" s="219" t="s">
        <v>170</v>
      </c>
      <c r="G170" s="220">
        <f>SUM(G144:G169)</f>
        <v>4458.9599999999991</v>
      </c>
      <c r="H170" s="220"/>
      <c r="I170" s="220">
        <f>SUM(I144:I169)</f>
        <v>297412.63</v>
      </c>
      <c r="J170" s="220">
        <f>SUM(J144:J169)</f>
        <v>2171.2515995464009</v>
      </c>
      <c r="K170" s="220"/>
      <c r="L170" s="220">
        <f>SUM(L144:L169)</f>
        <v>144822.47</v>
      </c>
      <c r="M170" s="220">
        <f>SUM(M144:M169)</f>
        <v>1512.269763048</v>
      </c>
      <c r="N170" s="220"/>
      <c r="O170" s="220">
        <f>SUM(O144:O169)</f>
        <v>109185.87</v>
      </c>
      <c r="P170" s="220">
        <f>SUM(P144:P169)</f>
        <v>0</v>
      </c>
      <c r="Q170" s="220">
        <f>SUM(Q144:Q169)</f>
        <v>4727.4455707735997</v>
      </c>
      <c r="R170" s="220"/>
      <c r="S170" s="220">
        <f>SUM(S144:S168)</f>
        <v>283902.15000000002</v>
      </c>
      <c r="T170" s="220">
        <f>SUM(T144:T169)</f>
        <v>8142.4813625944016</v>
      </c>
      <c r="U170" s="220">
        <f>SUM(U144:U169)</f>
        <v>866741.6100000001</v>
      </c>
      <c r="V170" s="221"/>
      <c r="W170" s="221"/>
      <c r="X170" s="220">
        <f>SUM(X144:X169)</f>
        <v>0</v>
      </c>
      <c r="Y170" s="220">
        <f>SUM(Y144:Y169)</f>
        <v>0</v>
      </c>
      <c r="Z170" s="220"/>
      <c r="AA170" s="558">
        <f t="shared" ref="AA170:AG170" si="147">SUM(AA144:AA169)</f>
        <v>551420.97</v>
      </c>
      <c r="AB170" s="220">
        <f t="shared" si="147"/>
        <v>297412.63</v>
      </c>
      <c r="AC170" s="220">
        <f t="shared" si="147"/>
        <v>144822.47</v>
      </c>
      <c r="AD170" s="220">
        <f t="shared" si="147"/>
        <v>109185.87</v>
      </c>
      <c r="AE170" s="220">
        <f t="shared" si="147"/>
        <v>0</v>
      </c>
      <c r="AF170" s="220">
        <f t="shared" si="147"/>
        <v>315320.64</v>
      </c>
      <c r="AG170" s="220">
        <f t="shared" si="147"/>
        <v>866741.6100000001</v>
      </c>
      <c r="AH170" s="12"/>
      <c r="AI170" s="220">
        <f t="shared" ref="AI170:AN170" si="148">SUM(AI144:AI169)</f>
        <v>4458.9599700149929</v>
      </c>
      <c r="AJ170" s="220">
        <f t="shared" si="148"/>
        <v>2171.2514242878556</v>
      </c>
      <c r="AK170" s="220">
        <f t="shared" si="148"/>
        <v>1512.2696675900277</v>
      </c>
      <c r="AL170" s="220">
        <f t="shared" si="148"/>
        <v>0</v>
      </c>
      <c r="AM170" s="220">
        <f t="shared" si="148"/>
        <v>4727.4458770614692</v>
      </c>
      <c r="AN170" s="220">
        <f t="shared" si="148"/>
        <v>12869.926938954344</v>
      </c>
      <c r="AP170" s="219" t="s">
        <v>170</v>
      </c>
    </row>
    <row r="171" spans="1:43" s="9" customFormat="1">
      <c r="B171">
        <v>1</v>
      </c>
      <c r="C171" s="228" t="s">
        <v>171</v>
      </c>
      <c r="D171" s="228" t="s">
        <v>172</v>
      </c>
      <c r="E171" s="228"/>
      <c r="F171" s="228" t="s">
        <v>174</v>
      </c>
      <c r="G171" s="135">
        <v>186.64997</v>
      </c>
      <c r="H171" s="134">
        <f>Perfils!$G$9</f>
        <v>66.7</v>
      </c>
      <c r="I171" s="125">
        <f>ROUND(G171*H171,2)</f>
        <v>12449.55</v>
      </c>
      <c r="J171" s="135">
        <f>340-Q171</f>
        <v>204.00009588</v>
      </c>
      <c r="K171" s="134">
        <f>Perfils!$G$16</f>
        <v>66.7</v>
      </c>
      <c r="L171" s="125">
        <f>ROUND(J171*K171,2)</f>
        <v>13606.81</v>
      </c>
      <c r="M171" s="251">
        <f t="shared" ref="M171:M173" si="149">(G171+J171+Q171)*0.15</f>
        <v>78.997495499999985</v>
      </c>
      <c r="N171" s="134">
        <f>Perfils!$G$23</f>
        <v>72.2</v>
      </c>
      <c r="O171" s="125">
        <f>ROUND(M171*N171,2)</f>
        <v>5703.62</v>
      </c>
      <c r="P171" s="30"/>
      <c r="Q171" s="252">
        <v>135.99990412</v>
      </c>
      <c r="R171" s="134">
        <f>Perfils!$G$30</f>
        <v>66.7</v>
      </c>
      <c r="S171" s="125">
        <f>ROUND(Q171*R171,2)</f>
        <v>9071.19</v>
      </c>
      <c r="T171" s="134">
        <f>G171+J171+M171</f>
        <v>469.64756137999996</v>
      </c>
      <c r="U171" s="125">
        <f>I171+L171+O171+P171+S171</f>
        <v>40831.17</v>
      </c>
      <c r="V171" s="19"/>
      <c r="W171" s="19">
        <v>47119</v>
      </c>
      <c r="X171" s="32"/>
      <c r="Y171" s="29"/>
      <c r="Z171" s="19"/>
      <c r="AA171" s="558">
        <f t="shared" si="140"/>
        <v>31759.98</v>
      </c>
      <c r="AB171" s="28">
        <f>ROUND(I171*(MIN($AA$142,$Z171)-$W171+1)/365,2)</f>
        <v>12449.55</v>
      </c>
      <c r="AC171" s="28">
        <f>ROUND(L171*(MIN($AA$142,$Z171)-$W171+1)/365,2)+Y171</f>
        <v>13606.81</v>
      </c>
      <c r="AD171" s="28">
        <f>ROUND(O171*(MIN($AA$142,$Z171)-$W171+1)/365,2)</f>
        <v>5703.62</v>
      </c>
      <c r="AE171" s="33">
        <f>P171</f>
        <v>0</v>
      </c>
      <c r="AF171" s="33">
        <f t="shared" ref="AF171:AF174" si="150">ROUND(S171*(MIN($AA$142,$Z171)-$W171+1)/365,2)</f>
        <v>9071.19</v>
      </c>
      <c r="AG171" s="531">
        <f>SUM(AB171:AF171)</f>
        <v>40831.17</v>
      </c>
      <c r="AH171" t="s">
        <v>5</v>
      </c>
      <c r="AI171" s="306">
        <f>AB171/H171</f>
        <v>186.64992503748124</v>
      </c>
      <c r="AJ171" s="306">
        <f>(AC171-Y171)/K171</f>
        <v>204.00014992503748</v>
      </c>
      <c r="AK171" s="306">
        <f>AD171/N171</f>
        <v>78.997506925207745</v>
      </c>
      <c r="AL171" s="306">
        <f>X171</f>
        <v>0</v>
      </c>
      <c r="AM171" s="306">
        <f t="shared" ref="AM171:AM174" si="151">AF171/K171</f>
        <v>135.99985007496252</v>
      </c>
      <c r="AN171" s="532">
        <f t="shared" ref="AN171:AN173" si="152">SUM(AI171:AM171)</f>
        <v>605.64743196268898</v>
      </c>
      <c r="AP171" s="228" t="s">
        <v>174</v>
      </c>
      <c r="AQ171" s="9" t="str">
        <f t="shared" si="141"/>
        <v>Serveis a Escoles (PAE)</v>
      </c>
    </row>
    <row r="172" spans="1:43" s="9" customFormat="1">
      <c r="B172">
        <v>1</v>
      </c>
      <c r="C172" s="228" t="s">
        <v>171</v>
      </c>
      <c r="D172" s="228" t="s">
        <v>175</v>
      </c>
      <c r="E172" s="228"/>
      <c r="F172" s="223" t="s">
        <v>177</v>
      </c>
      <c r="G172" s="135">
        <v>90.143434999999997</v>
      </c>
      <c r="H172" s="134">
        <f>Perfils!$G$9</f>
        <v>66.7</v>
      </c>
      <c r="I172" s="125">
        <f>ROUND(G172*H172,2)</f>
        <v>6012.57</v>
      </c>
      <c r="J172" s="135">
        <f>83.646885-Q172-0.0001</f>
        <v>50.186808589299993</v>
      </c>
      <c r="K172" s="134">
        <f>Perfils!$G$16</f>
        <v>66.7</v>
      </c>
      <c r="L172" s="125">
        <f>ROUND(J172*K172,2)</f>
        <v>3347.46</v>
      </c>
      <c r="M172" s="251">
        <f t="shared" si="149"/>
        <v>26.068532999999995</v>
      </c>
      <c r="N172" s="134">
        <f>Perfils!$G$23</f>
        <v>72.2</v>
      </c>
      <c r="O172" s="125">
        <f>ROUND(M172*N172,2)</f>
        <v>1882.15</v>
      </c>
      <c r="P172" s="30"/>
      <c r="Q172" s="252">
        <v>33.459976410700001</v>
      </c>
      <c r="R172" s="134">
        <f>Perfils!$G$30</f>
        <v>66.7</v>
      </c>
      <c r="S172" s="125">
        <f>ROUND(Q172*R172,2)</f>
        <v>2231.7800000000002</v>
      </c>
      <c r="T172" s="134">
        <f>G172+J172+M172</f>
        <v>166.39877658929998</v>
      </c>
      <c r="U172" s="125">
        <f>I172+L172+O172+P172+S172</f>
        <v>13473.96</v>
      </c>
      <c r="V172" s="19"/>
      <c r="W172" s="19">
        <v>47119</v>
      </c>
      <c r="X172" s="32"/>
      <c r="Y172" s="29"/>
      <c r="Z172" s="19"/>
      <c r="AA172" s="558">
        <f t="shared" si="140"/>
        <v>11242.179999999998</v>
      </c>
      <c r="AB172" s="28">
        <f>ROUND(I172*(MIN($AA$142,$Z172)-$W172+1)/365,2)</f>
        <v>6012.57</v>
      </c>
      <c r="AC172" s="28">
        <f>ROUND(L172*(MIN($AA$142,$Z172)-$W172+1)/365,2)+Y172</f>
        <v>3347.46</v>
      </c>
      <c r="AD172" s="28">
        <f>ROUND(O172*(MIN($AA$142,$Z172)-$W172+1)/365,2)</f>
        <v>1882.15</v>
      </c>
      <c r="AE172" s="33">
        <f>P172</f>
        <v>0</v>
      </c>
      <c r="AF172" s="33">
        <f t="shared" si="150"/>
        <v>2231.7800000000002</v>
      </c>
      <c r="AG172" s="531">
        <f>SUM(AB172:AF172)</f>
        <v>13473.96</v>
      </c>
      <c r="AH172" t="s">
        <v>5</v>
      </c>
      <c r="AI172" s="306">
        <f>AB172/H172</f>
        <v>90.143478260869557</v>
      </c>
      <c r="AJ172" s="306">
        <f>(AC172-Y172)/K172</f>
        <v>50.186806596701651</v>
      </c>
      <c r="AK172" s="306">
        <f>AD172/N172</f>
        <v>26.068559556786703</v>
      </c>
      <c r="AL172" s="306">
        <f>X172</f>
        <v>0</v>
      </c>
      <c r="AM172" s="306">
        <f t="shared" si="151"/>
        <v>33.459970014992507</v>
      </c>
      <c r="AN172" s="532">
        <f t="shared" si="152"/>
        <v>199.85881442935042</v>
      </c>
      <c r="AP172" s="223" t="s">
        <v>177</v>
      </c>
      <c r="AQ172" s="9" t="str">
        <f t="shared" si="141"/>
        <v>Serveis a Escoles (Boulevard Educatiu)</v>
      </c>
    </row>
    <row r="173" spans="1:43" s="9" customFormat="1">
      <c r="B173">
        <v>1</v>
      </c>
      <c r="C173" s="228" t="s">
        <v>108</v>
      </c>
      <c r="D173" s="228" t="s">
        <v>196</v>
      </c>
      <c r="E173" s="228" t="s">
        <v>179</v>
      </c>
      <c r="F173" s="223" t="s">
        <v>180</v>
      </c>
      <c r="G173" s="251">
        <v>0</v>
      </c>
      <c r="H173" s="134">
        <f>Perfils!$G$9</f>
        <v>66.7</v>
      </c>
      <c r="I173" s="125">
        <f>ROUND(G173*H173,2)</f>
        <v>0</v>
      </c>
      <c r="J173" s="135">
        <f>0-Q173</f>
        <v>0</v>
      </c>
      <c r="K173" s="134">
        <f>Perfils!$G$16</f>
        <v>66.7</v>
      </c>
      <c r="L173" s="125">
        <f>ROUND(J173*K173,2)</f>
        <v>0</v>
      </c>
      <c r="M173" s="251">
        <f t="shared" si="149"/>
        <v>0</v>
      </c>
      <c r="N173" s="134">
        <f>Perfils!$G$23</f>
        <v>72.2</v>
      </c>
      <c r="O173" s="125">
        <f>ROUND(M173*N173,2)</f>
        <v>0</v>
      </c>
      <c r="P173" s="30"/>
      <c r="Q173" s="252">
        <v>0</v>
      </c>
      <c r="R173" s="134">
        <f>Perfils!$G$30</f>
        <v>66.7</v>
      </c>
      <c r="S173" s="125">
        <f>ROUND(Q173*R173,2)</f>
        <v>0</v>
      </c>
      <c r="T173" s="134">
        <f>G173+J173+M173</f>
        <v>0</v>
      </c>
      <c r="U173" s="125">
        <f>I173+L173+O173+P173+S173</f>
        <v>0</v>
      </c>
      <c r="V173" s="19"/>
      <c r="W173" s="19">
        <v>47119</v>
      </c>
      <c r="X173" s="32"/>
      <c r="Y173" s="29"/>
      <c r="Z173" s="19"/>
      <c r="AA173" s="558">
        <f t="shared" si="140"/>
        <v>0</v>
      </c>
      <c r="AB173" s="28">
        <f>ROUND(I173*(MIN($AA$142,$Z173)-$W173+1)/365,2)</f>
        <v>0</v>
      </c>
      <c r="AC173" s="28">
        <f>ROUND(L173*(MIN($AA$142,$Z173)-$W173+1)/365,2)+Y173</f>
        <v>0</v>
      </c>
      <c r="AD173" s="28">
        <f>ROUND(O173*(MIN($AA$142,$Z173)-$W173+1)/365,2)</f>
        <v>0</v>
      </c>
      <c r="AE173" s="33">
        <f>P173</f>
        <v>0</v>
      </c>
      <c r="AF173" s="33">
        <f t="shared" si="150"/>
        <v>0</v>
      </c>
      <c r="AG173" s="531">
        <f>SUM(AB173:AF173)</f>
        <v>0</v>
      </c>
      <c r="AH173" t="s">
        <v>5</v>
      </c>
      <c r="AI173" s="306">
        <f>AB173/H173</f>
        <v>0</v>
      </c>
      <c r="AJ173" s="306">
        <f>(AC173-Y173)/K173</f>
        <v>0</v>
      </c>
      <c r="AK173" s="306">
        <f>AD173/N173</f>
        <v>0</v>
      </c>
      <c r="AL173" s="306">
        <f>X173</f>
        <v>0</v>
      </c>
      <c r="AM173" s="306">
        <f t="shared" si="151"/>
        <v>0</v>
      </c>
      <c r="AN173" s="532">
        <f t="shared" si="152"/>
        <v>0</v>
      </c>
      <c r="AP173" s="499" t="s">
        <v>180</v>
      </c>
      <c r="AQ173" s="9" t="str">
        <f t="shared" si="141"/>
        <v>Servei d'Assistència a la Dona (ABITS)</v>
      </c>
    </row>
    <row r="174" spans="1:43" s="9" customFormat="1" ht="13.5" customHeight="1">
      <c r="B174">
        <v>1</v>
      </c>
      <c r="C174" s="228" t="s">
        <v>181</v>
      </c>
      <c r="D174" s="224" t="s">
        <v>182</v>
      </c>
      <c r="E174" s="228"/>
      <c r="F174" s="507" t="s">
        <v>182</v>
      </c>
      <c r="G174" s="135">
        <f>300*0+22527/H174</f>
        <v>335.9731543624161</v>
      </c>
      <c r="H174" s="134">
        <f>Perfils!$G$36</f>
        <v>67.05</v>
      </c>
      <c r="I174" s="125">
        <f>ROUND(G174*H174,2)</f>
        <v>22527</v>
      </c>
      <c r="J174" s="135">
        <f>18021.61/K174</f>
        <v>268.77867263236391</v>
      </c>
      <c r="K174" s="134">
        <f>Perfils!$G$36</f>
        <v>67.05</v>
      </c>
      <c r="L174" s="125">
        <f>ROUND(J174*K174,2)</f>
        <v>18021.61</v>
      </c>
      <c r="M174" s="251">
        <f>7581/N174</f>
        <v>105</v>
      </c>
      <c r="N174" s="134">
        <f>Perfils!$G$23</f>
        <v>72.2</v>
      </c>
      <c r="O174" s="125">
        <f>ROUND(M174*N174,2)</f>
        <v>7581</v>
      </c>
      <c r="P174" s="30"/>
      <c r="Q174" s="252">
        <f>12014.39/R174</f>
        <v>179.18553318419089</v>
      </c>
      <c r="R174" s="134">
        <f>Perfils!$G$36</f>
        <v>67.05</v>
      </c>
      <c r="S174" s="125">
        <f>ROUND(Q174*R174,2)</f>
        <v>12014.39</v>
      </c>
      <c r="T174" s="134">
        <f>G174+J174+M174</f>
        <v>709.75182699478</v>
      </c>
      <c r="U174" s="125">
        <f>I174+L174+O174+P174+S174</f>
        <v>60144</v>
      </c>
      <c r="V174" s="32"/>
      <c r="W174" s="19">
        <v>47119</v>
      </c>
      <c r="X174" s="134"/>
      <c r="Y174" s="347"/>
      <c r="Z174" s="32"/>
      <c r="AA174" s="558">
        <f t="shared" si="140"/>
        <v>48129.61</v>
      </c>
      <c r="AB174" s="28">
        <f>ROUND(I174*(MIN($AA$142,$Z174)-$W174+1)/365,2)</f>
        <v>22527</v>
      </c>
      <c r="AC174" s="28">
        <f>ROUND(L174*(MIN($AA$142,$Z174)-$W174+1)/365,2)+Y174</f>
        <v>18021.61</v>
      </c>
      <c r="AD174" s="28">
        <f>ROUND(O174*(MIN($AA$142,$Z174)-$W174+1)/365,2)</f>
        <v>7581</v>
      </c>
      <c r="AE174" s="33">
        <f>P174</f>
        <v>0</v>
      </c>
      <c r="AF174" s="33">
        <f t="shared" si="150"/>
        <v>12014.39</v>
      </c>
      <c r="AG174" s="531">
        <f>SUM(AB174:AF174)</f>
        <v>60144</v>
      </c>
      <c r="AH174" t="s">
        <v>5</v>
      </c>
      <c r="AI174" s="306">
        <f>AB174/H174</f>
        <v>335.9731543624161</v>
      </c>
      <c r="AJ174" s="306">
        <f>(AC174-Y174)/K174</f>
        <v>268.77867263236391</v>
      </c>
      <c r="AK174" s="306">
        <f>AD174/N174</f>
        <v>105</v>
      </c>
      <c r="AL174" s="306">
        <f>X174</f>
        <v>0</v>
      </c>
      <c r="AM174" s="306">
        <f t="shared" si="151"/>
        <v>179.18553318419089</v>
      </c>
      <c r="AN174" s="532">
        <f>SUM(AI174:AM174)</f>
        <v>888.93736017897095</v>
      </c>
      <c r="AP174" s="223" t="s">
        <v>182</v>
      </c>
      <c r="AQ174" s="9" t="str">
        <f t="shared" si="141"/>
        <v>Campanyes</v>
      </c>
    </row>
    <row r="175" spans="1:43" s="9" customFormat="1" ht="13.5" customHeight="1">
      <c r="C175" s="124"/>
      <c r="D175" s="124"/>
      <c r="E175" s="124"/>
      <c r="F175" s="226" t="s">
        <v>183</v>
      </c>
      <c r="G175" s="230">
        <f>SUM(G171:G174)</f>
        <v>612.76655936241605</v>
      </c>
      <c r="H175" s="230"/>
      <c r="I175" s="230">
        <f>SUM(I171:I174)</f>
        <v>40989.119999999995</v>
      </c>
      <c r="J175" s="230">
        <f>SUM(J171:J174)</f>
        <v>522.96557710166394</v>
      </c>
      <c r="K175" s="230"/>
      <c r="L175" s="230">
        <f>SUM(L171:L174)</f>
        <v>34975.880000000005</v>
      </c>
      <c r="M175" s="230">
        <f>SUM(M171:M174)</f>
        <v>210.06602849999999</v>
      </c>
      <c r="N175" s="230"/>
      <c r="O175" s="230">
        <f>SUM(O171:O174)</f>
        <v>15166.77</v>
      </c>
      <c r="P175" s="230">
        <f>SUM(P171:P174)</f>
        <v>0</v>
      </c>
      <c r="Q175" s="230">
        <f>SUM(Q171:Q174)</f>
        <v>348.64541371489088</v>
      </c>
      <c r="R175" s="230"/>
      <c r="S175" s="230">
        <f>SUM(S171:S174)</f>
        <v>23317.360000000001</v>
      </c>
      <c r="T175" s="230">
        <f>SUM(T171:T174)</f>
        <v>1345.7981649640799</v>
      </c>
      <c r="U175" s="230">
        <f>SUM(U171:U174)</f>
        <v>114449.13</v>
      </c>
      <c r="V175" s="231"/>
      <c r="W175" s="231"/>
      <c r="X175" s="230">
        <f>SUM(X171:X174)</f>
        <v>0</v>
      </c>
      <c r="Y175" s="230">
        <f>SUM(Y171:Y174)</f>
        <v>0</v>
      </c>
      <c r="Z175" s="227"/>
      <c r="AA175" s="558">
        <f t="shared" ref="AA175:AG175" si="153">SUM(AA171:AA174)</f>
        <v>91131.76999999999</v>
      </c>
      <c r="AB175" s="227">
        <f t="shared" si="153"/>
        <v>40989.119999999995</v>
      </c>
      <c r="AC175" s="227">
        <f t="shared" si="153"/>
        <v>34975.880000000005</v>
      </c>
      <c r="AD175" s="227">
        <f t="shared" si="153"/>
        <v>15166.77</v>
      </c>
      <c r="AE175" s="227">
        <f t="shared" si="153"/>
        <v>0</v>
      </c>
      <c r="AF175" s="227">
        <f t="shared" si="153"/>
        <v>23317.360000000001</v>
      </c>
      <c r="AG175" s="227">
        <f t="shared" si="153"/>
        <v>114449.13</v>
      </c>
      <c r="AH175" s="233"/>
      <c r="AI175" s="227">
        <f t="shared" ref="AI175:AN175" si="154">SUM(AI171:AI174)</f>
        <v>612.76655766076692</v>
      </c>
      <c r="AJ175" s="227">
        <f t="shared" si="154"/>
        <v>522.965629154103</v>
      </c>
      <c r="AK175" s="227">
        <f t="shared" si="154"/>
        <v>210.06606648199445</v>
      </c>
      <c r="AL175" s="227">
        <f t="shared" si="154"/>
        <v>0</v>
      </c>
      <c r="AM175" s="227">
        <f t="shared" si="154"/>
        <v>348.64535327414592</v>
      </c>
      <c r="AN175" s="227">
        <f t="shared" si="154"/>
        <v>1694.4436065710104</v>
      </c>
      <c r="AP175" s="345" t="s">
        <v>183</v>
      </c>
    </row>
    <row r="176" spans="1:43" s="9" customFormat="1" ht="15.5">
      <c r="C176" s="11" t="s">
        <v>83</v>
      </c>
      <c r="D176" s="24"/>
      <c r="E176" s="122"/>
      <c r="F176" s="214"/>
      <c r="G176" s="216">
        <f>G170+G175</f>
        <v>5071.7265593624152</v>
      </c>
      <c r="H176" s="216"/>
      <c r="I176" s="216">
        <f>I170+I175</f>
        <v>338401.75</v>
      </c>
      <c r="J176" s="216">
        <f>J170+J175</f>
        <v>2694.2171766480651</v>
      </c>
      <c r="K176" s="216"/>
      <c r="L176" s="216">
        <f>L170+L175</f>
        <v>179798.35</v>
      </c>
      <c r="M176" s="216">
        <f>M170+M175</f>
        <v>1722.3357915479999</v>
      </c>
      <c r="N176" s="216"/>
      <c r="O176" s="216">
        <f t="shared" ref="O176:U176" si="155">O170+O175</f>
        <v>124352.64</v>
      </c>
      <c r="P176" s="216">
        <f t="shared" si="155"/>
        <v>0</v>
      </c>
      <c r="Q176" s="216">
        <f t="shared" si="155"/>
        <v>5076.0909844884909</v>
      </c>
      <c r="R176" s="216">
        <f t="shared" si="155"/>
        <v>0</v>
      </c>
      <c r="S176" s="216">
        <f t="shared" si="155"/>
        <v>307219.51</v>
      </c>
      <c r="T176" s="216">
        <f t="shared" si="155"/>
        <v>9488.2795275584813</v>
      </c>
      <c r="U176" s="216">
        <f t="shared" si="155"/>
        <v>981190.74000000011</v>
      </c>
      <c r="V176" s="215"/>
      <c r="W176" s="215"/>
      <c r="X176" s="215">
        <f>X170+X175</f>
        <v>0</v>
      </c>
      <c r="Y176" s="215">
        <f>Y170+Y175</f>
        <v>0</v>
      </c>
      <c r="Z176" s="215"/>
      <c r="AA176" s="558">
        <f t="shared" ref="AA176:AG176" si="156">AA170+AA175</f>
        <v>642552.74</v>
      </c>
      <c r="AB176" s="215">
        <f t="shared" si="156"/>
        <v>338401.75</v>
      </c>
      <c r="AC176" s="215">
        <f t="shared" si="156"/>
        <v>179798.35</v>
      </c>
      <c r="AD176" s="215">
        <f t="shared" si="156"/>
        <v>124352.64</v>
      </c>
      <c r="AE176" s="215">
        <f t="shared" si="156"/>
        <v>0</v>
      </c>
      <c r="AF176" s="215">
        <f t="shared" si="156"/>
        <v>338638</v>
      </c>
      <c r="AG176" s="215">
        <f t="shared" si="156"/>
        <v>981190.74000000011</v>
      </c>
      <c r="AH176" s="12"/>
      <c r="AI176" s="215">
        <f t="shared" ref="AI176:AN176" si="157">AI170+AI175</f>
        <v>5071.7265276757598</v>
      </c>
      <c r="AJ176" s="215">
        <f t="shared" si="157"/>
        <v>2694.2170534419583</v>
      </c>
      <c r="AK176" s="215">
        <f t="shared" si="157"/>
        <v>1722.3357340720222</v>
      </c>
      <c r="AL176" s="215">
        <f t="shared" si="157"/>
        <v>0</v>
      </c>
      <c r="AM176" s="215">
        <f t="shared" si="157"/>
        <v>5076.0912303356154</v>
      </c>
      <c r="AN176" s="215">
        <f t="shared" si="157"/>
        <v>14564.370545525355</v>
      </c>
      <c r="AP176" s="346" t="s">
        <v>83</v>
      </c>
    </row>
    <row r="177" spans="1:53">
      <c r="A177" s="9"/>
      <c r="B177" s="12"/>
      <c r="C177" s="100"/>
      <c r="D177" s="101"/>
      <c r="E177" s="101"/>
      <c r="F177" s="101"/>
      <c r="G177" s="100"/>
      <c r="H177" s="100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C177" s="12"/>
      <c r="AD177" s="12"/>
      <c r="AE177" s="12"/>
      <c r="AF177" s="12"/>
      <c r="AG177" s="12"/>
      <c r="AH177" s="12"/>
      <c r="AI177" s="233"/>
      <c r="AJ177" s="233"/>
      <c r="AK177" s="233"/>
      <c r="AL177" s="233"/>
      <c r="AM177" s="233"/>
      <c r="AN177" s="233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</row>
    <row r="178" spans="1:53">
      <c r="A178" s="9"/>
      <c r="B178" s="12"/>
      <c r="C178" s="100"/>
      <c r="D178" s="101"/>
      <c r="E178" s="101"/>
      <c r="F178" s="101"/>
      <c r="G178" s="100"/>
      <c r="H178" s="100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C178" s="12"/>
      <c r="AD178" s="12"/>
      <c r="AE178" s="12"/>
      <c r="AF178" s="12"/>
      <c r="AG178" s="12"/>
      <c r="AH178" s="12"/>
      <c r="AI178" s="233"/>
      <c r="AJ178" s="233"/>
      <c r="AK178" s="233"/>
      <c r="AL178" s="233"/>
      <c r="AM178" s="233"/>
      <c r="AN178" s="233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</row>
    <row r="179" spans="1:53">
      <c r="A179" s="9"/>
      <c r="B179" s="12"/>
      <c r="C179" s="100"/>
      <c r="D179" s="101"/>
      <c r="E179" s="101"/>
      <c r="F179" s="101"/>
      <c r="G179" s="632"/>
      <c r="H179" s="63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99"/>
      <c r="V179" s="12"/>
      <c r="W179" s="12"/>
      <c r="X179" s="12"/>
      <c r="Y179" s="12"/>
      <c r="Z179" s="12"/>
      <c r="AA179" s="12"/>
      <c r="AB179" s="13"/>
      <c r="AC179" s="12"/>
      <c r="AD179" s="12"/>
      <c r="AE179" s="12"/>
      <c r="AF179" s="12"/>
      <c r="AG179" s="99"/>
      <c r="AH179" s="12"/>
      <c r="AI179" s="232"/>
      <c r="AJ179" s="233"/>
      <c r="AK179" s="233"/>
      <c r="AL179" s="233"/>
      <c r="AM179" s="233"/>
      <c r="AN179" s="233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</row>
    <row r="180" spans="1:53" ht="14.9" customHeight="1">
      <c r="A180" s="9"/>
      <c r="B180" s="12"/>
      <c r="C180" s="634" t="s">
        <v>197</v>
      </c>
      <c r="D180" s="634"/>
      <c r="E180" s="101"/>
      <c r="F180" s="101"/>
      <c r="G180" s="632">
        <v>49.66</v>
      </c>
      <c r="H180" s="619">
        <v>269.3</v>
      </c>
      <c r="I180" s="12"/>
      <c r="J180" s="12"/>
      <c r="K180" s="12"/>
      <c r="L180" s="12"/>
      <c r="M180" s="12"/>
      <c r="N180" s="12"/>
      <c r="O180" s="12"/>
      <c r="P180" s="12"/>
      <c r="Q180" s="12">
        <v>1</v>
      </c>
      <c r="R180" s="12"/>
      <c r="S180" s="12"/>
      <c r="T180" s="12"/>
      <c r="U180" s="12"/>
      <c r="V180" s="12"/>
      <c r="W180" s="12"/>
      <c r="X180" s="12"/>
      <c r="Y180" s="98">
        <v>47484</v>
      </c>
      <c r="Z180" s="98"/>
      <c r="AA180" s="13">
        <f>B5</f>
        <v>47573</v>
      </c>
      <c r="AB180" s="633" t="s">
        <v>198</v>
      </c>
      <c r="AC180" s="633"/>
      <c r="AD180" s="633"/>
      <c r="AE180" s="633"/>
      <c r="AF180" s="633"/>
      <c r="AG180" s="12"/>
      <c r="AH180" s="12"/>
      <c r="AI180" s="644" t="s">
        <v>199</v>
      </c>
      <c r="AJ180" s="644"/>
      <c r="AK180" s="644"/>
      <c r="AL180" s="644"/>
      <c r="AM180" s="644"/>
      <c r="AN180" s="644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</row>
    <row r="181" spans="1:53" s="9" customFormat="1" ht="54" customHeight="1">
      <c r="B181" s="25" t="s">
        <v>54</v>
      </c>
      <c r="C181" s="25" t="s">
        <v>8</v>
      </c>
      <c r="D181" s="25" t="s">
        <v>55</v>
      </c>
      <c r="E181" s="25" t="s">
        <v>56</v>
      </c>
      <c r="F181" s="25"/>
      <c r="G181" s="342" t="s">
        <v>58</v>
      </c>
      <c r="H181" s="208" t="s">
        <v>59</v>
      </c>
      <c r="I181" s="208" t="s">
        <v>60</v>
      </c>
      <c r="J181" s="342" t="s">
        <v>61</v>
      </c>
      <c r="K181" s="208" t="s">
        <v>59</v>
      </c>
      <c r="L181" s="208" t="s">
        <v>62</v>
      </c>
      <c r="M181" s="342" t="s">
        <v>63</v>
      </c>
      <c r="N181" s="208" t="s">
        <v>59</v>
      </c>
      <c r="O181" s="208" t="s">
        <v>64</v>
      </c>
      <c r="P181" s="342" t="s">
        <v>65</v>
      </c>
      <c r="Q181" s="342" t="s">
        <v>66</v>
      </c>
      <c r="R181" s="208" t="s">
        <v>59</v>
      </c>
      <c r="S181" s="208" t="s">
        <v>67</v>
      </c>
      <c r="T181" s="208" t="s">
        <v>68</v>
      </c>
      <c r="U181" s="208" t="s">
        <v>69</v>
      </c>
      <c r="V181" s="343" t="s">
        <v>70</v>
      </c>
      <c r="W181" s="343" t="s">
        <v>71</v>
      </c>
      <c r="X181" s="342" t="s">
        <v>72</v>
      </c>
      <c r="Y181" s="342" t="s">
        <v>73</v>
      </c>
      <c r="Z181" s="343" t="s">
        <v>74</v>
      </c>
      <c r="AA181" s="559" t="s">
        <v>21</v>
      </c>
      <c r="AB181" s="208" t="s">
        <v>60</v>
      </c>
      <c r="AC181" s="208" t="s">
        <v>62</v>
      </c>
      <c r="AD181" s="208" t="s">
        <v>64</v>
      </c>
      <c r="AE181" s="208" t="s">
        <v>65</v>
      </c>
      <c r="AF181" s="208" t="s">
        <v>75</v>
      </c>
      <c r="AG181" s="208" t="s">
        <v>83</v>
      </c>
      <c r="AH181" s="9" t="s">
        <v>77</v>
      </c>
      <c r="AI181" s="208" t="s">
        <v>78</v>
      </c>
      <c r="AJ181" s="208" t="s">
        <v>79</v>
      </c>
      <c r="AK181" s="208" t="s">
        <v>80</v>
      </c>
      <c r="AL181" s="344" t="s">
        <v>81</v>
      </c>
      <c r="AM181" s="344" t="s">
        <v>82</v>
      </c>
      <c r="AN181" s="344" t="s">
        <v>83</v>
      </c>
      <c r="AO181" s="9" t="s">
        <v>187</v>
      </c>
      <c r="AP181" s="341" t="s">
        <v>57</v>
      </c>
      <c r="AQ181" s="9" t="s">
        <v>188</v>
      </c>
    </row>
    <row r="182" spans="1:53" s="9" customFormat="1">
      <c r="B182" s="124">
        <v>5</v>
      </c>
      <c r="C182" s="146" t="s">
        <v>85</v>
      </c>
      <c r="D182" s="146" t="s">
        <v>86</v>
      </c>
      <c r="E182" s="146" t="s">
        <v>87</v>
      </c>
      <c r="F182" s="146" t="s">
        <v>88</v>
      </c>
      <c r="G182" s="251">
        <v>0</v>
      </c>
      <c r="H182" s="134">
        <f>Perfils!$G$9</f>
        <v>66.7</v>
      </c>
      <c r="I182" s="125">
        <f>ROUND(G182*H182,2)</f>
        <v>0</v>
      </c>
      <c r="J182" s="251">
        <f>0-Q182</f>
        <v>0</v>
      </c>
      <c r="K182" s="134">
        <f>Perfils!$G$16</f>
        <v>66.7</v>
      </c>
      <c r="L182" s="125">
        <f>ROUND(J182*K182,2)</f>
        <v>0</v>
      </c>
      <c r="M182" s="251">
        <f t="shared" ref="M182:M207" si="158">(G182+J182+Q182)*0.15</f>
        <v>0</v>
      </c>
      <c r="N182" s="134">
        <f>Perfils!$G$23</f>
        <v>72.2</v>
      </c>
      <c r="O182" s="125">
        <f>ROUND(M182*N182,2)</f>
        <v>0</v>
      </c>
      <c r="P182" s="30"/>
      <c r="Q182" s="252">
        <v>0</v>
      </c>
      <c r="R182" s="134">
        <f>Perfils!$G$30</f>
        <v>66.7</v>
      </c>
      <c r="S182" s="125">
        <f>ROUND(Q182*R182,2)</f>
        <v>0</v>
      </c>
      <c r="T182" s="134">
        <f t="shared" ref="T182:T207" si="159">G182+J182+M182</f>
        <v>0</v>
      </c>
      <c r="U182" s="125">
        <f>I182+L182+O182+P182+S182</f>
        <v>0</v>
      </c>
      <c r="V182" s="19"/>
      <c r="W182" s="19">
        <f t="shared" ref="W182:W207" si="160">$Y$180</f>
        <v>47484</v>
      </c>
      <c r="X182" s="32"/>
      <c r="Y182" s="29"/>
      <c r="Z182" s="19"/>
      <c r="AA182" s="558">
        <f>AB182+AC182+AD182+AE182</f>
        <v>0</v>
      </c>
      <c r="AB182" s="28">
        <f t="shared" ref="AB182" si="161">ROUND(I182*(MIN($AA$180,$Z182)-$W182+1)/365,2)</f>
        <v>0</v>
      </c>
      <c r="AC182" s="28">
        <f t="shared" ref="AC182:AC207" si="162">ROUND(L182*(MIN($AA$180,$Z182)-$W182+1)/365,2)+Y182</f>
        <v>0</v>
      </c>
      <c r="AD182" s="28">
        <f t="shared" ref="AD182:AD207" si="163">ROUND(O182*(MIN($AA$180,$Z182)-$W182+1)/365,2)</f>
        <v>0</v>
      </c>
      <c r="AE182" s="33">
        <f t="shared" ref="AE182:AE207" si="164">P182</f>
        <v>0</v>
      </c>
      <c r="AF182" s="33">
        <f>S182*(MIN($AA$180,$Z182)-$W182+1)/365</f>
        <v>0</v>
      </c>
      <c r="AG182" s="133">
        <f t="shared" ref="AG182:AG207" si="165">SUM(AB182:AF182)</f>
        <v>0</v>
      </c>
      <c r="AH182" s="12" t="s">
        <v>89</v>
      </c>
      <c r="AI182" s="306">
        <f t="shared" ref="AI182:AI207" si="166">AB182/H182</f>
        <v>0</v>
      </c>
      <c r="AJ182" s="306">
        <f t="shared" ref="AJ182:AJ207" si="167">(AC182-Y182)/K182</f>
        <v>0</v>
      </c>
      <c r="AK182" s="306">
        <f t="shared" ref="AK182:AK207" si="168">AD182/N182</f>
        <v>0</v>
      </c>
      <c r="AL182" s="306">
        <f t="shared" ref="AL182:AL207" si="169">X182</f>
        <v>0</v>
      </c>
      <c r="AM182" s="306">
        <f t="shared" ref="AM182:AM207" si="170">AF182/K182</f>
        <v>0</v>
      </c>
      <c r="AN182" s="307">
        <f t="shared" ref="AN182:AN207" si="171">SUM(AI182:AM182)</f>
        <v>0</v>
      </c>
      <c r="AP182" s="499" t="s">
        <v>88</v>
      </c>
      <c r="AQ182" s="9" t="str">
        <f>D182</f>
        <v>Ajuts econòmics Serveis Socials</v>
      </c>
    </row>
    <row r="183" spans="1:53" s="9" customFormat="1">
      <c r="B183" s="124">
        <v>5</v>
      </c>
      <c r="C183" s="146" t="s">
        <v>85</v>
      </c>
      <c r="D183" s="146" t="s">
        <v>86</v>
      </c>
      <c r="E183" s="146" t="s">
        <v>91</v>
      </c>
      <c r="F183" s="146" t="s">
        <v>92</v>
      </c>
      <c r="G183" s="135">
        <v>175</v>
      </c>
      <c r="H183" s="134">
        <f>Perfils!$G$9</f>
        <v>66.7</v>
      </c>
      <c r="I183" s="125">
        <f>ROUND(G183*H183,2)</f>
        <v>11672.5</v>
      </c>
      <c r="J183" s="135">
        <f>190-Q183</f>
        <v>120.42107485</v>
      </c>
      <c r="K183" s="134">
        <f>Perfils!$G$16</f>
        <v>66.7</v>
      </c>
      <c r="L183" s="125">
        <f>ROUND(J183*K183,2)</f>
        <v>8032.09</v>
      </c>
      <c r="M183" s="251">
        <f t="shared" si="158"/>
        <v>54.75</v>
      </c>
      <c r="N183" s="134">
        <f>Perfils!$G$23</f>
        <v>72.2</v>
      </c>
      <c r="O183" s="125">
        <f>ROUND(M183*N183,2)</f>
        <v>3952.95</v>
      </c>
      <c r="P183" s="30"/>
      <c r="Q183" s="252">
        <v>69.578925150000003</v>
      </c>
      <c r="R183" s="134">
        <f>Perfils!$G$30</f>
        <v>66.7</v>
      </c>
      <c r="S183" s="125">
        <f>ROUND(Q183*R183,2)</f>
        <v>4640.91</v>
      </c>
      <c r="T183" s="134">
        <f t="shared" si="159"/>
        <v>350.17107484999997</v>
      </c>
      <c r="U183" s="125">
        <f>I183+L183+O183+P183+S183</f>
        <v>28298.45</v>
      </c>
      <c r="V183" s="19"/>
      <c r="W183" s="19">
        <f t="shared" si="160"/>
        <v>47484</v>
      </c>
      <c r="X183" s="32"/>
      <c r="Y183" s="29"/>
      <c r="Z183" s="19"/>
      <c r="AA183" s="558">
        <f t="shared" ref="AA183:AA212" si="172">AB183+AC183+AD183+AE183</f>
        <v>5833.37</v>
      </c>
      <c r="AB183" s="28">
        <f t="shared" ref="AB183:AB206" si="173">ROUND(I183*(MIN($AA$180,$Z183)-$W183+1)/365,2)</f>
        <v>2878.15</v>
      </c>
      <c r="AC183" s="28">
        <f t="shared" si="162"/>
        <v>1980.52</v>
      </c>
      <c r="AD183" s="28">
        <f t="shared" si="163"/>
        <v>974.7</v>
      </c>
      <c r="AE183" s="33">
        <f t="shared" si="164"/>
        <v>0</v>
      </c>
      <c r="AF183" s="554">
        <f>ROUND(S183*(MIN($AA$180,$Z183)-$W183+1)/365,2)</f>
        <v>1144.33</v>
      </c>
      <c r="AG183" s="133">
        <f t="shared" si="165"/>
        <v>6977.7</v>
      </c>
      <c r="AH183" s="12" t="s">
        <v>89</v>
      </c>
      <c r="AI183" s="306">
        <f t="shared" si="166"/>
        <v>43.150674662668663</v>
      </c>
      <c r="AJ183" s="306">
        <f t="shared" si="167"/>
        <v>29.69295352323838</v>
      </c>
      <c r="AK183" s="306">
        <f t="shared" si="168"/>
        <v>13.5</v>
      </c>
      <c r="AL183" s="306">
        <f t="shared" si="169"/>
        <v>0</v>
      </c>
      <c r="AM183" s="306">
        <f t="shared" si="170"/>
        <v>17.156371814092953</v>
      </c>
      <c r="AN183" s="307">
        <f t="shared" si="171"/>
        <v>103.5</v>
      </c>
      <c r="AP183" s="146" t="s">
        <v>92</v>
      </c>
      <c r="AQ183" s="9" t="str">
        <f t="shared" ref="AQ183:AQ207" si="174">D183</f>
        <v>Ajuts econòmics Serveis Socials</v>
      </c>
    </row>
    <row r="184" spans="1:53" s="9" customFormat="1" ht="17.149999999999999" customHeight="1">
      <c r="B184" s="9">
        <v>5</v>
      </c>
      <c r="C184" s="146" t="s">
        <v>93</v>
      </c>
      <c r="D184" s="146" t="s">
        <v>94</v>
      </c>
      <c r="E184" s="146" t="s">
        <v>95</v>
      </c>
      <c r="F184" s="146" t="s">
        <v>96</v>
      </c>
      <c r="G184" s="135">
        <f>120+(269.3*2)</f>
        <v>658.6</v>
      </c>
      <c r="H184" s="134">
        <f>Perfils!$G$9</f>
        <v>66.7</v>
      </c>
      <c r="I184" s="125">
        <f t="shared" ref="I184:I185" si="175">ROUND(G184*H184,2)</f>
        <v>43928.62</v>
      </c>
      <c r="J184" s="135">
        <f>76.8-Q184+(269.3052*4)</f>
        <v>1106.3095370400001</v>
      </c>
      <c r="K184" s="134">
        <f>Perfils!$G$16</f>
        <v>66.7</v>
      </c>
      <c r="L184" s="125">
        <f>ROUND(J184*K184,2)</f>
        <v>73790.850000000006</v>
      </c>
      <c r="M184" s="251">
        <v>29.52</v>
      </c>
      <c r="N184" s="134">
        <f>Perfils!$G$23</f>
        <v>72.2</v>
      </c>
      <c r="O184" s="125">
        <f>ROUND(M184*N184,2)</f>
        <v>2131.34</v>
      </c>
      <c r="P184" s="30">
        <f>71850.28*0</f>
        <v>0</v>
      </c>
      <c r="Q184" s="252">
        <v>47.711262959999999</v>
      </c>
      <c r="R184" s="134">
        <f>Perfils!$G$30</f>
        <v>66.7</v>
      </c>
      <c r="S184" s="125">
        <f>ROUND(Q184*R184,2)</f>
        <v>3182.34</v>
      </c>
      <c r="T184" s="134">
        <f t="shared" si="159"/>
        <v>1794.42953704</v>
      </c>
      <c r="U184" s="125">
        <f>I184+L184+O184+P184+S184</f>
        <v>123033.15</v>
      </c>
      <c r="V184" s="19"/>
      <c r="W184" s="19">
        <f t="shared" si="160"/>
        <v>47484</v>
      </c>
      <c r="X184" s="32"/>
      <c r="Y184" s="29"/>
      <c r="Z184" s="19"/>
      <c r="AA184" s="558">
        <f t="shared" si="172"/>
        <v>29552.25</v>
      </c>
      <c r="AB184" s="28">
        <f t="shared" si="173"/>
        <v>10831.71</v>
      </c>
      <c r="AC184" s="28">
        <f t="shared" si="162"/>
        <v>18195</v>
      </c>
      <c r="AD184" s="28">
        <f t="shared" si="163"/>
        <v>525.54</v>
      </c>
      <c r="AE184" s="33">
        <f t="shared" si="164"/>
        <v>0</v>
      </c>
      <c r="AF184" s="33">
        <f>S184*(MIN($AA$180,$Z184)-$W184+1)/365</f>
        <v>784.68657534246586</v>
      </c>
      <c r="AG184" s="133">
        <f t="shared" si="165"/>
        <v>30336.936575342464</v>
      </c>
      <c r="AH184" s="12" t="s">
        <v>89</v>
      </c>
      <c r="AI184" s="306">
        <f t="shared" si="166"/>
        <v>162.39445277361318</v>
      </c>
      <c r="AJ184" s="306">
        <f t="shared" si="167"/>
        <v>272.78860569715141</v>
      </c>
      <c r="AK184" s="306">
        <f t="shared" si="168"/>
        <v>7.2789473684210515</v>
      </c>
      <c r="AL184" s="306">
        <f t="shared" si="169"/>
        <v>0</v>
      </c>
      <c r="AM184" s="306">
        <f t="shared" si="170"/>
        <v>11.764416421926024</v>
      </c>
      <c r="AN184" s="307">
        <f t="shared" si="171"/>
        <v>454.22642226111162</v>
      </c>
      <c r="AP184" s="146" t="s">
        <v>96</v>
      </c>
      <c r="AQ184" s="9" t="str">
        <f t="shared" si="174"/>
        <v>Menjadors Socials</v>
      </c>
    </row>
    <row r="185" spans="1:53" s="9" customFormat="1">
      <c r="B185" s="9">
        <v>1</v>
      </c>
      <c r="C185" s="146" t="s">
        <v>97</v>
      </c>
      <c r="D185" s="146" t="s">
        <v>98</v>
      </c>
      <c r="E185" s="146" t="s">
        <v>99</v>
      </c>
      <c r="F185" s="146" t="s">
        <v>100</v>
      </c>
      <c r="G185" s="135">
        <v>70</v>
      </c>
      <c r="H185" s="134">
        <f>Perfils!$G$9</f>
        <v>66.7</v>
      </c>
      <c r="I185" s="125">
        <f t="shared" si="175"/>
        <v>4669</v>
      </c>
      <c r="J185" s="135">
        <f>62.72-Q185</f>
        <v>37.782913226239998</v>
      </c>
      <c r="K185" s="134">
        <f>Perfils!$G$16</f>
        <v>66.7</v>
      </c>
      <c r="L185" s="125">
        <f t="shared" ref="L185" si="176">ROUND(J185*K185,2)</f>
        <v>2520.12</v>
      </c>
      <c r="M185" s="251">
        <f t="shared" si="158"/>
        <v>19.907999999999998</v>
      </c>
      <c r="N185" s="134">
        <f>Perfils!$G$23</f>
        <v>72.2</v>
      </c>
      <c r="O185" s="125">
        <f>ROUND(M185*N185,2)</f>
        <v>1437.36</v>
      </c>
      <c r="P185" s="30"/>
      <c r="Q185" s="252">
        <v>24.937086773760001</v>
      </c>
      <c r="R185" s="134">
        <f>Perfils!$G$30</f>
        <v>66.7</v>
      </c>
      <c r="S185" s="125">
        <f>ROUND(Q185*R185,2)</f>
        <v>1663.3</v>
      </c>
      <c r="T185" s="134">
        <f t="shared" si="159"/>
        <v>127.69091322624</v>
      </c>
      <c r="U185" s="125">
        <f>I185+L185+O185+P185+S185</f>
        <v>10289.779999999999</v>
      </c>
      <c r="V185" s="19"/>
      <c r="W185" s="19">
        <f t="shared" si="160"/>
        <v>47484</v>
      </c>
      <c r="X185" s="32"/>
      <c r="Y185" s="29"/>
      <c r="Z185" s="19"/>
      <c r="AA185" s="558">
        <f t="shared" si="172"/>
        <v>2127.08</v>
      </c>
      <c r="AB185" s="28">
        <f t="shared" si="173"/>
        <v>1151.26</v>
      </c>
      <c r="AC185" s="28">
        <f t="shared" si="162"/>
        <v>621.4</v>
      </c>
      <c r="AD185" s="28">
        <f t="shared" si="163"/>
        <v>354.42</v>
      </c>
      <c r="AE185" s="33">
        <f t="shared" si="164"/>
        <v>0</v>
      </c>
      <c r="AF185" s="33">
        <f>S185*(MIN($AA$180,$Z185)-$W185+1)/365</f>
        <v>410.12876712328767</v>
      </c>
      <c r="AG185" s="133">
        <f t="shared" si="165"/>
        <v>2537.2087671232875</v>
      </c>
      <c r="AH185" s="12" t="s">
        <v>89</v>
      </c>
      <c r="AI185" s="306">
        <f t="shared" si="166"/>
        <v>17.260269865067464</v>
      </c>
      <c r="AJ185" s="306">
        <f t="shared" si="167"/>
        <v>9.3163418290854558</v>
      </c>
      <c r="AK185" s="306">
        <f t="shared" si="168"/>
        <v>4.9088642659279778</v>
      </c>
      <c r="AL185" s="306">
        <f t="shared" si="169"/>
        <v>0</v>
      </c>
      <c r="AM185" s="306">
        <f t="shared" si="170"/>
        <v>6.1488570783101597</v>
      </c>
      <c r="AN185" s="307">
        <f t="shared" si="171"/>
        <v>37.634333038391055</v>
      </c>
      <c r="AP185" s="146" t="s">
        <v>100</v>
      </c>
      <c r="AQ185" s="9" t="str">
        <f t="shared" si="174"/>
        <v>Servei d’assistència persones amb discapacitat:</v>
      </c>
    </row>
    <row r="186" spans="1:53" s="9" customFormat="1">
      <c r="B186" s="9">
        <v>1</v>
      </c>
      <c r="C186" s="146" t="s">
        <v>189</v>
      </c>
      <c r="D186" s="146" t="s">
        <v>102</v>
      </c>
      <c r="E186" s="146" t="s">
        <v>103</v>
      </c>
      <c r="F186" s="146" t="s">
        <v>104</v>
      </c>
      <c r="G186" s="251">
        <v>0</v>
      </c>
      <c r="H186" s="134">
        <f>Perfils!$G$9</f>
        <v>66.7</v>
      </c>
      <c r="I186" s="125">
        <f>ROUND(G186*H186,2)</f>
        <v>0</v>
      </c>
      <c r="J186" s="251">
        <f>0-Q186</f>
        <v>0</v>
      </c>
      <c r="K186" s="134">
        <f>Perfils!$G$16</f>
        <v>66.7</v>
      </c>
      <c r="L186" s="125">
        <f>ROUND(J186*K186,2)</f>
        <v>0</v>
      </c>
      <c r="M186" s="251">
        <f t="shared" si="158"/>
        <v>0</v>
      </c>
      <c r="N186" s="134">
        <f>Perfils!$G$23</f>
        <v>72.2</v>
      </c>
      <c r="O186" s="125">
        <f t="shared" ref="O186:O204" si="177">ROUND(M186*N186,2)</f>
        <v>0</v>
      </c>
      <c r="P186" s="30"/>
      <c r="Q186" s="252">
        <v>0</v>
      </c>
      <c r="R186" s="134">
        <f>Perfils!$G$30</f>
        <v>66.7</v>
      </c>
      <c r="S186" s="125">
        <f t="shared" ref="S186:S204" si="178">ROUND(Q186*R186,2)</f>
        <v>0</v>
      </c>
      <c r="T186" s="134">
        <f t="shared" si="159"/>
        <v>0</v>
      </c>
      <c r="U186" s="125">
        <f t="shared" ref="U186:U204" si="179">I186+L186+O186+P186+S186</f>
        <v>0</v>
      </c>
      <c r="V186" s="19"/>
      <c r="W186" s="19">
        <f t="shared" si="160"/>
        <v>47484</v>
      </c>
      <c r="X186" s="32"/>
      <c r="Y186" s="29"/>
      <c r="Z186" s="19"/>
      <c r="AA186" s="558">
        <f t="shared" si="172"/>
        <v>0</v>
      </c>
      <c r="AB186" s="28">
        <f t="shared" si="173"/>
        <v>0</v>
      </c>
      <c r="AC186" s="28">
        <f t="shared" si="162"/>
        <v>0</v>
      </c>
      <c r="AD186" s="28">
        <f t="shared" si="163"/>
        <v>0</v>
      </c>
      <c r="AE186" s="33">
        <f t="shared" si="164"/>
        <v>0</v>
      </c>
      <c r="AF186" s="33">
        <f>S186*(MIN($AA$180,$Z186)-$W186+1)/365</f>
        <v>0</v>
      </c>
      <c r="AG186" s="133">
        <f t="shared" si="165"/>
        <v>0</v>
      </c>
      <c r="AH186" s="12" t="s">
        <v>89</v>
      </c>
      <c r="AI186" s="306">
        <f t="shared" si="166"/>
        <v>0</v>
      </c>
      <c r="AJ186" s="306">
        <f t="shared" si="167"/>
        <v>0</v>
      </c>
      <c r="AK186" s="306">
        <f t="shared" si="168"/>
        <v>0</v>
      </c>
      <c r="AL186" s="306">
        <f t="shared" si="169"/>
        <v>0</v>
      </c>
      <c r="AM186" s="306">
        <f t="shared" si="170"/>
        <v>0</v>
      </c>
      <c r="AN186" s="307">
        <f t="shared" si="171"/>
        <v>0</v>
      </c>
      <c r="AP186" s="499" t="s">
        <v>104</v>
      </c>
      <c r="AQ186" s="9" t="str">
        <f t="shared" si="174"/>
        <v>Equipaments i altres recursos Persones vulnerables</v>
      </c>
    </row>
    <row r="187" spans="1:53" s="9" customFormat="1">
      <c r="B187" s="9">
        <v>4</v>
      </c>
      <c r="C187" s="146" t="s">
        <v>105</v>
      </c>
      <c r="D187" s="146" t="s">
        <v>102</v>
      </c>
      <c r="E187" s="146" t="s">
        <v>106</v>
      </c>
      <c r="F187" s="146" t="s">
        <v>107</v>
      </c>
      <c r="G187" s="251">
        <v>0</v>
      </c>
      <c r="H187" s="134">
        <f>Perfils!$G$9</f>
        <v>66.7</v>
      </c>
      <c r="I187" s="125">
        <f t="shared" ref="I187:I193" si="180">ROUND(G187*H187,2)</f>
        <v>0</v>
      </c>
      <c r="J187" s="251">
        <f>0-Q187</f>
        <v>0</v>
      </c>
      <c r="K187" s="134">
        <f>Perfils!$G$16</f>
        <v>66.7</v>
      </c>
      <c r="L187" s="125">
        <f t="shared" ref="L187:L193" si="181">ROUND(J187*K187,2)</f>
        <v>0</v>
      </c>
      <c r="M187" s="251">
        <f t="shared" si="158"/>
        <v>0</v>
      </c>
      <c r="N187" s="134">
        <f>Perfils!$G$23</f>
        <v>72.2</v>
      </c>
      <c r="O187" s="125">
        <f t="shared" si="177"/>
        <v>0</v>
      </c>
      <c r="P187" s="30">
        <f>13249.5*0</f>
        <v>0</v>
      </c>
      <c r="Q187" s="252">
        <v>0</v>
      </c>
      <c r="R187" s="134">
        <f>Perfils!$G$30</f>
        <v>66.7</v>
      </c>
      <c r="S187" s="125">
        <f t="shared" si="178"/>
        <v>0</v>
      </c>
      <c r="T187" s="134">
        <f t="shared" si="159"/>
        <v>0</v>
      </c>
      <c r="U187" s="125">
        <f t="shared" si="179"/>
        <v>0</v>
      </c>
      <c r="V187" s="19"/>
      <c r="W187" s="19">
        <f t="shared" si="160"/>
        <v>47484</v>
      </c>
      <c r="X187" s="32"/>
      <c r="Y187" s="29"/>
      <c r="Z187" s="19"/>
      <c r="AA187" s="558">
        <f t="shared" si="172"/>
        <v>0</v>
      </c>
      <c r="AB187" s="28">
        <f t="shared" si="173"/>
        <v>0</v>
      </c>
      <c r="AC187" s="28">
        <f t="shared" si="162"/>
        <v>0</v>
      </c>
      <c r="AD187" s="28">
        <f t="shared" si="163"/>
        <v>0</v>
      </c>
      <c r="AE187" s="33">
        <f t="shared" si="164"/>
        <v>0</v>
      </c>
      <c r="AF187" s="33">
        <f>S187*(MIN($AA$180,$Z187)-$W187+1)/365</f>
        <v>0</v>
      </c>
      <c r="AG187" s="133">
        <f t="shared" si="165"/>
        <v>0</v>
      </c>
      <c r="AH187" s="12" t="s">
        <v>89</v>
      </c>
      <c r="AI187" s="306">
        <f t="shared" si="166"/>
        <v>0</v>
      </c>
      <c r="AJ187" s="306">
        <f t="shared" si="167"/>
        <v>0</v>
      </c>
      <c r="AK187" s="306">
        <f t="shared" si="168"/>
        <v>0</v>
      </c>
      <c r="AL187" s="306">
        <f t="shared" si="169"/>
        <v>0</v>
      </c>
      <c r="AM187" s="306">
        <f t="shared" si="170"/>
        <v>0</v>
      </c>
      <c r="AN187" s="307">
        <f t="shared" si="171"/>
        <v>0</v>
      </c>
      <c r="AP187" s="499" t="s">
        <v>107</v>
      </c>
      <c r="AQ187" s="9" t="str">
        <f t="shared" si="174"/>
        <v>Equipaments i altres recursos Persones vulnerables</v>
      </c>
    </row>
    <row r="188" spans="1:53" s="9" customFormat="1">
      <c r="B188" s="9">
        <v>4</v>
      </c>
      <c r="C188" s="146" t="s">
        <v>108</v>
      </c>
      <c r="D188" s="146" t="s">
        <v>109</v>
      </c>
      <c r="E188" s="146" t="s">
        <v>110</v>
      </c>
      <c r="F188" s="146" t="s">
        <v>111</v>
      </c>
      <c r="G188" s="251">
        <v>0</v>
      </c>
      <c r="H188" s="134">
        <f>Perfils!$G$9</f>
        <v>66.7</v>
      </c>
      <c r="I188" s="125">
        <f t="shared" si="180"/>
        <v>0</v>
      </c>
      <c r="J188" s="251">
        <f>0-Q188</f>
        <v>0</v>
      </c>
      <c r="K188" s="134">
        <f>Perfils!$G$16</f>
        <v>66.7</v>
      </c>
      <c r="L188" s="125">
        <f t="shared" si="181"/>
        <v>0</v>
      </c>
      <c r="M188" s="251">
        <f t="shared" si="158"/>
        <v>0</v>
      </c>
      <c r="N188" s="134">
        <f>Perfils!$G$23</f>
        <v>72.2</v>
      </c>
      <c r="O188" s="125">
        <f t="shared" si="177"/>
        <v>0</v>
      </c>
      <c r="P188" s="30"/>
      <c r="Q188" s="252">
        <v>0</v>
      </c>
      <c r="R188" s="134">
        <f>Perfils!$G$30</f>
        <v>66.7</v>
      </c>
      <c r="S188" s="125">
        <f t="shared" si="178"/>
        <v>0</v>
      </c>
      <c r="T188" s="134">
        <f t="shared" si="159"/>
        <v>0</v>
      </c>
      <c r="U188" s="125">
        <f t="shared" si="179"/>
        <v>0</v>
      </c>
      <c r="V188" s="19"/>
      <c r="W188" s="19">
        <f t="shared" si="160"/>
        <v>47484</v>
      </c>
      <c r="X188" s="32"/>
      <c r="Y188" s="29"/>
      <c r="Z188" s="19"/>
      <c r="AA188" s="558">
        <f t="shared" si="172"/>
        <v>0</v>
      </c>
      <c r="AB188" s="28">
        <f t="shared" si="173"/>
        <v>0</v>
      </c>
      <c r="AC188" s="28">
        <f t="shared" si="162"/>
        <v>0</v>
      </c>
      <c r="AD188" s="28">
        <f t="shared" si="163"/>
        <v>0</v>
      </c>
      <c r="AE188" s="33">
        <f t="shared" si="164"/>
        <v>0</v>
      </c>
      <c r="AF188" s="33">
        <f>S188*(MIN($AA$180,$Z188)-$W188+1)/365</f>
        <v>0</v>
      </c>
      <c r="AG188" s="133">
        <f t="shared" si="165"/>
        <v>0</v>
      </c>
      <c r="AH188" s="12" t="s">
        <v>89</v>
      </c>
      <c r="AI188" s="306">
        <f t="shared" si="166"/>
        <v>0</v>
      </c>
      <c r="AJ188" s="306">
        <f t="shared" si="167"/>
        <v>0</v>
      </c>
      <c r="AK188" s="306">
        <f t="shared" si="168"/>
        <v>0</v>
      </c>
      <c r="AL188" s="306">
        <f t="shared" si="169"/>
        <v>0</v>
      </c>
      <c r="AM188" s="306">
        <f t="shared" si="170"/>
        <v>0</v>
      </c>
      <c r="AN188" s="307">
        <f t="shared" si="171"/>
        <v>0</v>
      </c>
      <c r="AP188" s="499" t="s">
        <v>111</v>
      </c>
      <c r="AQ188" s="9" t="str">
        <f t="shared" si="174"/>
        <v>Servei d'Assistència a la Dona</v>
      </c>
    </row>
    <row r="189" spans="1:53" s="9" customFormat="1">
      <c r="B189">
        <v>4</v>
      </c>
      <c r="C189" s="146" t="s">
        <v>112</v>
      </c>
      <c r="D189" s="146" t="s">
        <v>113</v>
      </c>
      <c r="E189" s="146" t="s">
        <v>114</v>
      </c>
      <c r="F189" s="146" t="s">
        <v>115</v>
      </c>
      <c r="G189" s="251">
        <v>0</v>
      </c>
      <c r="H189" s="134">
        <f>Perfils!$G$9</f>
        <v>66.7</v>
      </c>
      <c r="I189" s="125">
        <f t="shared" si="180"/>
        <v>0</v>
      </c>
      <c r="J189" s="251">
        <f>0-Q189</f>
        <v>0</v>
      </c>
      <c r="K189" s="134">
        <f>Perfils!$G$16</f>
        <v>66.7</v>
      </c>
      <c r="L189" s="125">
        <f t="shared" si="181"/>
        <v>0</v>
      </c>
      <c r="M189" s="251">
        <f t="shared" si="158"/>
        <v>0</v>
      </c>
      <c r="N189" s="134">
        <f>Perfils!$G$23</f>
        <v>72.2</v>
      </c>
      <c r="O189" s="125">
        <f t="shared" si="177"/>
        <v>0</v>
      </c>
      <c r="P189" s="30"/>
      <c r="Q189" s="252">
        <v>0</v>
      </c>
      <c r="R189" s="134">
        <f>Perfils!$G$30</f>
        <v>66.7</v>
      </c>
      <c r="S189" s="125">
        <f t="shared" si="178"/>
        <v>0</v>
      </c>
      <c r="T189" s="134">
        <f t="shared" si="159"/>
        <v>0</v>
      </c>
      <c r="U189" s="125">
        <f t="shared" si="179"/>
        <v>0</v>
      </c>
      <c r="V189" s="19"/>
      <c r="W189" s="19">
        <f t="shared" si="160"/>
        <v>47484</v>
      </c>
      <c r="X189" s="32"/>
      <c r="Y189" s="29"/>
      <c r="Z189" s="19"/>
      <c r="AA189" s="558">
        <f t="shared" si="172"/>
        <v>0</v>
      </c>
      <c r="AB189" s="28">
        <f t="shared" si="173"/>
        <v>0</v>
      </c>
      <c r="AC189" s="28">
        <f t="shared" si="162"/>
        <v>0</v>
      </c>
      <c r="AD189" s="28">
        <f t="shared" si="163"/>
        <v>0</v>
      </c>
      <c r="AE189" s="33">
        <f t="shared" si="164"/>
        <v>0</v>
      </c>
      <c r="AF189" s="33">
        <f t="shared" ref="AF189:AF205" si="182">ROUND(S189*(MIN($AA$180,$Z189)-$W189+1)/365,2)</f>
        <v>0</v>
      </c>
      <c r="AG189" s="133">
        <f t="shared" si="165"/>
        <v>0</v>
      </c>
      <c r="AH189" s="12" t="s">
        <v>89</v>
      </c>
      <c r="AI189" s="306">
        <f t="shared" si="166"/>
        <v>0</v>
      </c>
      <c r="AJ189" s="306">
        <f t="shared" si="167"/>
        <v>0</v>
      </c>
      <c r="AK189" s="306">
        <f t="shared" si="168"/>
        <v>0</v>
      </c>
      <c r="AL189" s="306">
        <f t="shared" si="169"/>
        <v>0</v>
      </c>
      <c r="AM189" s="306">
        <f t="shared" si="170"/>
        <v>0</v>
      </c>
      <c r="AN189" s="307">
        <f t="shared" si="171"/>
        <v>0</v>
      </c>
      <c r="AP189" s="499" t="s">
        <v>115</v>
      </c>
      <c r="AQ189" s="9" t="str">
        <f t="shared" si="174"/>
        <v>Teleassistència Domiciliària</v>
      </c>
    </row>
    <row r="190" spans="1:53" s="9" customFormat="1">
      <c r="B190">
        <v>1</v>
      </c>
      <c r="C190" s="146" t="s">
        <v>116</v>
      </c>
      <c r="D190" s="146" t="s">
        <v>117</v>
      </c>
      <c r="E190" s="146" t="s">
        <v>118</v>
      </c>
      <c r="F190" s="146" t="s">
        <v>119</v>
      </c>
      <c r="G190" s="135">
        <v>70</v>
      </c>
      <c r="H190" s="134">
        <f>Perfils!$G$9</f>
        <v>66.7</v>
      </c>
      <c r="I190" s="125">
        <f t="shared" si="180"/>
        <v>4669</v>
      </c>
      <c r="J190" s="135">
        <f>44.92-Q190</f>
        <v>27.060083898639999</v>
      </c>
      <c r="K190" s="134">
        <f>Perfils!$G$16</f>
        <v>66.7</v>
      </c>
      <c r="L190" s="125">
        <f t="shared" si="181"/>
        <v>1804.91</v>
      </c>
      <c r="M190" s="251">
        <f t="shared" si="158"/>
        <v>17.238</v>
      </c>
      <c r="N190" s="134">
        <f>Perfils!$G$23</f>
        <v>72.2</v>
      </c>
      <c r="O190" s="125">
        <f t="shared" si="177"/>
        <v>1244.58</v>
      </c>
      <c r="P190" s="30"/>
      <c r="Q190" s="252">
        <v>17.859916101360003</v>
      </c>
      <c r="R190" s="134">
        <f>Perfils!$G$30</f>
        <v>66.7</v>
      </c>
      <c r="S190" s="125">
        <f t="shared" si="178"/>
        <v>1191.26</v>
      </c>
      <c r="T190" s="134">
        <f t="shared" si="159"/>
        <v>114.29808389864</v>
      </c>
      <c r="U190" s="125">
        <f t="shared" si="179"/>
        <v>8909.75</v>
      </c>
      <c r="V190" s="19"/>
      <c r="W190" s="19">
        <f t="shared" si="160"/>
        <v>47484</v>
      </c>
      <c r="X190" s="32"/>
      <c r="Y190" s="29"/>
      <c r="Z190" s="19"/>
      <c r="AA190" s="558">
        <f t="shared" si="172"/>
        <v>1903.19</v>
      </c>
      <c r="AB190" s="28">
        <f t="shared" si="173"/>
        <v>1151.26</v>
      </c>
      <c r="AC190" s="28">
        <f t="shared" si="162"/>
        <v>445.05</v>
      </c>
      <c r="AD190" s="28">
        <f t="shared" si="163"/>
        <v>306.88</v>
      </c>
      <c r="AE190" s="33">
        <f t="shared" si="164"/>
        <v>0</v>
      </c>
      <c r="AF190" s="33">
        <f>S190*(MIN($AA$180,$Z190)-$W190+1)/365</f>
        <v>293.73534246575343</v>
      </c>
      <c r="AG190" s="133">
        <f t="shared" si="165"/>
        <v>2196.9253424657536</v>
      </c>
      <c r="AH190" s="12" t="s">
        <v>89</v>
      </c>
      <c r="AI190" s="306">
        <f t="shared" si="166"/>
        <v>17.260269865067464</v>
      </c>
      <c r="AJ190" s="306">
        <f t="shared" si="167"/>
        <v>6.6724137931034484</v>
      </c>
      <c r="AK190" s="306">
        <f t="shared" si="168"/>
        <v>4.2504155124653735</v>
      </c>
      <c r="AL190" s="306">
        <f t="shared" si="169"/>
        <v>0</v>
      </c>
      <c r="AM190" s="306">
        <f t="shared" si="170"/>
        <v>4.4038282228748642</v>
      </c>
      <c r="AN190" s="307">
        <f t="shared" si="171"/>
        <v>32.586927393511147</v>
      </c>
      <c r="AP190" s="146" t="s">
        <v>119</v>
      </c>
      <c r="AQ190" s="9" t="str">
        <f t="shared" si="174"/>
        <v>Serveis d'assistència a la immigració</v>
      </c>
    </row>
    <row r="191" spans="1:53" s="9" customFormat="1">
      <c r="B191">
        <v>1</v>
      </c>
      <c r="C191" s="146" t="s">
        <v>116</v>
      </c>
      <c r="D191" s="146" t="s">
        <v>117</v>
      </c>
      <c r="E191" s="146" t="s">
        <v>120</v>
      </c>
      <c r="F191" s="146" t="s">
        <v>121</v>
      </c>
      <c r="G191" s="135">
        <v>70</v>
      </c>
      <c r="H191" s="134">
        <f>Perfils!$G$9</f>
        <v>66.7</v>
      </c>
      <c r="I191" s="125">
        <f t="shared" si="180"/>
        <v>4669</v>
      </c>
      <c r="J191" s="135">
        <f>50-Q191</f>
        <v>30.120307099999998</v>
      </c>
      <c r="K191" s="134">
        <f>Perfils!$G$16</f>
        <v>66.7</v>
      </c>
      <c r="L191" s="125">
        <f t="shared" si="181"/>
        <v>2009.02</v>
      </c>
      <c r="M191" s="251">
        <f t="shared" si="158"/>
        <v>18</v>
      </c>
      <c r="N191" s="134">
        <f>Perfils!$G$23</f>
        <v>72.2</v>
      </c>
      <c r="O191" s="125">
        <f t="shared" si="177"/>
        <v>1299.5999999999999</v>
      </c>
      <c r="P191" s="30"/>
      <c r="Q191" s="252">
        <v>19.879692900000002</v>
      </c>
      <c r="R191" s="134">
        <f>Perfils!$G$30</f>
        <v>66.7</v>
      </c>
      <c r="S191" s="125">
        <f t="shared" si="178"/>
        <v>1325.98</v>
      </c>
      <c r="T191" s="134">
        <f t="shared" si="159"/>
        <v>118.12030709999999</v>
      </c>
      <c r="U191" s="125">
        <f t="shared" si="179"/>
        <v>9303.6</v>
      </c>
      <c r="V191" s="19"/>
      <c r="W191" s="19">
        <f t="shared" si="160"/>
        <v>47484</v>
      </c>
      <c r="X191" s="32"/>
      <c r="Y191" s="29"/>
      <c r="Z191" s="19"/>
      <c r="AA191" s="558">
        <f t="shared" si="172"/>
        <v>1967.0800000000002</v>
      </c>
      <c r="AB191" s="28">
        <f t="shared" si="173"/>
        <v>1151.26</v>
      </c>
      <c r="AC191" s="28">
        <f t="shared" si="162"/>
        <v>495.37</v>
      </c>
      <c r="AD191" s="28">
        <f t="shared" si="163"/>
        <v>320.45</v>
      </c>
      <c r="AE191" s="33">
        <f t="shared" si="164"/>
        <v>0</v>
      </c>
      <c r="AF191" s="33">
        <f>S191*(MIN($AA$180,$Z191)-$W191+1)/365</f>
        <v>326.95397260273973</v>
      </c>
      <c r="AG191" s="133">
        <f t="shared" si="165"/>
        <v>2294.0339726027401</v>
      </c>
      <c r="AH191" s="12" t="s">
        <v>89</v>
      </c>
      <c r="AI191" s="306">
        <f t="shared" si="166"/>
        <v>17.260269865067464</v>
      </c>
      <c r="AJ191" s="306">
        <f t="shared" si="167"/>
        <v>7.4268365817091455</v>
      </c>
      <c r="AK191" s="306">
        <f t="shared" si="168"/>
        <v>4.4383656509695291</v>
      </c>
      <c r="AL191" s="306">
        <f t="shared" si="169"/>
        <v>0</v>
      </c>
      <c r="AM191" s="306">
        <f t="shared" si="170"/>
        <v>4.9018586597112401</v>
      </c>
      <c r="AN191" s="307">
        <f t="shared" si="171"/>
        <v>34.027330757457378</v>
      </c>
      <c r="AP191" s="146" t="s">
        <v>121</v>
      </c>
      <c r="AQ191" s="9" t="str">
        <f t="shared" si="174"/>
        <v>Serveis d'assistència a la immigració</v>
      </c>
    </row>
    <row r="192" spans="1:53" s="9" customFormat="1">
      <c r="B192">
        <v>4</v>
      </c>
      <c r="C192" s="146" t="s">
        <v>122</v>
      </c>
      <c r="D192" s="146" t="s">
        <v>123</v>
      </c>
      <c r="E192" s="146" t="s">
        <v>124</v>
      </c>
      <c r="F192" s="146" t="s">
        <v>125</v>
      </c>
      <c r="G192" s="251">
        <v>0</v>
      </c>
      <c r="H192" s="134">
        <f>Perfils!$G$9</f>
        <v>66.7</v>
      </c>
      <c r="I192" s="125">
        <f t="shared" si="180"/>
        <v>0</v>
      </c>
      <c r="J192" s="251">
        <f>0-Q192</f>
        <v>0</v>
      </c>
      <c r="K192" s="134">
        <f>Perfils!$G$16</f>
        <v>66.7</v>
      </c>
      <c r="L192" s="125">
        <f t="shared" si="181"/>
        <v>0</v>
      </c>
      <c r="M192" s="251">
        <f t="shared" si="158"/>
        <v>0</v>
      </c>
      <c r="N192" s="134">
        <f>Perfils!$G$23</f>
        <v>72.2</v>
      </c>
      <c r="O192" s="125">
        <f t="shared" si="177"/>
        <v>0</v>
      </c>
      <c r="P192" s="30"/>
      <c r="Q192" s="252">
        <v>0</v>
      </c>
      <c r="R192" s="134">
        <f>Perfils!$G$30</f>
        <v>66.7</v>
      </c>
      <c r="S192" s="125">
        <f t="shared" si="178"/>
        <v>0</v>
      </c>
      <c r="T192" s="134">
        <f t="shared" si="159"/>
        <v>0</v>
      </c>
      <c r="U192" s="125">
        <f t="shared" si="179"/>
        <v>0</v>
      </c>
      <c r="V192" s="19"/>
      <c r="W192" s="19">
        <f t="shared" si="160"/>
        <v>47484</v>
      </c>
      <c r="X192" s="32"/>
      <c r="Y192" s="29"/>
      <c r="Z192" s="19"/>
      <c r="AA192" s="558">
        <f t="shared" si="172"/>
        <v>0</v>
      </c>
      <c r="AB192" s="28">
        <f t="shared" si="173"/>
        <v>0</v>
      </c>
      <c r="AC192" s="28">
        <f t="shared" si="162"/>
        <v>0</v>
      </c>
      <c r="AD192" s="28">
        <f t="shared" si="163"/>
        <v>0</v>
      </c>
      <c r="AE192" s="33">
        <f t="shared" si="164"/>
        <v>0</v>
      </c>
      <c r="AF192" s="33">
        <f t="shared" si="182"/>
        <v>0</v>
      </c>
      <c r="AG192" s="133">
        <f t="shared" si="165"/>
        <v>0</v>
      </c>
      <c r="AH192" s="12" t="s">
        <v>89</v>
      </c>
      <c r="AI192" s="306">
        <f t="shared" si="166"/>
        <v>0</v>
      </c>
      <c r="AJ192" s="306">
        <f t="shared" si="167"/>
        <v>0</v>
      </c>
      <c r="AK192" s="306">
        <f t="shared" si="168"/>
        <v>0</v>
      </c>
      <c r="AL192" s="306">
        <f t="shared" si="169"/>
        <v>0</v>
      </c>
      <c r="AM192" s="306">
        <f t="shared" si="170"/>
        <v>0</v>
      </c>
      <c r="AN192" s="307">
        <f t="shared" si="171"/>
        <v>0</v>
      </c>
      <c r="AP192" s="499" t="s">
        <v>125</v>
      </c>
      <c r="AQ192" s="9" t="str">
        <f t="shared" si="174"/>
        <v>Llei de la Dependència</v>
      </c>
    </row>
    <row r="193" spans="2:43" s="9" customFormat="1">
      <c r="B193">
        <v>1</v>
      </c>
      <c r="C193" s="146" t="s">
        <v>126</v>
      </c>
      <c r="D193" s="146" t="s">
        <v>127</v>
      </c>
      <c r="E193" s="146" t="s">
        <v>128</v>
      </c>
      <c r="F193" s="146" t="s">
        <v>129</v>
      </c>
      <c r="G193" s="135">
        <f>65+35</f>
        <v>100</v>
      </c>
      <c r="H193" s="134">
        <f>Perfils!$G$9</f>
        <v>66.7</v>
      </c>
      <c r="I193" s="125">
        <f t="shared" si="180"/>
        <v>6670</v>
      </c>
      <c r="J193" s="135">
        <f>70.4-Q193-0.0005</f>
        <v>42.408837396800003</v>
      </c>
      <c r="K193" s="134">
        <f>Perfils!$G$16</f>
        <v>66.7</v>
      </c>
      <c r="L193" s="125">
        <f t="shared" si="181"/>
        <v>2828.67</v>
      </c>
      <c r="M193" s="251">
        <f t="shared" si="158"/>
        <v>25.559925000000003</v>
      </c>
      <c r="N193" s="134">
        <f>Perfils!$G$23</f>
        <v>72.2</v>
      </c>
      <c r="O193" s="125">
        <f t="shared" si="177"/>
        <v>1845.43</v>
      </c>
      <c r="P193" s="30"/>
      <c r="Q193" s="252">
        <f>13.9953038016*2+0.000055</f>
        <v>27.990662603200001</v>
      </c>
      <c r="R193" s="134">
        <f>Perfils!$G$30</f>
        <v>66.7</v>
      </c>
      <c r="S193" s="125">
        <f t="shared" si="178"/>
        <v>1866.98</v>
      </c>
      <c r="T193" s="134">
        <f t="shared" si="159"/>
        <v>167.9687623968</v>
      </c>
      <c r="U193" s="125">
        <f t="shared" si="179"/>
        <v>13211.08</v>
      </c>
      <c r="V193" s="19"/>
      <c r="W193" s="19">
        <f t="shared" si="160"/>
        <v>47484</v>
      </c>
      <c r="X193" s="32"/>
      <c r="Y193" s="29"/>
      <c r="Z193" s="19"/>
      <c r="AA193" s="558">
        <f t="shared" si="172"/>
        <v>2797.1800000000003</v>
      </c>
      <c r="AB193" s="28">
        <f t="shared" si="173"/>
        <v>1644.66</v>
      </c>
      <c r="AC193" s="28">
        <f t="shared" si="162"/>
        <v>697.48</v>
      </c>
      <c r="AD193" s="28">
        <f t="shared" si="163"/>
        <v>455.04</v>
      </c>
      <c r="AE193" s="33">
        <f t="shared" si="164"/>
        <v>0</v>
      </c>
      <c r="AF193" s="33">
        <f>S193*(MIN($AA$180,$Z193)-$W193+1)/365</f>
        <v>460.35123287671234</v>
      </c>
      <c r="AG193" s="133">
        <f t="shared" si="165"/>
        <v>3257.5312328767127</v>
      </c>
      <c r="AH193" s="12" t="s">
        <v>89</v>
      </c>
      <c r="AI193" s="306">
        <f t="shared" si="166"/>
        <v>24.657571214392803</v>
      </c>
      <c r="AJ193" s="306">
        <f t="shared" si="167"/>
        <v>10.456971514242879</v>
      </c>
      <c r="AK193" s="306">
        <f t="shared" si="168"/>
        <v>6.3024930747922436</v>
      </c>
      <c r="AL193" s="306">
        <f t="shared" si="169"/>
        <v>0</v>
      </c>
      <c r="AM193" s="306">
        <f t="shared" si="170"/>
        <v>6.9018175843585059</v>
      </c>
      <c r="AN193" s="307">
        <f t="shared" si="171"/>
        <v>48.318853387786433</v>
      </c>
      <c r="AP193" s="146" t="s">
        <v>129</v>
      </c>
      <c r="AQ193" s="9" t="str">
        <f t="shared" si="174"/>
        <v>Portal del Professional de Serveis Socials</v>
      </c>
    </row>
    <row r="194" spans="2:43" s="9" customFormat="1">
      <c r="B194">
        <v>4</v>
      </c>
      <c r="C194" s="146" t="s">
        <v>130</v>
      </c>
      <c r="D194" s="146" t="s">
        <v>131</v>
      </c>
      <c r="E194" s="146" t="s">
        <v>132</v>
      </c>
      <c r="F194" s="146" t="s">
        <v>133</v>
      </c>
      <c r="G194" s="251">
        <v>0</v>
      </c>
      <c r="H194" s="134">
        <f>Perfils!$G$9</f>
        <v>66.7</v>
      </c>
      <c r="I194" s="125">
        <f>ROUND(G194*H194,2)</f>
        <v>0</v>
      </c>
      <c r="J194" s="251">
        <f>0-Q194</f>
        <v>0</v>
      </c>
      <c r="K194" s="134">
        <f>Perfils!$G$16</f>
        <v>66.7</v>
      </c>
      <c r="L194" s="125">
        <f>ROUND(J194*K194,2)</f>
        <v>0</v>
      </c>
      <c r="M194" s="251">
        <f t="shared" si="158"/>
        <v>0</v>
      </c>
      <c r="N194" s="134">
        <f>Perfils!$G$23</f>
        <v>72.2</v>
      </c>
      <c r="O194" s="125">
        <f t="shared" si="177"/>
        <v>0</v>
      </c>
      <c r="P194" s="30"/>
      <c r="Q194" s="252">
        <v>0</v>
      </c>
      <c r="R194" s="134">
        <f>Perfils!$G$30</f>
        <v>66.7</v>
      </c>
      <c r="S194" s="125">
        <f t="shared" si="178"/>
        <v>0</v>
      </c>
      <c r="T194" s="134">
        <f t="shared" si="159"/>
        <v>0</v>
      </c>
      <c r="U194" s="125">
        <f t="shared" si="179"/>
        <v>0</v>
      </c>
      <c r="V194" s="19"/>
      <c r="W194" s="19">
        <f t="shared" si="160"/>
        <v>47484</v>
      </c>
      <c r="X194" s="32"/>
      <c r="Y194" s="29"/>
      <c r="Z194" s="19"/>
      <c r="AA194" s="558">
        <f t="shared" si="172"/>
        <v>0</v>
      </c>
      <c r="AB194" s="28">
        <f t="shared" si="173"/>
        <v>0</v>
      </c>
      <c r="AC194" s="28">
        <f t="shared" si="162"/>
        <v>0</v>
      </c>
      <c r="AD194" s="28">
        <f t="shared" si="163"/>
        <v>0</v>
      </c>
      <c r="AE194" s="33">
        <f t="shared" si="164"/>
        <v>0</v>
      </c>
      <c r="AF194" s="33">
        <f t="shared" si="182"/>
        <v>0</v>
      </c>
      <c r="AG194" s="133">
        <f t="shared" si="165"/>
        <v>0</v>
      </c>
      <c r="AH194" s="12" t="s">
        <v>89</v>
      </c>
      <c r="AI194" s="306">
        <f t="shared" si="166"/>
        <v>0</v>
      </c>
      <c r="AJ194" s="306">
        <f t="shared" si="167"/>
        <v>0</v>
      </c>
      <c r="AK194" s="306">
        <f t="shared" si="168"/>
        <v>0</v>
      </c>
      <c r="AL194" s="306">
        <f t="shared" si="169"/>
        <v>0</v>
      </c>
      <c r="AM194" s="306">
        <f t="shared" si="170"/>
        <v>0</v>
      </c>
      <c r="AN194" s="307">
        <f t="shared" si="171"/>
        <v>0</v>
      </c>
      <c r="AP194" s="499" t="s">
        <v>133</v>
      </c>
      <c r="AQ194" s="9" t="str">
        <f t="shared" si="174"/>
        <v>Servei d'atenció Domiciliària</v>
      </c>
    </row>
    <row r="195" spans="2:43" s="9" customFormat="1">
      <c r="B195">
        <v>5</v>
      </c>
      <c r="C195" s="146" t="s">
        <v>134</v>
      </c>
      <c r="D195" s="146" t="s">
        <v>135</v>
      </c>
      <c r="E195" s="146" t="s">
        <v>136</v>
      </c>
      <c r="F195" s="146" t="s">
        <v>137</v>
      </c>
      <c r="G195" s="135">
        <v>1100</v>
      </c>
      <c r="H195" s="134">
        <f>Perfils!$G$9</f>
        <v>66.7</v>
      </c>
      <c r="I195" s="125">
        <f>ROUND(G195*H195,2)</f>
        <v>73370</v>
      </c>
      <c r="J195" s="592">
        <f>1192.32-Q195-0.0002+70.9725</f>
        <v>788.97873116031985</v>
      </c>
      <c r="K195" s="134">
        <f>Perfils!$G$16</f>
        <v>66.7</v>
      </c>
      <c r="L195" s="125">
        <f>ROUND(J195*K195,2)</f>
        <v>52624.88</v>
      </c>
      <c r="M195" s="251">
        <f t="shared" si="158"/>
        <v>354.49384500000002</v>
      </c>
      <c r="N195" s="134">
        <f>Perfils!$G$23</f>
        <v>72.2</v>
      </c>
      <c r="O195" s="125">
        <f t="shared" si="177"/>
        <v>25594.46</v>
      </c>
      <c r="P195" s="30"/>
      <c r="Q195" s="252">
        <v>474.31356883968004</v>
      </c>
      <c r="R195" s="134">
        <f>Perfils!$G$30</f>
        <v>66.7</v>
      </c>
      <c r="S195" s="125">
        <f t="shared" si="178"/>
        <v>31636.720000000001</v>
      </c>
      <c r="T195" s="134">
        <f t="shared" si="159"/>
        <v>2243.4725761603199</v>
      </c>
      <c r="U195" s="125">
        <f t="shared" si="179"/>
        <v>183226.06</v>
      </c>
      <c r="V195" s="19"/>
      <c r="W195" s="19">
        <f t="shared" si="160"/>
        <v>47484</v>
      </c>
      <c r="X195" s="32"/>
      <c r="Y195" s="29"/>
      <c r="Z195" s="19"/>
      <c r="AA195" s="558">
        <f t="shared" si="172"/>
        <v>37378.19</v>
      </c>
      <c r="AB195" s="28">
        <f t="shared" si="173"/>
        <v>18091.23</v>
      </c>
      <c r="AC195" s="28">
        <f t="shared" si="162"/>
        <v>12976</v>
      </c>
      <c r="AD195" s="28">
        <f t="shared" si="163"/>
        <v>6310.96</v>
      </c>
      <c r="AE195" s="33">
        <f t="shared" si="164"/>
        <v>0</v>
      </c>
      <c r="AF195" s="33">
        <f>S195*(MIN($AA$180,$Z195)-$W195+1)/365</f>
        <v>7800.8350684931511</v>
      </c>
      <c r="AG195" s="133">
        <f t="shared" si="165"/>
        <v>45179.025068493153</v>
      </c>
      <c r="AH195" s="12" t="s">
        <v>89</v>
      </c>
      <c r="AI195" s="306">
        <f t="shared" si="166"/>
        <v>271.23283358320839</v>
      </c>
      <c r="AJ195" s="306">
        <f t="shared" si="167"/>
        <v>194.54272863568215</v>
      </c>
      <c r="AK195" s="306">
        <f t="shared" si="168"/>
        <v>87.409418282548472</v>
      </c>
      <c r="AL195" s="306">
        <f t="shared" si="169"/>
        <v>0</v>
      </c>
      <c r="AM195" s="306">
        <f t="shared" si="170"/>
        <v>116.95404900289581</v>
      </c>
      <c r="AN195" s="307">
        <f t="shared" si="171"/>
        <v>670.13902950433476</v>
      </c>
      <c r="AP195" s="146" t="s">
        <v>137</v>
      </c>
      <c r="AQ195" s="9" t="str">
        <f t="shared" si="174"/>
        <v>Expedients Serveis Socials</v>
      </c>
    </row>
    <row r="196" spans="2:43" s="9" customFormat="1">
      <c r="B196">
        <v>5</v>
      </c>
      <c r="C196" s="146" t="s">
        <v>134</v>
      </c>
      <c r="D196" s="146" t="s">
        <v>135</v>
      </c>
      <c r="E196" s="146" t="s">
        <v>138</v>
      </c>
      <c r="F196" s="146" t="s">
        <v>139</v>
      </c>
      <c r="G196" s="135">
        <v>204.99999999999997</v>
      </c>
      <c r="H196" s="134">
        <f>Perfils!$G$9</f>
        <v>66.7</v>
      </c>
      <c r="I196" s="125">
        <f t="shared" ref="I196:I198" si="183">ROUND(G196*H196,2)</f>
        <v>13673.5</v>
      </c>
      <c r="J196" s="135">
        <f>72-Q196</f>
        <v>43.373242223999995</v>
      </c>
      <c r="K196" s="134">
        <f>Perfils!$G$16</f>
        <v>66.7</v>
      </c>
      <c r="L196" s="125">
        <f t="shared" ref="L196:L198" si="184">ROUND(J196*K196,2)</f>
        <v>2893</v>
      </c>
      <c r="M196" s="251">
        <f t="shared" si="158"/>
        <v>41.54999999999999</v>
      </c>
      <c r="N196" s="134">
        <f>Perfils!$G$23</f>
        <v>72.2</v>
      </c>
      <c r="O196" s="125">
        <f t="shared" si="177"/>
        <v>2999.91</v>
      </c>
      <c r="P196" s="30"/>
      <c r="Q196" s="252">
        <v>28.626757776000002</v>
      </c>
      <c r="R196" s="134">
        <f>Perfils!$G$30</f>
        <v>66.7</v>
      </c>
      <c r="S196" s="125">
        <f t="shared" si="178"/>
        <v>1909.4</v>
      </c>
      <c r="T196" s="134">
        <f t="shared" si="159"/>
        <v>289.92324222399998</v>
      </c>
      <c r="U196" s="125">
        <f t="shared" si="179"/>
        <v>21475.81</v>
      </c>
      <c r="V196" s="19"/>
      <c r="W196" s="19">
        <f t="shared" si="160"/>
        <v>47484</v>
      </c>
      <c r="X196" s="32"/>
      <c r="Y196" s="29"/>
      <c r="Z196" s="19"/>
      <c r="AA196" s="558">
        <f t="shared" si="172"/>
        <v>4824.59</v>
      </c>
      <c r="AB196" s="28">
        <f t="shared" si="173"/>
        <v>3371.55</v>
      </c>
      <c r="AC196" s="28">
        <f t="shared" si="162"/>
        <v>713.34</v>
      </c>
      <c r="AD196" s="28">
        <f t="shared" si="163"/>
        <v>739.7</v>
      </c>
      <c r="AE196" s="33">
        <f t="shared" si="164"/>
        <v>0</v>
      </c>
      <c r="AF196" s="33">
        <f>S196*(MIN($AA$180,$Z196)-$W196+1)/365</f>
        <v>470.81095890410961</v>
      </c>
      <c r="AG196" s="133">
        <f t="shared" si="165"/>
        <v>5295.4009589041098</v>
      </c>
      <c r="AH196" s="12" t="s">
        <v>89</v>
      </c>
      <c r="AI196" s="306">
        <f t="shared" si="166"/>
        <v>50.547976011994002</v>
      </c>
      <c r="AJ196" s="306">
        <f t="shared" si="167"/>
        <v>10.694752623688156</v>
      </c>
      <c r="AK196" s="306">
        <f t="shared" si="168"/>
        <v>10.245152354570637</v>
      </c>
      <c r="AL196" s="306">
        <f t="shared" si="169"/>
        <v>0</v>
      </c>
      <c r="AM196" s="306">
        <f t="shared" si="170"/>
        <v>7.0586350660286294</v>
      </c>
      <c r="AN196" s="307">
        <f t="shared" si="171"/>
        <v>78.546516056281419</v>
      </c>
      <c r="AP196" s="146" t="s">
        <v>139</v>
      </c>
      <c r="AQ196" s="9" t="str">
        <f t="shared" si="174"/>
        <v>Expedients Serveis Socials</v>
      </c>
    </row>
    <row r="197" spans="2:43" s="9" customFormat="1">
      <c r="B197">
        <v>6</v>
      </c>
      <c r="C197" s="146" t="s">
        <v>134</v>
      </c>
      <c r="D197" s="146" t="s">
        <v>135</v>
      </c>
      <c r="E197" s="146" t="s">
        <v>140</v>
      </c>
      <c r="F197" s="146" t="s">
        <v>141</v>
      </c>
      <c r="G197" s="135">
        <v>440</v>
      </c>
      <c r="H197" s="134">
        <f>Perfils!$G$9</f>
        <v>66.7</v>
      </c>
      <c r="I197" s="125">
        <f t="shared" si="183"/>
        <v>29348</v>
      </c>
      <c r="J197" s="135">
        <f>1192.96-Q197</f>
        <v>718.64643116031993</v>
      </c>
      <c r="K197" s="134">
        <f>Perfils!$G$16</f>
        <v>66.7</v>
      </c>
      <c r="L197" s="125">
        <f t="shared" si="184"/>
        <v>47933.72</v>
      </c>
      <c r="M197" s="251">
        <f t="shared" si="158"/>
        <v>244.94399999999999</v>
      </c>
      <c r="N197" s="134">
        <f>Perfils!$G$23</f>
        <v>72.2</v>
      </c>
      <c r="O197" s="125">
        <f t="shared" si="177"/>
        <v>17684.96</v>
      </c>
      <c r="P197" s="30"/>
      <c r="Q197" s="252">
        <v>474.31356883968004</v>
      </c>
      <c r="R197" s="134">
        <f>Perfils!$G$30</f>
        <v>66.7</v>
      </c>
      <c r="S197" s="125">
        <f t="shared" si="178"/>
        <v>31636.720000000001</v>
      </c>
      <c r="T197" s="134">
        <f t="shared" si="159"/>
        <v>1403.5904311603199</v>
      </c>
      <c r="U197" s="125">
        <f t="shared" si="179"/>
        <v>126603.4</v>
      </c>
      <c r="V197" s="19"/>
      <c r="W197" s="19">
        <f t="shared" si="160"/>
        <v>47484</v>
      </c>
      <c r="X197" s="32"/>
      <c r="Y197" s="29"/>
      <c r="Z197" s="19"/>
      <c r="AA197" s="558">
        <f t="shared" si="172"/>
        <v>23416.440000000002</v>
      </c>
      <c r="AB197" s="28">
        <f t="shared" si="173"/>
        <v>7236.49</v>
      </c>
      <c r="AC197" s="28">
        <f t="shared" si="162"/>
        <v>11819.27</v>
      </c>
      <c r="AD197" s="28">
        <f t="shared" si="163"/>
        <v>4360.68</v>
      </c>
      <c r="AE197" s="33">
        <f t="shared" si="164"/>
        <v>0</v>
      </c>
      <c r="AF197" s="33">
        <f>S197*(MIN($AA$180,$Z197)-$W197+1)/365</f>
        <v>7800.8350684931511</v>
      </c>
      <c r="AG197" s="133">
        <f t="shared" si="165"/>
        <v>31217.275068493153</v>
      </c>
      <c r="AH197" s="12" t="s">
        <v>89</v>
      </c>
      <c r="AI197" s="306">
        <f t="shared" si="166"/>
        <v>108.49310344827586</v>
      </c>
      <c r="AJ197" s="306">
        <f t="shared" si="167"/>
        <v>177.20044977511245</v>
      </c>
      <c r="AK197" s="306">
        <f t="shared" si="168"/>
        <v>60.397229916897508</v>
      </c>
      <c r="AL197" s="306">
        <f t="shared" si="169"/>
        <v>0</v>
      </c>
      <c r="AM197" s="306">
        <f t="shared" si="170"/>
        <v>116.95404900289581</v>
      </c>
      <c r="AN197" s="307">
        <f t="shared" si="171"/>
        <v>463.04483214318168</v>
      </c>
      <c r="AP197" s="217" t="s">
        <v>141</v>
      </c>
      <c r="AQ197" s="9" t="str">
        <f t="shared" si="174"/>
        <v>Expedients Serveis Socials</v>
      </c>
    </row>
    <row r="198" spans="2:43" s="9" customFormat="1">
      <c r="B198">
        <v>4</v>
      </c>
      <c r="C198" s="400" t="s">
        <v>142</v>
      </c>
      <c r="D198" s="146" t="s">
        <v>143</v>
      </c>
      <c r="E198" s="146" t="s">
        <v>144</v>
      </c>
      <c r="F198" s="146" t="s">
        <v>145</v>
      </c>
      <c r="G198" s="251">
        <v>0</v>
      </c>
      <c r="H198" s="134">
        <f>Perfils!$G$9</f>
        <v>66.7</v>
      </c>
      <c r="I198" s="125">
        <f t="shared" si="183"/>
        <v>0</v>
      </c>
      <c r="J198" s="251">
        <f>0-Q198</f>
        <v>0</v>
      </c>
      <c r="K198" s="134">
        <f>Perfils!$G$16</f>
        <v>66.7</v>
      </c>
      <c r="L198" s="125">
        <f t="shared" si="184"/>
        <v>0</v>
      </c>
      <c r="M198" s="251">
        <f t="shared" si="158"/>
        <v>0</v>
      </c>
      <c r="N198" s="134">
        <f>Perfils!$G$23</f>
        <v>72.2</v>
      </c>
      <c r="O198" s="125">
        <f t="shared" si="177"/>
        <v>0</v>
      </c>
      <c r="P198" s="30"/>
      <c r="Q198" s="252">
        <v>0</v>
      </c>
      <c r="R198" s="134">
        <f>Perfils!$G$30</f>
        <v>66.7</v>
      </c>
      <c r="S198" s="125">
        <f t="shared" si="178"/>
        <v>0</v>
      </c>
      <c r="T198" s="134">
        <f t="shared" si="159"/>
        <v>0</v>
      </c>
      <c r="U198" s="125">
        <f t="shared" si="179"/>
        <v>0</v>
      </c>
      <c r="V198" s="19"/>
      <c r="W198" s="19">
        <f t="shared" si="160"/>
        <v>47484</v>
      </c>
      <c r="X198" s="32"/>
      <c r="Y198" s="29"/>
      <c r="Z198" s="19"/>
      <c r="AA198" s="558">
        <f t="shared" si="172"/>
        <v>0</v>
      </c>
      <c r="AB198" s="28">
        <f t="shared" si="173"/>
        <v>0</v>
      </c>
      <c r="AC198" s="28">
        <f t="shared" si="162"/>
        <v>0</v>
      </c>
      <c r="AD198" s="28">
        <f t="shared" si="163"/>
        <v>0</v>
      </c>
      <c r="AE198" s="33">
        <f t="shared" si="164"/>
        <v>0</v>
      </c>
      <c r="AF198" s="33">
        <f t="shared" si="182"/>
        <v>0</v>
      </c>
      <c r="AG198" s="133">
        <f t="shared" si="165"/>
        <v>0</v>
      </c>
      <c r="AH198" s="12" t="s">
        <v>89</v>
      </c>
      <c r="AI198" s="306">
        <f t="shared" si="166"/>
        <v>0</v>
      </c>
      <c r="AJ198" s="306">
        <f t="shared" si="167"/>
        <v>0</v>
      </c>
      <c r="AK198" s="306">
        <f t="shared" si="168"/>
        <v>0</v>
      </c>
      <c r="AL198" s="306">
        <f t="shared" si="169"/>
        <v>0</v>
      </c>
      <c r="AM198" s="306">
        <f t="shared" si="170"/>
        <v>0</v>
      </c>
      <c r="AN198" s="307">
        <f t="shared" si="171"/>
        <v>0</v>
      </c>
      <c r="AP198" s="499" t="s">
        <v>145</v>
      </c>
      <c r="AQ198" s="9" t="str">
        <f t="shared" si="174"/>
        <v>Serveis d'assistència a la Gent Gran</v>
      </c>
    </row>
    <row r="199" spans="2:43" s="9" customFormat="1">
      <c r="B199">
        <v>5</v>
      </c>
      <c r="C199" s="146" t="s">
        <v>146</v>
      </c>
      <c r="D199" s="146" t="s">
        <v>147</v>
      </c>
      <c r="E199" s="146" t="s">
        <v>148</v>
      </c>
      <c r="F199" s="146" t="s">
        <v>149</v>
      </c>
      <c r="G199" s="251">
        <v>0</v>
      </c>
      <c r="H199" s="134">
        <f>Perfils!$G$9</f>
        <v>66.7</v>
      </c>
      <c r="I199" s="125">
        <f>ROUND(G199*H199,2)</f>
        <v>0</v>
      </c>
      <c r="J199" s="251">
        <f>0-Q199</f>
        <v>0</v>
      </c>
      <c r="K199" s="134">
        <f>Perfils!$G$16</f>
        <v>66.7</v>
      </c>
      <c r="L199" s="125">
        <f>ROUND(J199*K199,2)</f>
        <v>0</v>
      </c>
      <c r="M199" s="251">
        <f t="shared" si="158"/>
        <v>0</v>
      </c>
      <c r="N199" s="134">
        <f>Perfils!$G$23</f>
        <v>72.2</v>
      </c>
      <c r="O199" s="125">
        <f t="shared" si="177"/>
        <v>0</v>
      </c>
      <c r="P199" s="30"/>
      <c r="Q199" s="252">
        <v>0</v>
      </c>
      <c r="R199" s="134">
        <f>Perfils!$G$30</f>
        <v>66.7</v>
      </c>
      <c r="S199" s="125">
        <f t="shared" si="178"/>
        <v>0</v>
      </c>
      <c r="T199" s="134">
        <f t="shared" si="159"/>
        <v>0</v>
      </c>
      <c r="U199" s="125">
        <f t="shared" si="179"/>
        <v>0</v>
      </c>
      <c r="V199" s="19"/>
      <c r="W199" s="19">
        <f t="shared" si="160"/>
        <v>47484</v>
      </c>
      <c r="X199" s="32"/>
      <c r="Y199" s="29"/>
      <c r="Z199" s="19"/>
      <c r="AA199" s="558">
        <f t="shared" si="172"/>
        <v>0</v>
      </c>
      <c r="AB199" s="28">
        <f t="shared" si="173"/>
        <v>0</v>
      </c>
      <c r="AC199" s="28">
        <f t="shared" si="162"/>
        <v>0</v>
      </c>
      <c r="AD199" s="28">
        <f t="shared" si="163"/>
        <v>0</v>
      </c>
      <c r="AE199" s="33">
        <f t="shared" si="164"/>
        <v>0</v>
      </c>
      <c r="AF199" s="33">
        <f t="shared" si="182"/>
        <v>0</v>
      </c>
      <c r="AG199" s="133">
        <f t="shared" si="165"/>
        <v>0</v>
      </c>
      <c r="AH199" s="12" t="s">
        <v>89</v>
      </c>
      <c r="AI199" s="306">
        <f t="shared" si="166"/>
        <v>0</v>
      </c>
      <c r="AJ199" s="306">
        <f t="shared" si="167"/>
        <v>0</v>
      </c>
      <c r="AK199" s="306">
        <f t="shared" si="168"/>
        <v>0</v>
      </c>
      <c r="AL199" s="306">
        <f t="shared" si="169"/>
        <v>0</v>
      </c>
      <c r="AM199" s="306">
        <f t="shared" si="170"/>
        <v>0</v>
      </c>
      <c r="AN199" s="307">
        <f t="shared" si="171"/>
        <v>0</v>
      </c>
      <c r="AP199" s="499" t="s">
        <v>149</v>
      </c>
      <c r="AQ199" s="9" t="str">
        <f t="shared" si="174"/>
        <v>Urgències i Emergències Socials</v>
      </c>
    </row>
    <row r="200" spans="2:43" s="9" customFormat="1">
      <c r="B200">
        <v>5</v>
      </c>
      <c r="C200" s="146" t="s">
        <v>150</v>
      </c>
      <c r="D200" s="146" t="s">
        <v>151</v>
      </c>
      <c r="E200" s="146" t="s">
        <v>152</v>
      </c>
      <c r="F200" s="146" t="s">
        <v>153</v>
      </c>
      <c r="G200" s="135">
        <f>880+269*4</f>
        <v>1956</v>
      </c>
      <c r="H200" s="134">
        <f>Perfils!$G$9</f>
        <v>66.7</v>
      </c>
      <c r="I200" s="125">
        <f t="shared" ref="I200:I207" si="185">ROUND(G200*H200,2)</f>
        <v>130465.2</v>
      </c>
      <c r="J200" s="135">
        <f>652.8-Q200+2400</f>
        <v>2793.2507294975999</v>
      </c>
      <c r="K200" s="134">
        <f>Perfils!$G$16</f>
        <v>66.7</v>
      </c>
      <c r="L200" s="125">
        <f t="shared" ref="L200:L207" si="186">ROUND(J200*K200,2)</f>
        <v>186309.82</v>
      </c>
      <c r="M200" s="251">
        <v>229.92</v>
      </c>
      <c r="N200" s="134">
        <f>Perfils!$G$23</f>
        <v>72.2</v>
      </c>
      <c r="O200" s="125">
        <f t="shared" si="177"/>
        <v>16600.22</v>
      </c>
      <c r="P200" s="30"/>
      <c r="Q200" s="252">
        <v>259.54927050240002</v>
      </c>
      <c r="R200" s="134">
        <f>Perfils!$G$30</f>
        <v>66.7</v>
      </c>
      <c r="S200" s="125">
        <f t="shared" si="178"/>
        <v>17311.939999999999</v>
      </c>
      <c r="T200" s="134">
        <f t="shared" si="159"/>
        <v>4979.1707294976004</v>
      </c>
      <c r="U200" s="125">
        <f t="shared" si="179"/>
        <v>350687.18</v>
      </c>
      <c r="V200" s="19"/>
      <c r="W200" s="19">
        <f t="shared" si="160"/>
        <v>47484</v>
      </c>
      <c r="X200" s="32"/>
      <c r="Y200" s="29"/>
      <c r="Z200" s="19"/>
      <c r="AA200" s="558">
        <f t="shared" si="172"/>
        <v>82202.11</v>
      </c>
      <c r="AB200" s="28">
        <f t="shared" si="173"/>
        <v>32169.5</v>
      </c>
      <c r="AC200" s="28">
        <f t="shared" si="162"/>
        <v>45939.41</v>
      </c>
      <c r="AD200" s="28">
        <f t="shared" si="163"/>
        <v>4093.2</v>
      </c>
      <c r="AE200" s="33">
        <f t="shared" si="164"/>
        <v>0</v>
      </c>
      <c r="AF200" s="33">
        <f t="shared" si="182"/>
        <v>4268.7</v>
      </c>
      <c r="AG200" s="133">
        <f t="shared" si="165"/>
        <v>86470.81</v>
      </c>
      <c r="AH200" s="12" t="s">
        <v>89</v>
      </c>
      <c r="AI200" s="306">
        <f t="shared" si="166"/>
        <v>482.3013493253373</v>
      </c>
      <c r="AJ200" s="306">
        <f t="shared" si="167"/>
        <v>688.74677661169414</v>
      </c>
      <c r="AK200" s="306">
        <f t="shared" si="168"/>
        <v>56.692520775623265</v>
      </c>
      <c r="AL200" s="306">
        <f t="shared" si="169"/>
        <v>0</v>
      </c>
      <c r="AM200" s="306">
        <f t="shared" si="170"/>
        <v>63.99850074962518</v>
      </c>
      <c r="AN200" s="307">
        <f t="shared" si="171"/>
        <v>1291.73914746228</v>
      </c>
      <c r="AP200" s="146" t="s">
        <v>153</v>
      </c>
      <c r="AQ200" s="9" t="str">
        <f t="shared" si="174"/>
        <v>Serveis Socials Bàsics</v>
      </c>
    </row>
    <row r="201" spans="2:43" s="9" customFormat="1">
      <c r="B201">
        <v>4</v>
      </c>
      <c r="C201" s="146" t="s">
        <v>134</v>
      </c>
      <c r="D201" s="146" t="s">
        <v>135</v>
      </c>
      <c r="E201" s="146" t="s">
        <v>154</v>
      </c>
      <c r="F201" s="146" t="s">
        <v>155</v>
      </c>
      <c r="G201" s="135">
        <v>175</v>
      </c>
      <c r="H201" s="134">
        <f>Perfils!$G$9</f>
        <v>66.7</v>
      </c>
      <c r="I201" s="125">
        <f t="shared" si="185"/>
        <v>11672.5</v>
      </c>
      <c r="J201" s="135">
        <f>252.416-Q201</f>
        <v>152.05535836363998</v>
      </c>
      <c r="K201" s="134">
        <f>Perfils!$G$16</f>
        <v>66.7</v>
      </c>
      <c r="L201" s="125">
        <f t="shared" si="186"/>
        <v>10142.09</v>
      </c>
      <c r="M201" s="251">
        <f t="shared" si="158"/>
        <v>64.112399999999994</v>
      </c>
      <c r="N201" s="134">
        <f>Perfils!$G$23</f>
        <v>72.2</v>
      </c>
      <c r="O201" s="125">
        <f t="shared" si="177"/>
        <v>4628.92</v>
      </c>
      <c r="P201" s="30"/>
      <c r="Q201" s="252">
        <v>100.36064163636</v>
      </c>
      <c r="R201" s="134">
        <f>Perfils!$G$30</f>
        <v>66.7</v>
      </c>
      <c r="S201" s="125">
        <f t="shared" si="178"/>
        <v>6694.05</v>
      </c>
      <c r="T201" s="134">
        <f t="shared" si="159"/>
        <v>391.16775836363996</v>
      </c>
      <c r="U201" s="125">
        <f t="shared" si="179"/>
        <v>33137.560000000005</v>
      </c>
      <c r="V201" s="19"/>
      <c r="W201" s="19">
        <f t="shared" si="160"/>
        <v>47484</v>
      </c>
      <c r="X201" s="32"/>
      <c r="Y201" s="29"/>
      <c r="Z201" s="19"/>
      <c r="AA201" s="558">
        <f t="shared" si="172"/>
        <v>6520.3200000000006</v>
      </c>
      <c r="AB201" s="28">
        <f t="shared" si="173"/>
        <v>2878.15</v>
      </c>
      <c r="AC201" s="28">
        <f t="shared" si="162"/>
        <v>2500.79</v>
      </c>
      <c r="AD201" s="28">
        <f t="shared" si="163"/>
        <v>1141.3800000000001</v>
      </c>
      <c r="AE201" s="33">
        <f t="shared" si="164"/>
        <v>0</v>
      </c>
      <c r="AF201" s="33">
        <f>S201*(MIN($AA$180,$Z201)-$W201+1)/365</f>
        <v>1650.5876712328768</v>
      </c>
      <c r="AG201" s="133">
        <f t="shared" si="165"/>
        <v>8170.907671232877</v>
      </c>
      <c r="AH201" s="12" t="s">
        <v>89</v>
      </c>
      <c r="AI201" s="306">
        <f t="shared" si="166"/>
        <v>43.150674662668663</v>
      </c>
      <c r="AJ201" s="306">
        <f t="shared" si="167"/>
        <v>37.493103448275861</v>
      </c>
      <c r="AK201" s="306">
        <f t="shared" si="168"/>
        <v>15.808587257617729</v>
      </c>
      <c r="AL201" s="306">
        <f t="shared" si="169"/>
        <v>0</v>
      </c>
      <c r="AM201" s="306">
        <f t="shared" si="170"/>
        <v>24.746441847569365</v>
      </c>
      <c r="AN201" s="307">
        <f t="shared" si="171"/>
        <v>121.19880721613163</v>
      </c>
      <c r="AP201" s="217" t="s">
        <v>155</v>
      </c>
      <c r="AQ201" s="9" t="str">
        <f t="shared" si="174"/>
        <v>Expedients Serveis Socials</v>
      </c>
    </row>
    <row r="202" spans="2:43" s="9" customFormat="1">
      <c r="B202">
        <v>6</v>
      </c>
      <c r="C202" s="146" t="s">
        <v>134</v>
      </c>
      <c r="D202" s="146" t="s">
        <v>135</v>
      </c>
      <c r="E202" s="146" t="s">
        <v>156</v>
      </c>
      <c r="F202" s="146" t="s">
        <v>157</v>
      </c>
      <c r="G202" s="135">
        <v>35</v>
      </c>
      <c r="H202" s="134">
        <f>Perfils!$G$9</f>
        <v>66.7</v>
      </c>
      <c r="I202" s="125">
        <f t="shared" si="185"/>
        <v>2334.5</v>
      </c>
      <c r="J202" s="135">
        <f>19.582816256-Q202</f>
        <v>11.797928516360003</v>
      </c>
      <c r="K202" s="134">
        <f>Perfils!$G$16</f>
        <v>66.7</v>
      </c>
      <c r="L202" s="125">
        <f t="shared" si="186"/>
        <v>786.92</v>
      </c>
      <c r="M202" s="251">
        <f t="shared" si="158"/>
        <v>8.1874224384000005</v>
      </c>
      <c r="N202" s="134">
        <f>Perfils!$G$23</f>
        <v>72.2</v>
      </c>
      <c r="O202" s="125">
        <f t="shared" si="177"/>
        <v>591.13</v>
      </c>
      <c r="P202" s="30"/>
      <c r="Q202" s="252">
        <v>7.7848877396399994</v>
      </c>
      <c r="R202" s="134">
        <f>Perfils!$G$30</f>
        <v>66.7</v>
      </c>
      <c r="S202" s="125">
        <f t="shared" si="178"/>
        <v>519.25</v>
      </c>
      <c r="T202" s="134">
        <f t="shared" si="159"/>
        <v>54.985350954760001</v>
      </c>
      <c r="U202" s="125">
        <f t="shared" si="179"/>
        <v>4231.8</v>
      </c>
      <c r="V202" s="19"/>
      <c r="W202" s="19">
        <f t="shared" si="160"/>
        <v>47484</v>
      </c>
      <c r="X202" s="32"/>
      <c r="Y202" s="29"/>
      <c r="Z202" s="19"/>
      <c r="AA202" s="558">
        <f t="shared" si="172"/>
        <v>915.43</v>
      </c>
      <c r="AB202" s="28">
        <f t="shared" si="173"/>
        <v>575.63</v>
      </c>
      <c r="AC202" s="28">
        <f t="shared" si="162"/>
        <v>194.04</v>
      </c>
      <c r="AD202" s="28">
        <f t="shared" si="163"/>
        <v>145.76</v>
      </c>
      <c r="AE202" s="33">
        <f t="shared" si="164"/>
        <v>0</v>
      </c>
      <c r="AF202" s="33">
        <f>S202*(MIN($AA$180,$Z202)-$W202+1)/365</f>
        <v>128.03424657534248</v>
      </c>
      <c r="AG202" s="133">
        <f t="shared" si="165"/>
        <v>1043.4642465753425</v>
      </c>
      <c r="AH202" s="12" t="s">
        <v>89</v>
      </c>
      <c r="AI202" s="306">
        <f t="shared" si="166"/>
        <v>8.630134932533732</v>
      </c>
      <c r="AJ202" s="306">
        <f t="shared" si="167"/>
        <v>2.9091454272863566</v>
      </c>
      <c r="AK202" s="306">
        <f t="shared" si="168"/>
        <v>2.0188365650969526</v>
      </c>
      <c r="AL202" s="306">
        <f t="shared" si="169"/>
        <v>0</v>
      </c>
      <c r="AM202" s="306">
        <f t="shared" si="170"/>
        <v>1.9195539216693025</v>
      </c>
      <c r="AN202" s="307">
        <f t="shared" si="171"/>
        <v>15.477670846586344</v>
      </c>
      <c r="AP202" s="217" t="s">
        <v>157</v>
      </c>
      <c r="AQ202" s="9" t="str">
        <f t="shared" si="174"/>
        <v>Expedients Serveis Socials</v>
      </c>
    </row>
    <row r="203" spans="2:43" s="9" customFormat="1">
      <c r="B203">
        <v>6</v>
      </c>
      <c r="C203" s="146" t="s">
        <v>134</v>
      </c>
      <c r="D203" s="146" t="s">
        <v>135</v>
      </c>
      <c r="E203" s="146" t="s">
        <v>158</v>
      </c>
      <c r="F203" s="146" t="s">
        <v>159</v>
      </c>
      <c r="G203" s="135">
        <v>560</v>
      </c>
      <c r="H203" s="134">
        <f>Perfils!$G$9</f>
        <v>66.7</v>
      </c>
      <c r="I203" s="125">
        <f t="shared" si="185"/>
        <v>37352</v>
      </c>
      <c r="J203" s="135">
        <f>233.92-Q203</f>
        <v>140.91484473663999</v>
      </c>
      <c r="K203" s="134">
        <f>Perfils!$G$16</f>
        <v>66.7</v>
      </c>
      <c r="L203" s="125">
        <f t="shared" si="186"/>
        <v>9399.02</v>
      </c>
      <c r="M203" s="251">
        <f t="shared" si="158"/>
        <v>119.08800000000001</v>
      </c>
      <c r="N203" s="134">
        <f>Perfils!$G$23</f>
        <v>72.2</v>
      </c>
      <c r="O203" s="125">
        <f t="shared" si="177"/>
        <v>8598.15</v>
      </c>
      <c r="P203" s="30"/>
      <c r="Q203" s="252">
        <v>93.005155263359995</v>
      </c>
      <c r="R203" s="134">
        <f>Perfils!$G$30</f>
        <v>66.7</v>
      </c>
      <c r="S203" s="125">
        <f t="shared" si="178"/>
        <v>6203.44</v>
      </c>
      <c r="T203" s="134">
        <f t="shared" si="159"/>
        <v>820.00284473663999</v>
      </c>
      <c r="U203" s="125">
        <f t="shared" si="179"/>
        <v>61552.610000000008</v>
      </c>
      <c r="V203" s="19"/>
      <c r="W203" s="19">
        <f t="shared" si="160"/>
        <v>47484</v>
      </c>
      <c r="X203" s="32"/>
      <c r="Y203" s="29"/>
      <c r="Z203" s="19"/>
      <c r="AA203" s="558">
        <f t="shared" si="172"/>
        <v>13647.74</v>
      </c>
      <c r="AB203" s="28">
        <f t="shared" si="173"/>
        <v>9210.08</v>
      </c>
      <c r="AC203" s="28">
        <f t="shared" si="162"/>
        <v>2317.5700000000002</v>
      </c>
      <c r="AD203" s="28">
        <f t="shared" si="163"/>
        <v>2120.09</v>
      </c>
      <c r="AE203" s="33">
        <f t="shared" si="164"/>
        <v>0</v>
      </c>
      <c r="AF203" s="33">
        <f>S203*(MIN($AA$180,$Z203)-$W203+1)/365</f>
        <v>1529.6153424657534</v>
      </c>
      <c r="AG203" s="133">
        <f t="shared" si="165"/>
        <v>15177.355342465753</v>
      </c>
      <c r="AH203" s="12" t="s">
        <v>89</v>
      </c>
      <c r="AI203" s="306">
        <f t="shared" si="166"/>
        <v>138.08215892053971</v>
      </c>
      <c r="AJ203" s="306">
        <f t="shared" si="167"/>
        <v>34.746176911544232</v>
      </c>
      <c r="AK203" s="306">
        <f t="shared" si="168"/>
        <v>29.364127423822715</v>
      </c>
      <c r="AL203" s="306">
        <f t="shared" si="169"/>
        <v>0</v>
      </c>
      <c r="AM203" s="306">
        <f t="shared" si="170"/>
        <v>22.932763755108745</v>
      </c>
      <c r="AN203" s="307">
        <f t="shared" si="171"/>
        <v>225.1252270110154</v>
      </c>
      <c r="AP203" s="217" t="s">
        <v>159</v>
      </c>
      <c r="AQ203" s="9" t="str">
        <f t="shared" si="174"/>
        <v>Expedients Serveis Socials</v>
      </c>
    </row>
    <row r="204" spans="2:43" s="9" customFormat="1">
      <c r="B204">
        <v>6</v>
      </c>
      <c r="C204" s="146" t="s">
        <v>134</v>
      </c>
      <c r="D204" s="146" t="s">
        <v>135</v>
      </c>
      <c r="E204" s="146" t="s">
        <v>160</v>
      </c>
      <c r="F204" s="146" t="s">
        <v>161</v>
      </c>
      <c r="G204" s="135">
        <v>35</v>
      </c>
      <c r="H204" s="134">
        <f>Perfils!$G$9</f>
        <v>66.7</v>
      </c>
      <c r="I204" s="125">
        <f t="shared" si="185"/>
        <v>2334.5</v>
      </c>
      <c r="J204" s="135">
        <f>0-Q204</f>
        <v>0</v>
      </c>
      <c r="K204" s="134">
        <f>Perfils!$G$16</f>
        <v>66.7</v>
      </c>
      <c r="L204" s="125">
        <f t="shared" si="186"/>
        <v>0</v>
      </c>
      <c r="M204" s="251">
        <f t="shared" si="158"/>
        <v>5.25</v>
      </c>
      <c r="N204" s="134">
        <f>Perfils!$G$23</f>
        <v>72.2</v>
      </c>
      <c r="O204" s="125">
        <f t="shared" si="177"/>
        <v>379.05</v>
      </c>
      <c r="P204" s="30"/>
      <c r="Q204" s="252">
        <v>0</v>
      </c>
      <c r="R204" s="134">
        <f>Perfils!$G$30</f>
        <v>66.7</v>
      </c>
      <c r="S204" s="125">
        <f t="shared" si="178"/>
        <v>0</v>
      </c>
      <c r="T204" s="134">
        <f t="shared" si="159"/>
        <v>40.25</v>
      </c>
      <c r="U204" s="125">
        <f t="shared" si="179"/>
        <v>2713.55</v>
      </c>
      <c r="V204" s="19"/>
      <c r="W204" s="19">
        <f t="shared" si="160"/>
        <v>47484</v>
      </c>
      <c r="X204" s="32"/>
      <c r="Y204" s="29"/>
      <c r="Z204" s="19"/>
      <c r="AA204" s="558">
        <f t="shared" si="172"/>
        <v>669.09</v>
      </c>
      <c r="AB204" s="28">
        <f t="shared" si="173"/>
        <v>575.63</v>
      </c>
      <c r="AC204" s="28">
        <f t="shared" si="162"/>
        <v>0</v>
      </c>
      <c r="AD204" s="28">
        <f t="shared" si="163"/>
        <v>93.46</v>
      </c>
      <c r="AE204" s="33">
        <f t="shared" si="164"/>
        <v>0</v>
      </c>
      <c r="AF204" s="33">
        <f>S204*(MIN($AA$180,$Z204)-$W204+1)/365</f>
        <v>0</v>
      </c>
      <c r="AG204" s="133">
        <f t="shared" si="165"/>
        <v>669.09</v>
      </c>
      <c r="AH204" s="12" t="s">
        <v>89</v>
      </c>
      <c r="AI204" s="306">
        <f t="shared" si="166"/>
        <v>8.630134932533732</v>
      </c>
      <c r="AJ204" s="306">
        <f t="shared" si="167"/>
        <v>0</v>
      </c>
      <c r="AK204" s="306">
        <f t="shared" si="168"/>
        <v>1.2944598337950137</v>
      </c>
      <c r="AL204" s="306">
        <f t="shared" si="169"/>
        <v>0</v>
      </c>
      <c r="AM204" s="306">
        <f t="shared" si="170"/>
        <v>0</v>
      </c>
      <c r="AN204" s="307">
        <f t="shared" si="171"/>
        <v>9.9245947663287453</v>
      </c>
      <c r="AP204" s="146" t="s">
        <v>161</v>
      </c>
      <c r="AQ204" s="9" t="str">
        <f t="shared" si="174"/>
        <v>Expedients Serveis Socials</v>
      </c>
    </row>
    <row r="205" spans="2:43" s="9" customFormat="1">
      <c r="B205">
        <v>4</v>
      </c>
      <c r="C205" s="146" t="s">
        <v>105</v>
      </c>
      <c r="D205" s="146" t="s">
        <v>102</v>
      </c>
      <c r="E205" s="146" t="s">
        <v>162</v>
      </c>
      <c r="F205" s="146" t="s">
        <v>163</v>
      </c>
      <c r="G205" s="135">
        <v>0</v>
      </c>
      <c r="H205" s="134">
        <f>Perfils!$G$9</f>
        <v>66.7</v>
      </c>
      <c r="I205" s="125">
        <f t="shared" si="185"/>
        <v>0</v>
      </c>
      <c r="J205" s="135">
        <f>0-Q205</f>
        <v>0</v>
      </c>
      <c r="K205" s="134">
        <f>Perfils!$G$16</f>
        <v>66.7</v>
      </c>
      <c r="L205" s="125">
        <f t="shared" si="186"/>
        <v>0</v>
      </c>
      <c r="M205" s="251">
        <f t="shared" si="158"/>
        <v>0</v>
      </c>
      <c r="N205" s="134">
        <f>Perfils!$G$23</f>
        <v>72.2</v>
      </c>
      <c r="O205" s="125">
        <f>ROUND(M205*N205,2)</f>
        <v>0</v>
      </c>
      <c r="P205" s="30"/>
      <c r="Q205" s="252">
        <v>0</v>
      </c>
      <c r="R205" s="134">
        <f>Perfils!$G$30</f>
        <v>66.7</v>
      </c>
      <c r="S205" s="125">
        <f>ROUND(Q205*R205,2)</f>
        <v>0</v>
      </c>
      <c r="T205" s="134">
        <f t="shared" si="159"/>
        <v>0</v>
      </c>
      <c r="U205" s="125">
        <f>I205+L205+O205+P205+S205</f>
        <v>0</v>
      </c>
      <c r="V205" s="19"/>
      <c r="W205" s="19">
        <f t="shared" si="160"/>
        <v>47484</v>
      </c>
      <c r="X205" s="32"/>
      <c r="Y205" s="29"/>
      <c r="Z205" s="19"/>
      <c r="AA205" s="558">
        <f t="shared" si="172"/>
        <v>0</v>
      </c>
      <c r="AB205" s="28">
        <f t="shared" si="173"/>
        <v>0</v>
      </c>
      <c r="AC205" s="28">
        <f t="shared" si="162"/>
        <v>0</v>
      </c>
      <c r="AD205" s="28">
        <f t="shared" si="163"/>
        <v>0</v>
      </c>
      <c r="AE205" s="33">
        <f t="shared" si="164"/>
        <v>0</v>
      </c>
      <c r="AF205" s="33">
        <f t="shared" si="182"/>
        <v>0</v>
      </c>
      <c r="AG205" s="133">
        <f t="shared" si="165"/>
        <v>0</v>
      </c>
      <c r="AH205" s="12" t="s">
        <v>89</v>
      </c>
      <c r="AI205" s="306">
        <f t="shared" si="166"/>
        <v>0</v>
      </c>
      <c r="AJ205" s="306">
        <f t="shared" si="167"/>
        <v>0</v>
      </c>
      <c r="AK205" s="306">
        <f t="shared" si="168"/>
        <v>0</v>
      </c>
      <c r="AL205" s="306">
        <f t="shared" si="169"/>
        <v>0</v>
      </c>
      <c r="AM205" s="306">
        <f t="shared" si="170"/>
        <v>0</v>
      </c>
      <c r="AN205" s="307">
        <f t="shared" si="171"/>
        <v>0</v>
      </c>
      <c r="AP205" s="499" t="s">
        <v>163</v>
      </c>
      <c r="AQ205" s="9" t="str">
        <f t="shared" si="174"/>
        <v>Equipaments i altres recursos Persones vulnerables</v>
      </c>
    </row>
    <row r="206" spans="2:43" s="9" customFormat="1">
      <c r="B206">
        <v>6</v>
      </c>
      <c r="C206" s="146" t="s">
        <v>164</v>
      </c>
      <c r="D206" s="146" t="s">
        <v>165</v>
      </c>
      <c r="E206" s="146" t="s">
        <v>166</v>
      </c>
      <c r="F206" s="146" t="s">
        <v>167</v>
      </c>
      <c r="G206" s="135">
        <v>105</v>
      </c>
      <c r="H206" s="134">
        <f>Perfils!$G$9</f>
        <v>66.7</v>
      </c>
      <c r="I206" s="125">
        <f t="shared" si="185"/>
        <v>7003.5</v>
      </c>
      <c r="J206" s="135">
        <f>180-Q206</f>
        <v>108.43310556</v>
      </c>
      <c r="K206" s="134">
        <f>Perfils!$G$16</f>
        <v>66.7</v>
      </c>
      <c r="L206" s="125">
        <f t="shared" si="186"/>
        <v>7232.49</v>
      </c>
      <c r="M206" s="251">
        <f t="shared" si="158"/>
        <v>42.75</v>
      </c>
      <c r="N206" s="134">
        <f>Perfils!$G$23</f>
        <v>72.2</v>
      </c>
      <c r="O206" s="125">
        <f>ROUND(M206*N206,2)</f>
        <v>3086.55</v>
      </c>
      <c r="P206" s="30"/>
      <c r="Q206" s="252">
        <v>71.566894439999999</v>
      </c>
      <c r="R206" s="134">
        <f>Perfils!$G$30</f>
        <v>66.7</v>
      </c>
      <c r="S206" s="125">
        <f>ROUND(Q206*R206,2)</f>
        <v>4773.51</v>
      </c>
      <c r="T206" s="134">
        <f t="shared" si="159"/>
        <v>256.18310556</v>
      </c>
      <c r="U206" s="125">
        <f>I206+L206+O206+P206+S206</f>
        <v>22096.050000000003</v>
      </c>
      <c r="V206" s="19"/>
      <c r="W206" s="19">
        <f t="shared" si="160"/>
        <v>47484</v>
      </c>
      <c r="X206" s="32"/>
      <c r="Y206" s="29"/>
      <c r="Z206" s="19"/>
      <c r="AA206" s="558">
        <f t="shared" si="172"/>
        <v>4271.3099999999995</v>
      </c>
      <c r="AB206" s="28">
        <f t="shared" si="173"/>
        <v>1726.89</v>
      </c>
      <c r="AC206" s="28">
        <f t="shared" si="162"/>
        <v>1783.35</v>
      </c>
      <c r="AD206" s="28">
        <f t="shared" si="163"/>
        <v>761.07</v>
      </c>
      <c r="AE206" s="33">
        <f t="shared" si="164"/>
        <v>0</v>
      </c>
      <c r="AF206" s="33">
        <f>S206*(MIN($AA$180,$Z206)-$W206+1)/365</f>
        <v>1177.0298630136988</v>
      </c>
      <c r="AG206" s="133">
        <f t="shared" si="165"/>
        <v>5448.3398630136981</v>
      </c>
      <c r="AH206" s="12" t="s">
        <v>89</v>
      </c>
      <c r="AI206" s="306">
        <f t="shared" si="166"/>
        <v>25.8904047976012</v>
      </c>
      <c r="AJ206" s="306">
        <f t="shared" si="167"/>
        <v>26.736881559220386</v>
      </c>
      <c r="AK206" s="306">
        <f t="shared" si="168"/>
        <v>10.541135734072023</v>
      </c>
      <c r="AL206" s="306">
        <f t="shared" si="169"/>
        <v>0</v>
      </c>
      <c r="AM206" s="306">
        <f t="shared" si="170"/>
        <v>17.646624632889036</v>
      </c>
      <c r="AN206" s="307">
        <f t="shared" si="171"/>
        <v>80.815046723782643</v>
      </c>
      <c r="AP206" s="217" t="s">
        <v>167</v>
      </c>
      <c r="AQ206" s="9" t="str">
        <f t="shared" si="174"/>
        <v>Servei indicadors i explotació de dades</v>
      </c>
    </row>
    <row r="207" spans="2:43" s="9" customFormat="1">
      <c r="B207">
        <v>6</v>
      </c>
      <c r="C207" s="146" t="s">
        <v>164</v>
      </c>
      <c r="D207" s="146" t="s">
        <v>165</v>
      </c>
      <c r="E207" s="146" t="s">
        <v>166</v>
      </c>
      <c r="F207" s="400" t="s">
        <v>168</v>
      </c>
      <c r="G207" s="135">
        <v>0</v>
      </c>
      <c r="H207" s="134">
        <f>Perfils!$G$9</f>
        <v>66.7</v>
      </c>
      <c r="I207" s="125">
        <f t="shared" si="185"/>
        <v>0</v>
      </c>
      <c r="J207" s="135">
        <f>475-Q207</f>
        <v>286.14291745000003</v>
      </c>
      <c r="K207" s="134">
        <f>Perfils!$G$16</f>
        <v>66.7</v>
      </c>
      <c r="L207" s="125">
        <f t="shared" si="186"/>
        <v>19085.73</v>
      </c>
      <c r="M207" s="251">
        <f t="shared" si="158"/>
        <v>71.25</v>
      </c>
      <c r="N207" s="134">
        <f>Perfils!$G$23</f>
        <v>72.2</v>
      </c>
      <c r="O207" s="125">
        <f>ROUND(M207*N207,2)</f>
        <v>5144.25</v>
      </c>
      <c r="P207" s="30"/>
      <c r="Q207" s="252">
        <v>188.85708255</v>
      </c>
      <c r="R207" s="134">
        <f>Perfils!$G$30</f>
        <v>66.7</v>
      </c>
      <c r="S207" s="125">
        <f>ROUND(Q207*R207,2)</f>
        <v>12596.77</v>
      </c>
      <c r="T207" s="134">
        <f t="shared" si="159"/>
        <v>357.39291745000003</v>
      </c>
      <c r="U207" s="125">
        <f>I207+L207+O207+P207+S207</f>
        <v>36826.75</v>
      </c>
      <c r="V207" s="19"/>
      <c r="W207" s="19">
        <f t="shared" si="160"/>
        <v>47484</v>
      </c>
      <c r="X207" s="32"/>
      <c r="Y207" s="29"/>
      <c r="Z207" s="19"/>
      <c r="AA207" s="558">
        <f t="shared" si="172"/>
        <v>5974.5199999999995</v>
      </c>
      <c r="AB207" s="28">
        <f t="shared" ref="AB207" si="187">ROUND(I207*(MIN($AA$142,$Z207)-$W207+1)/365,2)</f>
        <v>0</v>
      </c>
      <c r="AC207" s="28">
        <f t="shared" si="162"/>
        <v>4706.07</v>
      </c>
      <c r="AD207" s="28">
        <f t="shared" si="163"/>
        <v>1268.45</v>
      </c>
      <c r="AE207" s="33">
        <f t="shared" si="164"/>
        <v>0</v>
      </c>
      <c r="AF207" s="33">
        <f>S207*(MIN($AA$180,$Z207)-$W207+1)/365</f>
        <v>3106.0528767123287</v>
      </c>
      <c r="AG207" s="133">
        <f t="shared" si="165"/>
        <v>9080.5728767123292</v>
      </c>
      <c r="AH207" s="12" t="s">
        <v>89</v>
      </c>
      <c r="AI207" s="306">
        <f t="shared" si="166"/>
        <v>0</v>
      </c>
      <c r="AJ207" s="306">
        <f t="shared" si="167"/>
        <v>70.555772113943021</v>
      </c>
      <c r="AK207" s="306">
        <f t="shared" si="168"/>
        <v>17.568559556786703</v>
      </c>
      <c r="AL207" s="306">
        <f t="shared" si="169"/>
        <v>0</v>
      </c>
      <c r="AM207" s="306">
        <f t="shared" si="170"/>
        <v>46.567509395986939</v>
      </c>
      <c r="AN207" s="307">
        <f t="shared" si="171"/>
        <v>134.69184106671668</v>
      </c>
      <c r="AP207" s="400" t="s">
        <v>168</v>
      </c>
      <c r="AQ207" s="9" t="str">
        <f t="shared" si="174"/>
        <v>Servei indicadors i explotació de dades</v>
      </c>
    </row>
    <row r="208" spans="2:43" s="9" customFormat="1" ht="14.15" customHeight="1">
      <c r="B208"/>
      <c r="C208" s="643"/>
      <c r="D208" s="643"/>
      <c r="E208" s="643"/>
      <c r="F208" s="219" t="s">
        <v>170</v>
      </c>
      <c r="G208" s="220">
        <f>SUM(G182:G207)</f>
        <v>5754.6</v>
      </c>
      <c r="H208" s="220"/>
      <c r="I208" s="220">
        <f>SUM(I182:I207)</f>
        <v>383831.82</v>
      </c>
      <c r="J208" s="220">
        <f>SUM(J182:J207)</f>
        <v>6407.6960421805588</v>
      </c>
      <c r="K208" s="220"/>
      <c r="L208" s="220">
        <f>SUM(L182:L207)</f>
        <v>427393.33</v>
      </c>
      <c r="M208" s="220">
        <f>SUM(M182:M207)</f>
        <v>1346.5215924383999</v>
      </c>
      <c r="N208" s="220"/>
      <c r="O208" s="220">
        <f>SUM(O182:O207)</f>
        <v>97218.86</v>
      </c>
      <c r="P208" s="220">
        <f>SUM(P182:P207)</f>
        <v>0</v>
      </c>
      <c r="Q208" s="220">
        <f>SUM(Q182:Q207)</f>
        <v>1906.3353740754401</v>
      </c>
      <c r="R208" s="220"/>
      <c r="S208" s="220">
        <f>SUM(S182:S206)</f>
        <v>114555.8</v>
      </c>
      <c r="T208" s="220">
        <f>SUM(T182:T207)</f>
        <v>13508.817634618961</v>
      </c>
      <c r="U208" s="220">
        <f>SUM(U182:U207)</f>
        <v>1035596.5800000002</v>
      </c>
      <c r="V208" s="221"/>
      <c r="W208" s="221"/>
      <c r="X208" s="220">
        <f>SUM(X182:X207)</f>
        <v>0</v>
      </c>
      <c r="Y208" s="220">
        <f>SUM(Y182:Y207)</f>
        <v>0</v>
      </c>
      <c r="Z208" s="220"/>
      <c r="AA208" s="558">
        <f t="shared" ref="AA208:AG208" si="188">SUM(AA182:AA207)</f>
        <v>223999.88999999998</v>
      </c>
      <c r="AB208" s="220">
        <f t="shared" si="188"/>
        <v>94643.450000000012</v>
      </c>
      <c r="AC208" s="220">
        <f t="shared" si="188"/>
        <v>105384.66</v>
      </c>
      <c r="AD208" s="220">
        <f t="shared" si="188"/>
        <v>23971.78</v>
      </c>
      <c r="AE208" s="220">
        <f t="shared" si="188"/>
        <v>0</v>
      </c>
      <c r="AF208" s="553">
        <f t="shared" si="188"/>
        <v>31352.686986301371</v>
      </c>
      <c r="AG208" s="220">
        <f t="shared" si="188"/>
        <v>255352.57698630137</v>
      </c>
      <c r="AH208" s="12"/>
      <c r="AI208" s="220">
        <f t="shared" ref="AI208:AN208" si="189">SUM(AI182:AI207)</f>
        <v>1418.9422788605698</v>
      </c>
      <c r="AJ208" s="220">
        <f t="shared" si="189"/>
        <v>1579.9799100449775</v>
      </c>
      <c r="AK208" s="220">
        <f t="shared" si="189"/>
        <v>332.0191135734072</v>
      </c>
      <c r="AL208" s="220">
        <f t="shared" si="189"/>
        <v>0</v>
      </c>
      <c r="AM208" s="220">
        <f t="shared" si="189"/>
        <v>470.05527715594258</v>
      </c>
      <c r="AN208" s="220">
        <f t="shared" si="189"/>
        <v>3800.996579634897</v>
      </c>
      <c r="AP208" s="219" t="s">
        <v>170</v>
      </c>
    </row>
    <row r="209" spans="1:53" s="9" customFormat="1">
      <c r="B209">
        <v>1</v>
      </c>
      <c r="C209" s="228" t="s">
        <v>171</v>
      </c>
      <c r="D209" s="228" t="s">
        <v>172</v>
      </c>
      <c r="E209" s="228"/>
      <c r="F209" s="228" t="s">
        <v>174</v>
      </c>
      <c r="G209" s="135">
        <v>186.64997</v>
      </c>
      <c r="H209" s="134">
        <f>Perfils!$G$9</f>
        <v>66.7</v>
      </c>
      <c r="I209" s="125">
        <f>ROUND(G209*H209,2)</f>
        <v>12449.55</v>
      </c>
      <c r="J209" s="135">
        <f>340-Q209</f>
        <v>203.99994287999999</v>
      </c>
      <c r="K209" s="134">
        <f>Perfils!$G$16</f>
        <v>66.7</v>
      </c>
      <c r="L209" s="125">
        <f>ROUND(J209*K209,2)</f>
        <v>13606.8</v>
      </c>
      <c r="M209" s="251">
        <f t="shared" ref="M209:M211" si="190">(G209+J209+Q209)*0.15</f>
        <v>78.997495499999985</v>
      </c>
      <c r="N209" s="134">
        <f>Perfils!$G$23</f>
        <v>72.2</v>
      </c>
      <c r="O209" s="125">
        <f>ROUND(M209*N209,2)</f>
        <v>5703.62</v>
      </c>
      <c r="P209" s="30"/>
      <c r="Q209" s="252">
        <v>136.00005712000001</v>
      </c>
      <c r="R209" s="134">
        <f>Perfils!$G$30</f>
        <v>66.7</v>
      </c>
      <c r="S209" s="125">
        <f>ROUND(Q209*R209,2)</f>
        <v>9071.2000000000007</v>
      </c>
      <c r="T209" s="134">
        <f>G209+J209+M209</f>
        <v>469.64740838</v>
      </c>
      <c r="U209" s="125">
        <f>I209+L209+O209+P209+S209</f>
        <v>40831.17</v>
      </c>
      <c r="V209" s="19"/>
      <c r="W209" s="19">
        <f>$Y$180</f>
        <v>47484</v>
      </c>
      <c r="X209" s="32"/>
      <c r="Y209" s="29"/>
      <c r="Z209" s="19"/>
      <c r="AA209" s="558">
        <f t="shared" si="172"/>
        <v>7831.22</v>
      </c>
      <c r="AB209" s="28">
        <f t="shared" ref="AB209:AB212" si="191">ROUND(I209*(MIN($AA$180,$Z209)-$W209+1)/365,2)</f>
        <v>3069.75</v>
      </c>
      <c r="AC209" s="28">
        <f t="shared" ref="AC209:AC212" si="192">ROUND(L209*(MIN($AA$180,$Z209)-$W209+1)/365,2)+Y209</f>
        <v>3355.1</v>
      </c>
      <c r="AD209" s="28">
        <f t="shared" ref="AD209:AD212" si="193">ROUND(O209*(MIN($AA$180,$Z209)-$W209+1)/365,2)</f>
        <v>1406.37</v>
      </c>
      <c r="AE209" s="33">
        <f>P209</f>
        <v>0</v>
      </c>
      <c r="AF209" s="33">
        <f t="shared" ref="AF209:AF212" si="194">ROUND(S209*(MIN($AA$180,$Z209)-$W209+1)/365,2)</f>
        <v>2236.73</v>
      </c>
      <c r="AG209" s="531">
        <f>SUM(AB209:AF209)</f>
        <v>10067.950000000001</v>
      </c>
      <c r="AH209" t="s">
        <v>5</v>
      </c>
      <c r="AI209" s="306">
        <f>AB209/H209</f>
        <v>46.023238380809595</v>
      </c>
      <c r="AJ209" s="306">
        <f>(AC209-Y209)/K209</f>
        <v>50.301349325337327</v>
      </c>
      <c r="AK209" s="306">
        <f>AD209/N209</f>
        <v>19.478808864265925</v>
      </c>
      <c r="AL209" s="306">
        <f>X209</f>
        <v>0</v>
      </c>
      <c r="AM209" s="306">
        <f t="shared" ref="AM209:AM212" si="195">AF209/K209</f>
        <v>33.534182908545723</v>
      </c>
      <c r="AN209" s="532">
        <f t="shared" ref="AN209:AN212" si="196">SUM(AI209:AM209)</f>
        <v>149.33757947895859</v>
      </c>
      <c r="AP209" s="228" t="s">
        <v>174</v>
      </c>
      <c r="AQ209" s="9" t="str">
        <f t="shared" ref="AQ209:AQ212" si="197">D209</f>
        <v>Serveis a Escoles (PAE)</v>
      </c>
    </row>
    <row r="210" spans="1:53" s="9" customFormat="1">
      <c r="B210">
        <v>1</v>
      </c>
      <c r="C210" s="228" t="s">
        <v>171</v>
      </c>
      <c r="D210" s="228" t="s">
        <v>175</v>
      </c>
      <c r="E210" s="228"/>
      <c r="F210" s="223" t="s">
        <v>177</v>
      </c>
      <c r="G210" s="135">
        <v>90.143434999999997</v>
      </c>
      <c r="H210" s="134">
        <f>Perfils!$G$9</f>
        <v>66.7</v>
      </c>
      <c r="I210" s="125">
        <f>ROUND(G210*H210,2)</f>
        <v>6012.57</v>
      </c>
      <c r="J210" s="135">
        <f>83.646885-Q210+0.0002</f>
        <v>50.188316947323322</v>
      </c>
      <c r="K210" s="134">
        <f>Perfils!$G$16</f>
        <v>66.7</v>
      </c>
      <c r="L210" s="125">
        <f>ROUND(J210*K210,2)</f>
        <v>3347.56</v>
      </c>
      <c r="M210" s="251">
        <f t="shared" si="190"/>
        <v>26.068577999999999</v>
      </c>
      <c r="N210" s="134">
        <f>Perfils!$G$23</f>
        <v>72.2</v>
      </c>
      <c r="O210" s="125">
        <f>ROUND(M210*N210,2)</f>
        <v>1882.15</v>
      </c>
      <c r="P210" s="30"/>
      <c r="Q210" s="252">
        <v>33.458768052676675</v>
      </c>
      <c r="R210" s="134">
        <f>Perfils!$G$30</f>
        <v>66.7</v>
      </c>
      <c r="S210" s="125">
        <f>ROUND(Q210*R210,2)</f>
        <v>2231.6999999999998</v>
      </c>
      <c r="T210" s="134">
        <f>G210+J210+M210</f>
        <v>166.40032994732331</v>
      </c>
      <c r="U210" s="125">
        <f>I210+L210+O210+P210+S210</f>
        <v>13473.98</v>
      </c>
      <c r="V210" s="19"/>
      <c r="W210" s="19">
        <f>$Y$180</f>
        <v>47484</v>
      </c>
      <c r="X210" s="32"/>
      <c r="Y210" s="29"/>
      <c r="Z210" s="19"/>
      <c r="AA210" s="558">
        <f t="shared" si="172"/>
        <v>2772.07</v>
      </c>
      <c r="AB210" s="28">
        <f t="shared" si="191"/>
        <v>1482.55</v>
      </c>
      <c r="AC210" s="28">
        <f t="shared" si="192"/>
        <v>825.43</v>
      </c>
      <c r="AD210" s="28">
        <f t="shared" si="193"/>
        <v>464.09</v>
      </c>
      <c r="AE210" s="33">
        <f>P210</f>
        <v>0</v>
      </c>
      <c r="AF210" s="33">
        <f t="shared" si="194"/>
        <v>550.28</v>
      </c>
      <c r="AG210" s="531">
        <f>SUM(AB210:AF210)</f>
        <v>3322.3500000000004</v>
      </c>
      <c r="AH210" t="s">
        <v>5</v>
      </c>
      <c r="AI210" s="306">
        <f>AB210/H210</f>
        <v>22.227136431784107</v>
      </c>
      <c r="AJ210" s="306">
        <f>(AC210-Y210)/K210</f>
        <v>12.375262368815591</v>
      </c>
      <c r="AK210" s="306">
        <f>AD210/N210</f>
        <v>6.4278393351800549</v>
      </c>
      <c r="AL210" s="306">
        <f>X210</f>
        <v>0</v>
      </c>
      <c r="AM210" s="306">
        <f t="shared" si="195"/>
        <v>8.25007496251874</v>
      </c>
      <c r="AN210" s="532">
        <f t="shared" si="196"/>
        <v>49.280313098298492</v>
      </c>
      <c r="AP210" s="223" t="s">
        <v>177</v>
      </c>
      <c r="AQ210" s="9" t="str">
        <f t="shared" si="197"/>
        <v>Serveis a Escoles (Boulevard Educatiu)</v>
      </c>
    </row>
    <row r="211" spans="1:53" s="9" customFormat="1">
      <c r="B211">
        <v>1</v>
      </c>
      <c r="C211" s="228" t="s">
        <v>108</v>
      </c>
      <c r="D211" s="228" t="s">
        <v>196</v>
      </c>
      <c r="E211" s="228" t="s">
        <v>179</v>
      </c>
      <c r="F211" s="223" t="s">
        <v>180</v>
      </c>
      <c r="G211" s="251">
        <v>0</v>
      </c>
      <c r="H211" s="134">
        <f>Perfils!$G$9</f>
        <v>66.7</v>
      </c>
      <c r="I211" s="125">
        <f>ROUND(G211*H211,2)</f>
        <v>0</v>
      </c>
      <c r="J211" s="251">
        <f>0-Q211</f>
        <v>0</v>
      </c>
      <c r="K211" s="134">
        <f>Perfils!$G$16</f>
        <v>66.7</v>
      </c>
      <c r="L211" s="125">
        <f>ROUND(J211*K211,2)</f>
        <v>0</v>
      </c>
      <c r="M211" s="251">
        <f t="shared" si="190"/>
        <v>0</v>
      </c>
      <c r="N211" s="134">
        <f>Perfils!$G$23</f>
        <v>72.2</v>
      </c>
      <c r="O211" s="125">
        <f>ROUND(M211*N211,2)</f>
        <v>0</v>
      </c>
      <c r="P211" s="30"/>
      <c r="Q211" s="252">
        <v>0</v>
      </c>
      <c r="R211" s="134">
        <f>Perfils!$G$30</f>
        <v>66.7</v>
      </c>
      <c r="S211" s="125">
        <f>ROUND(Q211*R211,2)</f>
        <v>0</v>
      </c>
      <c r="T211" s="134">
        <f>G211+J211+M211</f>
        <v>0</v>
      </c>
      <c r="U211" s="125">
        <f>I211+L211+O211+P211+S211</f>
        <v>0</v>
      </c>
      <c r="V211" s="19"/>
      <c r="W211" s="19">
        <f>$Y$180</f>
        <v>47484</v>
      </c>
      <c r="X211" s="32"/>
      <c r="Y211" s="29"/>
      <c r="Z211" s="19"/>
      <c r="AA211" s="558">
        <f t="shared" si="172"/>
        <v>0</v>
      </c>
      <c r="AB211" s="28">
        <f t="shared" si="191"/>
        <v>0</v>
      </c>
      <c r="AC211" s="28">
        <f t="shared" si="192"/>
        <v>0</v>
      </c>
      <c r="AD211" s="28">
        <f t="shared" si="193"/>
        <v>0</v>
      </c>
      <c r="AE211" s="33">
        <f>P211</f>
        <v>0</v>
      </c>
      <c r="AF211" s="33">
        <f t="shared" si="194"/>
        <v>0</v>
      </c>
      <c r="AG211" s="531">
        <f>SUM(AB211:AF211)</f>
        <v>0</v>
      </c>
      <c r="AH211" t="s">
        <v>5</v>
      </c>
      <c r="AI211" s="306">
        <f>AB211/H211</f>
        <v>0</v>
      </c>
      <c r="AJ211" s="306">
        <f>(AC211-Y211)/K211</f>
        <v>0</v>
      </c>
      <c r="AK211" s="306">
        <f>AD211/N211</f>
        <v>0</v>
      </c>
      <c r="AL211" s="306">
        <f>X211</f>
        <v>0</v>
      </c>
      <c r="AM211" s="306">
        <f t="shared" si="195"/>
        <v>0</v>
      </c>
      <c r="AN211" s="532">
        <f t="shared" si="196"/>
        <v>0</v>
      </c>
      <c r="AP211" s="499" t="s">
        <v>180</v>
      </c>
      <c r="AQ211" s="9" t="str">
        <f t="shared" si="197"/>
        <v>Servei d'Assistència a la Dona (ABITS)</v>
      </c>
    </row>
    <row r="212" spans="1:53" s="9" customFormat="1" ht="13.5" customHeight="1">
      <c r="B212">
        <v>1</v>
      </c>
      <c r="C212" s="228" t="s">
        <v>181</v>
      </c>
      <c r="D212" s="224" t="s">
        <v>182</v>
      </c>
      <c r="E212" s="228"/>
      <c r="F212" s="507" t="s">
        <v>182</v>
      </c>
      <c r="G212" s="135">
        <f>300*0+22527/H212</f>
        <v>335.9731543624161</v>
      </c>
      <c r="H212" s="134">
        <f>Perfils!$G$36</f>
        <v>67.05</v>
      </c>
      <c r="I212" s="125">
        <f>ROUND(G212*H212,2)</f>
        <v>22527</v>
      </c>
      <c r="J212" s="135">
        <f>(400-Q212)*0+18021.61/K212</f>
        <v>268.77867263236391</v>
      </c>
      <c r="K212" s="134">
        <f>Perfils!$G$36</f>
        <v>67.05</v>
      </c>
      <c r="L212" s="125">
        <f>ROUND(J212*K212,2)</f>
        <v>18021.61</v>
      </c>
      <c r="M212" s="251">
        <f>(G212+J212+Q212)*0.15*0+ 7581/N212</f>
        <v>105</v>
      </c>
      <c r="N212" s="134">
        <f>Perfils!$G$23</f>
        <v>72.2</v>
      </c>
      <c r="O212" s="125">
        <f>ROUND(M212*N212,2)</f>
        <v>7581</v>
      </c>
      <c r="P212" s="30"/>
      <c r="Q212" s="252">
        <f>160.0000672*0+ 12014.41/R212</f>
        <v>179.18583146905294</v>
      </c>
      <c r="R212" s="134">
        <f>Perfils!$G$36</f>
        <v>67.05</v>
      </c>
      <c r="S212" s="125">
        <f>ROUND(Q212*R212,2)</f>
        <v>12014.41</v>
      </c>
      <c r="T212" s="134">
        <f>G212+J212+M212</f>
        <v>709.75182699478</v>
      </c>
      <c r="U212" s="125">
        <f>I212+L212+O212+P212+S212</f>
        <v>60144.020000000004</v>
      </c>
      <c r="V212" s="32"/>
      <c r="W212" s="19">
        <f>$Y$180</f>
        <v>47484</v>
      </c>
      <c r="X212" s="32"/>
      <c r="Y212" s="347"/>
      <c r="Z212" s="32"/>
      <c r="AA212" s="558">
        <f t="shared" si="172"/>
        <v>11867.57</v>
      </c>
      <c r="AB212" s="28">
        <f t="shared" si="191"/>
        <v>5554.6</v>
      </c>
      <c r="AC212" s="28">
        <f t="shared" si="192"/>
        <v>4443.68</v>
      </c>
      <c r="AD212" s="28">
        <f t="shared" si="193"/>
        <v>1869.29</v>
      </c>
      <c r="AE212" s="33">
        <f>P212</f>
        <v>0</v>
      </c>
      <c r="AF212" s="33">
        <f t="shared" si="194"/>
        <v>2962.46</v>
      </c>
      <c r="AG212" s="531">
        <f>SUM(AB212:AF212)</f>
        <v>14830.029999999999</v>
      </c>
      <c r="AH212" t="s">
        <v>5</v>
      </c>
      <c r="AI212" s="306">
        <f>AB212/H212</f>
        <v>82.842654735272191</v>
      </c>
      <c r="AJ212" s="306">
        <f>(AC212-Y212)/K212</f>
        <v>66.27412378821775</v>
      </c>
      <c r="AK212" s="306">
        <f>AD212/N212</f>
        <v>25.890443213296397</v>
      </c>
      <c r="AL212" s="306">
        <f>X212</f>
        <v>0</v>
      </c>
      <c r="AM212" s="306">
        <f t="shared" si="195"/>
        <v>44.182848620432516</v>
      </c>
      <c r="AN212" s="532">
        <f t="shared" si="196"/>
        <v>219.19007035721884</v>
      </c>
      <c r="AP212" s="223" t="s">
        <v>182</v>
      </c>
      <c r="AQ212" s="9" t="str">
        <f t="shared" si="197"/>
        <v>Campanyes</v>
      </c>
    </row>
    <row r="213" spans="1:53" s="9" customFormat="1" ht="13.5" customHeight="1">
      <c r="C213" s="124"/>
      <c r="D213" s="124"/>
      <c r="E213" s="124"/>
      <c r="F213" s="226" t="s">
        <v>183</v>
      </c>
      <c r="G213" s="230">
        <f>SUM(G209:G212)</f>
        <v>612.76655936241605</v>
      </c>
      <c r="H213" s="230"/>
      <c r="I213" s="230">
        <f>SUM(I209:I212)</f>
        <v>40989.119999999995</v>
      </c>
      <c r="J213" s="230">
        <f>SUM(J209:J212)</f>
        <v>522.9669324596872</v>
      </c>
      <c r="K213" s="230"/>
      <c r="L213" s="230">
        <f>SUM(L209:L212)</f>
        <v>34975.97</v>
      </c>
      <c r="M213" s="230">
        <f>SUM(M209:M212)</f>
        <v>210.06607349999999</v>
      </c>
      <c r="N213" s="230"/>
      <c r="O213" s="230">
        <f>SUM(O209:O212)</f>
        <v>15166.77</v>
      </c>
      <c r="P213" s="230">
        <f>SUM(P209:P212)</f>
        <v>0</v>
      </c>
      <c r="Q213" s="230">
        <f>SUM(Q209:Q212)</f>
        <v>348.64465664172963</v>
      </c>
      <c r="R213" s="230"/>
      <c r="S213" s="230">
        <f>SUM(S209:S212)</f>
        <v>23317.31</v>
      </c>
      <c r="T213" s="230">
        <f>SUM(T209:T212)</f>
        <v>1345.7995653221033</v>
      </c>
      <c r="U213" s="230">
        <f>SUM(U209:U212)</f>
        <v>114449.17</v>
      </c>
      <c r="V213" s="231"/>
      <c r="W213" s="231"/>
      <c r="X213" s="230">
        <f>SUM(X209:X212)</f>
        <v>0</v>
      </c>
      <c r="Y213" s="230">
        <f>SUM(Y209:Y212)</f>
        <v>0</v>
      </c>
      <c r="Z213" s="227"/>
      <c r="AA213" s="558">
        <f t="shared" ref="AA213:AG213" si="198">SUM(AA209:AA212)</f>
        <v>22470.86</v>
      </c>
      <c r="AB213" s="227">
        <f t="shared" si="198"/>
        <v>10106.900000000001</v>
      </c>
      <c r="AC213" s="227">
        <f t="shared" si="198"/>
        <v>8624.2099999999991</v>
      </c>
      <c r="AD213" s="227">
        <f t="shared" si="198"/>
        <v>3739.75</v>
      </c>
      <c r="AE213" s="227">
        <f t="shared" si="198"/>
        <v>0</v>
      </c>
      <c r="AF213" s="227">
        <f t="shared" si="198"/>
        <v>5749.47</v>
      </c>
      <c r="AG213" s="227">
        <f t="shared" si="198"/>
        <v>28220.33</v>
      </c>
      <c r="AH213" s="233"/>
      <c r="AI213" s="227">
        <f t="shared" ref="AI213:AN213" si="199">SUM(AI209:AI212)</f>
        <v>151.09302954786591</v>
      </c>
      <c r="AJ213" s="227">
        <f t="shared" si="199"/>
        <v>128.95073548237067</v>
      </c>
      <c r="AK213" s="227">
        <f t="shared" si="199"/>
        <v>51.797091412742375</v>
      </c>
      <c r="AL213" s="227">
        <f t="shared" si="199"/>
        <v>0</v>
      </c>
      <c r="AM213" s="227">
        <f t="shared" si="199"/>
        <v>85.967106491496978</v>
      </c>
      <c r="AN213" s="227">
        <f t="shared" si="199"/>
        <v>417.80796293447588</v>
      </c>
      <c r="AP213" s="345" t="s">
        <v>183</v>
      </c>
    </row>
    <row r="214" spans="1:53" s="9" customFormat="1" ht="15.5">
      <c r="C214" s="11" t="s">
        <v>83</v>
      </c>
      <c r="D214" s="24"/>
      <c r="E214" s="122"/>
      <c r="F214" s="214"/>
      <c r="G214" s="216">
        <f>G208+G213</f>
        <v>6367.3665593624164</v>
      </c>
      <c r="H214" s="216"/>
      <c r="I214" s="216">
        <f>I208+I213</f>
        <v>424820.94</v>
      </c>
      <c r="J214" s="216">
        <f>J208+J213</f>
        <v>6930.6629746402459</v>
      </c>
      <c r="K214" s="216"/>
      <c r="L214" s="216">
        <f>L208+L213</f>
        <v>462369.30000000005</v>
      </c>
      <c r="M214" s="216">
        <f>M208+M213</f>
        <v>1556.5876659383998</v>
      </c>
      <c r="N214" s="216"/>
      <c r="O214" s="216">
        <f t="shared" ref="O214:U214" si="200">O208+O213</f>
        <v>112385.63</v>
      </c>
      <c r="P214" s="216">
        <f t="shared" si="200"/>
        <v>0</v>
      </c>
      <c r="Q214" s="216">
        <f t="shared" si="200"/>
        <v>2254.9800307171699</v>
      </c>
      <c r="R214" s="216">
        <f t="shared" si="200"/>
        <v>0</v>
      </c>
      <c r="S214" s="216">
        <f t="shared" si="200"/>
        <v>137873.11000000002</v>
      </c>
      <c r="T214" s="216">
        <f t="shared" si="200"/>
        <v>14854.617199941065</v>
      </c>
      <c r="U214" s="216">
        <f t="shared" si="200"/>
        <v>1150045.7500000002</v>
      </c>
      <c r="V214" s="215"/>
      <c r="W214" s="215"/>
      <c r="X214" s="215">
        <f>X208+X213</f>
        <v>0</v>
      </c>
      <c r="Y214" s="215">
        <f>Y208+Y213</f>
        <v>0</v>
      </c>
      <c r="Z214" s="215"/>
      <c r="AA214" s="558">
        <f t="shared" ref="AA214:AG214" si="201">AA208+AA213</f>
        <v>246470.75</v>
      </c>
      <c r="AB214" s="215">
        <f t="shared" si="201"/>
        <v>104750.35</v>
      </c>
      <c r="AC214" s="215">
        <f t="shared" si="201"/>
        <v>114008.87</v>
      </c>
      <c r="AD214" s="215">
        <f t="shared" si="201"/>
        <v>27711.53</v>
      </c>
      <c r="AE214" s="215">
        <f t="shared" si="201"/>
        <v>0</v>
      </c>
      <c r="AF214" s="215">
        <f t="shared" si="201"/>
        <v>37102.156986301372</v>
      </c>
      <c r="AG214" s="215">
        <f t="shared" si="201"/>
        <v>283572.90698630136</v>
      </c>
      <c r="AH214" s="12"/>
      <c r="AI214" s="215">
        <f t="shared" ref="AI214:AN214" si="202">AI208+AI213</f>
        <v>1570.0353084084356</v>
      </c>
      <c r="AJ214" s="215">
        <f t="shared" si="202"/>
        <v>1708.9306455273481</v>
      </c>
      <c r="AK214" s="215">
        <f t="shared" si="202"/>
        <v>383.81620498614956</v>
      </c>
      <c r="AL214" s="215">
        <f t="shared" si="202"/>
        <v>0</v>
      </c>
      <c r="AM214" s="215">
        <f t="shared" si="202"/>
        <v>556.0223836474396</v>
      </c>
      <c r="AN214" s="215">
        <f t="shared" si="202"/>
        <v>4218.8045425693726</v>
      </c>
      <c r="AP214" s="346" t="s">
        <v>83</v>
      </c>
    </row>
    <row r="215" spans="1:53">
      <c r="A215" s="9"/>
      <c r="B215" s="12"/>
      <c r="C215" s="101"/>
      <c r="D215" s="100"/>
      <c r="E215" s="101"/>
      <c r="F215" s="100"/>
      <c r="G215" s="100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C215" s="12"/>
      <c r="AD215" s="12"/>
      <c r="AE215" s="12"/>
      <c r="AF215" s="94"/>
      <c r="AG215" s="94"/>
      <c r="AH215" s="12"/>
      <c r="AI215" s="12"/>
      <c r="AJ215" s="12"/>
      <c r="AK215" s="12"/>
      <c r="AL215" s="12"/>
      <c r="AM215" s="12"/>
      <c r="AN215" s="233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</row>
    <row r="216" spans="1:53">
      <c r="A216" s="9"/>
      <c r="B216" s="12"/>
      <c r="C216" s="101"/>
      <c r="D216" s="100"/>
      <c r="E216" s="101"/>
      <c r="F216" s="100"/>
      <c r="G216" s="100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C216" s="12"/>
      <c r="AD216" s="12"/>
      <c r="AE216" s="12"/>
      <c r="AF216" s="94"/>
      <c r="AG216" s="94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</row>
    <row r="217" spans="1:53">
      <c r="A217" s="9"/>
      <c r="B217" s="12"/>
      <c r="C217" s="101"/>
      <c r="D217" s="100"/>
      <c r="E217" s="101"/>
      <c r="F217" s="100"/>
      <c r="G217" s="100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C217" s="12"/>
      <c r="AD217" s="12"/>
      <c r="AE217" s="12"/>
      <c r="AF217" s="94"/>
      <c r="AG217" s="94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</row>
    <row r="218" spans="1:53">
      <c r="A218" s="9"/>
      <c r="B218" s="12"/>
      <c r="C218" s="101"/>
      <c r="D218" s="100"/>
      <c r="E218" s="101"/>
      <c r="F218" s="100"/>
      <c r="G218" s="100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C218" s="12"/>
      <c r="AD218" s="12"/>
      <c r="AE218" s="12"/>
      <c r="AF218" s="94"/>
      <c r="AG218" s="94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</row>
    <row r="219" spans="1:53">
      <c r="A219" s="9"/>
      <c r="B219" s="12"/>
      <c r="C219" s="101"/>
      <c r="D219" s="100"/>
      <c r="E219" s="101"/>
      <c r="F219" s="100"/>
      <c r="G219" s="100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C219" s="12"/>
      <c r="AD219" s="12"/>
      <c r="AE219" s="12"/>
      <c r="AF219" s="94"/>
      <c r="AG219" s="94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</row>
    <row r="220" spans="1:53">
      <c r="A220" s="9"/>
      <c r="B220" s="12"/>
      <c r="C220" s="101"/>
      <c r="D220" s="100"/>
      <c r="E220" s="101"/>
      <c r="F220" s="100"/>
      <c r="G220" s="100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C220" s="12"/>
      <c r="AD220" s="12"/>
      <c r="AE220" s="12"/>
      <c r="AF220" s="94"/>
      <c r="AG220" s="94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</row>
    <row r="221" spans="1:53">
      <c r="A221" s="9"/>
      <c r="B221" s="12"/>
      <c r="C221" s="101"/>
      <c r="D221" s="100"/>
      <c r="E221" s="101"/>
      <c r="F221" s="100"/>
      <c r="G221" s="100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C221" s="12"/>
      <c r="AD221" s="12"/>
      <c r="AE221" s="12"/>
      <c r="AF221" s="94"/>
      <c r="AG221" s="94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</row>
    <row r="222" spans="1:53">
      <c r="A222" s="9"/>
      <c r="B222" s="12"/>
      <c r="C222" s="101"/>
      <c r="D222" s="100"/>
      <c r="E222" s="101"/>
      <c r="F222" s="100"/>
      <c r="G222" s="100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C222" s="12"/>
      <c r="AD222" s="12"/>
      <c r="AE222" s="12"/>
      <c r="AF222" s="94"/>
      <c r="AG222" s="94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</row>
    <row r="223" spans="1:53">
      <c r="A223" s="9"/>
      <c r="B223" s="12"/>
      <c r="C223" s="101"/>
      <c r="D223" s="100"/>
      <c r="E223" s="101"/>
      <c r="F223" s="100"/>
      <c r="G223" s="100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C223" s="12"/>
      <c r="AD223" s="12"/>
      <c r="AE223" s="12"/>
      <c r="AF223" s="94"/>
      <c r="AG223" s="94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</row>
    <row r="224" spans="1:53">
      <c r="A224" s="9"/>
      <c r="B224" s="12"/>
      <c r="C224" s="101"/>
      <c r="D224" s="100"/>
      <c r="E224" s="101"/>
      <c r="F224" s="100"/>
      <c r="G224" s="100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C224" s="12"/>
      <c r="AD224" s="12"/>
      <c r="AE224" s="12"/>
      <c r="AF224" s="94"/>
      <c r="AG224" s="94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</row>
    <row r="225" spans="1:53">
      <c r="A225" s="12"/>
      <c r="B225" s="12"/>
      <c r="C225" s="101"/>
      <c r="D225" s="100"/>
      <c r="E225" s="101"/>
      <c r="F225" s="100"/>
      <c r="G225" s="100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C225" s="12"/>
      <c r="AD225" s="12"/>
      <c r="AE225" s="12"/>
      <c r="AF225" s="94"/>
      <c r="AG225" s="94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</row>
    <row r="226" spans="1:53">
      <c r="A226" s="12"/>
      <c r="B226" s="12"/>
      <c r="C226" s="101"/>
      <c r="D226" s="100"/>
      <c r="E226" s="101"/>
      <c r="F226" s="100"/>
      <c r="G226" s="100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C226" s="12"/>
      <c r="AD226" s="12"/>
      <c r="AE226" s="12"/>
      <c r="AF226" s="94"/>
      <c r="AG226" s="94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</row>
    <row r="227" spans="1:53">
      <c r="A227" s="12"/>
      <c r="B227" s="12"/>
      <c r="C227" s="101"/>
      <c r="D227" s="100"/>
      <c r="E227" s="101"/>
      <c r="F227" s="100"/>
      <c r="G227" s="100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C227" s="12"/>
      <c r="AD227" s="12"/>
      <c r="AE227" s="12"/>
      <c r="AF227" s="94"/>
      <c r="AG227" s="94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</row>
    <row r="228" spans="1:53">
      <c r="A228" s="12"/>
      <c r="B228" s="12"/>
      <c r="C228" s="101"/>
      <c r="D228" s="100"/>
      <c r="E228" s="101"/>
      <c r="F228" s="100"/>
      <c r="G228" s="100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C228" s="12"/>
      <c r="AD228" s="12"/>
      <c r="AE228" s="12"/>
      <c r="AF228" s="94"/>
      <c r="AG228" s="94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</row>
    <row r="229" spans="1:53">
      <c r="A229" s="12"/>
      <c r="B229" s="12"/>
      <c r="C229" s="101"/>
      <c r="D229" s="100"/>
      <c r="E229" s="101"/>
      <c r="F229" s="100"/>
      <c r="G229" s="100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C229" s="12"/>
      <c r="AD229" s="12"/>
      <c r="AE229" s="12"/>
      <c r="AF229" s="94"/>
      <c r="AG229" s="94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</row>
    <row r="230" spans="1:53">
      <c r="A230" s="12"/>
      <c r="B230" s="12"/>
      <c r="C230" s="101"/>
      <c r="D230" s="100"/>
      <c r="E230" s="101"/>
      <c r="F230" s="100"/>
      <c r="G230" s="100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C230" s="12"/>
      <c r="AD230" s="12"/>
      <c r="AE230" s="12"/>
      <c r="AF230" s="94"/>
      <c r="AG230" s="94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</row>
    <row r="231" spans="1:53">
      <c r="A231" s="12"/>
      <c r="B231" s="12"/>
      <c r="C231" s="101"/>
      <c r="D231" s="100"/>
      <c r="E231" s="101"/>
      <c r="F231" s="100"/>
      <c r="G231" s="100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C231" s="12"/>
      <c r="AD231" s="12"/>
      <c r="AE231" s="12"/>
      <c r="AF231" s="94"/>
      <c r="AG231" s="94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</row>
    <row r="232" spans="1:53">
      <c r="A232" s="12"/>
      <c r="B232" s="12"/>
      <c r="C232" s="101"/>
      <c r="D232" s="100"/>
      <c r="E232" s="101"/>
      <c r="F232" s="100"/>
      <c r="G232" s="100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C232" s="12"/>
      <c r="AD232" s="12"/>
      <c r="AE232" s="12"/>
      <c r="AF232" s="94"/>
      <c r="AG232" s="94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</row>
    <row r="233" spans="1:53">
      <c r="A233" s="12"/>
      <c r="B233" s="12"/>
      <c r="C233" s="101"/>
      <c r="D233" s="100"/>
      <c r="E233" s="101"/>
      <c r="F233" s="100"/>
      <c r="G233" s="100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</row>
    <row r="234" spans="1:53">
      <c r="A234" s="12"/>
      <c r="B234" s="12"/>
      <c r="C234" s="101"/>
      <c r="D234" s="100"/>
      <c r="E234" s="101"/>
      <c r="F234" s="100"/>
      <c r="G234" s="100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</row>
    <row r="235" spans="1:53">
      <c r="A235" s="12"/>
      <c r="B235" s="12"/>
      <c r="C235" s="101"/>
      <c r="D235" s="100"/>
      <c r="E235" s="101"/>
      <c r="F235" s="100"/>
      <c r="G235" s="100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</row>
    <row r="236" spans="1:53">
      <c r="A236" s="12"/>
      <c r="B236" s="12"/>
      <c r="C236" s="101"/>
      <c r="D236" s="100"/>
      <c r="E236" s="101"/>
      <c r="F236" s="100"/>
      <c r="G236" s="100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</row>
    <row r="237" spans="1:53">
      <c r="A237" s="12"/>
      <c r="B237" s="12"/>
      <c r="C237" s="101"/>
      <c r="D237" s="100"/>
      <c r="E237" s="101"/>
      <c r="F237" s="100"/>
      <c r="G237" s="100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</row>
    <row r="238" spans="1:53">
      <c r="A238" s="12"/>
      <c r="B238" s="12"/>
      <c r="C238" s="101"/>
      <c r="D238" s="100"/>
      <c r="E238" s="101"/>
      <c r="F238" s="100"/>
      <c r="G238" s="100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</row>
    <row r="239" spans="1:53">
      <c r="A239" s="12"/>
      <c r="B239" s="12"/>
      <c r="C239" s="101"/>
      <c r="D239" s="100"/>
      <c r="E239" s="101"/>
      <c r="F239" s="100"/>
      <c r="G239" s="100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</row>
    <row r="240" spans="1:53">
      <c r="A240" s="12"/>
      <c r="B240" s="12"/>
      <c r="C240" s="101"/>
      <c r="D240" s="100"/>
      <c r="E240" s="101"/>
      <c r="F240" s="100"/>
      <c r="G240" s="100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</row>
    <row r="241" spans="1:53">
      <c r="A241" s="12"/>
      <c r="B241" s="12"/>
      <c r="C241" s="101"/>
      <c r="D241" s="100"/>
      <c r="E241" s="101"/>
      <c r="F241" s="100"/>
      <c r="G241" s="100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</row>
  </sheetData>
  <sheetProtection insertColumns="0" insertRows="0" sort="0" pivotTables="0"/>
  <mergeCells count="34">
    <mergeCell ref="C208:E208"/>
    <mergeCell ref="AI180:AN180"/>
    <mergeCell ref="AI28:AK28"/>
    <mergeCell ref="AI27:AN27"/>
    <mergeCell ref="AI65:AN65"/>
    <mergeCell ref="AI102:AN102"/>
    <mergeCell ref="AI141:AN141"/>
    <mergeCell ref="AI142:AN142"/>
    <mergeCell ref="AI104:AN104"/>
    <mergeCell ref="AI66:AN66"/>
    <mergeCell ref="C94:E94"/>
    <mergeCell ref="C66:D66"/>
    <mergeCell ref="C56:E56"/>
    <mergeCell ref="C142:D142"/>
    <mergeCell ref="C132:E132"/>
    <mergeCell ref="C170:E170"/>
    <mergeCell ref="W4:AA4"/>
    <mergeCell ref="N4:R4"/>
    <mergeCell ref="C28:D28"/>
    <mergeCell ref="V28:W28"/>
    <mergeCell ref="B2:C2"/>
    <mergeCell ref="B3:C3"/>
    <mergeCell ref="B4:C4"/>
    <mergeCell ref="B5:C5"/>
    <mergeCell ref="B6:C6"/>
    <mergeCell ref="B7:C7"/>
    <mergeCell ref="B8:C8"/>
    <mergeCell ref="AA28:AF28"/>
    <mergeCell ref="AB66:AF66"/>
    <mergeCell ref="AB142:AF142"/>
    <mergeCell ref="AB180:AF180"/>
    <mergeCell ref="C104:D104"/>
    <mergeCell ref="C180:D180"/>
    <mergeCell ref="AB104:AG104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46" r:id="rId4" name="Control 22">
          <controlPr defaultSize="0" r:id="rId5">
            <anchor moveWithCells="1">
              <from>
                <xdr:col>0</xdr:col>
                <xdr:colOff>177800</xdr:colOff>
                <xdr:row>60</xdr:row>
                <xdr:rowOff>120650</xdr:rowOff>
              </from>
              <to>
                <xdr:col>0</xdr:col>
                <xdr:colOff>711200</xdr:colOff>
                <xdr:row>61</xdr:row>
                <xdr:rowOff>76200</xdr:rowOff>
              </to>
            </anchor>
          </controlPr>
        </control>
      </mc:Choice>
      <mc:Fallback>
        <control shapeId="1046" r:id="rId4" name="Control 22"/>
      </mc:Fallback>
    </mc:AlternateContent>
    <mc:AlternateContent xmlns:mc="http://schemas.openxmlformats.org/markup-compatibility/2006">
      <mc:Choice Requires="x14">
        <control shapeId="1042" r:id="rId6" name="Control 18">
          <controlPr defaultSize="0" r:id="rId7">
            <anchor moveWithCells="1">
              <from>
                <xdr:col>0</xdr:col>
                <xdr:colOff>177800</xdr:colOff>
                <xdr:row>60</xdr:row>
                <xdr:rowOff>120650</xdr:rowOff>
              </from>
              <to>
                <xdr:col>0</xdr:col>
                <xdr:colOff>711200</xdr:colOff>
                <xdr:row>61</xdr:row>
                <xdr:rowOff>76200</xdr:rowOff>
              </to>
            </anchor>
          </controlPr>
        </control>
      </mc:Choice>
      <mc:Fallback>
        <control shapeId="1042" r:id="rId6" name="Control 18"/>
      </mc:Fallback>
    </mc:AlternateContent>
    <mc:AlternateContent xmlns:mc="http://schemas.openxmlformats.org/markup-compatibility/2006">
      <mc:Choice Requires="x14">
        <control shapeId="1038" r:id="rId8" name="Control 14">
          <controlPr defaultSize="0" r:id="rId9">
            <anchor moveWithCells="1">
              <from>
                <xdr:col>0</xdr:col>
                <xdr:colOff>177800</xdr:colOff>
                <xdr:row>60</xdr:row>
                <xdr:rowOff>120650</xdr:rowOff>
              </from>
              <to>
                <xdr:col>0</xdr:col>
                <xdr:colOff>711200</xdr:colOff>
                <xdr:row>61</xdr:row>
                <xdr:rowOff>76200</xdr:rowOff>
              </to>
            </anchor>
          </controlPr>
        </control>
      </mc:Choice>
      <mc:Fallback>
        <control shapeId="1038" r:id="rId8" name="Control 14"/>
      </mc:Fallback>
    </mc:AlternateContent>
    <mc:AlternateContent xmlns:mc="http://schemas.openxmlformats.org/markup-compatibility/2006">
      <mc:Choice Requires="x14">
        <control shapeId="1034" r:id="rId10" name="Control 10">
          <controlPr defaultSize="0" r:id="rId11">
            <anchor moveWithCells="1">
              <from>
                <xdr:col>0</xdr:col>
                <xdr:colOff>177800</xdr:colOff>
                <xdr:row>60</xdr:row>
                <xdr:rowOff>120650</xdr:rowOff>
              </from>
              <to>
                <xdr:col>0</xdr:col>
                <xdr:colOff>711200</xdr:colOff>
                <xdr:row>61</xdr:row>
                <xdr:rowOff>76200</xdr:rowOff>
              </to>
            </anchor>
          </controlPr>
        </control>
      </mc:Choice>
      <mc:Fallback>
        <control shapeId="1034" r:id="rId10" name="Control 10"/>
      </mc:Fallback>
    </mc:AlternateContent>
    <mc:AlternateContent xmlns:mc="http://schemas.openxmlformats.org/markup-compatibility/2006">
      <mc:Choice Requires="x14">
        <control shapeId="1030" r:id="rId12" name="Control 6">
          <controlPr defaultSize="0" r:id="rId13">
            <anchor moveWithCells="1">
              <from>
                <xdr:col>0</xdr:col>
                <xdr:colOff>177800</xdr:colOff>
                <xdr:row>60</xdr:row>
                <xdr:rowOff>120650</xdr:rowOff>
              </from>
              <to>
                <xdr:col>0</xdr:col>
                <xdr:colOff>711200</xdr:colOff>
                <xdr:row>61</xdr:row>
                <xdr:rowOff>76200</xdr:rowOff>
              </to>
            </anchor>
          </controlPr>
        </control>
      </mc:Choice>
      <mc:Fallback>
        <control shapeId="1030" r:id="rId12" name="Control 6"/>
      </mc:Fallback>
    </mc:AlternateContent>
  </control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8"/>
  <sheetViews>
    <sheetView zoomScale="70" zoomScaleNormal="70" workbookViewId="0">
      <selection activeCell="A5" sqref="A5"/>
    </sheetView>
  </sheetViews>
  <sheetFormatPr defaultColWidth="8.81640625" defaultRowHeight="13"/>
  <cols>
    <col min="1" max="1" width="39.453125" style="35" bestFit="1" customWidth="1"/>
    <col min="2" max="2" width="15.1796875" style="35" bestFit="1" customWidth="1"/>
    <col min="3" max="3" width="8.81640625" style="35"/>
    <col min="4" max="4" width="14" style="35" bestFit="1" customWidth="1"/>
    <col min="5" max="16384" width="8.81640625" style="35"/>
  </cols>
  <sheetData>
    <row r="1" spans="1:2">
      <c r="A1" s="708" t="s">
        <v>443</v>
      </c>
      <c r="B1" s="709"/>
    </row>
    <row r="2" spans="1:2">
      <c r="A2" s="103"/>
      <c r="B2" s="103"/>
    </row>
    <row r="3" spans="1:2">
      <c r="A3" s="104" t="s">
        <v>458</v>
      </c>
      <c r="B3" s="104" t="s">
        <v>445</v>
      </c>
    </row>
    <row r="4" spans="1:2">
      <c r="A4" s="105">
        <v>9</v>
      </c>
      <c r="B4" s="105">
        <v>0</v>
      </c>
    </row>
    <row r="5" spans="1:2">
      <c r="A5" s="103"/>
      <c r="B5" s="103"/>
    </row>
    <row r="6" spans="1:2">
      <c r="A6" s="106" t="s">
        <v>446</v>
      </c>
      <c r="B6" s="107"/>
    </row>
    <row r="7" spans="1:2">
      <c r="A7" s="108" t="s">
        <v>448</v>
      </c>
      <c r="B7" s="109">
        <f>A4</f>
        <v>9</v>
      </c>
    </row>
    <row r="8" spans="1:2">
      <c r="A8" s="108" t="s">
        <v>449</v>
      </c>
      <c r="B8" s="109">
        <f>+ROUND((B7*0.34),2)</f>
        <v>3.06</v>
      </c>
    </row>
    <row r="9" spans="1:2">
      <c r="A9" s="108" t="s">
        <v>450</v>
      </c>
      <c r="B9" s="109">
        <f>+ROUND(((B7)*0.01),2)</f>
        <v>0.09</v>
      </c>
    </row>
    <row r="10" spans="1:2">
      <c r="A10" s="108" t="s">
        <v>445</v>
      </c>
      <c r="B10" s="109">
        <f>B4</f>
        <v>0</v>
      </c>
    </row>
    <row r="11" spans="1:2">
      <c r="A11" s="110" t="s">
        <v>451</v>
      </c>
      <c r="B11" s="111">
        <f>SUM(B7:B10)</f>
        <v>12.15</v>
      </c>
    </row>
    <row r="12" spans="1:2">
      <c r="A12" s="112"/>
      <c r="B12" s="113"/>
    </row>
    <row r="13" spans="1:2">
      <c r="A13" s="114" t="s">
        <v>452</v>
      </c>
      <c r="B13" s="115"/>
    </row>
    <row r="14" spans="1:2">
      <c r="A14" s="116" t="s">
        <v>453</v>
      </c>
      <c r="B14" s="117">
        <f>+ROUND((B11*0.15),2)-0.01</f>
        <v>1.81</v>
      </c>
    </row>
    <row r="15" spans="1:2">
      <c r="A15" s="110" t="s">
        <v>454</v>
      </c>
      <c r="B15" s="109">
        <f>B11+B14</f>
        <v>13.96</v>
      </c>
    </row>
    <row r="16" spans="1:2">
      <c r="A16" s="116" t="s">
        <v>455</v>
      </c>
      <c r="B16" s="118">
        <f>B15*10%</f>
        <v>1.3960000000000001</v>
      </c>
    </row>
    <row r="17" spans="1:2">
      <c r="A17" s="119" t="s">
        <v>456</v>
      </c>
      <c r="B17" s="120">
        <f>ROUND((B15+B16),2)</f>
        <v>15.36</v>
      </c>
    </row>
    <row r="18" spans="1:2">
      <c r="A18" s="119" t="s">
        <v>457</v>
      </c>
      <c r="B18" s="120">
        <f>'Taules IJ'!C22</f>
        <v>996936.80000000016</v>
      </c>
    </row>
  </sheetData>
  <mergeCells count="1">
    <mergeCell ref="A1:B1"/>
  </mergeCells>
  <pageMargins left="0.7" right="0.7" top="0.75" bottom="0.75" header="0.3" footer="0.3"/>
  <ignoredErrors>
    <ignoredError sqref="B17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60525-53C0-4440-9BDF-96E2D3EBF41E}">
  <dimension ref="B2:AC25"/>
  <sheetViews>
    <sheetView zoomScale="70" zoomScaleNormal="70" workbookViewId="0">
      <selection activeCell="E12" sqref="E12"/>
    </sheetView>
  </sheetViews>
  <sheetFormatPr defaultRowHeight="14.5"/>
  <cols>
    <col min="2" max="2" width="15.54296875" customWidth="1"/>
    <col min="3" max="3" width="11.81640625" customWidth="1"/>
    <col min="4" max="4" width="9.81640625" bestFit="1" customWidth="1"/>
    <col min="5" max="5" width="6.54296875" customWidth="1"/>
    <col min="6" max="6" width="9" customWidth="1"/>
    <col min="7" max="7" width="4.81640625" bestFit="1" customWidth="1"/>
    <col min="8" max="8" width="7.453125" bestFit="1" customWidth="1"/>
    <col min="9" max="9" width="4.81640625" bestFit="1" customWidth="1"/>
    <col min="10" max="10" width="7.453125" bestFit="1" customWidth="1"/>
    <col min="11" max="11" width="7.81640625" customWidth="1"/>
    <col min="12" max="12" width="9.81640625" customWidth="1"/>
    <col min="13" max="13" width="10.1796875" customWidth="1"/>
    <col min="14" max="14" width="4.81640625" bestFit="1" customWidth="1"/>
    <col min="15" max="15" width="11.1796875" customWidth="1"/>
    <col min="16" max="16" width="7.54296875" customWidth="1"/>
    <col min="17" max="18" width="9.54296875" customWidth="1"/>
    <col min="19" max="19" width="10.1796875" bestFit="1" customWidth="1"/>
    <col min="20" max="20" width="7.1796875" customWidth="1"/>
    <col min="21" max="22" width="7.453125" bestFit="1" customWidth="1"/>
    <col min="23" max="23" width="7.54296875" bestFit="1" customWidth="1"/>
    <col min="24" max="24" width="7.453125" bestFit="1" customWidth="1"/>
    <col min="25" max="25" width="9.81640625" bestFit="1" customWidth="1"/>
    <col min="26" max="26" width="7.453125" bestFit="1" customWidth="1"/>
    <col min="27" max="27" width="5.1796875" bestFit="1" customWidth="1"/>
    <col min="28" max="28" width="8.1796875" customWidth="1"/>
  </cols>
  <sheetData>
    <row r="2" spans="2:29">
      <c r="D2" t="s">
        <v>200</v>
      </c>
      <c r="M2" t="s">
        <v>201</v>
      </c>
    </row>
    <row r="3" spans="2:29" ht="15.5">
      <c r="B3" t="s">
        <v>202</v>
      </c>
      <c r="C3" s="650" t="s">
        <v>203</v>
      </c>
      <c r="D3" s="651"/>
      <c r="E3" s="651"/>
      <c r="F3" s="651"/>
      <c r="G3" s="651"/>
      <c r="H3" s="651"/>
      <c r="I3" s="651"/>
      <c r="J3" s="651"/>
      <c r="K3" s="651"/>
      <c r="L3" s="658" t="s">
        <v>204</v>
      </c>
      <c r="M3" s="659"/>
      <c r="N3" s="659"/>
      <c r="O3" s="659"/>
      <c r="P3" s="659"/>
      <c r="Q3" s="659"/>
      <c r="R3" s="659"/>
      <c r="S3" s="659"/>
      <c r="T3" s="660"/>
      <c r="U3" s="661" t="s">
        <v>31</v>
      </c>
      <c r="V3" s="655"/>
      <c r="W3" s="655"/>
      <c r="X3" s="655"/>
      <c r="Y3" s="655"/>
      <c r="Z3" s="655"/>
      <c r="AA3" s="655"/>
      <c r="AB3" s="655"/>
      <c r="AC3" s="655"/>
    </row>
    <row r="4" spans="2:29">
      <c r="B4" s="320" t="s">
        <v>205</v>
      </c>
      <c r="C4" s="519">
        <v>2025</v>
      </c>
      <c r="D4" s="647">
        <v>2026</v>
      </c>
      <c r="E4" s="647"/>
      <c r="F4" s="647">
        <v>2027</v>
      </c>
      <c r="G4" s="647"/>
      <c r="H4" s="647">
        <v>2028</v>
      </c>
      <c r="I4" s="647"/>
      <c r="J4" s="647">
        <v>2029</v>
      </c>
      <c r="K4" s="652"/>
      <c r="L4" s="524">
        <v>2025</v>
      </c>
      <c r="M4" s="647">
        <v>2026</v>
      </c>
      <c r="N4" s="647"/>
      <c r="O4" s="647">
        <v>2027</v>
      </c>
      <c r="P4" s="647"/>
      <c r="Q4" s="652">
        <v>2028</v>
      </c>
      <c r="R4" s="653"/>
      <c r="S4" s="647">
        <v>2029</v>
      </c>
      <c r="T4" s="647"/>
      <c r="U4" s="524">
        <v>2025</v>
      </c>
      <c r="V4" s="647">
        <v>2026</v>
      </c>
      <c r="W4" s="647"/>
      <c r="X4" s="647">
        <v>2027</v>
      </c>
      <c r="Y4" s="647"/>
      <c r="Z4" s="647">
        <v>2028</v>
      </c>
      <c r="AA4" s="647"/>
      <c r="AB4" s="647">
        <v>2029</v>
      </c>
      <c r="AC4" s="647"/>
    </row>
    <row r="5" spans="2:29">
      <c r="B5" s="321" t="s">
        <v>206</v>
      </c>
      <c r="C5" s="520">
        <f>GETPIVOTDATA("H Manteniment correctiu IMSS",DS_IMSS_AREA!$B$250,"ANY",2025)</f>
        <v>6933.9420628734406</v>
      </c>
      <c r="D5" s="520">
        <f>GETPIVOTDATA("H Manteniment correctiu IMSS",DS_IMSS_AREA!$B$250,"ANY",2026)</f>
        <v>6862.730094423383</v>
      </c>
      <c r="E5" s="521">
        <f>(D5-C5)/C5</f>
        <v>-1.0270055302502372E-2</v>
      </c>
      <c r="F5" s="520">
        <f>GETPIVOTDATA("H Manteniment correctiu IMSS",DS_IMSS_AREA!$B$250,"ANY",2027)</f>
        <v>5334.5274362818591</v>
      </c>
      <c r="G5" s="521">
        <f>(F5-D5)/D5</f>
        <v>-0.22268144559310776</v>
      </c>
      <c r="H5" s="520">
        <f>GETPIVOTDATA("H Manteniment correctiu IMSS",DS_IMSS_AREA!$B$250,"ANY",2028)</f>
        <v>4161.8399550224894</v>
      </c>
      <c r="I5" s="521">
        <f>(H5-F5)/F5</f>
        <v>-0.21982968412225984</v>
      </c>
      <c r="J5" s="520">
        <f>GETPIVOTDATA("H Manteniment correctiu IMSS",DS_IMSS_AREA!$B$250,"ANY",2029)</f>
        <v>3424.75</v>
      </c>
      <c r="K5" s="525">
        <f>(J5-H5)/H5</f>
        <v>-0.17710675157822267</v>
      </c>
      <c r="L5" s="520">
        <f>GETPIVOTDATA("H Rec+ T",DS_IMSS_AREA!$B$263,"ANY",2025)</f>
        <v>19561.03687893851</v>
      </c>
      <c r="M5" s="520">
        <f>GETPIVOTDATA("H Rec+ T",DS_IMSS_AREA!$B$263,"ANY",2026)</f>
        <v>18434.03871935503</v>
      </c>
      <c r="N5" s="521">
        <f>(M5-L5)/L5</f>
        <v>-5.7614438670013736E-2</v>
      </c>
      <c r="O5" s="520">
        <f>GETPIVOTDATA("H Rec+ T",DS_IMSS_AREA!$B$263,"ANY",2027)</f>
        <v>10039.444707646178</v>
      </c>
      <c r="P5" s="521">
        <f>(O5-M5)/M5</f>
        <v>-0.4553855039316399</v>
      </c>
      <c r="Q5" s="520">
        <f>GETPIVOTDATA("H Rec+ T",DS_IMSS_AREA!$B$263,"ANY",2028)</f>
        <v>7198.6311469265356</v>
      </c>
      <c r="R5" s="521">
        <f>(Q5-O5)/O5</f>
        <v>-0.28296520808128367</v>
      </c>
      <c r="S5" s="520">
        <f>GETPIVOTDATA("H Rec+ T",DS_IMSS_AREA!$B$263,"ANY",2029)</f>
        <v>4980.7067166416791</v>
      </c>
      <c r="T5" s="521">
        <f>(S5-Q5)/Q5</f>
        <v>-0.30810363595748369</v>
      </c>
      <c r="U5" s="520">
        <f>GETPIVOTDATA("H STM IMSS",DS_IMSS_AREA!$B$276,"ANY",2025)</f>
        <v>4954.7121122699364</v>
      </c>
      <c r="V5" s="520">
        <f>GETPIVOTDATA("H STM IMSS",DS_IMSS_AREA!$B$276,"ANY",2026)</f>
        <v>3535.8975764269812</v>
      </c>
      <c r="W5" s="521">
        <f>(V5-U5)/U5</f>
        <v>-0.28635660431801435</v>
      </c>
      <c r="X5" s="520">
        <f>GETPIVOTDATA("H STM IMSS",DS_IMSS_AREA!$B$276,"ANY",2027)</f>
        <v>2306.0958033240995</v>
      </c>
      <c r="Y5" s="521">
        <f>(X5-V5)/V5</f>
        <v>-0.34780469358097033</v>
      </c>
      <c r="Z5" s="520">
        <f>GETPIVOTDATA("H STM IMSS",DS_IMSS_AREA!$B$276,"ANY",2028)</f>
        <v>1704.0707479224375</v>
      </c>
      <c r="AA5" s="521">
        <f>(Z5-X5)/X5</f>
        <v>-0.26105812886605961</v>
      </c>
      <c r="AB5" s="520">
        <f>GETPIVOTDATA("H STM IMSS",DS_IMSS_AREA!$B$276,"ANY",2029)</f>
        <v>1260.8184626038778</v>
      </c>
      <c r="AC5" s="521">
        <f>(AB5-Z5)/Z5</f>
        <v>-0.26011378099117205</v>
      </c>
    </row>
    <row r="6" spans="2:29">
      <c r="B6" s="321" t="s">
        <v>207</v>
      </c>
      <c r="C6" s="520">
        <f>GETPIVOTDATA("H Manteniment correctiu AREA",DS_IMSS_AREA!$B$299,"ANY",2025)</f>
        <v>1441.0096050343725</v>
      </c>
      <c r="D6" s="520">
        <f>GETPIVOTDATA("H Manteniment correctiu AREA",DS_IMSS_AREA!$B$299,"ANY",2026)</f>
        <v>1230.2838221041311</v>
      </c>
      <c r="E6" s="521">
        <f>(D6-C6)/C6</f>
        <v>-0.14623482188740508</v>
      </c>
      <c r="F6" s="520">
        <f>GETPIVOTDATA("H Manteniment correctiu AREA",DS_IMSS_AREA!$B$299,"ANY",2027)</f>
        <v>889.59595202398805</v>
      </c>
      <c r="G6" s="521">
        <f>(F6-D6)/D6</f>
        <v>-0.27691810943061174</v>
      </c>
      <c r="H6" s="520">
        <f>GETPIVOTDATA("H Manteniment correctiu AREA",DS_IMSS_AREA!$M$284,"ANY",2028)</f>
        <v>715.25</v>
      </c>
      <c r="I6" s="521">
        <f>(H6-F6)/F6</f>
        <v>-0.19598330188814392</v>
      </c>
      <c r="J6" s="520">
        <f>GETPIVOTDATA("H Manteniment correctiu AREA",DS_IMSS_AREA!$B$299,"ANY",2029)</f>
        <v>715.25</v>
      </c>
      <c r="K6" s="525">
        <f>(J6-H6)/H6</f>
        <v>0</v>
      </c>
      <c r="L6" s="520">
        <f>GETPIVOTDATA("H Rec+ T2",DS_IMSS_AREA!$B$311,"ANY",2025)</f>
        <v>2565.0967512762127</v>
      </c>
      <c r="M6" s="520">
        <f>GETPIVOTDATA("H Rec+ T2",DS_IMSS_AREA!$B$311,"ANY",2026)</f>
        <v>3184.6099613860702</v>
      </c>
      <c r="N6" s="528">
        <f>(M6-L6)/L6</f>
        <v>0.241516508023189</v>
      </c>
      <c r="O6" s="520">
        <f>GETPIVOTDATA("H Rec+ T2",DS_IMSS_AREA!$B$311,"ANY",2027)</f>
        <v>1794.4893253373311</v>
      </c>
      <c r="P6" s="521">
        <f>(O6-M6)/M6</f>
        <v>-0.43651205419319317</v>
      </c>
      <c r="Q6" s="520">
        <f>GETPIVOTDATA("H Rec+ T2",DS_IMSS_AREA!$B$311,"ANY",2028)</f>
        <v>1226.2496626686657</v>
      </c>
      <c r="R6" s="521">
        <f>(Q6-O6)/O6</f>
        <v>-0.3166581459390107</v>
      </c>
      <c r="S6" s="520">
        <f>GETPIVOTDATA("H Rec+ T2",DS_IMSS_AREA!$B$311,"ANY",2029)</f>
        <v>961.09178410794595</v>
      </c>
      <c r="T6" s="521">
        <f>(S6-Q6)/Q6</f>
        <v>-0.21623482283669809</v>
      </c>
      <c r="U6" s="520">
        <f>GETPIVOTDATA("H STM AREA",DS_IMSS_AREA!$B$323,"ANY",2025)</f>
        <v>810.9476870079784</v>
      </c>
      <c r="V6" s="520">
        <f>GETPIVOTDATA("H STM AREA",DS_IMSS_AREA!$B$323,"ANY",2026)</f>
        <v>610.95259672655175</v>
      </c>
      <c r="W6" s="521">
        <f>(V6-U6)/U6</f>
        <v>-0.24661897861663057</v>
      </c>
      <c r="X6" s="520">
        <f>GETPIVOTDATA("H STM AREA",DS_IMSS_AREA!$B$323,"ANY",2027)</f>
        <v>402.61278393351802</v>
      </c>
      <c r="Y6" s="521">
        <f>(X6-V6)/V6</f>
        <v>-0.34100814680108776</v>
      </c>
      <c r="Z6" s="520">
        <f>GETPIVOTDATA("H STM AREA",DS_IMSS_AREA!$B$323,"ANY",2028)</f>
        <v>291.22495844875345</v>
      </c>
      <c r="AA6" s="521">
        <f>(Z6-X6)/X6</f>
        <v>-0.27666241592357788</v>
      </c>
      <c r="AB6" s="520">
        <f>GETPIVOTDATA("H STM AREA",DS_IMSS_AREA!$B$323,"ANY",2029)</f>
        <v>251.45120498614955</v>
      </c>
      <c r="AC6" s="521">
        <f>(AB6-Z6)/Z6</f>
        <v>-0.13657398622172987</v>
      </c>
    </row>
    <row r="7" spans="2:29">
      <c r="B7" s="320" t="s">
        <v>37</v>
      </c>
      <c r="C7" s="522">
        <f>SUM(C5:C6)</f>
        <v>8374.9516679078133</v>
      </c>
      <c r="D7" s="522">
        <f>SUM(D5:D6)</f>
        <v>8093.0139165275141</v>
      </c>
      <c r="E7" s="523"/>
      <c r="F7" s="522">
        <f>SUM(F5:F6)</f>
        <v>6224.1233883058467</v>
      </c>
      <c r="G7" s="524"/>
      <c r="H7" s="522">
        <f>SUM(H5:H6)</f>
        <v>4877.0899550224894</v>
      </c>
      <c r="I7" s="524"/>
      <c r="J7" s="522">
        <f>SUM(J5:J6)</f>
        <v>4140</v>
      </c>
      <c r="K7" s="526"/>
      <c r="L7" s="522">
        <f>SUM(L5:L6)</f>
        <v>22126.133630214725</v>
      </c>
      <c r="M7" s="522">
        <f>SUM(M5:M6)</f>
        <v>21618.648680741102</v>
      </c>
      <c r="N7" s="524"/>
      <c r="O7" s="522">
        <f>SUM(O5:O6)</f>
        <v>11833.93403298351</v>
      </c>
      <c r="P7" s="524"/>
      <c r="Q7" s="522">
        <f>SUM(Q5:Q6)</f>
        <v>8424.8808095952008</v>
      </c>
      <c r="R7" s="522"/>
      <c r="S7" s="522">
        <f>SUM(S5:S6)</f>
        <v>5941.7985007496254</v>
      </c>
      <c r="T7" s="524"/>
      <c r="U7" s="522">
        <f>SUM(U5:U6)</f>
        <v>5765.6597992779152</v>
      </c>
      <c r="V7" s="522">
        <f>SUM(V5:V6)</f>
        <v>4146.8501731535325</v>
      </c>
      <c r="W7" s="524"/>
      <c r="X7" s="522">
        <f>SUM(X5:X6)</f>
        <v>2708.7085872576176</v>
      </c>
      <c r="Y7" s="524"/>
      <c r="Z7" s="522">
        <f>SUM(Z5:Z6)</f>
        <v>1995.295706371191</v>
      </c>
      <c r="AA7" s="524"/>
      <c r="AB7" s="522">
        <f>SUM(AB5:AB6)</f>
        <v>1512.2696675900274</v>
      </c>
      <c r="AC7" s="524"/>
    </row>
    <row r="9" spans="2:29" ht="15.5">
      <c r="B9" t="s">
        <v>208</v>
      </c>
      <c r="C9" s="654" t="s">
        <v>203</v>
      </c>
      <c r="D9" s="655"/>
      <c r="E9" s="655"/>
      <c r="F9" s="655"/>
      <c r="G9" s="655"/>
      <c r="H9" s="655"/>
      <c r="I9" s="656"/>
      <c r="J9" s="504"/>
      <c r="K9" s="504"/>
      <c r="L9" s="658" t="s">
        <v>204</v>
      </c>
      <c r="M9" s="659"/>
      <c r="N9" s="659"/>
      <c r="O9" s="659"/>
      <c r="P9" s="659"/>
      <c r="Q9" s="659"/>
      <c r="R9" s="659"/>
      <c r="S9" s="659"/>
      <c r="T9" s="660"/>
      <c r="U9" s="661" t="s">
        <v>31</v>
      </c>
      <c r="V9" s="655"/>
      <c r="W9" s="655"/>
      <c r="X9" s="655"/>
      <c r="Y9" s="655"/>
      <c r="Z9" s="655"/>
      <c r="AA9" s="655"/>
      <c r="AB9" s="655"/>
      <c r="AC9" s="655"/>
    </row>
    <row r="10" spans="2:29">
      <c r="B10" s="320" t="s">
        <v>205</v>
      </c>
      <c r="C10" s="322">
        <v>2025</v>
      </c>
      <c r="D10" s="648">
        <v>2026</v>
      </c>
      <c r="E10" s="648"/>
      <c r="F10" s="648">
        <v>2027</v>
      </c>
      <c r="G10" s="648"/>
      <c r="H10" s="648">
        <v>2028</v>
      </c>
      <c r="I10" s="649"/>
      <c r="J10" s="648">
        <v>2029</v>
      </c>
      <c r="K10" s="648"/>
      <c r="L10" s="524">
        <v>2025</v>
      </c>
      <c r="M10" s="647">
        <v>2026</v>
      </c>
      <c r="N10" s="647"/>
      <c r="O10" s="647">
        <v>2027</v>
      </c>
      <c r="P10" s="647"/>
      <c r="Q10" s="652">
        <v>2028</v>
      </c>
      <c r="R10" s="653"/>
      <c r="S10" s="647">
        <v>2029</v>
      </c>
      <c r="T10" s="647"/>
      <c r="U10" s="524">
        <v>2025</v>
      </c>
      <c r="V10" s="647">
        <v>2026</v>
      </c>
      <c r="W10" s="647"/>
      <c r="X10" s="647">
        <v>2027</v>
      </c>
      <c r="Y10" s="647"/>
      <c r="Z10" s="647">
        <v>2028</v>
      </c>
      <c r="AA10" s="647"/>
      <c r="AB10" s="519">
        <v>2029</v>
      </c>
      <c r="AC10" s="519"/>
    </row>
    <row r="11" spans="2:29">
      <c r="B11" s="321" t="s">
        <v>206</v>
      </c>
      <c r="C11" s="323">
        <f>DS_IMSS_AREA!C260</f>
        <v>270354.40103143547</v>
      </c>
      <c r="D11" s="234">
        <f>DS_IMSS_AREA!D260</f>
        <v>390526.23668254225</v>
      </c>
      <c r="E11" s="509">
        <f>(D11-C11)/C11</f>
        <v>0.4444974270536613</v>
      </c>
      <c r="F11" s="127">
        <f>DS_IMSS_AREA!E260</f>
        <v>355812.98000000004</v>
      </c>
      <c r="G11" s="324">
        <f>(F11-D11)/D11</f>
        <v>-8.8888411128086445E-2</v>
      </c>
      <c r="H11" s="127">
        <f>DS_IMSS_AREA!F260</f>
        <v>277594.72500000003</v>
      </c>
      <c r="I11" s="325">
        <f>(H11-F11)/F11</f>
        <v>-0.21982968412225995</v>
      </c>
      <c r="J11" s="127">
        <f>DS_IMSS_AREA!G260</f>
        <v>228430.82500000001</v>
      </c>
      <c r="K11" s="324">
        <f>(J11-H11)/H11</f>
        <v>-0.17710675157822259</v>
      </c>
      <c r="L11" s="520">
        <f>DS_IMSS_AREA!C273</f>
        <v>825671.36665999459</v>
      </c>
      <c r="M11" s="520">
        <f>DS_IMSS_AREA!D273</f>
        <v>1077275.6212088184</v>
      </c>
      <c r="N11" s="521">
        <f>(M11-L11)/L11</f>
        <v>0.30472687404265114</v>
      </c>
      <c r="O11" s="520">
        <f>DS_IMSS_AREA!E273</f>
        <v>669630.96200000017</v>
      </c>
      <c r="P11" s="521">
        <f>(O11-M11)/M11</f>
        <v>-0.37840330847865783</v>
      </c>
      <c r="Q11" s="520">
        <f>DS_IMSS_AREA!F273</f>
        <v>480148.69749999995</v>
      </c>
      <c r="R11" s="521">
        <f>(Q11-O11)/O11</f>
        <v>-0.28296520808128367</v>
      </c>
      <c r="S11" s="520">
        <f>DS_IMSS_AREA!G273</f>
        <v>332213.13800000004</v>
      </c>
      <c r="T11" s="521">
        <f>(S11-Q11)/Q11</f>
        <v>-0.30810363595748363</v>
      </c>
      <c r="U11" s="520">
        <f>DS_IMSS_AREA!C286</f>
        <v>223209.78065776062</v>
      </c>
      <c r="V11" s="520">
        <f>DS_IMSS_AREA!D286</f>
        <v>212462.84941671969</v>
      </c>
      <c r="W11" s="521">
        <f>(V11-U11)/U11</f>
        <v>-4.8147223698583388E-2</v>
      </c>
      <c r="X11" s="520">
        <f>DS_IMSS_AREA!E286</f>
        <v>166500.117</v>
      </c>
      <c r="Y11" s="521">
        <f>(X11-V11)/V11</f>
        <v>-0.21633303207079493</v>
      </c>
      <c r="Z11" s="520">
        <f>DS_IMSS_AREA!F286</f>
        <v>123033.908</v>
      </c>
      <c r="AA11" s="521">
        <f>(Z11-X11)/X11</f>
        <v>-0.26105812886605961</v>
      </c>
      <c r="AB11" s="520">
        <f>DS_IMSS_AREA!G286</f>
        <v>91031.092999999979</v>
      </c>
      <c r="AC11" s="521">
        <f>(AB11-Z11)/Z11</f>
        <v>-0.26011378099117211</v>
      </c>
    </row>
    <row r="12" spans="2:29">
      <c r="B12" s="321" t="s">
        <v>207</v>
      </c>
      <c r="C12" s="323">
        <f>DS_IMSS_AREA!C309</f>
        <v>56184.964500290189</v>
      </c>
      <c r="D12" s="127">
        <f>DS_IMSS_AREA!D309</f>
        <v>69011.784883885062</v>
      </c>
      <c r="E12" s="509">
        <f>(D12-C12)/C12</f>
        <v>0.22829631552990701</v>
      </c>
      <c r="F12" s="127">
        <f>DS_IMSS_AREA!E309</f>
        <v>59336.05</v>
      </c>
      <c r="G12" s="324">
        <f>(F12-D12)/D12</f>
        <v>-0.14020409557823854</v>
      </c>
      <c r="H12" s="127">
        <f>DS_IMSS_AREA!F309</f>
        <v>47707.175000000003</v>
      </c>
      <c r="I12" s="325">
        <f>(H12-F12)/F12</f>
        <v>-0.19598330188814386</v>
      </c>
      <c r="J12" s="127">
        <f>DS_IMSS_AREA!G309</f>
        <v>47707.175000000003</v>
      </c>
      <c r="K12" s="324">
        <f>(J12-H12)/H12</f>
        <v>0</v>
      </c>
      <c r="L12" s="520">
        <f>DS_IMSS_AREA!C321</f>
        <v>108272.73387136894</v>
      </c>
      <c r="M12" s="520">
        <f>DS_IMSS_AREA!D321</f>
        <v>194231.49124544338</v>
      </c>
      <c r="N12" s="521">
        <f>(M12-L12)/L12</f>
        <v>0.79390954952883952</v>
      </c>
      <c r="O12" s="520">
        <f>DS_IMSS_AREA!E321</f>
        <v>119692.43799999999</v>
      </c>
      <c r="P12" s="521">
        <f>(O12-M12)/M12</f>
        <v>-0.38376399608264888</v>
      </c>
      <c r="Q12" s="520">
        <f>DS_IMSS_AREA!F321</f>
        <v>81790.852500000008</v>
      </c>
      <c r="R12" s="521">
        <f>(Q12-O12)/O12</f>
        <v>-0.3166581459390107</v>
      </c>
      <c r="S12" s="520">
        <f>DS_IMSS_AREA!G321</f>
        <v>64104.822</v>
      </c>
      <c r="T12" s="521">
        <f>(S12-Q12)/Q12</f>
        <v>-0.21623482283669809</v>
      </c>
      <c r="U12" s="520">
        <f>DS_IMSS_AREA!C333</f>
        <v>36533.193299709426</v>
      </c>
      <c r="V12" s="520">
        <f>DS_IMSS_AREA!D333</f>
        <v>37223.039464179354</v>
      </c>
      <c r="W12" s="521">
        <f>(V12-U12)/U12</f>
        <v>1.8882722865493778E-2</v>
      </c>
      <c r="X12" s="520">
        <f>DS_IMSS_AREA!E333</f>
        <v>29068.643000000004</v>
      </c>
      <c r="Y12" s="521">
        <f>(X12-V12)/V12</f>
        <v>-0.21906852802889798</v>
      </c>
      <c r="Z12" s="520">
        <f>DS_IMSS_AREA!F333</f>
        <v>21026.441999999999</v>
      </c>
      <c r="AA12" s="521">
        <f>(Z12-X12)/X12</f>
        <v>-0.27666241592357799</v>
      </c>
      <c r="AB12" s="520">
        <f>DS_IMSS_AREA!G333</f>
        <v>18154.776999999998</v>
      </c>
      <c r="AC12" s="521">
        <f>(AB12-Z12)/Z12</f>
        <v>-0.13657398622172981</v>
      </c>
    </row>
    <row r="13" spans="2:29">
      <c r="B13" s="320" t="s">
        <v>37</v>
      </c>
      <c r="C13" s="326">
        <f>SUM(C11:C12)</f>
        <v>326539.36553172563</v>
      </c>
      <c r="D13" s="327">
        <f>SUM(D11:D12)</f>
        <v>459538.02156642731</v>
      </c>
      <c r="E13" s="328"/>
      <c r="F13" s="327">
        <f>SUM(F11:F12)</f>
        <v>415149.03</v>
      </c>
      <c r="G13" s="320"/>
      <c r="H13" s="327">
        <f>SUM(H11:H12)</f>
        <v>325301.90000000002</v>
      </c>
      <c r="I13" s="329"/>
      <c r="J13" s="327">
        <f>SUM(J11:J12)</f>
        <v>276138</v>
      </c>
      <c r="K13" s="320"/>
      <c r="L13" s="522">
        <f>SUM(L11:L12)</f>
        <v>933944.10053136351</v>
      </c>
      <c r="M13" s="522">
        <f>SUM(M11:M12)</f>
        <v>1271507.1124542619</v>
      </c>
      <c r="N13" s="524"/>
      <c r="O13" s="522">
        <f>SUM(O11:O12)</f>
        <v>789323.40000000014</v>
      </c>
      <c r="P13" s="524"/>
      <c r="Q13" s="522">
        <f>SUM(Q11:Q12)</f>
        <v>561939.54999999993</v>
      </c>
      <c r="R13" s="522"/>
      <c r="S13" s="522">
        <f>SUM(S11:S12)</f>
        <v>396317.96</v>
      </c>
      <c r="T13" s="524"/>
      <c r="U13" s="522">
        <f>SUM(U11:U12)</f>
        <v>259742.97395747004</v>
      </c>
      <c r="V13" s="522">
        <f>SUM(V11:V12)</f>
        <v>249685.88888089906</v>
      </c>
      <c r="W13" s="524"/>
      <c r="X13" s="522">
        <f>SUM(X11:X12)</f>
        <v>195568.76</v>
      </c>
      <c r="Y13" s="524"/>
      <c r="Z13" s="522">
        <f>SUM(Z11:Z12)</f>
        <v>144060.35</v>
      </c>
      <c r="AA13" s="524"/>
      <c r="AB13" s="522">
        <f>SUM(AB11:AB12)</f>
        <v>109185.86999999998</v>
      </c>
      <c r="AC13" s="524"/>
    </row>
    <row r="14" spans="2:29">
      <c r="D14" s="127"/>
    </row>
    <row r="16" spans="2:29" ht="15.5">
      <c r="B16" t="s">
        <v>209</v>
      </c>
      <c r="C16" s="654" t="s">
        <v>203</v>
      </c>
      <c r="D16" s="655"/>
      <c r="E16" s="655"/>
      <c r="F16" s="655"/>
      <c r="G16" s="655"/>
      <c r="H16" s="655"/>
      <c r="I16" s="656"/>
      <c r="J16" s="504"/>
      <c r="K16" s="504"/>
      <c r="L16" s="654" t="s">
        <v>204</v>
      </c>
      <c r="M16" s="655"/>
      <c r="N16" s="655"/>
      <c r="O16" s="655"/>
      <c r="P16" s="655"/>
      <c r="Q16" s="655"/>
      <c r="R16" s="655"/>
      <c r="S16" s="655"/>
      <c r="T16" s="655"/>
      <c r="U16" s="657" t="s">
        <v>31</v>
      </c>
      <c r="V16" s="657"/>
      <c r="W16" s="657"/>
      <c r="X16" s="657"/>
      <c r="Y16" s="657"/>
      <c r="Z16" s="657"/>
      <c r="AA16" s="657"/>
      <c r="AB16" s="657"/>
      <c r="AC16" s="657"/>
    </row>
    <row r="17" spans="2:29">
      <c r="B17" s="320" t="s">
        <v>205</v>
      </c>
      <c r="C17" s="322">
        <v>2025</v>
      </c>
      <c r="D17" s="648">
        <v>2026</v>
      </c>
      <c r="E17" s="648"/>
      <c r="F17" s="648">
        <v>2027</v>
      </c>
      <c r="G17" s="648"/>
      <c r="H17" s="648">
        <v>2028</v>
      </c>
      <c r="I17" s="649"/>
      <c r="J17" s="648">
        <v>2029</v>
      </c>
      <c r="K17" s="649"/>
      <c r="L17" s="330">
        <v>2025</v>
      </c>
      <c r="M17" s="648">
        <v>2026</v>
      </c>
      <c r="N17" s="648"/>
      <c r="O17" s="648">
        <v>2027</v>
      </c>
      <c r="P17" s="648"/>
      <c r="Q17" s="652">
        <v>2028</v>
      </c>
      <c r="R17" s="653"/>
      <c r="S17" s="647">
        <v>2029</v>
      </c>
      <c r="T17" s="652"/>
      <c r="U17" s="524">
        <v>2025</v>
      </c>
      <c r="V17" s="647">
        <v>2026</v>
      </c>
      <c r="W17" s="647"/>
      <c r="X17" s="647">
        <v>2027</v>
      </c>
      <c r="Y17" s="647"/>
      <c r="Z17" s="647">
        <v>2028</v>
      </c>
      <c r="AA17" s="647"/>
      <c r="AB17" s="647">
        <v>2029</v>
      </c>
      <c r="AC17" s="647"/>
    </row>
    <row r="18" spans="2:29">
      <c r="B18" s="321" t="s">
        <v>5</v>
      </c>
      <c r="C18" s="323">
        <f>GETPIVOTDATA("Hores",Cultura!$M$4,"ANY",2025,"Serv. AM","Correctiu")</f>
        <v>1277</v>
      </c>
      <c r="D18" s="127">
        <f>GETPIVOTDATA("Hores",Cultura!$M$4,"ANY",2026,"Serv. AM","Correctiu")</f>
        <v>843.87913043478261</v>
      </c>
      <c r="E18" s="324">
        <f>(D18-C18)/C18</f>
        <v>-0.33917061046610603</v>
      </c>
      <c r="F18" s="127">
        <f>GETPIVOTDATA("Hores",Cultura!$M$4,"ANY",2027,"Serv. AM","Correctiu")</f>
        <v>711.39340329835068</v>
      </c>
      <c r="G18" s="324">
        <f>(F18-D18)/D18</f>
        <v>-0.15699609382231405</v>
      </c>
      <c r="H18" s="515">
        <f>GETPIVOTDATA("Hores",Cultura!$M$4,"ANY",2028,"Serv. AM","Correctiu")</f>
        <v>1056.8974512743628</v>
      </c>
      <c r="I18" s="516">
        <f>(H18-F18)/F18</f>
        <v>0.48567226850023437</v>
      </c>
      <c r="J18" s="515">
        <f>GETPIVOTDATA("Hores",Cultura!$M$4,"ANY",2029,"Serv. AM","Correctiu")</f>
        <v>957.29340329835077</v>
      </c>
      <c r="K18" s="516">
        <f>(J18-H18)/H18</f>
        <v>-9.42419227673542E-2</v>
      </c>
      <c r="L18" s="323">
        <f>GETPIVOTDATA("Hores",Cultura!$M$4,"ANY",2025,"Serv. AM","R+t")</f>
        <v>2502</v>
      </c>
      <c r="M18" s="127">
        <f>GETPIVOTDATA("Hores",Cultura!$M$4,"ANY",2026,"Serv. AM","R+t")</f>
        <v>1557.3335232383806</v>
      </c>
      <c r="N18" s="324">
        <f>(M18-L18)/L18</f>
        <v>-0.37756453907338905</v>
      </c>
      <c r="O18" s="127">
        <f>GETPIVOTDATA("Hores",Cultura!$M$4,"ANY",2027,"Serv. AM","R+t")</f>
        <v>1225.0887556221887</v>
      </c>
      <c r="P18" s="324">
        <f>(O18-M18)/M18</f>
        <v>-0.21334207647781769</v>
      </c>
      <c r="Q18" s="127">
        <f>GETPIVOTDATA("Hores",Cultura!$M$4,"ANY",2028,"Serv. AM","R+t")</f>
        <v>1814.5442278860569</v>
      </c>
      <c r="R18" s="324">
        <f>(Q18-O18)/O18</f>
        <v>0.48115327935117647</v>
      </c>
      <c r="S18" s="127">
        <f>GETPIVOTDATA("Hores",Cultura!$M$4,"ANY",2029,"Serv. AM","R+t")</f>
        <v>1654.878860569715</v>
      </c>
      <c r="T18" s="324">
        <f>(S18-Q18)/Q18</f>
        <v>-8.7991995379661778E-2</v>
      </c>
      <c r="U18" s="520">
        <f>GETPIVOTDATA("Hores",Cultura!$M$4,"ANY",2025,"Serv. AM","STM")</f>
        <v>847</v>
      </c>
      <c r="V18" s="520">
        <f>GETPIVOTDATA("Hores",Cultura!$M$4,"ANY",2026,"Serv. AM","STM")</f>
        <v>525.34883656509692</v>
      </c>
      <c r="W18" s="521">
        <f>(V18-U18)/U18</f>
        <v>-0.37975343971062936</v>
      </c>
      <c r="X18" s="520">
        <f>GETPIVOTDATA("Hores",Cultura!$M$4,"ANY",2027,"Serv. AM","STM")</f>
        <v>207.22229916897507</v>
      </c>
      <c r="Y18" s="324">
        <f>(X18-V18)/V18</f>
        <v>-0.60555294930533698</v>
      </c>
      <c r="Z18" s="520">
        <f>GETPIVOTDATA("Hores",Cultura!$M$4,"ANY",2028,"Serv. AM","STM")</f>
        <v>430.71634349030467</v>
      </c>
      <c r="AA18" s="324">
        <f>(Z18-X18)/X18</f>
        <v>1.0785231377974727</v>
      </c>
      <c r="AB18" s="520">
        <f>GETPIVOTDATA("Hores",Cultura!$M$4,"ANY",2029,"Serv. AM","STM")</f>
        <v>391.82590027700826</v>
      </c>
      <c r="AC18" s="324">
        <f>(AB18-Z18)/Z18</f>
        <v>-9.0292471602419752E-2</v>
      </c>
    </row>
    <row r="19" spans="2:29">
      <c r="B19" s="320" t="s">
        <v>37</v>
      </c>
      <c r="C19" s="326">
        <f>SUM(C18:C18)</f>
        <v>1277</v>
      </c>
      <c r="D19" s="326">
        <f>SUM(D18:D18)</f>
        <v>843.87913043478261</v>
      </c>
      <c r="E19" s="328"/>
      <c r="F19" s="326">
        <f>SUM(F18:F18)</f>
        <v>711.39340329835068</v>
      </c>
      <c r="G19" s="320"/>
      <c r="H19" s="326">
        <f>SUM(H18:H18)</f>
        <v>1056.8974512743628</v>
      </c>
      <c r="I19" s="329"/>
      <c r="J19" s="326">
        <f>SUM(J18:J18)</f>
        <v>957.29340329835077</v>
      </c>
      <c r="K19" s="329"/>
      <c r="L19" s="326">
        <f>SUM(L18:L18)</f>
        <v>2502</v>
      </c>
      <c r="M19" s="326">
        <f>SUM(M18:M18)</f>
        <v>1557.3335232383806</v>
      </c>
      <c r="N19" s="320"/>
      <c r="O19" s="326">
        <f>SUM(O18:O18)</f>
        <v>1225.0887556221887</v>
      </c>
      <c r="P19" s="320"/>
      <c r="Q19" s="326">
        <f>SUM(Q18:Q18)</f>
        <v>1814.5442278860569</v>
      </c>
      <c r="R19" s="326"/>
      <c r="S19" s="326">
        <f>SUM(S18:S18)</f>
        <v>1654.878860569715</v>
      </c>
      <c r="T19" s="320"/>
      <c r="U19" s="326">
        <f>SUM(U18:U18)</f>
        <v>847</v>
      </c>
      <c r="V19" s="326">
        <f>SUM(V18:V18)</f>
        <v>525.34883656509692</v>
      </c>
      <c r="W19" s="524"/>
      <c r="X19" s="326">
        <f>SUM(X18:X18)</f>
        <v>207.22229916897507</v>
      </c>
      <c r="Y19" s="524"/>
      <c r="Z19" s="326">
        <f>SUM(Z18:Z18)</f>
        <v>430.71634349030467</v>
      </c>
      <c r="AA19" s="524"/>
      <c r="AB19" s="326">
        <f>SUM(AB18:AB18)</f>
        <v>391.82590027700826</v>
      </c>
      <c r="AC19" s="524"/>
    </row>
    <row r="22" spans="2:29" ht="15.5">
      <c r="B22" t="s">
        <v>208</v>
      </c>
      <c r="C22" s="657" t="s">
        <v>203</v>
      </c>
      <c r="D22" s="657"/>
      <c r="E22" s="657"/>
      <c r="F22" s="657"/>
      <c r="G22" s="657"/>
      <c r="H22" s="657"/>
      <c r="I22" s="657"/>
      <c r="J22" s="527"/>
      <c r="K22" s="527"/>
      <c r="L22" s="657" t="s">
        <v>204</v>
      </c>
      <c r="M22" s="657"/>
      <c r="N22" s="657"/>
      <c r="O22" s="657"/>
      <c r="P22" s="657"/>
      <c r="Q22" s="657"/>
      <c r="R22" s="527"/>
      <c r="S22" s="527"/>
      <c r="T22" s="527"/>
      <c r="U22" s="657" t="s">
        <v>31</v>
      </c>
      <c r="V22" s="657"/>
      <c r="W22" s="657"/>
      <c r="X22" s="657"/>
      <c r="Y22" s="657"/>
      <c r="Z22" s="657"/>
      <c r="AA22" s="657"/>
      <c r="AB22" s="657"/>
      <c r="AC22" s="657"/>
    </row>
    <row r="23" spans="2:29">
      <c r="B23" s="320" t="s">
        <v>205</v>
      </c>
      <c r="C23" s="519">
        <v>2025</v>
      </c>
      <c r="D23" s="647">
        <v>2026</v>
      </c>
      <c r="E23" s="647"/>
      <c r="F23" s="647">
        <v>2027</v>
      </c>
      <c r="G23" s="647"/>
      <c r="H23" s="647">
        <v>2028</v>
      </c>
      <c r="I23" s="647"/>
      <c r="J23" s="647">
        <v>2029</v>
      </c>
      <c r="K23" s="647"/>
      <c r="L23" s="524">
        <v>2025</v>
      </c>
      <c r="M23" s="647">
        <v>2026</v>
      </c>
      <c r="N23" s="647"/>
      <c r="O23" s="647">
        <v>2027</v>
      </c>
      <c r="P23" s="647"/>
      <c r="Q23" s="647">
        <v>2028</v>
      </c>
      <c r="R23" s="647"/>
      <c r="S23" s="647">
        <v>2029</v>
      </c>
      <c r="T23" s="647"/>
      <c r="U23" s="524">
        <v>2025</v>
      </c>
      <c r="V23" s="647">
        <v>2026</v>
      </c>
      <c r="W23" s="647"/>
      <c r="X23" s="647">
        <v>2027</v>
      </c>
      <c r="Y23" s="647"/>
      <c r="Z23" s="647">
        <v>2028</v>
      </c>
      <c r="AA23" s="647"/>
      <c r="AB23" s="647">
        <v>2029</v>
      </c>
      <c r="AC23" s="647"/>
    </row>
    <row r="24" spans="2:29">
      <c r="B24" s="321" t="s">
        <v>5</v>
      </c>
      <c r="C24" s="520">
        <f>GETPIVOTDATA("Import",Cultura!$M$16,"ANY",2025,"Serv. AM","Correctiu")</f>
        <v>49790.23</v>
      </c>
      <c r="D24" s="520">
        <f>GETPIVOTDATA("Import",Cultura!$M$16,"ANY",2026,"Serv. AM","Correctiu")</f>
        <v>44242.863599999997</v>
      </c>
      <c r="E24" s="521">
        <f>(D24-C24)/C24</f>
        <v>-0.11141475747350446</v>
      </c>
      <c r="F24" s="520">
        <f>GETPIVOTDATA("Import",Cultura!$M$16,"ANY",2027,"Serv. AM","Correctiu")</f>
        <v>35049.852230134929</v>
      </c>
      <c r="G24" s="324">
        <f>(F24-D24)/D24</f>
        <v>-0.20778517984231626</v>
      </c>
      <c r="H24" s="520">
        <f>GETPIVOTDATA("Import",Cultura!$M$16,"ANY",2028,"Serv. AM","Correctiu")</f>
        <v>58779.977455022483</v>
      </c>
      <c r="I24" s="324">
        <f>(H24-F24)/F24</f>
        <v>0.67703923740040828</v>
      </c>
      <c r="J24" s="529">
        <f>GETPIVOTDATA("Import",Cultura!$M$16,"ANY",2029,"Serv. AM","Correctiu")</f>
        <v>51401.919999999998</v>
      </c>
      <c r="K24" s="324">
        <f>(J24-H24)/H24</f>
        <v>-0.1255199095758085</v>
      </c>
      <c r="L24" s="520">
        <f>GETPIVOTDATA("Import",Cultura!$M$16,"ANY",2025,"Serv. AM","R+t")</f>
        <v>105609.42</v>
      </c>
      <c r="M24" s="520">
        <f>GETPIVOTDATA("Import",Cultura!$M$16,"ANY",2026,"Serv. AM","R+t")</f>
        <v>79340.553799999994</v>
      </c>
      <c r="N24" s="521">
        <f>(M24-L24)/L24</f>
        <v>-0.2487360142684242</v>
      </c>
      <c r="O24" s="520">
        <f>GETPIVOTDATA("Import",Cultura!$M$16,"ANY",2027,"Serv. AM","R+t")</f>
        <v>81713.42</v>
      </c>
      <c r="P24" s="324">
        <f>(O24-M24)/M24</f>
        <v>2.9907356154602542E-2</v>
      </c>
      <c r="Q24" s="520">
        <f>GETPIVOTDATA("Import",Cultura!$M$16,"ANY",2028,"Serv. AM","R+t")</f>
        <v>121030.1</v>
      </c>
      <c r="R24" s="324">
        <f>(Q24-O24)/O24</f>
        <v>0.48115327935117647</v>
      </c>
      <c r="S24" s="520">
        <f>GETPIVOTDATA("Import",Cultura!$M$16,"ANY",2029,"Serv. AM","R+t")</f>
        <v>110380.42000000001</v>
      </c>
      <c r="T24" s="324">
        <f>(S24-Q24)/Q24</f>
        <v>-8.7991995379661694E-2</v>
      </c>
      <c r="U24" s="520">
        <f>GETPIVOTDATA("Import",Cultura!$M$16,"ANY",2025,"Serv. AM","STM")</f>
        <v>38157.35</v>
      </c>
      <c r="V24" s="520">
        <f>GETPIVOTDATA("Import",Cultura!$M$16,"ANY",2026,"Serv. AM","STM")</f>
        <v>26830.451499999999</v>
      </c>
      <c r="W24" s="521">
        <f>(V24-U24)/U24</f>
        <v>-0.29684709498956297</v>
      </c>
      <c r="X24" s="520">
        <f>GETPIVOTDATA("Import",Cultura!$M$16,"ANY",2027,"Serv. AM","STM")</f>
        <v>9339.1974321329635</v>
      </c>
      <c r="Y24" s="324">
        <f>(X24-V24)/V24</f>
        <v>-0.65191799205716061</v>
      </c>
      <c r="Z24" s="520">
        <f>GETPIVOTDATA("Import",Cultura!$M$16,"ANY",2028,"Serv. AM","STM")</f>
        <v>25394.1</v>
      </c>
      <c r="AA24" s="324">
        <f>(Z24-X24)/X24</f>
        <v>1.7190880356193823</v>
      </c>
      <c r="AB24" s="520">
        <f>GETPIVOTDATA("Import",Cultura!$M$16,"ANY",2029,"Serv. AM","STM")</f>
        <v>22586.21</v>
      </c>
      <c r="AC24" s="521">
        <f>(AB24-Z24)/Z24</f>
        <v>-0.1105725345651155</v>
      </c>
    </row>
    <row r="25" spans="2:29">
      <c r="B25" s="320" t="s">
        <v>37</v>
      </c>
      <c r="C25" s="326">
        <f>SUM(C24:C24)</f>
        <v>49790.23</v>
      </c>
      <c r="D25" s="326">
        <f>SUM(D24:D24)</f>
        <v>44242.863599999997</v>
      </c>
      <c r="E25" s="328"/>
      <c r="F25" s="326">
        <f>SUM(F24:F24)</f>
        <v>35049.852230134929</v>
      </c>
      <c r="G25" s="320"/>
      <c r="H25" s="326">
        <f>SUM(H24:H24)</f>
        <v>58779.977455022483</v>
      </c>
      <c r="I25" s="329"/>
      <c r="J25" s="326">
        <f>SUM(J24:J24)</f>
        <v>51401.919999999998</v>
      </c>
      <c r="K25" s="329"/>
      <c r="L25" s="326">
        <f>SUM(L24:L24)</f>
        <v>105609.42</v>
      </c>
      <c r="M25" s="326">
        <f>SUM(M24:M24)</f>
        <v>79340.553799999994</v>
      </c>
      <c r="N25" s="320"/>
      <c r="O25" s="326">
        <f>SUM(O24:O24)</f>
        <v>81713.42</v>
      </c>
      <c r="P25" s="320"/>
      <c r="Q25" s="326">
        <f>SUM(Q24:Q24)</f>
        <v>121030.1</v>
      </c>
      <c r="R25" s="326"/>
      <c r="S25" s="326">
        <f>SUM(S24:S24)</f>
        <v>110380.42000000001</v>
      </c>
      <c r="T25" s="320"/>
      <c r="U25" s="326">
        <f>SUM(U24:U24)</f>
        <v>38157.35</v>
      </c>
      <c r="V25" s="326">
        <f>SUM(V24:V24)</f>
        <v>26830.451499999999</v>
      </c>
      <c r="W25" s="524"/>
      <c r="X25" s="326">
        <f>SUM(X24:X24)</f>
        <v>9339.1974321329635</v>
      </c>
      <c r="Y25" s="524"/>
      <c r="Z25" s="326">
        <f>SUM(Z24:Z24)</f>
        <v>25394.1</v>
      </c>
      <c r="AA25" s="524"/>
      <c r="AB25" s="326">
        <f>SUM(AB24:AB24)</f>
        <v>22586.21</v>
      </c>
      <c r="AC25" s="524"/>
    </row>
  </sheetData>
  <mergeCells count="59">
    <mergeCell ref="AB4:AC4"/>
    <mergeCell ref="AB17:AC17"/>
    <mergeCell ref="AB23:AC23"/>
    <mergeCell ref="U3:AC3"/>
    <mergeCell ref="U9:AC9"/>
    <mergeCell ref="U16:AC16"/>
    <mergeCell ref="U22:AC22"/>
    <mergeCell ref="V10:W10"/>
    <mergeCell ref="X10:Y10"/>
    <mergeCell ref="Z10:AA10"/>
    <mergeCell ref="V23:W23"/>
    <mergeCell ref="X23:Y23"/>
    <mergeCell ref="Z23:AA23"/>
    <mergeCell ref="V4:W4"/>
    <mergeCell ref="X4:Y4"/>
    <mergeCell ref="Z4:AA4"/>
    <mergeCell ref="L3:T3"/>
    <mergeCell ref="L16:T16"/>
    <mergeCell ref="Q17:R17"/>
    <mergeCell ref="S17:T17"/>
    <mergeCell ref="Q23:R23"/>
    <mergeCell ref="S23:T23"/>
    <mergeCell ref="O10:P10"/>
    <mergeCell ref="S10:T10"/>
    <mergeCell ref="Q10:R10"/>
    <mergeCell ref="M4:N4"/>
    <mergeCell ref="O4:P4"/>
    <mergeCell ref="D23:E23"/>
    <mergeCell ref="F23:G23"/>
    <mergeCell ref="H23:I23"/>
    <mergeCell ref="M23:N23"/>
    <mergeCell ref="O23:P23"/>
    <mergeCell ref="J23:K23"/>
    <mergeCell ref="J4:K4"/>
    <mergeCell ref="C22:I22"/>
    <mergeCell ref="L22:Q22"/>
    <mergeCell ref="C9:I9"/>
    <mergeCell ref="D10:E10"/>
    <mergeCell ref="F10:G10"/>
    <mergeCell ref="H10:I10"/>
    <mergeCell ref="M10:N10"/>
    <mergeCell ref="J10:K10"/>
    <mergeCell ref="L9:T9"/>
    <mergeCell ref="V17:W17"/>
    <mergeCell ref="X17:Y17"/>
    <mergeCell ref="Z17:AA17"/>
    <mergeCell ref="J17:K17"/>
    <mergeCell ref="C3:K3"/>
    <mergeCell ref="Q4:R4"/>
    <mergeCell ref="S4:T4"/>
    <mergeCell ref="C16:I16"/>
    <mergeCell ref="D17:E17"/>
    <mergeCell ref="F17:G17"/>
    <mergeCell ref="H17:I17"/>
    <mergeCell ref="M17:N17"/>
    <mergeCell ref="O17:P17"/>
    <mergeCell ref="D4:E4"/>
    <mergeCell ref="F4:G4"/>
    <mergeCell ref="H4:I4"/>
  </mergeCells>
  <pageMargins left="0.7" right="0.7" top="0.75" bottom="0.75" header="0.3" footer="0.3"/>
  <pageSetup paperSize="9" orientation="portrait" r:id="rId1"/>
  <ignoredErrors>
    <ignoredError sqref="Q18 Z24 AB2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95"/>
  <sheetViews>
    <sheetView tabSelected="1" topLeftCell="A42" zoomScale="80" zoomScaleNormal="80" workbookViewId="0">
      <selection activeCell="C58" sqref="C58:D58"/>
    </sheetView>
  </sheetViews>
  <sheetFormatPr defaultColWidth="11.453125" defaultRowHeight="13"/>
  <cols>
    <col min="1" max="1" width="16.54296875" style="35" customWidth="1"/>
    <col min="2" max="2" width="23.1796875" style="35" customWidth="1"/>
    <col min="3" max="3" width="38.81640625" style="35" customWidth="1"/>
    <col min="4" max="4" width="31.54296875" style="35" customWidth="1"/>
    <col min="5" max="5" width="14.1796875" style="35" customWidth="1"/>
    <col min="6" max="6" width="10.81640625" style="35" customWidth="1"/>
    <col min="7" max="7" width="16.453125" style="35" customWidth="1"/>
    <col min="8" max="8" width="32.453125" style="35" customWidth="1"/>
    <col min="9" max="16384" width="11.453125" style="35"/>
  </cols>
  <sheetData>
    <row r="1" spans="2:12" ht="30" customHeight="1">
      <c r="H1" s="92">
        <f>'Càlcul pressupost '!AN62-'Càlcul pressupost '!AN60</f>
        <v>24527.210769649446</v>
      </c>
      <c r="I1" s="92">
        <f>'Càlcul pressupost '!AN100-'Càlcul pressupost '!AN98</f>
        <v>23122.767140667889</v>
      </c>
      <c r="J1" s="92">
        <f>'Càlcul pressupost '!AN138-'Càlcul pressupost '!AN136</f>
        <v>17676.791346501264</v>
      </c>
      <c r="K1" s="92">
        <f>'Càlcul pressupost '!AN176-'Càlcul pressupost '!AN174</f>
        <v>13675.433185346385</v>
      </c>
      <c r="L1" s="92">
        <f>'Càlcul pressupost '!AN214-'Càlcul pressupost '!AN212</f>
        <v>3999.6144722121539</v>
      </c>
    </row>
    <row r="2" spans="2:12" ht="28.5" customHeight="1">
      <c r="B2" s="363" t="s">
        <v>210</v>
      </c>
      <c r="C2" s="363" t="s">
        <v>211</v>
      </c>
      <c r="D2" s="363" t="s">
        <v>212</v>
      </c>
      <c r="E2" s="363" t="s">
        <v>213</v>
      </c>
      <c r="F2" s="363" t="s">
        <v>214</v>
      </c>
      <c r="G2" s="363" t="s">
        <v>215</v>
      </c>
      <c r="H2" s="363" t="s">
        <v>462</v>
      </c>
      <c r="I2" s="363" t="s">
        <v>463</v>
      </c>
      <c r="J2" s="363" t="s">
        <v>464</v>
      </c>
      <c r="K2" s="363" t="s">
        <v>465</v>
      </c>
      <c r="L2" s="363" t="s">
        <v>466</v>
      </c>
    </row>
    <row r="3" spans="2:12" ht="15" customHeight="1">
      <c r="B3" s="666" t="s">
        <v>216</v>
      </c>
      <c r="C3" s="364" t="s">
        <v>217</v>
      </c>
      <c r="D3" s="365">
        <v>2.5000000000000001E-3</v>
      </c>
      <c r="E3" s="366">
        <f>E49</f>
        <v>106</v>
      </c>
      <c r="F3" s="366">
        <f>+ROUND(E3/1.21,2)</f>
        <v>87.6</v>
      </c>
      <c r="G3" s="366">
        <f t="shared" ref="G3:G8" si="0">E3*D3</f>
        <v>0.26500000000000001</v>
      </c>
      <c r="H3" s="92">
        <f>('Càlcul pressupost '!$AI$62-'Càlcul pressupost '!$AI$60)*D3</f>
        <v>14.819723763118443</v>
      </c>
      <c r="I3" s="92">
        <f>('Càlcul pressupost '!$AI$100-'Càlcul pressupost '!$AI$98)*D3</f>
        <v>17.381101574212895</v>
      </c>
      <c r="J3" s="92">
        <f>('Càlcul pressupost '!$AI$138-'Càlcul pressupost '!$AI$136)*D3</f>
        <v>13.90025074962519</v>
      </c>
      <c r="K3" s="92">
        <f>('Càlcul pressupost '!$AI$176-'Càlcul pressupost '!$AI$174)*D3</f>
        <v>11.839383433283361</v>
      </c>
      <c r="L3" s="92">
        <f>('Càlcul pressupost '!$AI$214-'Càlcul pressupost '!$AI$212)*D3</f>
        <v>3.7179816341829088</v>
      </c>
    </row>
    <row r="4" spans="2:12">
      <c r="B4" s="670"/>
      <c r="C4" s="364" t="s">
        <v>218</v>
      </c>
      <c r="D4" s="365">
        <v>0.04</v>
      </c>
      <c r="E4" s="366">
        <f t="shared" ref="E4:E8" si="1">E50</f>
        <v>81.55</v>
      </c>
      <c r="F4" s="366">
        <f t="shared" ref="F4:F8" si="2">+ROUND(E4/1.21,2)</f>
        <v>67.400000000000006</v>
      </c>
      <c r="G4" s="366">
        <f t="shared" si="0"/>
        <v>3.262</v>
      </c>
      <c r="H4" s="92">
        <f>('Càlcul pressupost '!$AI$62-'Càlcul pressupost '!$AI$60)*D4</f>
        <v>237.11558020989509</v>
      </c>
      <c r="I4" s="92">
        <f>('Càlcul pressupost '!$AI$100-'Càlcul pressupost '!$AI$98)*D4</f>
        <v>278.09762518740632</v>
      </c>
      <c r="J4" s="92">
        <f>('Càlcul pressupost '!$AI$138-'Càlcul pressupost '!$AI$136)*D4</f>
        <v>222.40401199400304</v>
      </c>
      <c r="K4" s="92">
        <f>('Càlcul pressupost '!$AI$176-'Càlcul pressupost '!$AI$174)*D4</f>
        <v>189.43013493253378</v>
      </c>
      <c r="L4" s="92">
        <f>('Càlcul pressupost '!$AI$214-'Càlcul pressupost '!$AI$212)*D4</f>
        <v>59.487706146926541</v>
      </c>
    </row>
    <row r="5" spans="2:12">
      <c r="B5" s="670"/>
      <c r="C5" s="364" t="s">
        <v>467</v>
      </c>
      <c r="D5" s="365">
        <v>0</v>
      </c>
      <c r="E5" s="366">
        <f t="shared" si="1"/>
        <v>74.97</v>
      </c>
      <c r="F5" s="366">
        <f t="shared" si="2"/>
        <v>61.96</v>
      </c>
      <c r="G5" s="366">
        <f t="shared" si="0"/>
        <v>0</v>
      </c>
      <c r="H5" s="92">
        <f>('Càlcul pressupost '!$AI$62-'Càlcul pressupost '!$AI$60)*D5</f>
        <v>0</v>
      </c>
      <c r="I5" s="92">
        <f>('Càlcul pressupost '!$AI$100-'Càlcul pressupost '!$AI$98)*D5</f>
        <v>0</v>
      </c>
      <c r="J5" s="92">
        <f>('Càlcul pressupost '!$AI$138-'Càlcul pressupost '!$AI$136)*D5</f>
        <v>0</v>
      </c>
      <c r="K5" s="92">
        <f>('Càlcul pressupost '!$AI$176-'Càlcul pressupost '!$AI$174)*D5</f>
        <v>0</v>
      </c>
      <c r="L5" s="92">
        <f>('Càlcul pressupost '!$AI$214-'Càlcul pressupost '!$AI$212)*D5</f>
        <v>0</v>
      </c>
    </row>
    <row r="6" spans="2:12" ht="15" customHeight="1">
      <c r="B6" s="670"/>
      <c r="C6" s="364" t="s">
        <v>468</v>
      </c>
      <c r="D6" s="365">
        <v>0.1</v>
      </c>
      <c r="E6" s="366">
        <f t="shared" si="1"/>
        <v>114.15</v>
      </c>
      <c r="F6" s="366">
        <f t="shared" si="2"/>
        <v>94.34</v>
      </c>
      <c r="G6" s="366">
        <f t="shared" si="0"/>
        <v>11.415000000000001</v>
      </c>
      <c r="H6" s="92">
        <f>('Càlcul pressupost '!$AI$62-'Càlcul pressupost '!$AI$60)*D6</f>
        <v>592.78895052473774</v>
      </c>
      <c r="I6" s="92">
        <f>('Càlcul pressupost '!$AI$100-'Càlcul pressupost '!$AI$98)*D6</f>
        <v>695.24406296851578</v>
      </c>
      <c r="J6" s="92">
        <f>('Càlcul pressupost '!$AI$138-'Càlcul pressupost '!$AI$136)*D6</f>
        <v>556.01002998500769</v>
      </c>
      <c r="K6" s="92">
        <f>('Càlcul pressupost '!$AI$176-'Càlcul pressupost '!$AI$174)*D6</f>
        <v>473.57533733133442</v>
      </c>
      <c r="L6" s="92">
        <f>('Càlcul pressupost '!$AI$214-'Càlcul pressupost '!$AI$212)*D6</f>
        <v>148.71926536731635</v>
      </c>
    </row>
    <row r="7" spans="2:12">
      <c r="B7" s="670"/>
      <c r="C7" s="364" t="s">
        <v>220</v>
      </c>
      <c r="D7" s="365">
        <v>0.35</v>
      </c>
      <c r="E7" s="366">
        <f t="shared" si="1"/>
        <v>72.17</v>
      </c>
      <c r="F7" s="366">
        <f t="shared" si="2"/>
        <v>59.64</v>
      </c>
      <c r="G7" s="366">
        <f t="shared" si="0"/>
        <v>25.259499999999999</v>
      </c>
      <c r="H7" s="92">
        <f>('Càlcul pressupost '!$AI$62-'Càlcul pressupost '!$AI$60)*D7</f>
        <v>2074.7613268365817</v>
      </c>
      <c r="I7" s="92">
        <f>('Càlcul pressupost '!$AI$100-'Càlcul pressupost '!$AI$98)*D7</f>
        <v>2433.3542203898051</v>
      </c>
      <c r="J7" s="92">
        <f>('Càlcul pressupost '!$AI$138-'Càlcul pressupost '!$AI$136)*D7</f>
        <v>1946.0351049475266</v>
      </c>
      <c r="K7" s="92">
        <f>('Càlcul pressupost '!$AI$176-'Càlcul pressupost '!$AI$174)*D7</f>
        <v>1657.5136806596704</v>
      </c>
      <c r="L7" s="92">
        <f>('Càlcul pressupost '!$AI$214-'Càlcul pressupost '!$AI$212)*D7</f>
        <v>520.51742878560719</v>
      </c>
    </row>
    <row r="8" spans="2:12">
      <c r="B8" s="670"/>
      <c r="C8" s="364" t="s">
        <v>221</v>
      </c>
      <c r="D8" s="365">
        <v>0.50749999999999995</v>
      </c>
      <c r="E8" s="366">
        <f t="shared" si="1"/>
        <v>52.21</v>
      </c>
      <c r="F8" s="366">
        <f t="shared" si="2"/>
        <v>43.15</v>
      </c>
      <c r="G8" s="366">
        <f t="shared" si="0"/>
        <v>26.496574999999996</v>
      </c>
      <c r="H8" s="92">
        <f>('Càlcul pressupost '!$AI$62-'Càlcul pressupost '!$AI$60)*D8</f>
        <v>3008.4039239130439</v>
      </c>
      <c r="I8" s="92">
        <f>('Càlcul pressupost '!$AI$100-'Càlcul pressupost '!$AI$98)*D8</f>
        <v>3528.363619565217</v>
      </c>
      <c r="J8" s="92">
        <f>('Càlcul pressupost '!$AI$138-'Càlcul pressupost '!$AI$136)*D8</f>
        <v>2821.7509021739133</v>
      </c>
      <c r="K8" s="92">
        <f>('Càlcul pressupost '!$AI$176-'Càlcul pressupost '!$AI$174)*D8</f>
        <v>2403.3948369565219</v>
      </c>
      <c r="L8" s="92">
        <f>('Càlcul pressupost '!$AI$214-'Càlcul pressupost '!$AI$212)*D8</f>
        <v>754.75027173913043</v>
      </c>
    </row>
    <row r="9" spans="2:12">
      <c r="B9" s="670"/>
      <c r="C9" s="667" t="s">
        <v>222</v>
      </c>
      <c r="D9" s="668"/>
      <c r="E9" s="669"/>
      <c r="F9" s="367"/>
      <c r="G9" s="368">
        <f>ROUND(SUM(G3:G8),2)</f>
        <v>66.7</v>
      </c>
    </row>
    <row r="10" spans="2:12">
      <c r="B10" s="666" t="s">
        <v>223</v>
      </c>
      <c r="C10" s="364" t="str">
        <f t="shared" ref="C10:C15" si="3">C3</f>
        <v>Coordinador del contracte</v>
      </c>
      <c r="D10" s="365">
        <v>2.5000000000000001E-3</v>
      </c>
      <c r="E10" s="366">
        <f t="shared" ref="E10:E15" si="4">E3</f>
        <v>106</v>
      </c>
      <c r="F10" s="366">
        <f t="shared" ref="F10:F15" si="5">+ROUND(E10/1.21,2)</f>
        <v>87.6</v>
      </c>
      <c r="G10" s="366">
        <f t="shared" ref="G10:G15" si="6">E10*D10</f>
        <v>0.26500000000000001</v>
      </c>
      <c r="H10" s="92">
        <f>('Càlcul pressupost '!$AJ$62-'Càlcul pressupost '!$AJ$60+'Càlcul pressupost '!$AL$62-'Càlcul pressupost '!$AL$60)*D10</f>
        <v>28.032062501729541</v>
      </c>
      <c r="I10" s="92">
        <f>('Càlcul pressupost '!$AJ$100-'Càlcul pressupost '!$AJ$98+'Càlcul pressupost '!$AL$100-'Càlcul pressupost '!$AL$98)*D10</f>
        <v>20.51452098950525</v>
      </c>
      <c r="J10" s="92">
        <f>('Càlcul pressupost '!$AJ$138-'Càlcul pressupost '!$AJ$136+'Càlcul pressupost '!$AL$138-'Càlcul pressupost '!$AL$136)*D10</f>
        <v>12.541667541229383</v>
      </c>
      <c r="K10" s="92">
        <f>('Càlcul pressupost '!$AJ$176-'Càlcul pressupost '!$AJ$174+'Càlcul pressupost '!$AL$176-'Càlcul pressupost '!$AL$174)*D10</f>
        <v>6.0635959520239862</v>
      </c>
      <c r="L10" s="92">
        <f>('Càlcul pressupost '!$AJ$214-'Càlcul pressupost '!$AJ$212+'Càlcul pressupost '!$AL$214-'Càlcul pressupost '!$AL$212)*D10</f>
        <v>4.1066413043478258</v>
      </c>
    </row>
    <row r="11" spans="2:12">
      <c r="B11" s="670"/>
      <c r="C11" s="364" t="str">
        <f t="shared" si="3"/>
        <v>Cap de projecte</v>
      </c>
      <c r="D11" s="365">
        <v>0.04</v>
      </c>
      <c r="E11" s="366">
        <f t="shared" si="4"/>
        <v>81.55</v>
      </c>
      <c r="F11" s="366">
        <f t="shared" si="5"/>
        <v>67.400000000000006</v>
      </c>
      <c r="G11" s="366">
        <f t="shared" si="6"/>
        <v>3.262</v>
      </c>
      <c r="H11" s="92">
        <f>('Càlcul pressupost '!$AJ$62-'Càlcul pressupost '!$AJ$60+'Càlcul pressupost '!$AL$62-'Càlcul pressupost '!$AL$60)*D11</f>
        <v>448.51300002767266</v>
      </c>
      <c r="I11" s="92">
        <f>('Càlcul pressupost '!$AJ$100-'Càlcul pressupost '!$AJ$98+'Càlcul pressupost '!$AL$100-'Càlcul pressupost '!$AL$98)*D11</f>
        <v>328.232335832084</v>
      </c>
      <c r="J11" s="92">
        <f>('Càlcul pressupost '!$AJ$138-'Càlcul pressupost '!$AJ$136+'Càlcul pressupost '!$AL$138-'Càlcul pressupost '!$AL$136)*D11</f>
        <v>200.66668065967013</v>
      </c>
      <c r="K11" s="92">
        <f>('Càlcul pressupost '!$AJ$176-'Càlcul pressupost '!$AJ$174+'Càlcul pressupost '!$AL$176-'Càlcul pressupost '!$AL$174)*D11</f>
        <v>97.017535232383779</v>
      </c>
      <c r="L11" s="92">
        <f>('Càlcul pressupost '!$AJ$214-'Càlcul pressupost '!$AJ$212+'Càlcul pressupost '!$AL$214-'Càlcul pressupost '!$AL$212)*D11</f>
        <v>65.706260869565213</v>
      </c>
    </row>
    <row r="12" spans="2:12">
      <c r="B12" s="670"/>
      <c r="C12" s="364" t="str">
        <f t="shared" si="3"/>
        <v xml:space="preserve">Responsable de servei/Consultor </v>
      </c>
      <c r="D12" s="365">
        <v>0</v>
      </c>
      <c r="E12" s="366">
        <f t="shared" si="4"/>
        <v>74.97</v>
      </c>
      <c r="F12" s="366">
        <f t="shared" si="5"/>
        <v>61.96</v>
      </c>
      <c r="G12" s="366">
        <f t="shared" si="6"/>
        <v>0</v>
      </c>
      <c r="H12" s="92">
        <f>('Càlcul pressupost '!$AJ$62-'Càlcul pressupost '!$AJ$60+'Càlcul pressupost '!$AL$62-'Càlcul pressupost '!$AL$60)*D12</f>
        <v>0</v>
      </c>
      <c r="I12" s="92">
        <f>('Càlcul pressupost '!$AJ$100-'Càlcul pressupost '!$AJ$98+'Càlcul pressupost '!$AL$100-'Càlcul pressupost '!$AL$98)*D12</f>
        <v>0</v>
      </c>
      <c r="J12" s="92">
        <f>('Càlcul pressupost '!$AJ$138-'Càlcul pressupost '!$AJ$136+'Càlcul pressupost '!$AL$138-'Càlcul pressupost '!$AL$136)*D12</f>
        <v>0</v>
      </c>
      <c r="K12" s="92">
        <f>('Càlcul pressupost '!$AJ$176-'Càlcul pressupost '!$AJ$174+'Càlcul pressupost '!$AL$176-'Càlcul pressupost '!$AL$174)*D12</f>
        <v>0</v>
      </c>
      <c r="L12" s="92">
        <f>('Càlcul pressupost '!$AJ$214-'Càlcul pressupost '!$AJ$212+'Càlcul pressupost '!$AL$214-'Càlcul pressupost '!$AL$212)*D12</f>
        <v>0</v>
      </c>
    </row>
    <row r="13" spans="2:12">
      <c r="B13" s="670"/>
      <c r="C13" s="364" t="str">
        <f t="shared" si="3"/>
        <v>Arquitecte/a - Resp. Seguretat</v>
      </c>
      <c r="D13" s="365">
        <v>0.1</v>
      </c>
      <c r="E13" s="366">
        <f t="shared" si="4"/>
        <v>114.15</v>
      </c>
      <c r="F13" s="366">
        <f t="shared" si="5"/>
        <v>94.34</v>
      </c>
      <c r="G13" s="366">
        <f t="shared" si="6"/>
        <v>11.415000000000001</v>
      </c>
      <c r="H13" s="92">
        <f>('Càlcul pressupost '!$AJ$62-'Càlcul pressupost '!$AJ$60+'Càlcul pressupost '!$AL$62-'Càlcul pressupost '!$AL$60)*D13</f>
        <v>1121.2825000691817</v>
      </c>
      <c r="I13" s="92">
        <f>('Càlcul pressupost '!$AJ$100-'Càlcul pressupost '!$AJ$98+'Càlcul pressupost '!$AL$100-'Càlcul pressupost '!$AL$98)*D13</f>
        <v>820.58083958021007</v>
      </c>
      <c r="J13" s="92">
        <f>('Càlcul pressupost '!$AJ$138-'Càlcul pressupost '!$AJ$136+'Càlcul pressupost '!$AL$138-'Càlcul pressupost '!$AL$136)*D13</f>
        <v>501.66670164917537</v>
      </c>
      <c r="K13" s="92">
        <f>('Càlcul pressupost '!$AJ$176-'Càlcul pressupost '!$AJ$174+'Càlcul pressupost '!$AL$176-'Càlcul pressupost '!$AL$174)*D13</f>
        <v>242.54383808095946</v>
      </c>
      <c r="L13" s="92">
        <f>('Càlcul pressupost '!$AJ$214-'Càlcul pressupost '!$AJ$212+'Càlcul pressupost '!$AL$214-'Càlcul pressupost '!$AL$212)*D13</f>
        <v>164.26565217391305</v>
      </c>
    </row>
    <row r="14" spans="2:12">
      <c r="B14" s="670"/>
      <c r="C14" s="364" t="str">
        <f t="shared" si="3"/>
        <v>Analista</v>
      </c>
      <c r="D14" s="365">
        <v>0.35</v>
      </c>
      <c r="E14" s="366">
        <f t="shared" si="4"/>
        <v>72.17</v>
      </c>
      <c r="F14" s="366">
        <f t="shared" si="5"/>
        <v>59.64</v>
      </c>
      <c r="G14" s="366">
        <f t="shared" si="6"/>
        <v>25.259499999999999</v>
      </c>
      <c r="H14" s="92">
        <f>('Càlcul pressupost '!$AJ$62-'Càlcul pressupost '!$AJ$60+'Càlcul pressupost '!$AL$62-'Càlcul pressupost '!$AL$60)*D14</f>
        <v>3924.4887502421357</v>
      </c>
      <c r="I14" s="92">
        <f>('Càlcul pressupost '!$AJ$100-'Càlcul pressupost '!$AJ$98+'Càlcul pressupost '!$AL$100-'Càlcul pressupost '!$AL$98)*D14</f>
        <v>2872.0329385307346</v>
      </c>
      <c r="J14" s="92">
        <f>('Càlcul pressupost '!$AJ$138-'Càlcul pressupost '!$AJ$136+'Càlcul pressupost '!$AL$138-'Càlcul pressupost '!$AL$136)*D14</f>
        <v>1755.8334557721134</v>
      </c>
      <c r="K14" s="92">
        <f>('Càlcul pressupost '!$AJ$176-'Càlcul pressupost '!$AJ$174+'Càlcul pressupost '!$AL$176-'Càlcul pressupost '!$AL$174)*D14</f>
        <v>848.90343328335803</v>
      </c>
      <c r="L14" s="92">
        <f>('Càlcul pressupost '!$AJ$214-'Càlcul pressupost '!$AJ$212+'Càlcul pressupost '!$AL$214-'Càlcul pressupost '!$AL$212)*D14</f>
        <v>574.92978260869552</v>
      </c>
    </row>
    <row r="15" spans="2:12">
      <c r="B15" s="670"/>
      <c r="C15" s="364" t="str">
        <f t="shared" si="3"/>
        <v>Analista programador/a</v>
      </c>
      <c r="D15" s="365">
        <v>0.50749999999999995</v>
      </c>
      <c r="E15" s="366">
        <f t="shared" si="4"/>
        <v>52.21</v>
      </c>
      <c r="F15" s="366">
        <f t="shared" si="5"/>
        <v>43.15</v>
      </c>
      <c r="G15" s="366">
        <f t="shared" si="6"/>
        <v>26.496574999999996</v>
      </c>
      <c r="H15" s="92">
        <f>('Càlcul pressupost '!$AJ$62-'Càlcul pressupost '!$AJ$60+'Càlcul pressupost '!$AL$62-'Càlcul pressupost '!$AL$60)*D15</f>
        <v>5690.5086878510965</v>
      </c>
      <c r="I15" s="92">
        <f>('Càlcul pressupost '!$AJ$100-'Càlcul pressupost '!$AJ$98+'Càlcul pressupost '!$AL$100-'Càlcul pressupost '!$AL$98)*D15</f>
        <v>4164.4477608695652</v>
      </c>
      <c r="J15" s="92">
        <f>('Càlcul pressupost '!$AJ$138-'Càlcul pressupost '!$AJ$136+'Càlcul pressupost '!$AL$138-'Càlcul pressupost '!$AL$136)*D15</f>
        <v>2545.9585108695646</v>
      </c>
      <c r="K15" s="92">
        <f>('Càlcul pressupost '!$AJ$176-'Càlcul pressupost '!$AJ$174+'Càlcul pressupost '!$AL$176-'Càlcul pressupost '!$AL$174)*D15</f>
        <v>1230.9099782608691</v>
      </c>
      <c r="L15" s="92">
        <f>('Càlcul pressupost '!$AJ$214-'Càlcul pressupost '!$AJ$212+'Càlcul pressupost '!$AL$214-'Càlcul pressupost '!$AL$212)*D15</f>
        <v>833.64818478260861</v>
      </c>
    </row>
    <row r="16" spans="2:12">
      <c r="B16" s="670"/>
      <c r="C16" s="667" t="s">
        <v>222</v>
      </c>
      <c r="D16" s="668"/>
      <c r="E16" s="669"/>
      <c r="F16" s="367"/>
      <c r="G16" s="368">
        <f>ROUND(SUM(G10:G15),2)</f>
        <v>66.7</v>
      </c>
      <c r="H16" s="51"/>
    </row>
    <row r="17" spans="2:12">
      <c r="B17" s="666" t="s">
        <v>29</v>
      </c>
      <c r="C17" s="364" t="str">
        <f t="shared" ref="C17:C22" si="7">C3</f>
        <v>Coordinador del contracte</v>
      </c>
      <c r="D17" s="365">
        <v>0.05</v>
      </c>
      <c r="E17" s="366">
        <f t="shared" ref="E17:E22" si="8">E3</f>
        <v>106</v>
      </c>
      <c r="F17" s="366">
        <f t="shared" ref="F17:F22" si="9">+ROUND(E17/1.21,2)</f>
        <v>87.6</v>
      </c>
      <c r="G17" s="366">
        <f t="shared" ref="G17:G22" si="10">E17*D17</f>
        <v>5.3000000000000007</v>
      </c>
      <c r="H17" s="92">
        <f>('Càlcul pressupost '!$AK$62-'Càlcul pressupost '!$AK$60)*D17</f>
        <v>121.84144736842107</v>
      </c>
      <c r="I17" s="92">
        <f>('Càlcul pressupost '!$AK$100-'Càlcul pressupost '!$AK$98)*D17</f>
        <v>142.47983379501386</v>
      </c>
      <c r="J17" s="92">
        <f>('Càlcul pressupost '!$AK$138-'Càlcul pressupost '!$AK$136)*D17</f>
        <v>106.96261080332411</v>
      </c>
      <c r="K17" s="92">
        <f>('Càlcul pressupost '!$AK$176-'Càlcul pressupost '!$AK$174)*D17</f>
        <v>80.866786703601122</v>
      </c>
      <c r="L17" s="92">
        <f>('Càlcul pressupost '!$AK$214-'Càlcul pressupost '!$AK$212)*D17</f>
        <v>17.89628808864266</v>
      </c>
    </row>
    <row r="18" spans="2:12">
      <c r="B18" s="666"/>
      <c r="C18" s="364" t="str">
        <f t="shared" si="7"/>
        <v>Cap de projecte</v>
      </c>
      <c r="D18" s="365">
        <v>0.44</v>
      </c>
      <c r="E18" s="366">
        <f t="shared" si="8"/>
        <v>81.55</v>
      </c>
      <c r="F18" s="366">
        <f t="shared" si="9"/>
        <v>67.400000000000006</v>
      </c>
      <c r="G18" s="366">
        <f t="shared" si="10"/>
        <v>35.881999999999998</v>
      </c>
      <c r="H18" s="92">
        <f>('Càlcul pressupost '!$AK$62-'Càlcul pressupost '!$AK$60)*D18</f>
        <v>1072.2047368421054</v>
      </c>
      <c r="I18" s="92">
        <f>('Càlcul pressupost '!$AK$100-'Càlcul pressupost '!$AK$98)*D18</f>
        <v>1253.822537396122</v>
      </c>
      <c r="J18" s="92">
        <f>('Càlcul pressupost '!$AK$138-'Càlcul pressupost '!$AK$136)*D18</f>
        <v>941.27097506925213</v>
      </c>
      <c r="K18" s="92">
        <f>('Càlcul pressupost '!$AK$176-'Càlcul pressupost '!$AK$174)*D18</f>
        <v>711.62772299168978</v>
      </c>
      <c r="L18" s="92">
        <f>('Càlcul pressupost '!$AK$214-'Càlcul pressupost '!$AK$212)*D18</f>
        <v>157.4873351800554</v>
      </c>
    </row>
    <row r="19" spans="2:12">
      <c r="B19" s="666"/>
      <c r="C19" s="364" t="str">
        <f t="shared" si="7"/>
        <v xml:space="preserve">Responsable de servei/Consultor </v>
      </c>
      <c r="D19" s="365">
        <v>0</v>
      </c>
      <c r="E19" s="366">
        <f t="shared" si="8"/>
        <v>74.97</v>
      </c>
      <c r="F19" s="366">
        <f t="shared" si="9"/>
        <v>61.96</v>
      </c>
      <c r="G19" s="366">
        <f t="shared" si="10"/>
        <v>0</v>
      </c>
      <c r="H19" s="92">
        <f>('Càlcul pressupost '!$AK$62-'Càlcul pressupost '!$AK$60)*D19</f>
        <v>0</v>
      </c>
      <c r="I19" s="92">
        <f>('Càlcul pressupost '!$AK$100-'Càlcul pressupost '!$AK$98)*D19</f>
        <v>0</v>
      </c>
      <c r="J19" s="92">
        <f>('Càlcul pressupost '!$AK$138-'Càlcul pressupost '!$AK$136)*D19</f>
        <v>0</v>
      </c>
      <c r="K19" s="92">
        <f>('Càlcul pressupost '!$AK$176-'Càlcul pressupost '!$AK$174)*D19</f>
        <v>0</v>
      </c>
      <c r="L19" s="92">
        <f>('Càlcul pressupost '!$AK$214-'Càlcul pressupost '!$AK$212)*D19</f>
        <v>0</v>
      </c>
    </row>
    <row r="20" spans="2:12">
      <c r="B20" s="666"/>
      <c r="C20" s="364" t="str">
        <f t="shared" si="7"/>
        <v>Arquitecte/a - Resp. Seguretat</v>
      </c>
      <c r="D20" s="365">
        <v>0</v>
      </c>
      <c r="E20" s="366">
        <f t="shared" si="8"/>
        <v>114.15</v>
      </c>
      <c r="F20" s="366">
        <f t="shared" si="9"/>
        <v>94.34</v>
      </c>
      <c r="G20" s="366">
        <f t="shared" si="10"/>
        <v>0</v>
      </c>
      <c r="H20" s="92">
        <f>('Càlcul pressupost '!$AK$62-'Càlcul pressupost '!$AK$60)*D20</f>
        <v>0</v>
      </c>
      <c r="I20" s="92">
        <f>('Càlcul pressupost '!$AK$100-'Càlcul pressupost '!$AK$98)*D20</f>
        <v>0</v>
      </c>
      <c r="J20" s="92">
        <f>('Càlcul pressupost '!$AK$138-'Càlcul pressupost '!$AK$136)*D20</f>
        <v>0</v>
      </c>
      <c r="K20" s="92">
        <f>('Càlcul pressupost '!$AK$176-'Càlcul pressupost '!$AK$174)*D20</f>
        <v>0</v>
      </c>
      <c r="L20" s="92">
        <f>('Càlcul pressupost '!$AK$214-'Càlcul pressupost '!$AK$212)*D20</f>
        <v>0</v>
      </c>
    </row>
    <row r="21" spans="2:12">
      <c r="B21" s="666"/>
      <c r="C21" s="364" t="str">
        <f t="shared" si="7"/>
        <v>Analista</v>
      </c>
      <c r="D21" s="365">
        <v>0.22</v>
      </c>
      <c r="E21" s="366">
        <f t="shared" si="8"/>
        <v>72.17</v>
      </c>
      <c r="F21" s="366">
        <f t="shared" si="9"/>
        <v>59.64</v>
      </c>
      <c r="G21" s="366">
        <f t="shared" si="10"/>
        <v>15.8774</v>
      </c>
      <c r="H21" s="92">
        <f>('Càlcul pressupost '!$AK$62-'Càlcul pressupost '!$AK$60)*D21</f>
        <v>536.10236842105269</v>
      </c>
      <c r="I21" s="92">
        <f>('Càlcul pressupost '!$AK$100-'Càlcul pressupost '!$AK$98)*D21</f>
        <v>626.91126869806101</v>
      </c>
      <c r="J21" s="92">
        <f>('Càlcul pressupost '!$AK$138-'Càlcul pressupost '!$AK$136)*D21</f>
        <v>470.63548753462607</v>
      </c>
      <c r="K21" s="92">
        <f>('Càlcul pressupost '!$AK$176-'Càlcul pressupost '!$AK$174)*D21</f>
        <v>355.81386149584489</v>
      </c>
      <c r="L21" s="92">
        <f>('Càlcul pressupost '!$AK$214-'Càlcul pressupost '!$AK$212)*D21</f>
        <v>78.743667590027698</v>
      </c>
    </row>
    <row r="22" spans="2:12">
      <c r="B22" s="666"/>
      <c r="C22" s="364" t="str">
        <f t="shared" si="7"/>
        <v>Analista programador/a</v>
      </c>
      <c r="D22" s="365">
        <v>0.28999999999999998</v>
      </c>
      <c r="E22" s="366">
        <f t="shared" si="8"/>
        <v>52.21</v>
      </c>
      <c r="F22" s="366">
        <f t="shared" si="9"/>
        <v>43.15</v>
      </c>
      <c r="G22" s="366">
        <f t="shared" si="10"/>
        <v>15.140899999999998</v>
      </c>
      <c r="H22" s="92">
        <f>('Càlcul pressupost '!$AK$62-'Càlcul pressupost '!$AK$60)*D22</f>
        <v>706.68039473684212</v>
      </c>
      <c r="I22" s="92">
        <f>('Càlcul pressupost '!$AK$100-'Càlcul pressupost '!$AK$98)*D22</f>
        <v>826.38303601108032</v>
      </c>
      <c r="J22" s="92">
        <f>('Càlcul pressupost '!$AK$138-'Càlcul pressupost '!$AK$136)*D22</f>
        <v>620.38314265927977</v>
      </c>
      <c r="K22" s="92">
        <f>('Càlcul pressupost '!$AK$176-'Càlcul pressupost '!$AK$174)*D22</f>
        <v>469.02736288088641</v>
      </c>
      <c r="L22" s="92">
        <f>('Càlcul pressupost '!$AK$214-'Càlcul pressupost '!$AK$212)*D22</f>
        <v>103.79847091412741</v>
      </c>
    </row>
    <row r="23" spans="2:12">
      <c r="B23" s="666"/>
      <c r="C23" s="667" t="s">
        <v>222</v>
      </c>
      <c r="D23" s="668"/>
      <c r="E23" s="669"/>
      <c r="F23" s="367"/>
      <c r="G23" s="368">
        <f>ROUND(SUM(G17:G22),2)</f>
        <v>72.2</v>
      </c>
      <c r="H23" s="51"/>
    </row>
    <row r="24" spans="2:12">
      <c r="B24" s="666" t="s">
        <v>224</v>
      </c>
      <c r="C24" s="364" t="str">
        <f t="shared" ref="C24:C29" si="11">C3</f>
        <v>Coordinador del contracte</v>
      </c>
      <c r="D24" s="365">
        <v>2.5000000000000001E-3</v>
      </c>
      <c r="E24" s="366">
        <f t="shared" ref="E24:E29" si="12">E3</f>
        <v>106</v>
      </c>
      <c r="F24" s="366">
        <f t="shared" ref="F24:F29" si="13">+ROUND(E24/1.21,2)</f>
        <v>87.6</v>
      </c>
      <c r="G24" s="366">
        <f t="shared" ref="G24:G29" si="14">E24*D24</f>
        <v>0.26500000000000001</v>
      </c>
      <c r="H24" s="92">
        <f>('Càlcul pressupost '!$AM$62-'Càlcul pressupost '!$AM$60)*D24</f>
        <v>12.37416829085457</v>
      </c>
      <c r="I24" s="92">
        <f>('Càlcul pressupost '!$AM$100-'Càlcul pressupost '!$AM$98)*D24</f>
        <v>12.787303598200896</v>
      </c>
      <c r="J24" s="92">
        <f>('Càlcul pressupost '!$AM$138-'Càlcul pressupost '!$AM$136)*D24</f>
        <v>12.401929535232382</v>
      </c>
      <c r="K24" s="92">
        <f>('Càlcul pressupost '!$AM$176-'Càlcul pressupost '!$AM$174)*D24</f>
        <v>12.242264242878562</v>
      </c>
      <c r="L24" s="92">
        <f>('Càlcul pressupost '!$AM$214-'Càlcul pressupost '!$AM$212)*D24</f>
        <v>1.2795988375675176</v>
      </c>
    </row>
    <row r="25" spans="2:12">
      <c r="B25" s="666"/>
      <c r="C25" s="364" t="str">
        <f t="shared" si="11"/>
        <v>Cap de projecte</v>
      </c>
      <c r="D25" s="365">
        <v>0.04</v>
      </c>
      <c r="E25" s="366">
        <f t="shared" si="12"/>
        <v>81.55</v>
      </c>
      <c r="F25" s="366">
        <f t="shared" si="13"/>
        <v>67.400000000000006</v>
      </c>
      <c r="G25" s="366">
        <f t="shared" si="14"/>
        <v>3.262</v>
      </c>
      <c r="H25" s="92">
        <f>('Càlcul pressupost '!$AM$62-'Càlcul pressupost '!$AM$60)*D25</f>
        <v>197.98669265367312</v>
      </c>
      <c r="I25" s="92">
        <f>('Càlcul pressupost '!$AM$100-'Càlcul pressupost '!$AM$98)*D25</f>
        <v>204.59685757121434</v>
      </c>
      <c r="J25" s="92">
        <f>('Càlcul pressupost '!$AM$138-'Càlcul pressupost '!$AM$136)*D25</f>
        <v>198.43087256371811</v>
      </c>
      <c r="K25" s="92">
        <f>('Càlcul pressupost '!$AM$176-'Càlcul pressupost '!$AM$174)*D25</f>
        <v>195.87622788605699</v>
      </c>
      <c r="L25" s="92">
        <f>('Càlcul pressupost '!$AM$214-'Càlcul pressupost '!$AM$212)*D25</f>
        <v>20.473581401080281</v>
      </c>
    </row>
    <row r="26" spans="2:12">
      <c r="B26" s="666"/>
      <c r="C26" s="364" t="s">
        <v>461</v>
      </c>
      <c r="D26" s="365">
        <v>0</v>
      </c>
      <c r="E26" s="366">
        <f t="shared" si="12"/>
        <v>74.97</v>
      </c>
      <c r="F26" s="366">
        <f t="shared" si="13"/>
        <v>61.96</v>
      </c>
      <c r="G26" s="366">
        <f t="shared" si="14"/>
        <v>0</v>
      </c>
      <c r="H26" s="92">
        <f>('Càlcul pressupost '!$AM$62-'Càlcul pressupost '!$AM$60)*D26</f>
        <v>0</v>
      </c>
      <c r="I26" s="92">
        <f>('Càlcul pressupost '!$AM$100-'Càlcul pressupost '!$AM$98)*D26</f>
        <v>0</v>
      </c>
      <c r="J26" s="92">
        <f>('Càlcul pressupost '!$AM$138-'Càlcul pressupost '!$AM$136)*D26</f>
        <v>0</v>
      </c>
      <c r="K26" s="92">
        <f>('Càlcul pressupost '!$AM$176-'Càlcul pressupost '!$AM$174)*D26</f>
        <v>0</v>
      </c>
      <c r="L26" s="92">
        <f>('Càlcul pressupost '!$AM$214-'Càlcul pressupost '!$AM$212)*D26</f>
        <v>0</v>
      </c>
    </row>
    <row r="27" spans="2:12">
      <c r="B27" s="666"/>
      <c r="C27" s="364" t="str">
        <f t="shared" si="11"/>
        <v>Arquitecte/a - Resp. Seguretat</v>
      </c>
      <c r="D27" s="365">
        <v>0.1</v>
      </c>
      <c r="E27" s="366">
        <f t="shared" si="12"/>
        <v>114.15</v>
      </c>
      <c r="F27" s="366">
        <f t="shared" si="13"/>
        <v>94.34</v>
      </c>
      <c r="G27" s="366">
        <f t="shared" si="14"/>
        <v>11.415000000000001</v>
      </c>
      <c r="H27" s="92">
        <f>('Càlcul pressupost '!$AM$62-'Càlcul pressupost '!$AM$60)*D27</f>
        <v>494.96673163418285</v>
      </c>
      <c r="I27" s="92">
        <f>('Càlcul pressupost '!$AM$100-'Càlcul pressupost '!$AM$98)*D27</f>
        <v>511.49214392803589</v>
      </c>
      <c r="J27" s="92">
        <f>('Càlcul pressupost '!$AM$138-'Càlcul pressupost '!$AM$136)*D27</f>
        <v>496.07718140929529</v>
      </c>
      <c r="K27" s="92">
        <f>('Càlcul pressupost '!$AM$176-'Càlcul pressupost '!$AM$174)*D27</f>
        <v>489.69056971514249</v>
      </c>
      <c r="L27" s="92">
        <f>('Càlcul pressupost '!$AM$214-'Càlcul pressupost '!$AM$212)*D27</f>
        <v>51.18395350270071</v>
      </c>
    </row>
    <row r="28" spans="2:12">
      <c r="B28" s="666"/>
      <c r="C28" s="364" t="str">
        <f t="shared" si="11"/>
        <v>Analista</v>
      </c>
      <c r="D28" s="365">
        <v>0.35</v>
      </c>
      <c r="E28" s="366">
        <f t="shared" si="12"/>
        <v>72.17</v>
      </c>
      <c r="F28" s="366">
        <f t="shared" si="13"/>
        <v>59.64</v>
      </c>
      <c r="G28" s="366">
        <f t="shared" si="14"/>
        <v>25.259499999999999</v>
      </c>
      <c r="H28" s="92">
        <f>('Càlcul pressupost '!$AM$62-'Càlcul pressupost '!$AM$60)*D28</f>
        <v>1732.3835607196397</v>
      </c>
      <c r="I28" s="92">
        <f>('Càlcul pressupost '!$AM$100-'Càlcul pressupost '!$AM$98)*D28</f>
        <v>1790.2225037481255</v>
      </c>
      <c r="J28" s="92">
        <f>('Càlcul pressupost '!$AM$138-'Càlcul pressupost '!$AM$136)*D28</f>
        <v>1736.2701349325334</v>
      </c>
      <c r="K28" s="92">
        <f>('Càlcul pressupost '!$AM$176-'Càlcul pressupost '!$AM$174)*D28</f>
        <v>1713.9169940029985</v>
      </c>
      <c r="L28" s="92">
        <f>('Càlcul pressupost '!$AM$214-'Càlcul pressupost '!$AM$212)*D28</f>
        <v>179.14383725945245</v>
      </c>
    </row>
    <row r="29" spans="2:12">
      <c r="B29" s="666"/>
      <c r="C29" s="364" t="str">
        <f t="shared" si="11"/>
        <v>Analista programador/a</v>
      </c>
      <c r="D29" s="365">
        <v>0.50749999999999995</v>
      </c>
      <c r="E29" s="366">
        <f t="shared" si="12"/>
        <v>52.21</v>
      </c>
      <c r="F29" s="366">
        <f t="shared" si="13"/>
        <v>43.15</v>
      </c>
      <c r="G29" s="366">
        <f t="shared" si="14"/>
        <v>26.496574999999996</v>
      </c>
      <c r="H29" s="92">
        <f>('Càlcul pressupost '!$AM$62-'Càlcul pressupost '!$AM$60)*D29</f>
        <v>2511.9561630434778</v>
      </c>
      <c r="I29" s="92">
        <f>('Càlcul pressupost '!$AM$100-'Càlcul pressupost '!$AM$98)*D29</f>
        <v>2595.8226304347818</v>
      </c>
      <c r="J29" s="92">
        <f>('Càlcul pressupost '!$AM$138-'Càlcul pressupost '!$AM$136)*D29</f>
        <v>2517.5916956521733</v>
      </c>
      <c r="K29" s="92">
        <f>('Càlcul pressupost '!$AM$176-'Càlcul pressupost '!$AM$174)*D29</f>
        <v>2485.1796413043476</v>
      </c>
      <c r="L29" s="92">
        <f>('Càlcul pressupost '!$AM$214-'Càlcul pressupost '!$AM$212)*D29</f>
        <v>259.75856402620605</v>
      </c>
    </row>
    <row r="30" spans="2:12">
      <c r="B30" s="666"/>
      <c r="C30" s="667" t="s">
        <v>222</v>
      </c>
      <c r="D30" s="668"/>
      <c r="E30" s="669"/>
      <c r="F30" s="367"/>
      <c r="G30" s="368">
        <f>ROUND(SUM(G24:G29),2)</f>
        <v>66.7</v>
      </c>
      <c r="H30" s="363" t="s">
        <v>462</v>
      </c>
      <c r="I30" s="363" t="s">
        <v>463</v>
      </c>
      <c r="J30" s="363" t="s">
        <v>464</v>
      </c>
      <c r="K30" s="363" t="s">
        <v>465</v>
      </c>
      <c r="L30" s="363" t="s">
        <v>466</v>
      </c>
    </row>
    <row r="31" spans="2:12">
      <c r="B31" s="666" t="s">
        <v>225</v>
      </c>
      <c r="C31" s="364" t="str">
        <f t="shared" ref="C31:C33" si="15">C58</f>
        <v>Coordinador del contracte</v>
      </c>
      <c r="D31" s="365">
        <v>2.5000000000000001E-3</v>
      </c>
      <c r="E31" s="613">
        <f t="shared" ref="E31:E33" si="16">E58</f>
        <v>106</v>
      </c>
      <c r="F31" s="366">
        <f t="shared" ref="F31:F34" si="17">+ROUND(E31/1.21,2)</f>
        <v>87.6</v>
      </c>
      <c r="G31" s="366">
        <f t="shared" ref="G31:G34" si="18">E31*D31</f>
        <v>0.26500000000000001</v>
      </c>
      <c r="H31" s="35">
        <f t="shared" ref="H31:H32" si="19">0*D31</f>
        <v>0</v>
      </c>
      <c r="I31" s="92">
        <f>'Càlcul pressupost '!$AN$98*D31</f>
        <v>0.79085011185682319</v>
      </c>
      <c r="J31" s="92">
        <f>'Càlcul pressupost '!$AN$136*D31</f>
        <v>2.2223434004474276</v>
      </c>
      <c r="K31" s="92">
        <f>'Càlcul pressupost '!$AN$174*D31</f>
        <v>2.2223434004474276</v>
      </c>
      <c r="L31" s="92">
        <f>'Càlcul pressupost '!$AN$212*D31</f>
        <v>0.54797517589304712</v>
      </c>
    </row>
    <row r="32" spans="2:12">
      <c r="B32" s="670"/>
      <c r="C32" s="364" t="str">
        <f t="shared" si="15"/>
        <v>Cap de projecte (sènior)</v>
      </c>
      <c r="D32" s="365">
        <v>0.04</v>
      </c>
      <c r="E32" s="613">
        <f t="shared" si="16"/>
        <v>81.55</v>
      </c>
      <c r="F32" s="366">
        <f t="shared" si="17"/>
        <v>67.400000000000006</v>
      </c>
      <c r="G32" s="366">
        <f t="shared" si="18"/>
        <v>3.262</v>
      </c>
      <c r="H32" s="35">
        <f t="shared" si="19"/>
        <v>0</v>
      </c>
      <c r="I32" s="92">
        <f>'Càlcul pressupost '!$AN$98*D32</f>
        <v>12.653601789709171</v>
      </c>
      <c r="J32" s="92">
        <f>'Càlcul pressupost '!$AN$136*D32</f>
        <v>35.557494407158842</v>
      </c>
      <c r="K32" s="92">
        <f>'Càlcul pressupost '!$AN$174*D32</f>
        <v>35.557494407158842</v>
      </c>
      <c r="L32" s="92">
        <f>'Càlcul pressupost '!$AN$212*D32</f>
        <v>8.7676028142887539</v>
      </c>
    </row>
    <row r="33" spans="2:12">
      <c r="B33" s="670"/>
      <c r="C33" s="364" t="str">
        <f t="shared" si="15"/>
        <v>Consultor/a Salesforce</v>
      </c>
      <c r="D33" s="365">
        <f>35.75%</f>
        <v>0.35749999999999998</v>
      </c>
      <c r="E33" s="613">
        <f t="shared" si="16"/>
        <v>54.01</v>
      </c>
      <c r="F33" s="366">
        <f t="shared" ref="F33" si="20">+ROUND(E33/1.21,2)</f>
        <v>44.64</v>
      </c>
      <c r="G33" s="366">
        <f t="shared" ref="G33" si="21">E33*D33</f>
        <v>19.308574999999998</v>
      </c>
      <c r="H33" s="35">
        <f t="shared" ref="H33:H35" si="22">0*D33</f>
        <v>0</v>
      </c>
      <c r="I33" s="92">
        <f>'Càlcul pressupost '!$AN$98*D33</f>
        <v>113.09156599552571</v>
      </c>
      <c r="J33" s="92">
        <f>'Càlcul pressupost '!$AN$136*D33</f>
        <v>317.79510626398212</v>
      </c>
      <c r="K33" s="92">
        <f>'Càlcul pressupost '!$AN$174*D33</f>
        <v>317.79510626398212</v>
      </c>
      <c r="L33" s="92">
        <f>'Càlcul pressupost '!$AN$212*D33</f>
        <v>78.360450152705738</v>
      </c>
    </row>
    <row r="34" spans="2:12">
      <c r="B34" s="670"/>
      <c r="C34" s="364" t="str">
        <f>C61</f>
        <v>Arquitecte/a Salesforce</v>
      </c>
      <c r="D34" s="365">
        <v>0.03</v>
      </c>
      <c r="E34" s="613">
        <f>E61</f>
        <v>110.27</v>
      </c>
      <c r="F34" s="366">
        <f t="shared" si="17"/>
        <v>91.13</v>
      </c>
      <c r="G34" s="366">
        <f t="shared" si="18"/>
        <v>3.3080999999999996</v>
      </c>
      <c r="H34" s="35">
        <f t="shared" si="22"/>
        <v>0</v>
      </c>
      <c r="I34" s="92">
        <f>'Càlcul pressupost '!$AN$98*D34</f>
        <v>9.4902013422818783</v>
      </c>
      <c r="J34" s="92">
        <f>'Càlcul pressupost '!$AN$136*D34</f>
        <v>26.668120805369128</v>
      </c>
      <c r="K34" s="92">
        <f>'Càlcul pressupost '!$AN$174*D34</f>
        <v>26.668120805369128</v>
      </c>
      <c r="L34" s="92">
        <f>'Càlcul pressupost '!$AN$212*D34</f>
        <v>6.5757021107165654</v>
      </c>
    </row>
    <row r="35" spans="2:12">
      <c r="B35" s="670"/>
      <c r="C35" s="364" t="str">
        <f>C62</f>
        <v>Analista programador/a sènior Salesforce</v>
      </c>
      <c r="D35" s="505">
        <v>0.56999999999999995</v>
      </c>
      <c r="E35" s="613">
        <f>E62</f>
        <v>71.77</v>
      </c>
      <c r="F35" s="366">
        <f t="shared" ref="F35" si="23">+ROUND(E35/1.21,2)</f>
        <v>59.31</v>
      </c>
      <c r="G35" s="366">
        <f t="shared" ref="G35" si="24">E35*D35</f>
        <v>40.908899999999996</v>
      </c>
      <c r="H35" s="35">
        <f t="shared" si="22"/>
        <v>0</v>
      </c>
      <c r="I35" s="92">
        <f>'Càlcul pressupost '!$AN$98*D35</f>
        <v>180.31382550335567</v>
      </c>
      <c r="J35" s="92">
        <f>'Càlcul pressupost '!$AN$136*D35</f>
        <v>506.69429530201342</v>
      </c>
      <c r="K35" s="92">
        <f>'Càlcul pressupost '!$AN$174*D35</f>
        <v>506.69429530201342</v>
      </c>
      <c r="L35" s="92">
        <f>'Càlcul pressupost '!$AN$212*D35</f>
        <v>124.93834010361473</v>
      </c>
    </row>
    <row r="36" spans="2:12">
      <c r="B36" s="670"/>
      <c r="C36" s="667" t="s">
        <v>222</v>
      </c>
      <c r="D36" s="668"/>
      <c r="E36" s="669"/>
      <c r="F36" s="367"/>
      <c r="G36" s="368">
        <f>ROUND(SUM(G31:G35),2)</f>
        <v>67.05</v>
      </c>
    </row>
    <row r="37" spans="2:12">
      <c r="B37" s="666" t="s">
        <v>227</v>
      </c>
      <c r="C37" s="364" t="str">
        <f>C31</f>
        <v>Coordinador del contracte</v>
      </c>
      <c r="D37" s="365">
        <v>2.5000000000000001E-3</v>
      </c>
      <c r="E37" s="366">
        <f>E31</f>
        <v>106</v>
      </c>
      <c r="F37" s="366">
        <f t="shared" ref="F37:F41" si="25">+ROUND(E37/1.21,2)</f>
        <v>87.6</v>
      </c>
      <c r="G37" s="366">
        <f t="shared" ref="G37:G41" si="26">E37*D37</f>
        <v>0.26500000000000001</v>
      </c>
      <c r="H37" s="35">
        <f>0*D37</f>
        <v>0</v>
      </c>
      <c r="I37" s="92">
        <f>'Càlcul pressupost '!$AN$98*D37</f>
        <v>0.79085011185682319</v>
      </c>
      <c r="J37" s="92">
        <f>'Càlcul pressupost '!$AN$136*D37</f>
        <v>2.2223434004474276</v>
      </c>
      <c r="K37" s="92">
        <f>'Càlcul pressupost '!$AN$174*D37</f>
        <v>2.2223434004474276</v>
      </c>
      <c r="L37" s="92">
        <f>'Càlcul pressupost '!$AN$212*D37</f>
        <v>0.54797517589304712</v>
      </c>
    </row>
    <row r="38" spans="2:12">
      <c r="B38" s="670"/>
      <c r="C38" s="364" t="str">
        <f>C32</f>
        <v>Cap de projecte (sènior)</v>
      </c>
      <c r="D38" s="365">
        <v>0.04</v>
      </c>
      <c r="E38" s="366">
        <f>E32</f>
        <v>81.55</v>
      </c>
      <c r="F38" s="366">
        <f t="shared" si="25"/>
        <v>67.400000000000006</v>
      </c>
      <c r="G38" s="366">
        <f t="shared" si="26"/>
        <v>3.262</v>
      </c>
      <c r="H38" s="35">
        <f t="shared" ref="H38:H41" si="27">0*D38</f>
        <v>0</v>
      </c>
      <c r="I38" s="92">
        <f>'Càlcul pressupost '!$AN$98*D38</f>
        <v>12.653601789709171</v>
      </c>
      <c r="J38" s="92">
        <f>'Càlcul pressupost '!$AN$136*D38</f>
        <v>35.557494407158842</v>
      </c>
      <c r="K38" s="92">
        <f>'Càlcul pressupost '!$AN$174*D38</f>
        <v>35.557494407158842</v>
      </c>
      <c r="L38" s="92">
        <f>'Càlcul pressupost '!$AN$212*D38</f>
        <v>8.7676028142887539</v>
      </c>
    </row>
    <row r="39" spans="2:12">
      <c r="B39" s="670"/>
      <c r="C39" s="364" t="str">
        <f>C33</f>
        <v>Consultor/a Salesforce</v>
      </c>
      <c r="D39" s="365">
        <f>35.75%</f>
        <v>0.35749999999999998</v>
      </c>
      <c r="E39" s="366">
        <f>E33</f>
        <v>54.01</v>
      </c>
      <c r="F39" s="366">
        <f t="shared" ref="F39" si="28">+ROUND(E39/1.21,2)</f>
        <v>44.64</v>
      </c>
      <c r="G39" s="366">
        <f t="shared" ref="G39" si="29">E39*D39</f>
        <v>19.308574999999998</v>
      </c>
      <c r="H39" s="35">
        <f t="shared" si="27"/>
        <v>0</v>
      </c>
      <c r="I39" s="92">
        <f>'Càlcul pressupost '!$AN$98*D39</f>
        <v>113.09156599552571</v>
      </c>
      <c r="J39" s="92">
        <f>'Càlcul pressupost '!$AN$136*D39</f>
        <v>317.79510626398212</v>
      </c>
      <c r="K39" s="92">
        <f>'Càlcul pressupost '!$AN$174*D39</f>
        <v>317.79510626398212</v>
      </c>
      <c r="L39" s="92">
        <f>'Càlcul pressupost '!$AN$212*D39</f>
        <v>78.360450152705738</v>
      </c>
    </row>
    <row r="40" spans="2:12">
      <c r="B40" s="670"/>
      <c r="C40" s="364" t="str">
        <f t="shared" ref="C40:C41" si="30">C34</f>
        <v>Arquitecte/a Salesforce</v>
      </c>
      <c r="D40" s="365">
        <v>0.03</v>
      </c>
      <c r="E40" s="366">
        <f t="shared" ref="E40:E41" si="31">E34</f>
        <v>110.27</v>
      </c>
      <c r="F40" s="366">
        <f t="shared" si="25"/>
        <v>91.13</v>
      </c>
      <c r="G40" s="366">
        <f t="shared" si="26"/>
        <v>3.3080999999999996</v>
      </c>
      <c r="H40" s="35">
        <f t="shared" si="27"/>
        <v>0</v>
      </c>
      <c r="I40" s="92">
        <f>'Càlcul pressupost '!$AN$98*D40</f>
        <v>9.4902013422818783</v>
      </c>
      <c r="J40" s="92">
        <f>'Càlcul pressupost '!$AN$136*D40</f>
        <v>26.668120805369128</v>
      </c>
      <c r="K40" s="92">
        <f>'Càlcul pressupost '!$AN$174*D40</f>
        <v>26.668120805369128</v>
      </c>
      <c r="L40" s="92">
        <f>'Càlcul pressupost '!$AN$212*D40</f>
        <v>6.5757021107165654</v>
      </c>
    </row>
    <row r="41" spans="2:12">
      <c r="B41" s="670"/>
      <c r="C41" s="364" t="str">
        <f t="shared" si="30"/>
        <v>Analista programador/a sènior Salesforce</v>
      </c>
      <c r="D41" s="505">
        <v>0.56999999999999995</v>
      </c>
      <c r="E41" s="366">
        <f t="shared" si="31"/>
        <v>71.77</v>
      </c>
      <c r="F41" s="366">
        <f t="shared" si="25"/>
        <v>59.31</v>
      </c>
      <c r="G41" s="366">
        <f t="shared" si="26"/>
        <v>40.908899999999996</v>
      </c>
      <c r="H41" s="35">
        <f t="shared" si="27"/>
        <v>0</v>
      </c>
      <c r="I41" s="92">
        <f>'Càlcul pressupost '!$AN$98*D41</f>
        <v>180.31382550335567</v>
      </c>
      <c r="J41" s="92">
        <f>'Càlcul pressupost '!$AN$136*D41</f>
        <v>506.69429530201342</v>
      </c>
      <c r="K41" s="92">
        <f>'Càlcul pressupost '!$AN$174*D41</f>
        <v>506.69429530201342</v>
      </c>
      <c r="L41" s="92">
        <f>'Càlcul pressupost '!$AN$212*D41</f>
        <v>124.93834010361473</v>
      </c>
    </row>
    <row r="42" spans="2:12">
      <c r="B42" s="670"/>
      <c r="C42" s="667" t="s">
        <v>222</v>
      </c>
      <c r="D42" s="668"/>
      <c r="E42" s="669"/>
      <c r="F42" s="367"/>
      <c r="G42" s="368">
        <f>ROUND(SUM(G37:G41),2)</f>
        <v>67.05</v>
      </c>
    </row>
    <row r="45" spans="2:12" ht="12.65" customHeight="1">
      <c r="G45" s="35">
        <v>75.09</v>
      </c>
    </row>
    <row r="47" spans="2:12">
      <c r="H47" s="610">
        <v>2026</v>
      </c>
      <c r="I47" s="610">
        <v>2027</v>
      </c>
      <c r="J47" s="610">
        <v>2028</v>
      </c>
      <c r="K47" s="610">
        <v>2029</v>
      </c>
      <c r="L47" s="610">
        <v>2030</v>
      </c>
    </row>
    <row r="48" spans="2:12" ht="26.5" thickBot="1">
      <c r="E48" s="363" t="s">
        <v>228</v>
      </c>
      <c r="F48" s="363" t="s">
        <v>229</v>
      </c>
      <c r="H48" s="363" t="s">
        <v>230</v>
      </c>
      <c r="I48" s="363" t="s">
        <v>230</v>
      </c>
      <c r="J48" s="363" t="s">
        <v>230</v>
      </c>
      <c r="K48" s="363" t="s">
        <v>230</v>
      </c>
      <c r="L48" s="363" t="s">
        <v>230</v>
      </c>
    </row>
    <row r="49" spans="2:15">
      <c r="B49" s="671" t="s">
        <v>231</v>
      </c>
      <c r="C49" s="662" t="s">
        <v>217</v>
      </c>
      <c r="D49" s="663"/>
      <c r="E49" s="369">
        <f t="shared" ref="E49:E54" si="32">+ROUND(F49*1.21,2)</f>
        <v>106</v>
      </c>
      <c r="F49" s="370">
        <v>87.6</v>
      </c>
      <c r="H49" s="92">
        <f t="shared" ref="H49:H54" si="33">((H3+H10+H17+H24)/160)/9</f>
        <v>0.1229634735584192</v>
      </c>
      <c r="I49" s="92">
        <f t="shared" ref="I49:K54" si="34">((I3+I10+I17+I24)/160)/12</f>
        <v>0.1006056041442359</v>
      </c>
      <c r="J49" s="92">
        <f t="shared" si="34"/>
        <v>7.5940863869484926E-2</v>
      </c>
      <c r="K49" s="92">
        <f t="shared" si="34"/>
        <v>5.7818765797805739E-2</v>
      </c>
      <c r="L49" s="92">
        <f t="shared" ref="L49:L54" si="35">((L3+L10+L17+L24)/160)/3</f>
        <v>5.6251062218210239E-2</v>
      </c>
    </row>
    <row r="50" spans="2:15">
      <c r="B50" s="672"/>
      <c r="C50" s="664" t="s">
        <v>232</v>
      </c>
      <c r="D50" s="665"/>
      <c r="E50" s="369">
        <f t="shared" si="32"/>
        <v>81.55</v>
      </c>
      <c r="F50" s="370">
        <f>73.46-73.46+ 67.4</f>
        <v>67.400000000000006</v>
      </c>
      <c r="H50" s="92">
        <f t="shared" si="33"/>
        <v>1.3582083400926015</v>
      </c>
      <c r="I50" s="92">
        <f t="shared" si="34"/>
        <v>1.0753902895764722</v>
      </c>
      <c r="J50" s="92">
        <f t="shared" si="34"/>
        <v>0.8139440313992935</v>
      </c>
      <c r="K50" s="92">
        <f t="shared" si="34"/>
        <v>0.62184980262638767</v>
      </c>
      <c r="L50" s="92">
        <f t="shared" si="35"/>
        <v>0.6315726741617238</v>
      </c>
    </row>
    <row r="51" spans="2:15">
      <c r="B51" s="672"/>
      <c r="C51" s="662" t="s">
        <v>233</v>
      </c>
      <c r="D51" s="663"/>
      <c r="E51" s="369">
        <f t="shared" si="32"/>
        <v>74.97</v>
      </c>
      <c r="F51" s="370">
        <f>61.96</f>
        <v>61.96</v>
      </c>
      <c r="H51" s="92">
        <f t="shared" si="33"/>
        <v>0</v>
      </c>
      <c r="I51" s="92">
        <f t="shared" si="34"/>
        <v>0</v>
      </c>
      <c r="J51" s="92">
        <f t="shared" si="34"/>
        <v>0</v>
      </c>
      <c r="K51" s="92">
        <f t="shared" si="34"/>
        <v>0</v>
      </c>
      <c r="L51" s="92">
        <f t="shared" si="35"/>
        <v>0</v>
      </c>
    </row>
    <row r="52" spans="2:15">
      <c r="B52" s="672"/>
      <c r="C52" s="662" t="s">
        <v>219</v>
      </c>
      <c r="D52" s="663"/>
      <c r="E52" s="369">
        <f t="shared" si="32"/>
        <v>114.15</v>
      </c>
      <c r="F52" s="370">
        <v>94.34</v>
      </c>
      <c r="H52" s="92">
        <f t="shared" si="33"/>
        <v>1.53405429321396</v>
      </c>
      <c r="I52" s="92">
        <f t="shared" si="34"/>
        <v>1.0558942950399801</v>
      </c>
      <c r="J52" s="92">
        <f t="shared" si="34"/>
        <v>0.80924682971014494</v>
      </c>
      <c r="K52" s="92">
        <f t="shared" si="34"/>
        <v>0.62802590892053978</v>
      </c>
      <c r="L52" s="92">
        <f t="shared" si="35"/>
        <v>0.75868514800818776</v>
      </c>
    </row>
    <row r="53" spans="2:15">
      <c r="B53" s="672"/>
      <c r="C53" s="664" t="s">
        <v>234</v>
      </c>
      <c r="D53" s="665"/>
      <c r="E53" s="369">
        <f t="shared" si="32"/>
        <v>72.17</v>
      </c>
      <c r="F53" s="370">
        <f>67.39*0.56+ 49.78*0.44</f>
        <v>59.641600000000011</v>
      </c>
      <c r="H53" s="92">
        <f t="shared" si="33"/>
        <v>5.7414833376523671</v>
      </c>
      <c r="I53" s="92">
        <f t="shared" si="34"/>
        <v>4.0221463184201696</v>
      </c>
      <c r="J53" s="92">
        <f t="shared" si="34"/>
        <v>3.0774865537431246</v>
      </c>
      <c r="K53" s="92">
        <f t="shared" si="34"/>
        <v>2.3834104007509747</v>
      </c>
      <c r="L53" s="92">
        <f t="shared" si="35"/>
        <v>2.8194473255078809</v>
      </c>
    </row>
    <row r="54" spans="2:15" ht="14.9" customHeight="1" thickBot="1">
      <c r="B54" s="673"/>
      <c r="C54" s="664" t="s">
        <v>469</v>
      </c>
      <c r="D54" s="665"/>
      <c r="E54" s="369">
        <f t="shared" si="32"/>
        <v>52.21</v>
      </c>
      <c r="F54" s="370">
        <f>43.37-43.37+43.15</f>
        <v>43.15</v>
      </c>
      <c r="H54" s="92">
        <f t="shared" si="33"/>
        <v>8.2760758121836542</v>
      </c>
      <c r="I54" s="92">
        <f t="shared" si="34"/>
        <v>5.7890713785836683</v>
      </c>
      <c r="J54" s="92">
        <f t="shared" si="34"/>
        <v>4.4300438809140266</v>
      </c>
      <c r="K54" s="92">
        <f t="shared" si="34"/>
        <v>3.4315165726055343</v>
      </c>
      <c r="L54" s="92">
        <f t="shared" si="35"/>
        <v>4.0665739405459851</v>
      </c>
      <c r="M54" s="373"/>
    </row>
    <row r="55" spans="2:15" s="373" customFormat="1" ht="14.9" customHeight="1">
      <c r="C55" s="371"/>
      <c r="D55" s="371"/>
      <c r="E55" s="372"/>
      <c r="G55" s="35"/>
      <c r="H55" s="611">
        <f>SUM(H49:H54)</f>
        <v>17.032785256701004</v>
      </c>
      <c r="I55" s="611">
        <f>SUM(I49:I54)</f>
        <v>12.043107885764526</v>
      </c>
      <c r="J55" s="611">
        <f>SUM(J49:J54)</f>
        <v>9.2066621596360747</v>
      </c>
      <c r="K55" s="611">
        <f>SUM(K49:K54)</f>
        <v>7.1226214507012422</v>
      </c>
      <c r="L55" s="611">
        <f>SUM(L49:L54)</f>
        <v>8.332530150441988</v>
      </c>
    </row>
    <row r="56" spans="2:15" s="373" customFormat="1" ht="14.9" customHeight="1">
      <c r="C56" s="371"/>
      <c r="D56" s="371"/>
      <c r="E56" s="372"/>
      <c r="G56" s="35"/>
      <c r="H56" s="610"/>
      <c r="I56" s="610"/>
      <c r="J56" s="610"/>
      <c r="K56" s="610"/>
      <c r="L56" s="610"/>
    </row>
    <row r="57" spans="2:15" s="373" customFormat="1" ht="27.65" customHeight="1">
      <c r="E57" s="363" t="s">
        <v>228</v>
      </c>
      <c r="F57" s="363" t="s">
        <v>229</v>
      </c>
      <c r="G57" s="35"/>
      <c r="H57" s="363" t="s">
        <v>230</v>
      </c>
      <c r="I57" s="363" t="s">
        <v>230</v>
      </c>
      <c r="J57" s="363" t="s">
        <v>230</v>
      </c>
      <c r="K57" s="363" t="s">
        <v>230</v>
      </c>
      <c r="L57" s="363" t="s">
        <v>230</v>
      </c>
      <c r="M57" s="35"/>
    </row>
    <row r="58" spans="2:15" s="373" customFormat="1" ht="14.9" customHeight="1">
      <c r="B58" s="674" t="s">
        <v>235</v>
      </c>
      <c r="C58" s="663" t="s">
        <v>217</v>
      </c>
      <c r="D58" s="663"/>
      <c r="E58" s="369">
        <f t="shared" ref="E58:E62" si="36">+ROUND(F58*1.21,2)</f>
        <v>106</v>
      </c>
      <c r="F58" s="370">
        <v>87.6</v>
      </c>
      <c r="G58" s="35"/>
      <c r="H58" s="35"/>
      <c r="I58" s="92">
        <f>((I31+I37)/160)/2.5</f>
        <v>3.9542505592841158E-3</v>
      </c>
      <c r="J58" s="92">
        <f t="shared" ref="J58:K62" si="37">((J31+J37)/160)/12</f>
        <v>2.314941042132737E-3</v>
      </c>
      <c r="K58" s="92">
        <f t="shared" si="37"/>
        <v>2.314941042132737E-3</v>
      </c>
      <c r="L58" s="92">
        <f>((L31+L37)/160)/3</f>
        <v>2.2832298995543632E-3</v>
      </c>
      <c r="M58" s="35"/>
      <c r="N58" s="35"/>
    </row>
    <row r="59" spans="2:15" s="373" customFormat="1" ht="14.9" customHeight="1">
      <c r="B59" s="674"/>
      <c r="C59" s="675" t="s">
        <v>232</v>
      </c>
      <c r="D59" s="675"/>
      <c r="E59" s="369">
        <f t="shared" si="36"/>
        <v>81.55</v>
      </c>
      <c r="F59" s="370">
        <f>73.46-73.46+ 67.4</f>
        <v>67.400000000000006</v>
      </c>
      <c r="G59" s="35"/>
      <c r="H59" s="35"/>
      <c r="I59" s="92">
        <f>((I32+I38)/160)/2.5</f>
        <v>6.3268008948545854E-2</v>
      </c>
      <c r="J59" s="92">
        <f t="shared" si="37"/>
        <v>3.7039056674123792E-2</v>
      </c>
      <c r="K59" s="92">
        <f t="shared" si="37"/>
        <v>3.7039056674123792E-2</v>
      </c>
      <c r="L59" s="92">
        <f>((L32+L38)/160)/3</f>
        <v>3.6531678392869811E-2</v>
      </c>
      <c r="M59" s="35"/>
      <c r="N59" s="35"/>
      <c r="O59" s="35"/>
    </row>
    <row r="60" spans="2:15" s="373" customFormat="1" ht="14.9" customHeight="1">
      <c r="B60" s="674"/>
      <c r="C60" s="663" t="s">
        <v>460</v>
      </c>
      <c r="D60" s="663"/>
      <c r="E60" s="369">
        <f t="shared" si="36"/>
        <v>54.01</v>
      </c>
      <c r="F60" s="370">
        <v>44.634374999999991</v>
      </c>
      <c r="G60" s="35"/>
      <c r="H60" s="35"/>
      <c r="I60" s="92">
        <f>((I33+I39)/160)/2.5</f>
        <v>0.5654578299776285</v>
      </c>
      <c r="J60" s="92">
        <f t="shared" si="37"/>
        <v>0.33103656902498141</v>
      </c>
      <c r="K60" s="92">
        <f t="shared" si="37"/>
        <v>0.33103656902498141</v>
      </c>
      <c r="L60" s="92">
        <f>((L33+L39)/160)/3</f>
        <v>0.32650187563627392</v>
      </c>
      <c r="M60" s="35"/>
      <c r="N60" s="35"/>
      <c r="O60" s="35"/>
    </row>
    <row r="61" spans="2:15" s="373" customFormat="1" ht="14.9" customHeight="1">
      <c r="B61" s="674"/>
      <c r="C61" s="663" t="s">
        <v>459</v>
      </c>
      <c r="D61" s="663"/>
      <c r="E61" s="369">
        <f t="shared" si="36"/>
        <v>110.27</v>
      </c>
      <c r="F61" s="370">
        <v>91.128839062500006</v>
      </c>
      <c r="G61" s="35"/>
      <c r="H61" s="35"/>
      <c r="I61" s="92">
        <f>((I34+I40)/160)/2.5</f>
        <v>4.7451006711409394E-2</v>
      </c>
      <c r="J61" s="92">
        <f t="shared" si="37"/>
        <v>2.7779292505592842E-2</v>
      </c>
      <c r="K61" s="92">
        <f t="shared" si="37"/>
        <v>2.7779292505592842E-2</v>
      </c>
      <c r="L61" s="92">
        <f>((L34+L40)/160)/3</f>
        <v>2.7398758794652357E-2</v>
      </c>
      <c r="M61" s="35"/>
      <c r="N61" s="35"/>
      <c r="O61" s="35"/>
    </row>
    <row r="62" spans="2:15" s="373" customFormat="1" ht="14.9" customHeight="1">
      <c r="B62" s="674"/>
      <c r="C62" s="675" t="s">
        <v>226</v>
      </c>
      <c r="D62" s="675"/>
      <c r="E62" s="369">
        <f t="shared" si="36"/>
        <v>71.77</v>
      </c>
      <c r="F62" s="370">
        <v>59.310351562499989</v>
      </c>
      <c r="G62" s="35"/>
      <c r="H62" s="35"/>
      <c r="I62" s="92">
        <f>((I35+I41)/160)/2.5</f>
        <v>0.90156912751677842</v>
      </c>
      <c r="J62" s="92">
        <f t="shared" si="37"/>
        <v>0.52780655760626394</v>
      </c>
      <c r="K62" s="92">
        <f t="shared" si="37"/>
        <v>0.52780655760626394</v>
      </c>
      <c r="L62" s="92">
        <f>((L35+L41)/160)/3</f>
        <v>0.52057641709839475</v>
      </c>
      <c r="M62" s="35"/>
      <c r="N62" s="35"/>
      <c r="O62" s="35"/>
    </row>
    <row r="63" spans="2:15" s="373" customFormat="1" ht="14.9" customHeight="1">
      <c r="C63" s="371"/>
      <c r="D63" s="371"/>
      <c r="E63" s="372"/>
      <c r="G63" s="35"/>
      <c r="H63" s="35"/>
      <c r="I63" s="611">
        <f>SUM(I58:I62)</f>
        <v>1.5817002237136464</v>
      </c>
      <c r="J63" s="611">
        <f>SUM(J58:J62)</f>
        <v>0.92597641685309473</v>
      </c>
      <c r="K63" s="611">
        <f>SUM(K58:K62)</f>
        <v>0.92597641685309473</v>
      </c>
      <c r="L63" s="611">
        <f>SUM(L58:L62)</f>
        <v>0.91329195982174527</v>
      </c>
      <c r="M63" s="35"/>
      <c r="N63" s="35"/>
      <c r="O63" s="35"/>
    </row>
    <row r="64" spans="2:15" s="373" customFormat="1" ht="14.9" customHeight="1">
      <c r="C64" s="371"/>
      <c r="D64" s="371"/>
      <c r="E64" s="372"/>
      <c r="G64" s="35"/>
      <c r="H64" s="612">
        <f>H55+H63</f>
        <v>17.032785256701004</v>
      </c>
      <c r="I64" s="612">
        <f>I55+I63</f>
        <v>13.624808109478172</v>
      </c>
      <c r="J64" s="612">
        <f>J55+J63</f>
        <v>10.132638576489169</v>
      </c>
      <c r="K64" s="612">
        <f>K55+K63</f>
        <v>8.0485978675543368</v>
      </c>
      <c r="L64" s="612">
        <f>L55+L63</f>
        <v>9.2458221102637328</v>
      </c>
      <c r="M64" s="35"/>
      <c r="N64" s="35"/>
      <c r="O64" s="35"/>
    </row>
    <row r="65" spans="1:15" s="373" customFormat="1" ht="11" customHeight="1">
      <c r="G65" s="35"/>
      <c r="H65" s="35"/>
      <c r="I65" s="35"/>
      <c r="J65" s="35"/>
      <c r="K65" s="35"/>
      <c r="L65" s="35"/>
      <c r="M65" s="35"/>
      <c r="N65" s="35"/>
      <c r="O65" s="35"/>
    </row>
    <row r="66" spans="1:15" s="373" customFormat="1" ht="11" customHeight="1">
      <c r="G66" s="35"/>
      <c r="H66" s="35"/>
      <c r="I66" s="35"/>
      <c r="J66" s="35"/>
      <c r="K66" s="35"/>
      <c r="L66" s="35"/>
      <c r="M66" s="35"/>
      <c r="N66" s="35"/>
      <c r="O66" s="35"/>
    </row>
    <row r="67" spans="1:15" s="373" customFormat="1" ht="11" customHeight="1">
      <c r="G67" s="35"/>
      <c r="H67" s="35"/>
      <c r="I67" s="35"/>
      <c r="J67" s="35"/>
      <c r="K67" s="35"/>
      <c r="L67" s="35"/>
      <c r="M67" s="35"/>
      <c r="N67" s="35"/>
      <c r="O67" s="35"/>
    </row>
    <row r="68" spans="1:15" s="373" customFormat="1" ht="11" customHeight="1">
      <c r="G68" s="35"/>
      <c r="H68" s="35"/>
      <c r="I68" s="35"/>
      <c r="J68" s="35"/>
      <c r="K68" s="35"/>
      <c r="L68" s="35"/>
      <c r="M68" s="35"/>
      <c r="N68" s="35"/>
      <c r="O68" s="35"/>
    </row>
    <row r="69" spans="1:15" s="373" customFormat="1" ht="11" customHeight="1">
      <c r="G69" s="35"/>
      <c r="H69" s="35"/>
      <c r="I69" s="35"/>
      <c r="J69" s="35"/>
      <c r="K69" s="35"/>
      <c r="L69" s="35"/>
      <c r="M69" s="35"/>
      <c r="N69" s="35"/>
      <c r="O69" s="35"/>
    </row>
    <row r="70" spans="1:15" ht="11" customHeight="1">
      <c r="A70" s="373"/>
      <c r="B70" s="373"/>
      <c r="C70" s="373"/>
      <c r="D70" s="373"/>
      <c r="E70" s="373"/>
      <c r="F70" s="373"/>
      <c r="G70" s="373"/>
      <c r="H70" s="373"/>
      <c r="I70" s="373"/>
      <c r="J70" s="373"/>
      <c r="K70" s="373"/>
    </row>
    <row r="71" spans="1:15" ht="11" customHeight="1">
      <c r="A71" s="373"/>
      <c r="B71" s="373"/>
      <c r="C71" s="373"/>
      <c r="D71" s="373"/>
      <c r="E71" s="373"/>
      <c r="F71" s="373"/>
      <c r="G71" s="373"/>
      <c r="H71" s="373"/>
      <c r="I71" s="373"/>
      <c r="J71" s="373"/>
      <c r="K71" s="373"/>
    </row>
    <row r="72" spans="1:15" ht="11" customHeight="1">
      <c r="A72" s="373"/>
      <c r="B72" s="373"/>
      <c r="C72" s="373"/>
      <c r="D72" s="373"/>
      <c r="E72" s="373"/>
      <c r="F72" s="373"/>
      <c r="G72" s="373"/>
      <c r="H72" s="373"/>
      <c r="I72" s="373"/>
      <c r="J72" s="373"/>
      <c r="K72" s="373"/>
    </row>
    <row r="73" spans="1:15" ht="11" customHeight="1">
      <c r="A73" s="373"/>
      <c r="B73" s="373"/>
      <c r="C73" s="373"/>
      <c r="D73" s="373"/>
      <c r="E73" s="373"/>
      <c r="F73" s="373"/>
      <c r="G73" s="373"/>
      <c r="H73" s="373"/>
      <c r="I73" s="373"/>
      <c r="J73" s="373"/>
      <c r="K73" s="373"/>
    </row>
    <row r="74" spans="1:15" ht="11" customHeight="1">
      <c r="A74" s="373"/>
      <c r="B74" s="373"/>
      <c r="C74" s="373"/>
      <c r="D74" s="373"/>
      <c r="E74" s="373"/>
      <c r="F74" s="373"/>
      <c r="G74" s="373"/>
      <c r="H74" s="373"/>
      <c r="I74" s="373"/>
      <c r="J74" s="373"/>
      <c r="K74" s="373"/>
    </row>
    <row r="75" spans="1:15" ht="11" customHeight="1">
      <c r="A75" s="373"/>
      <c r="B75" s="373"/>
      <c r="C75" s="373"/>
      <c r="D75" s="373"/>
      <c r="E75" s="373"/>
      <c r="F75" s="373"/>
      <c r="G75" s="373"/>
      <c r="H75" s="373"/>
      <c r="I75" s="373"/>
      <c r="J75" s="373"/>
      <c r="K75" s="373"/>
    </row>
    <row r="76" spans="1:15" ht="11" customHeight="1">
      <c r="A76" s="373"/>
      <c r="B76" s="373"/>
      <c r="C76" s="373"/>
      <c r="D76" s="373"/>
      <c r="E76" s="373"/>
      <c r="F76" s="373"/>
      <c r="G76" s="373"/>
      <c r="H76" s="373"/>
      <c r="I76" s="373"/>
      <c r="J76" s="373"/>
      <c r="K76" s="373"/>
    </row>
    <row r="77" spans="1:15" ht="11" customHeight="1"/>
    <row r="78" spans="1:15" ht="11" customHeight="1"/>
    <row r="79" spans="1:15" ht="11" customHeight="1">
      <c r="D79" s="92"/>
      <c r="E79" s="375"/>
    </row>
    <row r="80" spans="1:15" ht="11" customHeight="1">
      <c r="D80" s="92"/>
      <c r="E80" s="375"/>
    </row>
    <row r="81" spans="2:5" ht="11" customHeight="1">
      <c r="D81" s="92"/>
      <c r="E81" s="375"/>
    </row>
    <row r="82" spans="2:5" ht="11" customHeight="1">
      <c r="D82" s="92"/>
    </row>
    <row r="83" spans="2:5" ht="11" customHeight="1"/>
    <row r="84" spans="2:5" ht="11" customHeight="1"/>
    <row r="85" spans="2:5" ht="11" customHeight="1"/>
    <row r="86" spans="2:5" ht="11" customHeight="1">
      <c r="D86" s="92"/>
    </row>
    <row r="87" spans="2:5" ht="11" customHeight="1">
      <c r="D87" s="92"/>
    </row>
    <row r="88" spans="2:5" ht="11" customHeight="1"/>
    <row r="89" spans="2:5" ht="11" customHeight="1"/>
    <row r="90" spans="2:5" ht="11" customHeight="1"/>
    <row r="91" spans="2:5" ht="11" customHeight="1"/>
    <row r="92" spans="2:5" ht="11" customHeight="1"/>
    <row r="94" spans="2:5">
      <c r="B94" s="376"/>
      <c r="C94" s="377"/>
    </row>
    <row r="95" spans="2:5">
      <c r="B95" s="376"/>
      <c r="C95" s="377"/>
    </row>
  </sheetData>
  <mergeCells count="25">
    <mergeCell ref="B58:B62"/>
    <mergeCell ref="C58:D58"/>
    <mergeCell ref="C59:D59"/>
    <mergeCell ref="C61:D61"/>
    <mergeCell ref="C62:D62"/>
    <mergeCell ref="C60:D60"/>
    <mergeCell ref="B3:B9"/>
    <mergeCell ref="C9:E9"/>
    <mergeCell ref="B10:B16"/>
    <mergeCell ref="C16:E16"/>
    <mergeCell ref="B17:B23"/>
    <mergeCell ref="C23:E23"/>
    <mergeCell ref="C51:D51"/>
    <mergeCell ref="C52:D52"/>
    <mergeCell ref="C53:D53"/>
    <mergeCell ref="B24:B30"/>
    <mergeCell ref="C30:E30"/>
    <mergeCell ref="B31:B36"/>
    <mergeCell ref="C36:E36"/>
    <mergeCell ref="B49:B54"/>
    <mergeCell ref="B37:B42"/>
    <mergeCell ref="C42:E42"/>
    <mergeCell ref="C54:D54"/>
    <mergeCell ref="C49:D49"/>
    <mergeCell ref="C50:D50"/>
  </mergeCells>
  <pageMargins left="0.7" right="0.7" top="0.75" bottom="0.75" header="0.3" footer="0.3"/>
  <pageSetup paperSize="9" orientation="portrait" r:id="rId1"/>
  <ignoredErrors>
    <ignoredError sqref="G9 G16 G23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8F6D4-71A5-4C98-8ECB-9915F154F998}">
  <dimension ref="A3:AI124"/>
  <sheetViews>
    <sheetView zoomScale="70" zoomScaleNormal="70" workbookViewId="0">
      <selection activeCell="F108" sqref="F108"/>
    </sheetView>
  </sheetViews>
  <sheetFormatPr defaultColWidth="8.81640625" defaultRowHeight="10.5"/>
  <cols>
    <col min="1" max="4" width="8.81640625" style="130"/>
    <col min="5" max="5" width="33" style="130" customWidth="1"/>
    <col min="6" max="6" width="14.54296875" style="130" customWidth="1"/>
    <col min="7" max="7" width="8.81640625" style="130"/>
    <col min="8" max="8" width="16.1796875" style="130" customWidth="1"/>
    <col min="9" max="9" width="9.1796875" style="130" customWidth="1"/>
    <col min="10" max="10" width="8" style="130" bestFit="1" customWidth="1"/>
    <col min="11" max="11" width="8.81640625" style="130" customWidth="1"/>
    <col min="12" max="12" width="8.81640625" style="130"/>
    <col min="13" max="13" width="18.1796875" style="130" bestFit="1" customWidth="1"/>
    <col min="14" max="14" width="10.453125" style="130" bestFit="1" customWidth="1"/>
    <col min="15" max="17" width="8.54296875" style="130" bestFit="1" customWidth="1"/>
    <col min="18" max="18" width="8" style="130" bestFit="1" customWidth="1"/>
    <col min="19" max="19" width="8.1796875" style="130" bestFit="1" customWidth="1"/>
    <col min="20" max="20" width="13.1796875" style="130" bestFit="1" customWidth="1"/>
    <col min="21" max="21" width="9.1796875" style="130" bestFit="1" customWidth="1"/>
    <col min="22" max="22" width="8.54296875" style="130" bestFit="1" customWidth="1"/>
    <col min="23" max="23" width="8" style="130" bestFit="1" customWidth="1"/>
    <col min="24" max="24" width="8.54296875" style="130" bestFit="1" customWidth="1"/>
    <col min="25" max="25" width="8.81640625" style="130" bestFit="1" customWidth="1"/>
    <col min="26" max="26" width="8" style="130" bestFit="1" customWidth="1"/>
    <col min="27" max="27" width="8.81640625" style="130" bestFit="1" customWidth="1"/>
    <col min="28" max="28" width="8.1796875" style="130" bestFit="1" customWidth="1"/>
    <col min="29" max="29" width="8.54296875" style="130" bestFit="1" customWidth="1"/>
    <col min="30" max="30" width="7.54296875" style="130" bestFit="1" customWidth="1"/>
    <col min="31" max="32" width="8.1796875" style="130" bestFit="1" customWidth="1"/>
    <col min="33" max="33" width="7.54296875" style="130" bestFit="1" customWidth="1"/>
    <col min="34" max="34" width="9.453125" style="130" bestFit="1" customWidth="1"/>
    <col min="35" max="35" width="11.54296875" style="130" bestFit="1" customWidth="1"/>
    <col min="36" max="16384" width="8.81640625" style="130"/>
  </cols>
  <sheetData>
    <row r="3" spans="1:35" ht="21.5" thickBot="1">
      <c r="A3" s="130" t="s">
        <v>77</v>
      </c>
      <c r="B3" s="301" t="s">
        <v>8</v>
      </c>
      <c r="C3" s="301" t="s">
        <v>55</v>
      </c>
      <c r="D3" s="301" t="s">
        <v>56</v>
      </c>
      <c r="E3" s="312" t="s">
        <v>57</v>
      </c>
      <c r="F3" s="301" t="s">
        <v>241</v>
      </c>
      <c r="G3" s="305" t="s">
        <v>242</v>
      </c>
      <c r="H3" s="303" t="s">
        <v>243</v>
      </c>
      <c r="I3" s="303" t="s">
        <v>244</v>
      </c>
      <c r="J3" s="303" t="s">
        <v>200</v>
      </c>
      <c r="K3" s="303" t="s">
        <v>245</v>
      </c>
    </row>
    <row r="4" spans="1:35">
      <c r="A4" s="130" t="s">
        <v>5</v>
      </c>
      <c r="B4" s="405" t="s">
        <v>171</v>
      </c>
      <c r="C4" s="406" t="s">
        <v>172</v>
      </c>
      <c r="D4" s="406"/>
      <c r="E4" s="406" t="s">
        <v>174</v>
      </c>
      <c r="F4" s="407" t="s">
        <v>246</v>
      </c>
      <c r="G4" s="407">
        <v>2026</v>
      </c>
      <c r="H4" s="413" t="s">
        <v>203</v>
      </c>
      <c r="I4" s="416">
        <f>'Càlcul pressupost '!AI57</f>
        <v>195.76791604197899</v>
      </c>
      <c r="J4" s="132">
        <f>Perfils!G9</f>
        <v>66.7</v>
      </c>
      <c r="K4" s="132">
        <f>I4*J4</f>
        <v>13057.72</v>
      </c>
      <c r="M4" s="131" t="s">
        <v>247</v>
      </c>
      <c r="N4" s="131" t="s">
        <v>202</v>
      </c>
    </row>
    <row r="5" spans="1:35">
      <c r="A5" s="130" t="s">
        <v>5</v>
      </c>
      <c r="B5" s="408" t="s">
        <v>171</v>
      </c>
      <c r="C5" s="401" t="s">
        <v>175</v>
      </c>
      <c r="D5" s="403"/>
      <c r="E5" s="403" t="s">
        <v>177</v>
      </c>
      <c r="F5" s="402" t="s">
        <v>246</v>
      </c>
      <c r="G5" s="402">
        <v>2026</v>
      </c>
      <c r="H5" s="414" t="s">
        <v>203</v>
      </c>
      <c r="I5" s="416">
        <f>'Càlcul pressupost '!AI58</f>
        <v>61.001199400299853</v>
      </c>
      <c r="J5" s="132">
        <f>$J$4</f>
        <v>66.7</v>
      </c>
      <c r="K5" s="132">
        <f t="shared" ref="K5:K83" si="0">I5*J5</f>
        <v>4068.78</v>
      </c>
      <c r="N5" s="130" t="s">
        <v>203</v>
      </c>
      <c r="T5" s="130" t="s">
        <v>248</v>
      </c>
      <c r="U5" s="130" t="s">
        <v>249</v>
      </c>
      <c r="AA5" s="130" t="s">
        <v>250</v>
      </c>
      <c r="AB5" s="130" t="s">
        <v>31</v>
      </c>
      <c r="AH5" s="130" t="s">
        <v>251</v>
      </c>
      <c r="AI5" s="130" t="s">
        <v>252</v>
      </c>
    </row>
    <row r="6" spans="1:35">
      <c r="A6" s="130" t="s">
        <v>5</v>
      </c>
      <c r="B6" s="408" t="s">
        <v>108</v>
      </c>
      <c r="C6" s="401" t="s">
        <v>178</v>
      </c>
      <c r="D6" s="403" t="s">
        <v>179</v>
      </c>
      <c r="E6" s="403" t="s">
        <v>180</v>
      </c>
      <c r="F6" s="402" t="s">
        <v>246</v>
      </c>
      <c r="G6" s="402">
        <v>2026</v>
      </c>
      <c r="H6" s="414" t="s">
        <v>203</v>
      </c>
      <c r="I6" s="416">
        <f>'Càlcul pressupost '!AI59</f>
        <v>152.47001499250374</v>
      </c>
      <c r="J6" s="132">
        <f>$J$4</f>
        <v>66.7</v>
      </c>
      <c r="K6" s="132">
        <f t="shared" si="0"/>
        <v>10169.75</v>
      </c>
      <c r="M6" s="131" t="s">
        <v>77</v>
      </c>
      <c r="N6" s="130">
        <v>2025</v>
      </c>
      <c r="O6" s="130">
        <v>2026</v>
      </c>
      <c r="P6" s="130">
        <v>2027</v>
      </c>
      <c r="Q6" s="130">
        <v>2028</v>
      </c>
      <c r="R6" s="130">
        <v>2029</v>
      </c>
      <c r="S6" s="130">
        <v>2030</v>
      </c>
      <c r="U6" s="130">
        <v>2025</v>
      </c>
      <c r="V6" s="130">
        <v>2026</v>
      </c>
      <c r="W6" s="130">
        <v>2027</v>
      </c>
      <c r="X6" s="130">
        <v>2028</v>
      </c>
      <c r="Y6" s="130">
        <v>2029</v>
      </c>
      <c r="Z6" s="130">
        <v>2030</v>
      </c>
      <c r="AB6" s="130">
        <v>2025</v>
      </c>
      <c r="AC6" s="130">
        <v>2026</v>
      </c>
      <c r="AD6" s="130">
        <v>2027</v>
      </c>
      <c r="AE6" s="130">
        <v>2028</v>
      </c>
      <c r="AF6" s="130">
        <v>2029</v>
      </c>
      <c r="AG6" s="130">
        <v>2030</v>
      </c>
    </row>
    <row r="7" spans="1:35">
      <c r="A7" s="130" t="s">
        <v>5</v>
      </c>
      <c r="B7" s="408" t="s">
        <v>171</v>
      </c>
      <c r="C7" s="404" t="s">
        <v>253</v>
      </c>
      <c r="D7" s="401"/>
      <c r="E7" s="401" t="s">
        <v>254</v>
      </c>
      <c r="F7" s="402" t="s">
        <v>246</v>
      </c>
      <c r="G7" s="402">
        <v>2026</v>
      </c>
      <c r="H7" s="414" t="s">
        <v>203</v>
      </c>
      <c r="I7" s="416" t="e">
        <f>'Càlcul pressupost '!#REF!</f>
        <v>#REF!</v>
      </c>
      <c r="J7" s="132">
        <f>$J$4</f>
        <v>66.7</v>
      </c>
      <c r="K7" s="132" t="e">
        <f t="shared" si="0"/>
        <v>#REF!</v>
      </c>
      <c r="M7" s="132" t="s">
        <v>5</v>
      </c>
      <c r="N7" s="132">
        <v>1277</v>
      </c>
      <c r="O7" s="132">
        <v>843.87913043478261</v>
      </c>
      <c r="P7" s="132">
        <v>711.39340329835068</v>
      </c>
      <c r="Q7" s="132">
        <v>1056.8974512743628</v>
      </c>
      <c r="R7" s="132">
        <v>957.29340329835077</v>
      </c>
      <c r="S7" s="132">
        <v>236.04497751124438</v>
      </c>
      <c r="T7" s="132">
        <v>5082.5083658170915</v>
      </c>
      <c r="U7" s="132">
        <v>2502</v>
      </c>
      <c r="V7" s="132">
        <v>1557.3335232383806</v>
      </c>
      <c r="W7" s="132">
        <v>1225.0887556221887</v>
      </c>
      <c r="X7" s="132">
        <v>1814.5442278860569</v>
      </c>
      <c r="Y7" s="132">
        <v>1654.878860569715</v>
      </c>
      <c r="Z7" s="132">
        <v>408.05247376311843</v>
      </c>
      <c r="AA7" s="132">
        <v>9161.8978410794607</v>
      </c>
      <c r="AB7" s="132">
        <v>847</v>
      </c>
      <c r="AC7" s="132">
        <v>525.34883656509692</v>
      </c>
      <c r="AD7" s="132">
        <v>207.22229916897507</v>
      </c>
      <c r="AE7" s="132">
        <v>430.71634349030467</v>
      </c>
      <c r="AF7" s="132">
        <v>391.82590027700826</v>
      </c>
      <c r="AG7" s="132">
        <v>96.614542936288075</v>
      </c>
      <c r="AH7" s="132">
        <v>2498.7279224376725</v>
      </c>
      <c r="AI7" s="132">
        <v>16743.134129334227</v>
      </c>
    </row>
    <row r="8" spans="1:35" ht="11" thickBot="1">
      <c r="A8" s="130" t="s">
        <v>5</v>
      </c>
      <c r="B8" s="409"/>
      <c r="C8" s="410" t="s">
        <v>182</v>
      </c>
      <c r="D8" s="411"/>
      <c r="E8" s="411" t="s">
        <v>182</v>
      </c>
      <c r="F8" s="412" t="s">
        <v>246</v>
      </c>
      <c r="G8" s="412">
        <v>2026</v>
      </c>
      <c r="H8" s="415" t="s">
        <v>203</v>
      </c>
      <c r="I8" s="416">
        <f>'Càlcul pressupost '!AI60</f>
        <v>0</v>
      </c>
      <c r="J8" s="132">
        <f>$J$4</f>
        <v>66.7</v>
      </c>
      <c r="K8" s="132">
        <f t="shared" si="0"/>
        <v>0</v>
      </c>
      <c r="M8" s="417" t="s">
        <v>255</v>
      </c>
      <c r="N8" s="132">
        <v>1277</v>
      </c>
      <c r="O8" s="132">
        <v>25.4</v>
      </c>
      <c r="P8" s="132"/>
      <c r="Q8" s="132"/>
      <c r="R8" s="132"/>
      <c r="S8" s="132"/>
      <c r="T8" s="132">
        <v>1302.4000000000001</v>
      </c>
      <c r="U8" s="132">
        <v>2502</v>
      </c>
      <c r="V8" s="132">
        <v>58.55</v>
      </c>
      <c r="W8" s="132"/>
      <c r="X8" s="132"/>
      <c r="Y8" s="132"/>
      <c r="Z8" s="132"/>
      <c r="AA8" s="132">
        <v>2560.5500000000002</v>
      </c>
      <c r="AB8" s="132">
        <v>847</v>
      </c>
      <c r="AC8" s="132">
        <v>23.89</v>
      </c>
      <c r="AD8" s="132"/>
      <c r="AE8" s="132"/>
      <c r="AF8" s="132"/>
      <c r="AG8" s="132"/>
      <c r="AH8" s="132">
        <v>870.89</v>
      </c>
      <c r="AI8" s="132">
        <v>4733.8400000000011</v>
      </c>
    </row>
    <row r="9" spans="1:35">
      <c r="A9" s="130" t="s">
        <v>5</v>
      </c>
      <c r="B9" s="405" t="s">
        <v>171</v>
      </c>
      <c r="C9" s="406" t="s">
        <v>172</v>
      </c>
      <c r="D9" s="406"/>
      <c r="E9" s="406" t="s">
        <v>174</v>
      </c>
      <c r="F9" s="407" t="s">
        <v>246</v>
      </c>
      <c r="G9" s="407">
        <v>2026</v>
      </c>
      <c r="H9" s="413" t="s">
        <v>256</v>
      </c>
      <c r="I9" s="416">
        <f>'Càlcul pressupost '!AJ57+'Càlcul pressupost '!AL57</f>
        <v>172.69338399293505</v>
      </c>
      <c r="J9" s="132">
        <f t="shared" ref="J9:J13" si="1">$J$4</f>
        <v>66.7</v>
      </c>
      <c r="K9" s="132">
        <f t="shared" si="0"/>
        <v>11518.648712328768</v>
      </c>
      <c r="M9" s="417" t="s">
        <v>257</v>
      </c>
      <c r="N9" s="132"/>
      <c r="O9" s="132">
        <v>409.24</v>
      </c>
      <c r="P9" s="132"/>
      <c r="Q9" s="132"/>
      <c r="R9" s="132"/>
      <c r="S9" s="132"/>
      <c r="T9" s="132">
        <v>409.24</v>
      </c>
      <c r="U9" s="132"/>
      <c r="V9" s="132">
        <v>943.23</v>
      </c>
      <c r="W9" s="132"/>
      <c r="X9" s="132"/>
      <c r="Y9" s="132"/>
      <c r="Z9" s="132"/>
      <c r="AA9" s="132">
        <v>943.23</v>
      </c>
      <c r="AB9" s="132"/>
      <c r="AC9" s="132">
        <v>384.94</v>
      </c>
      <c r="AD9" s="132"/>
      <c r="AE9" s="132"/>
      <c r="AF9" s="132"/>
      <c r="AG9" s="132"/>
      <c r="AH9" s="132">
        <v>384.94</v>
      </c>
      <c r="AI9" s="132">
        <v>1737.41</v>
      </c>
    </row>
    <row r="10" spans="1:35">
      <c r="A10" s="130" t="s">
        <v>5</v>
      </c>
      <c r="B10" s="408" t="s">
        <v>171</v>
      </c>
      <c r="C10" s="401" t="s">
        <v>175</v>
      </c>
      <c r="D10" s="403"/>
      <c r="E10" s="403" t="s">
        <v>177</v>
      </c>
      <c r="F10" s="402" t="s">
        <v>246</v>
      </c>
      <c r="G10" s="402">
        <v>2026</v>
      </c>
      <c r="H10" s="414" t="s">
        <v>256</v>
      </c>
      <c r="I10" s="416">
        <f>'Càlcul pressupost '!AJ58+'Càlcul pressupost '!AL58</f>
        <v>57.508596249820293</v>
      </c>
      <c r="J10" s="132">
        <f t="shared" si="1"/>
        <v>66.7</v>
      </c>
      <c r="K10" s="132">
        <f t="shared" si="0"/>
        <v>3835.8233698630138</v>
      </c>
      <c r="M10" s="417" t="s">
        <v>246</v>
      </c>
      <c r="N10" s="132"/>
      <c r="O10" s="132">
        <v>409.23913043478262</v>
      </c>
      <c r="P10" s="132">
        <v>711.39340329835068</v>
      </c>
      <c r="Q10" s="132">
        <v>1056.8974512743628</v>
      </c>
      <c r="R10" s="132">
        <v>957.29340329835077</v>
      </c>
      <c r="S10" s="132">
        <v>236.04497751124438</v>
      </c>
      <c r="T10" s="132">
        <v>3370.8683658170912</v>
      </c>
      <c r="U10" s="132"/>
      <c r="V10" s="132">
        <v>555.55352323838065</v>
      </c>
      <c r="W10" s="132">
        <v>1225.0887556221887</v>
      </c>
      <c r="X10" s="132">
        <v>1814.5442278860569</v>
      </c>
      <c r="Y10" s="132">
        <v>1654.878860569715</v>
      </c>
      <c r="Z10" s="132">
        <v>408.05247376311843</v>
      </c>
      <c r="AA10" s="132">
        <v>5658.11784107946</v>
      </c>
      <c r="AB10" s="132"/>
      <c r="AC10" s="132">
        <v>116.51883656509696</v>
      </c>
      <c r="AD10" s="132">
        <v>207.22229916897507</v>
      </c>
      <c r="AE10" s="132">
        <v>430.71634349030467</v>
      </c>
      <c r="AF10" s="132">
        <v>391.82590027700826</v>
      </c>
      <c r="AG10" s="132">
        <v>96.614542936288075</v>
      </c>
      <c r="AH10" s="132">
        <v>1242.8979224376728</v>
      </c>
      <c r="AI10" s="132">
        <v>10271.884129334227</v>
      </c>
    </row>
    <row r="11" spans="1:35">
      <c r="A11" s="130" t="s">
        <v>5</v>
      </c>
      <c r="B11" s="408" t="s">
        <v>108</v>
      </c>
      <c r="C11" s="401" t="s">
        <v>178</v>
      </c>
      <c r="D11" s="403" t="s">
        <v>179</v>
      </c>
      <c r="E11" s="403" t="s">
        <v>180</v>
      </c>
      <c r="F11" s="402" t="s">
        <v>246</v>
      </c>
      <c r="G11" s="402">
        <v>2026</v>
      </c>
      <c r="H11" s="414" t="s">
        <v>256</v>
      </c>
      <c r="I11" s="416">
        <f>'Càlcul pressupost '!AJ59+'Càlcul pressupost '!AL59</f>
        <v>103.13013698630137</v>
      </c>
      <c r="J11" s="132">
        <f t="shared" si="1"/>
        <v>66.7</v>
      </c>
      <c r="K11" s="132">
        <f t="shared" si="0"/>
        <v>6878.7801369863018</v>
      </c>
      <c r="M11" s="418" t="s">
        <v>252</v>
      </c>
      <c r="N11" s="132">
        <v>1277</v>
      </c>
      <c r="O11" s="132">
        <v>843.87913043478261</v>
      </c>
      <c r="P11" s="132">
        <v>711.39340329835068</v>
      </c>
      <c r="Q11" s="132">
        <v>1056.8974512743628</v>
      </c>
      <c r="R11" s="132">
        <v>957.29340329835077</v>
      </c>
      <c r="S11" s="132">
        <v>236.04497751124438</v>
      </c>
      <c r="T11" s="132">
        <v>5082.5083658170915</v>
      </c>
      <c r="U11" s="132">
        <v>2502</v>
      </c>
      <c r="V11" s="132">
        <v>1557.3335232383806</v>
      </c>
      <c r="W11" s="132">
        <v>1225.0887556221887</v>
      </c>
      <c r="X11" s="132">
        <v>1814.5442278860569</v>
      </c>
      <c r="Y11" s="132">
        <v>1654.878860569715</v>
      </c>
      <c r="Z11" s="132">
        <v>408.05247376311843</v>
      </c>
      <c r="AA11" s="132">
        <v>9161.8978410794607</v>
      </c>
      <c r="AB11" s="132">
        <v>847</v>
      </c>
      <c r="AC11" s="132">
        <v>525.34883656509692</v>
      </c>
      <c r="AD11" s="132">
        <v>207.22229916897507</v>
      </c>
      <c r="AE11" s="132">
        <v>430.71634349030467</v>
      </c>
      <c r="AF11" s="132">
        <v>391.82590027700826</v>
      </c>
      <c r="AG11" s="132">
        <v>96.614542936288075</v>
      </c>
      <c r="AH11" s="132">
        <v>2498.7279224376725</v>
      </c>
      <c r="AI11" s="132">
        <v>16743.134129334227</v>
      </c>
    </row>
    <row r="12" spans="1:35" ht="14.5">
      <c r="A12" s="130" t="s">
        <v>5</v>
      </c>
      <c r="B12" s="408" t="s">
        <v>171</v>
      </c>
      <c r="C12" s="404" t="s">
        <v>253</v>
      </c>
      <c r="D12" s="401"/>
      <c r="E12" s="401" t="s">
        <v>254</v>
      </c>
      <c r="F12" s="402" t="s">
        <v>246</v>
      </c>
      <c r="G12" s="402">
        <v>2026</v>
      </c>
      <c r="H12" s="414" t="s">
        <v>256</v>
      </c>
      <c r="I12" s="416" t="e">
        <f>'Càlcul pressupost '!#REF!+'Càlcul pressupost '!#REF!</f>
        <v>#REF!</v>
      </c>
      <c r="J12" s="132">
        <f t="shared" si="1"/>
        <v>66.7</v>
      </c>
      <c r="K12" s="132" t="e">
        <f t="shared" si="0"/>
        <v>#REF!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</row>
    <row r="13" spans="1:35" ht="15" thickBot="1">
      <c r="A13" s="130" t="s">
        <v>5</v>
      </c>
      <c r="B13" s="409"/>
      <c r="C13" s="410" t="s">
        <v>182</v>
      </c>
      <c r="D13" s="411"/>
      <c r="E13" s="411" t="s">
        <v>182</v>
      </c>
      <c r="F13" s="412" t="s">
        <v>246</v>
      </c>
      <c r="G13" s="412">
        <v>2026</v>
      </c>
      <c r="H13" s="415" t="s">
        <v>256</v>
      </c>
      <c r="I13" s="416">
        <f>'Càlcul pressupost '!AJ60+'Càlcul pressupost '!AL60</f>
        <v>0</v>
      </c>
      <c r="J13" s="132">
        <f t="shared" si="1"/>
        <v>66.7</v>
      </c>
      <c r="K13" s="132">
        <f t="shared" si="0"/>
        <v>0</v>
      </c>
      <c r="N13" s="323"/>
      <c r="O13" s="428">
        <f>(O11-N11)/N11</f>
        <v>-0.33917061046610603</v>
      </c>
      <c r="P13" s="428">
        <f>(P11-O11)/O11</f>
        <v>-0.15699609382231405</v>
      </c>
      <c r="Q13" s="428">
        <f>(Q11-P11)/P11</f>
        <v>0.48567226850023437</v>
      </c>
      <c r="R13" s="428">
        <f>(R11-Q11)/Q11</f>
        <v>-9.42419227673542E-2</v>
      </c>
      <c r="S13" s="428"/>
      <c r="T13" s="325"/>
      <c r="V13" s="428">
        <f>(V11-U11)/U11</f>
        <v>-0.37756453907338905</v>
      </c>
      <c r="W13" s="428">
        <f>(W11-V11)/V11</f>
        <v>-0.21334207647781769</v>
      </c>
      <c r="X13" s="428">
        <f>(X11-W11)/W11</f>
        <v>0.48115327935117647</v>
      </c>
      <c r="Y13" s="428">
        <f>(Y11-X11)/X11</f>
        <v>-8.7991995379661778E-2</v>
      </c>
      <c r="Z13" s="428"/>
      <c r="AA13" s="428"/>
      <c r="AB13" s="428"/>
      <c r="AC13" s="428">
        <f>(AC11-AB11)/AB11</f>
        <v>-0.37975343971062936</v>
      </c>
      <c r="AD13" s="428">
        <f>(AD11-AC11)/AC11</f>
        <v>-0.60555294930533698</v>
      </c>
      <c r="AE13" s="428">
        <f>(AE11-AD11)/AD11</f>
        <v>1.0785231377974727</v>
      </c>
      <c r="AF13" s="428">
        <f>(AF11-AE11)/AE11</f>
        <v>-9.0292471602419752E-2</v>
      </c>
    </row>
    <row r="14" spans="1:35">
      <c r="A14" s="130" t="s">
        <v>5</v>
      </c>
      <c r="B14" s="405" t="s">
        <v>171</v>
      </c>
      <c r="C14" s="406" t="s">
        <v>172</v>
      </c>
      <c r="D14" s="406"/>
      <c r="E14" s="406" t="s">
        <v>174</v>
      </c>
      <c r="F14" s="407" t="s">
        <v>246</v>
      </c>
      <c r="G14" s="407">
        <v>2026</v>
      </c>
      <c r="H14" s="413" t="s">
        <v>31</v>
      </c>
      <c r="I14" s="416">
        <f>'Càlcul pressupost '!AK57</f>
        <v>65.833656509695288</v>
      </c>
      <c r="J14" s="132">
        <f>Perfils!G23</f>
        <v>72.2</v>
      </c>
      <c r="K14" s="132">
        <f t="shared" si="0"/>
        <v>4753.1899999999996</v>
      </c>
    </row>
    <row r="15" spans="1:35">
      <c r="A15" s="130" t="s">
        <v>5</v>
      </c>
      <c r="B15" s="408" t="s">
        <v>171</v>
      </c>
      <c r="C15" s="401" t="s">
        <v>175</v>
      </c>
      <c r="D15" s="403"/>
      <c r="E15" s="403" t="s">
        <v>177</v>
      </c>
      <c r="F15" s="402" t="s">
        <v>246</v>
      </c>
      <c r="G15" s="402">
        <v>2026</v>
      </c>
      <c r="H15" s="414" t="s">
        <v>31</v>
      </c>
      <c r="I15" s="416">
        <f>'Càlcul pressupost '!AK58</f>
        <v>17.640858725761774</v>
      </c>
      <c r="J15" s="132">
        <f>$J$14</f>
        <v>72.2</v>
      </c>
      <c r="K15" s="132">
        <f t="shared" si="0"/>
        <v>1273.67</v>
      </c>
    </row>
    <row r="16" spans="1:35">
      <c r="A16" s="130" t="s">
        <v>5</v>
      </c>
      <c r="B16" s="408" t="s">
        <v>108</v>
      </c>
      <c r="C16" s="401" t="s">
        <v>178</v>
      </c>
      <c r="D16" s="403" t="s">
        <v>179</v>
      </c>
      <c r="E16" s="403" t="s">
        <v>180</v>
      </c>
      <c r="F16" s="402" t="s">
        <v>246</v>
      </c>
      <c r="G16" s="402">
        <v>2026</v>
      </c>
      <c r="H16" s="414" t="s">
        <v>31</v>
      </c>
      <c r="I16" s="416">
        <f>'Càlcul pressupost '!AK59</f>
        <v>33.044321329639892</v>
      </c>
      <c r="J16" s="132">
        <f>$J$14</f>
        <v>72.2</v>
      </c>
      <c r="K16" s="132">
        <f t="shared" si="0"/>
        <v>2385.8000000000002</v>
      </c>
      <c r="M16" s="131" t="s">
        <v>258</v>
      </c>
      <c r="N16" s="131" t="s">
        <v>259</v>
      </c>
    </row>
    <row r="17" spans="1:35">
      <c r="A17" s="130" t="s">
        <v>5</v>
      </c>
      <c r="B17" s="408" t="s">
        <v>171</v>
      </c>
      <c r="C17" s="404" t="s">
        <v>253</v>
      </c>
      <c r="D17" s="401"/>
      <c r="E17" s="401" t="s">
        <v>254</v>
      </c>
      <c r="F17" s="402" t="s">
        <v>246</v>
      </c>
      <c r="G17" s="402">
        <v>2026</v>
      </c>
      <c r="H17" s="414" t="s">
        <v>31</v>
      </c>
      <c r="I17" s="416" t="e">
        <f>'Càlcul pressupost '!#REF!</f>
        <v>#REF!</v>
      </c>
      <c r="J17" s="132">
        <f>$J$14</f>
        <v>72.2</v>
      </c>
      <c r="K17" s="132" t="e">
        <f t="shared" si="0"/>
        <v>#REF!</v>
      </c>
      <c r="N17" s="130" t="s">
        <v>203</v>
      </c>
      <c r="T17" s="130" t="s">
        <v>248</v>
      </c>
      <c r="U17" s="130" t="s">
        <v>249</v>
      </c>
      <c r="AA17" s="130" t="s">
        <v>250</v>
      </c>
      <c r="AB17" s="130" t="s">
        <v>31</v>
      </c>
      <c r="AH17" s="130" t="s">
        <v>251</v>
      </c>
      <c r="AI17" s="130" t="s">
        <v>252</v>
      </c>
    </row>
    <row r="18" spans="1:35" ht="17.149999999999999" customHeight="1" thickBot="1">
      <c r="A18" s="130" t="s">
        <v>5</v>
      </c>
      <c r="B18" s="409"/>
      <c r="C18" s="410" t="s">
        <v>182</v>
      </c>
      <c r="D18" s="411"/>
      <c r="E18" s="411" t="s">
        <v>182</v>
      </c>
      <c r="F18" s="412" t="s">
        <v>246</v>
      </c>
      <c r="G18" s="412">
        <v>2026</v>
      </c>
      <c r="H18" s="415" t="s">
        <v>31</v>
      </c>
      <c r="I18" s="416">
        <f>'Càlcul pressupost '!AK60</f>
        <v>0</v>
      </c>
      <c r="J18" s="132">
        <f>$J$14</f>
        <v>72.2</v>
      </c>
      <c r="K18" s="132">
        <f t="shared" si="0"/>
        <v>0</v>
      </c>
      <c r="M18" s="131" t="s">
        <v>77</v>
      </c>
      <c r="N18" s="130">
        <v>2025</v>
      </c>
      <c r="O18" s="130">
        <v>2026</v>
      </c>
      <c r="P18" s="130">
        <v>2027</v>
      </c>
      <c r="Q18" s="130">
        <v>2028</v>
      </c>
      <c r="R18" s="130">
        <v>2029</v>
      </c>
      <c r="S18" s="130">
        <v>2030</v>
      </c>
      <c r="U18" s="130">
        <v>2025</v>
      </c>
      <c r="V18" s="130">
        <v>2026</v>
      </c>
      <c r="W18" s="130">
        <v>2027</v>
      </c>
      <c r="X18" s="130">
        <v>2028</v>
      </c>
      <c r="Y18" s="130">
        <v>2029</v>
      </c>
      <c r="Z18" s="130">
        <v>2030</v>
      </c>
      <c r="AB18" s="130">
        <v>2025</v>
      </c>
      <c r="AC18" s="130">
        <v>2026</v>
      </c>
      <c r="AD18" s="130">
        <v>2027</v>
      </c>
      <c r="AE18" s="130">
        <v>2028</v>
      </c>
      <c r="AF18" s="130">
        <v>2029</v>
      </c>
      <c r="AG18" s="130">
        <v>2030</v>
      </c>
    </row>
    <row r="19" spans="1:35">
      <c r="A19" s="130" t="s">
        <v>5</v>
      </c>
      <c r="B19" s="405" t="s">
        <v>171</v>
      </c>
      <c r="C19" s="406" t="s">
        <v>172</v>
      </c>
      <c r="D19" s="406"/>
      <c r="E19" s="406" t="s">
        <v>174</v>
      </c>
      <c r="F19" s="407" t="s">
        <v>246</v>
      </c>
      <c r="G19" s="407">
        <v>2027</v>
      </c>
      <c r="H19" s="413" t="s">
        <v>203</v>
      </c>
      <c r="I19" s="416">
        <f>'Càlcul pressupost '!AI95</f>
        <v>186.64992503748124</v>
      </c>
      <c r="J19" s="132">
        <f>Perfils!G24</f>
        <v>0.26500000000000001</v>
      </c>
      <c r="K19" s="132">
        <f t="shared" si="0"/>
        <v>49.462230134932533</v>
      </c>
      <c r="M19" s="132" t="s">
        <v>5</v>
      </c>
      <c r="N19" s="132">
        <v>49790.23</v>
      </c>
      <c r="O19" s="132">
        <v>44242.863599999997</v>
      </c>
      <c r="P19" s="132">
        <v>35049.852230134929</v>
      </c>
      <c r="Q19" s="132">
        <v>58779.977455022483</v>
      </c>
      <c r="R19" s="132">
        <v>51401.919999999998</v>
      </c>
      <c r="S19" s="132">
        <v>12674.45</v>
      </c>
      <c r="T19" s="132">
        <v>251939.29328515742</v>
      </c>
      <c r="U19" s="132">
        <v>105609.42</v>
      </c>
      <c r="V19" s="132">
        <v>79340.553799999994</v>
      </c>
      <c r="W19" s="132">
        <v>81713.42</v>
      </c>
      <c r="X19" s="132">
        <v>121030.1</v>
      </c>
      <c r="Y19" s="132">
        <v>110380.42000000001</v>
      </c>
      <c r="Z19" s="132">
        <v>27217.1</v>
      </c>
      <c r="AA19" s="132">
        <v>525291.01379999996</v>
      </c>
      <c r="AB19" s="132">
        <v>38157.35</v>
      </c>
      <c r="AC19" s="132">
        <v>26830.451499999999</v>
      </c>
      <c r="AD19" s="132">
        <v>9339.1974321329635</v>
      </c>
      <c r="AE19" s="132">
        <v>25394.1</v>
      </c>
      <c r="AF19" s="132">
        <v>22586.21</v>
      </c>
      <c r="AG19" s="132">
        <v>5569.2</v>
      </c>
      <c r="AH19" s="132">
        <v>127876.50893213296</v>
      </c>
      <c r="AI19" s="132">
        <v>905106.81601729046</v>
      </c>
    </row>
    <row r="20" spans="1:35">
      <c r="A20" s="130" t="s">
        <v>5</v>
      </c>
      <c r="B20" s="408" t="s">
        <v>171</v>
      </c>
      <c r="C20" s="401" t="s">
        <v>175</v>
      </c>
      <c r="D20" s="403"/>
      <c r="E20" s="403" t="s">
        <v>177</v>
      </c>
      <c r="F20" s="402" t="s">
        <v>246</v>
      </c>
      <c r="G20" s="402">
        <v>2027</v>
      </c>
      <c r="H20" s="414" t="s">
        <v>203</v>
      </c>
      <c r="I20" s="416">
        <f>'Càlcul pressupost '!AI96</f>
        <v>90.143478260869557</v>
      </c>
      <c r="J20" s="132">
        <f>$J$4</f>
        <v>66.7</v>
      </c>
      <c r="K20" s="132">
        <f t="shared" si="0"/>
        <v>6012.57</v>
      </c>
      <c r="M20" s="417" t="s">
        <v>255</v>
      </c>
      <c r="N20" s="132">
        <v>49790.23</v>
      </c>
      <c r="O20" s="132">
        <v>990.346</v>
      </c>
      <c r="P20" s="132"/>
      <c r="Q20" s="132"/>
      <c r="R20" s="132"/>
      <c r="S20" s="132"/>
      <c r="T20" s="132">
        <v>50780.576000000001</v>
      </c>
      <c r="U20" s="132">
        <v>105609.42</v>
      </c>
      <c r="V20" s="132">
        <v>2471.3955000000001</v>
      </c>
      <c r="W20" s="132"/>
      <c r="X20" s="132"/>
      <c r="Y20" s="132"/>
      <c r="Z20" s="132"/>
      <c r="AA20" s="132">
        <v>108080.8155</v>
      </c>
      <c r="AB20" s="132">
        <v>38157.35</v>
      </c>
      <c r="AC20" s="132">
        <v>1076.2445</v>
      </c>
      <c r="AD20" s="132"/>
      <c r="AE20" s="132"/>
      <c r="AF20" s="132"/>
      <c r="AG20" s="132"/>
      <c r="AH20" s="132">
        <v>39233.594499999999</v>
      </c>
      <c r="AI20" s="132">
        <v>198094.986</v>
      </c>
    </row>
    <row r="21" spans="1:35">
      <c r="A21" s="130" t="s">
        <v>5</v>
      </c>
      <c r="B21" s="408" t="s">
        <v>108</v>
      </c>
      <c r="C21" s="401" t="s">
        <v>178</v>
      </c>
      <c r="D21" s="403" t="s">
        <v>179</v>
      </c>
      <c r="E21" s="403" t="s">
        <v>180</v>
      </c>
      <c r="F21" s="402" t="s">
        <v>246</v>
      </c>
      <c r="G21" s="402">
        <v>2027</v>
      </c>
      <c r="H21" s="414" t="s">
        <v>203</v>
      </c>
      <c r="I21" s="416">
        <f>'Càlcul pressupost '!AI97</f>
        <v>132.563868065967</v>
      </c>
      <c r="J21" s="132">
        <f>$J$4</f>
        <v>66.7</v>
      </c>
      <c r="K21" s="132">
        <f t="shared" si="0"/>
        <v>8842.0099999999984</v>
      </c>
      <c r="M21" s="417" t="s">
        <v>257</v>
      </c>
      <c r="N21" s="132"/>
      <c r="O21" s="132">
        <v>15956.267600000001</v>
      </c>
      <c r="P21" s="132"/>
      <c r="Q21" s="132"/>
      <c r="R21" s="132"/>
      <c r="S21" s="132"/>
      <c r="T21" s="132">
        <v>15956.267600000001</v>
      </c>
      <c r="U21" s="132"/>
      <c r="V21" s="132">
        <v>39813.738300000005</v>
      </c>
      <c r="W21" s="132"/>
      <c r="X21" s="132"/>
      <c r="Y21" s="132"/>
      <c r="Z21" s="132"/>
      <c r="AA21" s="132">
        <v>39813.738300000005</v>
      </c>
      <c r="AB21" s="132">
        <v>0</v>
      </c>
      <c r="AC21" s="132">
        <v>17341.546999999999</v>
      </c>
      <c r="AD21" s="132"/>
      <c r="AE21" s="132"/>
      <c r="AF21" s="132"/>
      <c r="AG21" s="132"/>
      <c r="AH21" s="132">
        <v>17341.546999999999</v>
      </c>
      <c r="AI21" s="132">
        <v>73111.55290000001</v>
      </c>
    </row>
    <row r="22" spans="1:35">
      <c r="A22" s="130" t="s">
        <v>5</v>
      </c>
      <c r="B22" s="408" t="s">
        <v>171</v>
      </c>
      <c r="C22" s="404" t="s">
        <v>253</v>
      </c>
      <c r="D22" s="401"/>
      <c r="E22" s="401" t="s">
        <v>254</v>
      </c>
      <c r="F22" s="402" t="s">
        <v>246</v>
      </c>
      <c r="G22" s="402">
        <v>2027</v>
      </c>
      <c r="H22" s="414" t="s">
        <v>203</v>
      </c>
      <c r="I22" s="416" t="e">
        <f>'Càlcul pressupost '!#REF!</f>
        <v>#REF!</v>
      </c>
      <c r="J22" s="132">
        <f>$J$4</f>
        <v>66.7</v>
      </c>
      <c r="K22" s="132" t="e">
        <f t="shared" si="0"/>
        <v>#REF!</v>
      </c>
      <c r="M22" s="417" t="s">
        <v>246</v>
      </c>
      <c r="N22" s="132"/>
      <c r="O22" s="132">
        <v>27296.25</v>
      </c>
      <c r="P22" s="132">
        <v>35049.852230134929</v>
      </c>
      <c r="Q22" s="132">
        <v>58779.977455022483</v>
      </c>
      <c r="R22" s="132">
        <v>51401.919999999998</v>
      </c>
      <c r="S22" s="132">
        <v>12674.45</v>
      </c>
      <c r="T22" s="132">
        <v>185202.44968515742</v>
      </c>
      <c r="U22" s="132"/>
      <c r="V22" s="132">
        <v>37055.42</v>
      </c>
      <c r="W22" s="132">
        <v>81713.42</v>
      </c>
      <c r="X22" s="132">
        <v>121030.1</v>
      </c>
      <c r="Y22" s="132">
        <v>110380.42000000001</v>
      </c>
      <c r="Z22" s="132">
        <v>27217.1</v>
      </c>
      <c r="AA22" s="132">
        <v>377396.45999999996</v>
      </c>
      <c r="AB22" s="132"/>
      <c r="AC22" s="132">
        <v>8412.66</v>
      </c>
      <c r="AD22" s="132">
        <v>9339.1974321329635</v>
      </c>
      <c r="AE22" s="132">
        <v>25394.1</v>
      </c>
      <c r="AF22" s="132">
        <v>22586.21</v>
      </c>
      <c r="AG22" s="132">
        <v>5569.2</v>
      </c>
      <c r="AH22" s="132">
        <v>71301.36743213296</v>
      </c>
      <c r="AI22" s="132">
        <v>633900.27711729042</v>
      </c>
    </row>
    <row r="23" spans="1:35" ht="11" thickBot="1">
      <c r="A23" s="130" t="s">
        <v>5</v>
      </c>
      <c r="B23" s="409"/>
      <c r="C23" s="410" t="s">
        <v>182</v>
      </c>
      <c r="D23" s="411"/>
      <c r="E23" s="411" t="s">
        <v>182</v>
      </c>
      <c r="F23" s="412" t="s">
        <v>246</v>
      </c>
      <c r="G23" s="412">
        <v>2027</v>
      </c>
      <c r="H23" s="415" t="s">
        <v>203</v>
      </c>
      <c r="I23" s="416">
        <f>'Càlcul pressupost '!AI98</f>
        <v>0</v>
      </c>
      <c r="J23" s="132">
        <f>$J$4</f>
        <v>66.7</v>
      </c>
      <c r="K23" s="132">
        <f t="shared" si="0"/>
        <v>0</v>
      </c>
      <c r="M23" s="418" t="s">
        <v>252</v>
      </c>
      <c r="N23" s="132">
        <v>49790.23</v>
      </c>
      <c r="O23" s="132">
        <v>44242.863599999997</v>
      </c>
      <c r="P23" s="132">
        <v>35049.852230134929</v>
      </c>
      <c r="Q23" s="132">
        <v>58779.977455022483</v>
      </c>
      <c r="R23" s="132">
        <v>51401.919999999998</v>
      </c>
      <c r="S23" s="132">
        <v>12674.45</v>
      </c>
      <c r="T23" s="132">
        <v>251939.29328515742</v>
      </c>
      <c r="U23" s="132">
        <v>105609.42</v>
      </c>
      <c r="V23" s="132">
        <v>79340.553799999994</v>
      </c>
      <c r="W23" s="132">
        <v>81713.42</v>
      </c>
      <c r="X23" s="132">
        <v>121030.1</v>
      </c>
      <c r="Y23" s="132">
        <v>110380.42000000001</v>
      </c>
      <c r="Z23" s="132">
        <v>27217.1</v>
      </c>
      <c r="AA23" s="132">
        <v>525291.01379999996</v>
      </c>
      <c r="AB23" s="132">
        <v>38157.35</v>
      </c>
      <c r="AC23" s="132">
        <v>26830.451499999999</v>
      </c>
      <c r="AD23" s="132">
        <v>9339.1974321329635</v>
      </c>
      <c r="AE23" s="132">
        <v>25394.1</v>
      </c>
      <c r="AF23" s="132">
        <v>22586.21</v>
      </c>
      <c r="AG23" s="132">
        <v>5569.2</v>
      </c>
      <c r="AH23" s="132">
        <v>127876.50893213296</v>
      </c>
      <c r="AI23" s="132">
        <v>905106.81601729046</v>
      </c>
    </row>
    <row r="24" spans="1:35">
      <c r="A24" s="130" t="s">
        <v>5</v>
      </c>
      <c r="B24" s="405" t="s">
        <v>171</v>
      </c>
      <c r="C24" s="406" t="s">
        <v>172</v>
      </c>
      <c r="D24" s="406"/>
      <c r="E24" s="406" t="s">
        <v>174</v>
      </c>
      <c r="F24" s="407" t="s">
        <v>246</v>
      </c>
      <c r="G24" s="407">
        <v>2027</v>
      </c>
      <c r="H24" s="413" t="s">
        <v>256</v>
      </c>
      <c r="I24" s="416">
        <f>+'Càlcul pressupost '!AJ95+'Càlcul pressupost '!AL95</f>
        <v>91.266566716641663</v>
      </c>
      <c r="J24" s="132">
        <f t="shared" ref="J24:J28" si="2">$J$4</f>
        <v>66.7</v>
      </c>
      <c r="K24" s="132">
        <f t="shared" si="0"/>
        <v>6087.48</v>
      </c>
    </row>
    <row r="25" spans="1:35">
      <c r="A25" s="130" t="s">
        <v>5</v>
      </c>
      <c r="B25" s="408" t="s">
        <v>171</v>
      </c>
      <c r="C25" s="401" t="s">
        <v>175</v>
      </c>
      <c r="D25" s="403"/>
      <c r="E25" s="403" t="s">
        <v>177</v>
      </c>
      <c r="F25" s="402" t="s">
        <v>246</v>
      </c>
      <c r="G25" s="402">
        <v>2027</v>
      </c>
      <c r="H25" s="414" t="s">
        <v>256</v>
      </c>
      <c r="I25" s="416">
        <f>+'Càlcul pressupost '!AJ96+'Càlcul pressupost '!AL96</f>
        <v>22.451124437781107</v>
      </c>
      <c r="J25" s="132">
        <f t="shared" si="2"/>
        <v>66.7</v>
      </c>
      <c r="K25" s="132">
        <f t="shared" si="0"/>
        <v>1497.49</v>
      </c>
      <c r="O25" s="428">
        <f>(O23-N23)/N23</f>
        <v>-0.11141475747350446</v>
      </c>
      <c r="P25" s="428">
        <f>(P23-O23)/O23</f>
        <v>-0.20778517984231626</v>
      </c>
      <c r="Q25" s="428">
        <f>(Q23-P23)/P23</f>
        <v>0.67703923740040828</v>
      </c>
      <c r="R25" s="428">
        <f>(R23-Q23)/Q23</f>
        <v>-0.1255199095758085</v>
      </c>
      <c r="U25" s="428"/>
      <c r="V25" s="428">
        <f>(V23-U23)/U23</f>
        <v>-0.2487360142684242</v>
      </c>
      <c r="W25" s="428">
        <f>(W23-V23)/V23</f>
        <v>2.9907356154602542E-2</v>
      </c>
      <c r="X25" s="428">
        <f>(X23-W23)/W23</f>
        <v>0.48115327935117647</v>
      </c>
      <c r="Y25" s="428">
        <f>(Y23-X23)/X23</f>
        <v>-8.7991995379661694E-2</v>
      </c>
      <c r="AA25" s="428"/>
      <c r="AB25" s="428"/>
      <c r="AC25" s="428">
        <f>(AC23-AB23)/AB23</f>
        <v>-0.29684709498956297</v>
      </c>
      <c r="AD25" s="428">
        <f>(AD23-AC23)/AC23</f>
        <v>-0.65191799205716061</v>
      </c>
      <c r="AE25" s="428">
        <f>(AE23-AD23)/AD23</f>
        <v>1.7190880356193823</v>
      </c>
      <c r="AF25" s="428">
        <f>(AF23-AE23)/AE23</f>
        <v>-0.1105725345651155</v>
      </c>
    </row>
    <row r="26" spans="1:35">
      <c r="A26" s="130" t="s">
        <v>5</v>
      </c>
      <c r="B26" s="408" t="s">
        <v>108</v>
      </c>
      <c r="C26" s="401" t="s">
        <v>178</v>
      </c>
      <c r="D26" s="403" t="s">
        <v>179</v>
      </c>
      <c r="E26" s="403" t="s">
        <v>180</v>
      </c>
      <c r="F26" s="402" t="s">
        <v>246</v>
      </c>
      <c r="G26" s="402">
        <v>2027</v>
      </c>
      <c r="H26" s="414" t="s">
        <v>256</v>
      </c>
      <c r="I26" s="416">
        <f>+'Càlcul pressupost '!AJ97+'Càlcul pressupost '!AL97</f>
        <v>28.703748125937029</v>
      </c>
      <c r="J26" s="132">
        <f t="shared" si="2"/>
        <v>66.7</v>
      </c>
      <c r="K26" s="132">
        <f t="shared" si="0"/>
        <v>1914.54</v>
      </c>
    </row>
    <row r="27" spans="1:35">
      <c r="A27" s="130" t="s">
        <v>5</v>
      </c>
      <c r="B27" s="408" t="s">
        <v>171</v>
      </c>
      <c r="C27" s="404" t="s">
        <v>253</v>
      </c>
      <c r="D27" s="401"/>
      <c r="E27" s="401" t="s">
        <v>254</v>
      </c>
      <c r="F27" s="402" t="s">
        <v>246</v>
      </c>
      <c r="G27" s="402">
        <v>2027</v>
      </c>
      <c r="H27" s="414" t="s">
        <v>256</v>
      </c>
      <c r="I27" s="416" t="e">
        <f>+'Càlcul pressupost '!#REF!+'Càlcul pressupost '!#REF!</f>
        <v>#REF!</v>
      </c>
      <c r="J27" s="132">
        <f t="shared" si="2"/>
        <v>66.7</v>
      </c>
      <c r="K27" s="132" t="e">
        <f t="shared" si="0"/>
        <v>#REF!</v>
      </c>
    </row>
    <row r="28" spans="1:35" ht="11" thickBot="1">
      <c r="A28" s="130" t="s">
        <v>5</v>
      </c>
      <c r="B28" s="409"/>
      <c r="C28" s="410" t="s">
        <v>182</v>
      </c>
      <c r="D28" s="411"/>
      <c r="E28" s="411" t="s">
        <v>182</v>
      </c>
      <c r="F28" s="412" t="s">
        <v>246</v>
      </c>
      <c r="G28" s="412">
        <v>2027</v>
      </c>
      <c r="H28" s="415" t="s">
        <v>256</v>
      </c>
      <c r="I28" s="416">
        <f>+'Càlcul pressupost '!AJ98+'Càlcul pressupost '!AL98</f>
        <v>316.34004474272928</v>
      </c>
      <c r="J28" s="132">
        <f t="shared" si="2"/>
        <v>66.7</v>
      </c>
      <c r="K28" s="132">
        <f t="shared" si="0"/>
        <v>21099.880984340045</v>
      </c>
    </row>
    <row r="29" spans="1:35">
      <c r="A29" s="130" t="s">
        <v>5</v>
      </c>
      <c r="B29" s="405" t="s">
        <v>171</v>
      </c>
      <c r="C29" s="406" t="s">
        <v>172</v>
      </c>
      <c r="D29" s="406"/>
      <c r="E29" s="406" t="s">
        <v>174</v>
      </c>
      <c r="F29" s="407" t="s">
        <v>246</v>
      </c>
      <c r="G29" s="407">
        <v>2027</v>
      </c>
      <c r="H29" s="413" t="s">
        <v>31</v>
      </c>
      <c r="I29" s="416">
        <f>'Càlcul pressupost '!AK95</f>
        <v>78.997506925207745</v>
      </c>
      <c r="J29" s="132">
        <f>Perfils!G52</f>
        <v>0</v>
      </c>
      <c r="K29" s="132">
        <f t="shared" si="0"/>
        <v>0</v>
      </c>
    </row>
    <row r="30" spans="1:35">
      <c r="A30" s="130" t="s">
        <v>5</v>
      </c>
      <c r="B30" s="408" t="s">
        <v>171</v>
      </c>
      <c r="C30" s="401" t="s">
        <v>175</v>
      </c>
      <c r="D30" s="403"/>
      <c r="E30" s="403" t="s">
        <v>177</v>
      </c>
      <c r="F30" s="402" t="s">
        <v>246</v>
      </c>
      <c r="G30" s="402">
        <v>2027</v>
      </c>
      <c r="H30" s="414" t="s">
        <v>31</v>
      </c>
      <c r="I30" s="416">
        <f>'Càlcul pressupost '!AK96</f>
        <v>26.068559556786703</v>
      </c>
      <c r="J30" s="132">
        <f>$J$14</f>
        <v>72.2</v>
      </c>
      <c r="K30" s="132">
        <f t="shared" si="0"/>
        <v>1882.15</v>
      </c>
    </row>
    <row r="31" spans="1:35">
      <c r="A31" s="130" t="s">
        <v>5</v>
      </c>
      <c r="B31" s="408" t="s">
        <v>108</v>
      </c>
      <c r="C31" s="401" t="s">
        <v>178</v>
      </c>
      <c r="D31" s="403" t="s">
        <v>179</v>
      </c>
      <c r="E31" s="403" t="s">
        <v>180</v>
      </c>
      <c r="F31" s="402" t="s">
        <v>246</v>
      </c>
      <c r="G31" s="402">
        <v>2027</v>
      </c>
      <c r="H31" s="414" t="s">
        <v>31</v>
      </c>
      <c r="I31" s="416">
        <f>'Càlcul pressupost '!AK97</f>
        <v>35.822022160664815</v>
      </c>
      <c r="J31" s="132">
        <f>$J$14</f>
        <v>72.2</v>
      </c>
      <c r="K31" s="132">
        <f t="shared" si="0"/>
        <v>2586.35</v>
      </c>
    </row>
    <row r="32" spans="1:35">
      <c r="A32" s="130" t="s">
        <v>5</v>
      </c>
      <c r="B32" s="408" t="s">
        <v>171</v>
      </c>
      <c r="C32" s="404" t="s">
        <v>253</v>
      </c>
      <c r="D32" s="401"/>
      <c r="E32" s="401" t="s">
        <v>254</v>
      </c>
      <c r="F32" s="402" t="s">
        <v>246</v>
      </c>
      <c r="G32" s="402">
        <v>2027</v>
      </c>
      <c r="H32" s="414" t="s">
        <v>31</v>
      </c>
      <c r="I32" s="416" t="e">
        <f>'Càlcul pressupost '!#REF!</f>
        <v>#REF!</v>
      </c>
      <c r="J32" s="132">
        <f>$J$14</f>
        <v>72.2</v>
      </c>
      <c r="K32" s="132" t="e">
        <f t="shared" si="0"/>
        <v>#REF!</v>
      </c>
    </row>
    <row r="33" spans="1:11" ht="11" thickBot="1">
      <c r="A33" s="130" t="s">
        <v>5</v>
      </c>
      <c r="B33" s="409"/>
      <c r="C33" s="410" t="s">
        <v>182</v>
      </c>
      <c r="D33" s="411"/>
      <c r="E33" s="411" t="s">
        <v>182</v>
      </c>
      <c r="F33" s="412" t="s">
        <v>246</v>
      </c>
      <c r="G33" s="412">
        <v>2027</v>
      </c>
      <c r="H33" s="415" t="s">
        <v>31</v>
      </c>
      <c r="I33" s="416">
        <f>'Càlcul pressupost '!AK98</f>
        <v>0</v>
      </c>
      <c r="J33" s="132">
        <f>$J$14</f>
        <v>72.2</v>
      </c>
      <c r="K33" s="132">
        <f t="shared" si="0"/>
        <v>0</v>
      </c>
    </row>
    <row r="34" spans="1:11">
      <c r="A34" s="130" t="s">
        <v>5</v>
      </c>
      <c r="B34" s="405" t="s">
        <v>171</v>
      </c>
      <c r="C34" s="406" t="s">
        <v>172</v>
      </c>
      <c r="D34" s="406"/>
      <c r="E34" s="406" t="s">
        <v>174</v>
      </c>
      <c r="F34" s="407" t="s">
        <v>246</v>
      </c>
      <c r="G34" s="407">
        <v>2028</v>
      </c>
      <c r="H34" s="413" t="s">
        <v>203</v>
      </c>
      <c r="I34" s="416">
        <f>'Càlcul pressupost '!AI133</f>
        <v>186.64992503748124</v>
      </c>
      <c r="J34" s="132">
        <f>Perfils!G53</f>
        <v>0</v>
      </c>
      <c r="K34" s="132">
        <f t="shared" si="0"/>
        <v>0</v>
      </c>
    </row>
    <row r="35" spans="1:11">
      <c r="A35" s="130" t="s">
        <v>5</v>
      </c>
      <c r="B35" s="408" t="s">
        <v>171</v>
      </c>
      <c r="C35" s="401" t="s">
        <v>175</v>
      </c>
      <c r="D35" s="403"/>
      <c r="E35" s="403" t="s">
        <v>177</v>
      </c>
      <c r="F35" s="402" t="s">
        <v>246</v>
      </c>
      <c r="G35" s="402">
        <v>2028</v>
      </c>
      <c r="H35" s="414" t="s">
        <v>203</v>
      </c>
      <c r="I35" s="416">
        <f>'Càlcul pressupost '!AI134</f>
        <v>90.143478260869557</v>
      </c>
      <c r="J35" s="132">
        <f>$J$4</f>
        <v>66.7</v>
      </c>
      <c r="K35" s="132">
        <f t="shared" si="0"/>
        <v>6012.57</v>
      </c>
    </row>
    <row r="36" spans="1:11">
      <c r="A36" s="130" t="s">
        <v>5</v>
      </c>
      <c r="B36" s="408" t="s">
        <v>108</v>
      </c>
      <c r="C36" s="401" t="s">
        <v>178</v>
      </c>
      <c r="D36" s="403" t="s">
        <v>179</v>
      </c>
      <c r="E36" s="403" t="s">
        <v>180</v>
      </c>
      <c r="F36" s="402" t="s">
        <v>246</v>
      </c>
      <c r="G36" s="402">
        <v>2028</v>
      </c>
      <c r="H36" s="414" t="s">
        <v>203</v>
      </c>
      <c r="I36" s="416">
        <f>'Càlcul pressupost '!AI135</f>
        <v>99.604047976011998</v>
      </c>
      <c r="J36" s="132">
        <f>$J$4</f>
        <v>66.7</v>
      </c>
      <c r="K36" s="132">
        <f t="shared" si="0"/>
        <v>6643.59</v>
      </c>
    </row>
    <row r="37" spans="1:11">
      <c r="A37" s="130" t="s">
        <v>5</v>
      </c>
      <c r="B37" s="408" t="s">
        <v>171</v>
      </c>
      <c r="C37" s="404" t="s">
        <v>253</v>
      </c>
      <c r="D37" s="401"/>
      <c r="E37" s="401" t="s">
        <v>254</v>
      </c>
      <c r="F37" s="402" t="s">
        <v>246</v>
      </c>
      <c r="G37" s="402">
        <v>2028</v>
      </c>
      <c r="H37" s="414" t="s">
        <v>203</v>
      </c>
      <c r="I37" s="416" t="e">
        <f>'Càlcul pressupost '!#REF!</f>
        <v>#REF!</v>
      </c>
      <c r="J37" s="132">
        <f>$J$4</f>
        <v>66.7</v>
      </c>
      <c r="K37" s="132" t="e">
        <f t="shared" si="0"/>
        <v>#REF!</v>
      </c>
    </row>
    <row r="38" spans="1:11" ht="11" thickBot="1">
      <c r="A38" s="130" t="s">
        <v>5</v>
      </c>
      <c r="B38" s="409"/>
      <c r="C38" s="410" t="s">
        <v>182</v>
      </c>
      <c r="D38" s="411"/>
      <c r="E38" s="411" t="s">
        <v>182</v>
      </c>
      <c r="F38" s="412" t="s">
        <v>246</v>
      </c>
      <c r="G38" s="402">
        <v>2028</v>
      </c>
      <c r="H38" s="415" t="s">
        <v>203</v>
      </c>
      <c r="I38" s="416">
        <f>'Càlcul pressupost '!AI136</f>
        <v>335.9731543624161</v>
      </c>
      <c r="J38" s="132">
        <f>$J$4</f>
        <v>66.7</v>
      </c>
      <c r="K38" s="132">
        <f t="shared" si="0"/>
        <v>22409.409395973154</v>
      </c>
    </row>
    <row r="39" spans="1:11">
      <c r="A39" s="130" t="s">
        <v>5</v>
      </c>
      <c r="B39" s="405" t="s">
        <v>171</v>
      </c>
      <c r="C39" s="406" t="s">
        <v>172</v>
      </c>
      <c r="D39" s="406"/>
      <c r="E39" s="406" t="s">
        <v>174</v>
      </c>
      <c r="F39" s="407" t="s">
        <v>246</v>
      </c>
      <c r="G39" s="402">
        <v>2028</v>
      </c>
      <c r="H39" s="413" t="s">
        <v>256</v>
      </c>
      <c r="I39" s="416">
        <f>'Càlcul pressupost '!AJ133+'Càlcul pressupost '!AL133</f>
        <v>204.00014992503748</v>
      </c>
      <c r="J39" s="132">
        <f t="shared" ref="J39:J43" si="3">$J$4</f>
        <v>66.7</v>
      </c>
      <c r="K39" s="132">
        <f t="shared" si="0"/>
        <v>13606.81</v>
      </c>
    </row>
    <row r="40" spans="1:11">
      <c r="A40" s="130" t="s">
        <v>5</v>
      </c>
      <c r="B40" s="408" t="s">
        <v>171</v>
      </c>
      <c r="C40" s="401" t="s">
        <v>175</v>
      </c>
      <c r="D40" s="403"/>
      <c r="E40" s="403" t="s">
        <v>177</v>
      </c>
      <c r="F40" s="402" t="s">
        <v>246</v>
      </c>
      <c r="G40" s="402">
        <v>2028</v>
      </c>
      <c r="H40" s="414" t="s">
        <v>256</v>
      </c>
      <c r="I40" s="416">
        <f>'Càlcul pressupost '!AJ134+'Càlcul pressupost '!AL134</f>
        <v>50.186806596701651</v>
      </c>
      <c r="J40" s="132">
        <f t="shared" si="3"/>
        <v>66.7</v>
      </c>
      <c r="K40" s="132">
        <f t="shared" si="0"/>
        <v>3347.46</v>
      </c>
    </row>
    <row r="41" spans="1:11">
      <c r="A41" s="130" t="s">
        <v>5</v>
      </c>
      <c r="B41" s="408" t="s">
        <v>108</v>
      </c>
      <c r="C41" s="401" t="s">
        <v>178</v>
      </c>
      <c r="D41" s="403" t="s">
        <v>179</v>
      </c>
      <c r="E41" s="403" t="s">
        <v>180</v>
      </c>
      <c r="F41" s="402" t="s">
        <v>246</v>
      </c>
      <c r="G41" s="402">
        <v>2028</v>
      </c>
      <c r="H41" s="414" t="s">
        <v>256</v>
      </c>
      <c r="I41" s="416">
        <f>'Càlcul pressupost '!AJ135+'Càlcul pressupost '!AL135</f>
        <v>95.799250374812601</v>
      </c>
      <c r="J41" s="132">
        <f t="shared" si="3"/>
        <v>66.7</v>
      </c>
      <c r="K41" s="132">
        <f t="shared" si="0"/>
        <v>6389.81</v>
      </c>
    </row>
    <row r="42" spans="1:11">
      <c r="A42" s="130" t="s">
        <v>5</v>
      </c>
      <c r="B42" s="408" t="s">
        <v>171</v>
      </c>
      <c r="C42" s="404" t="s">
        <v>253</v>
      </c>
      <c r="D42" s="401"/>
      <c r="E42" s="401" t="s">
        <v>254</v>
      </c>
      <c r="F42" s="402" t="s">
        <v>246</v>
      </c>
      <c r="G42" s="402">
        <v>2028</v>
      </c>
      <c r="H42" s="414" t="s">
        <v>256</v>
      </c>
      <c r="I42" s="416" t="e">
        <f>'Càlcul pressupost '!#REF!+'Càlcul pressupost '!#REF!</f>
        <v>#REF!</v>
      </c>
      <c r="J42" s="132">
        <f t="shared" si="3"/>
        <v>66.7</v>
      </c>
      <c r="K42" s="132" t="e">
        <f t="shared" si="0"/>
        <v>#REF!</v>
      </c>
    </row>
    <row r="43" spans="1:11" ht="11" thickBot="1">
      <c r="A43" s="130" t="s">
        <v>5</v>
      </c>
      <c r="B43" s="409"/>
      <c r="C43" s="410" t="s">
        <v>182</v>
      </c>
      <c r="D43" s="411"/>
      <c r="E43" s="411" t="s">
        <v>182</v>
      </c>
      <c r="F43" s="412" t="s">
        <v>246</v>
      </c>
      <c r="G43" s="402">
        <v>2028</v>
      </c>
      <c r="H43" s="415" t="s">
        <v>256</v>
      </c>
      <c r="I43" s="416">
        <f>'Càlcul pressupost '!AJ136+'Càlcul pressupost '!AL136</f>
        <v>268.77867263236391</v>
      </c>
      <c r="J43" s="132">
        <f t="shared" si="3"/>
        <v>66.7</v>
      </c>
      <c r="K43" s="132">
        <f t="shared" si="0"/>
        <v>17927.537464578672</v>
      </c>
    </row>
    <row r="44" spans="1:11">
      <c r="A44" s="130" t="s">
        <v>5</v>
      </c>
      <c r="B44" s="405" t="s">
        <v>171</v>
      </c>
      <c r="C44" s="406" t="s">
        <v>172</v>
      </c>
      <c r="D44" s="406"/>
      <c r="E44" s="406" t="s">
        <v>174</v>
      </c>
      <c r="F44" s="407" t="s">
        <v>246</v>
      </c>
      <c r="G44" s="402">
        <v>2028</v>
      </c>
      <c r="H44" s="413" t="s">
        <v>31</v>
      </c>
      <c r="I44" s="416">
        <f>'Càlcul pressupost '!AK133</f>
        <v>78.997506925207745</v>
      </c>
      <c r="J44" s="132">
        <f>Perfils!G81</f>
        <v>0</v>
      </c>
      <c r="K44" s="132">
        <f t="shared" si="0"/>
        <v>0</v>
      </c>
    </row>
    <row r="45" spans="1:11">
      <c r="A45" s="130" t="s">
        <v>5</v>
      </c>
      <c r="B45" s="408" t="s">
        <v>171</v>
      </c>
      <c r="C45" s="401" t="s">
        <v>175</v>
      </c>
      <c r="D45" s="403"/>
      <c r="E45" s="403" t="s">
        <v>177</v>
      </c>
      <c r="F45" s="402" t="s">
        <v>246</v>
      </c>
      <c r="G45" s="402">
        <v>2028</v>
      </c>
      <c r="H45" s="414" t="s">
        <v>31</v>
      </c>
      <c r="I45" s="416">
        <f>'Càlcul pressupost '!AK134</f>
        <v>26.068559556786703</v>
      </c>
      <c r="J45" s="132">
        <f>$J$14</f>
        <v>72.2</v>
      </c>
      <c r="K45" s="132">
        <f t="shared" si="0"/>
        <v>1882.15</v>
      </c>
    </row>
    <row r="46" spans="1:11">
      <c r="A46" s="130" t="s">
        <v>5</v>
      </c>
      <c r="B46" s="408" t="s">
        <v>108</v>
      </c>
      <c r="C46" s="401" t="s">
        <v>178</v>
      </c>
      <c r="D46" s="403" t="s">
        <v>179</v>
      </c>
      <c r="E46" s="403" t="s">
        <v>180</v>
      </c>
      <c r="F46" s="402" t="s">
        <v>246</v>
      </c>
      <c r="G46" s="402">
        <v>2028</v>
      </c>
      <c r="H46" s="414" t="s">
        <v>31</v>
      </c>
      <c r="I46" s="416">
        <f>'Càlcul pressupost '!AK135</f>
        <v>38.890443213296393</v>
      </c>
      <c r="J46" s="132">
        <f>$J$14</f>
        <v>72.2</v>
      </c>
      <c r="K46" s="132">
        <f t="shared" si="0"/>
        <v>2807.89</v>
      </c>
    </row>
    <row r="47" spans="1:11">
      <c r="A47" s="130" t="s">
        <v>5</v>
      </c>
      <c r="B47" s="408" t="s">
        <v>171</v>
      </c>
      <c r="C47" s="404" t="s">
        <v>253</v>
      </c>
      <c r="D47" s="401"/>
      <c r="E47" s="401" t="s">
        <v>254</v>
      </c>
      <c r="F47" s="402" t="s">
        <v>246</v>
      </c>
      <c r="G47" s="402">
        <v>2028</v>
      </c>
      <c r="H47" s="414" t="s">
        <v>31</v>
      </c>
      <c r="I47" s="416" t="e">
        <f>'Càlcul pressupost '!#REF!</f>
        <v>#REF!</v>
      </c>
      <c r="J47" s="132">
        <f>$J$14</f>
        <v>72.2</v>
      </c>
      <c r="K47" s="132" t="e">
        <f t="shared" si="0"/>
        <v>#REF!</v>
      </c>
    </row>
    <row r="48" spans="1:11" ht="11" thickBot="1">
      <c r="A48" s="130" t="s">
        <v>5</v>
      </c>
      <c r="B48" s="409"/>
      <c r="C48" s="410" t="s">
        <v>182</v>
      </c>
      <c r="D48" s="411"/>
      <c r="E48" s="411" t="s">
        <v>182</v>
      </c>
      <c r="F48" s="412" t="s">
        <v>246</v>
      </c>
      <c r="G48" s="402">
        <v>2028</v>
      </c>
      <c r="H48" s="415" t="s">
        <v>31</v>
      </c>
      <c r="I48" s="416">
        <f>'Càlcul pressupost '!AK136</f>
        <v>105</v>
      </c>
      <c r="J48" s="132">
        <f>$J$14</f>
        <v>72.2</v>
      </c>
      <c r="K48" s="132">
        <f t="shared" si="0"/>
        <v>7581</v>
      </c>
    </row>
    <row r="49" spans="1:11" ht="11" thickBot="1">
      <c r="A49" s="130" t="s">
        <v>5</v>
      </c>
      <c r="B49" s="405" t="s">
        <v>171</v>
      </c>
      <c r="C49" s="406" t="s">
        <v>172</v>
      </c>
      <c r="D49" s="406"/>
      <c r="E49" s="406" t="s">
        <v>174</v>
      </c>
      <c r="F49" s="407" t="s">
        <v>246</v>
      </c>
      <c r="G49" s="407">
        <v>2029</v>
      </c>
      <c r="H49" s="413" t="s">
        <v>203</v>
      </c>
      <c r="I49" s="416">
        <f>'Càlcul pressupost '!AI171</f>
        <v>186.64992503748124</v>
      </c>
      <c r="J49" s="132">
        <f>Perfils!G82</f>
        <v>0</v>
      </c>
      <c r="K49" s="132">
        <f t="shared" si="0"/>
        <v>0</v>
      </c>
    </row>
    <row r="50" spans="1:11" ht="11" thickBot="1">
      <c r="A50" s="130" t="s">
        <v>5</v>
      </c>
      <c r="B50" s="408" t="s">
        <v>171</v>
      </c>
      <c r="C50" s="401" t="s">
        <v>175</v>
      </c>
      <c r="D50" s="403"/>
      <c r="E50" s="403" t="s">
        <v>177</v>
      </c>
      <c r="F50" s="402" t="s">
        <v>246</v>
      </c>
      <c r="G50" s="407">
        <v>2029</v>
      </c>
      <c r="H50" s="414" t="s">
        <v>203</v>
      </c>
      <c r="I50" s="416">
        <f>'Càlcul pressupost '!AI172</f>
        <v>90.143478260869557</v>
      </c>
      <c r="J50" s="132">
        <f>$J$4</f>
        <v>66.7</v>
      </c>
      <c r="K50" s="132">
        <f t="shared" si="0"/>
        <v>6012.57</v>
      </c>
    </row>
    <row r="51" spans="1:11" ht="11" thickBot="1">
      <c r="A51" s="130" t="s">
        <v>5</v>
      </c>
      <c r="B51" s="408" t="s">
        <v>108</v>
      </c>
      <c r="C51" s="401" t="s">
        <v>178</v>
      </c>
      <c r="D51" s="403" t="s">
        <v>179</v>
      </c>
      <c r="E51" s="403" t="s">
        <v>180</v>
      </c>
      <c r="F51" s="402" t="s">
        <v>246</v>
      </c>
      <c r="G51" s="407">
        <v>2029</v>
      </c>
      <c r="H51" s="414" t="s">
        <v>203</v>
      </c>
      <c r="I51" s="416">
        <f>'Càlcul pressupost '!AI173</f>
        <v>0</v>
      </c>
      <c r="J51" s="132">
        <f>$J$4</f>
        <v>66.7</v>
      </c>
      <c r="K51" s="132">
        <f t="shared" si="0"/>
        <v>0</v>
      </c>
    </row>
    <row r="52" spans="1:11" ht="11" thickBot="1">
      <c r="A52" s="130" t="s">
        <v>5</v>
      </c>
      <c r="B52" s="408" t="s">
        <v>171</v>
      </c>
      <c r="C52" s="404" t="s">
        <v>253</v>
      </c>
      <c r="D52" s="401"/>
      <c r="E52" s="401" t="s">
        <v>254</v>
      </c>
      <c r="F52" s="402" t="s">
        <v>246</v>
      </c>
      <c r="G52" s="407">
        <v>2029</v>
      </c>
      <c r="H52" s="414" t="s">
        <v>203</v>
      </c>
      <c r="I52" s="416" t="e">
        <f>'Càlcul pressupost '!#REF!</f>
        <v>#REF!</v>
      </c>
      <c r="J52" s="132">
        <f>$J$4</f>
        <v>66.7</v>
      </c>
      <c r="K52" s="132" t="e">
        <f t="shared" si="0"/>
        <v>#REF!</v>
      </c>
    </row>
    <row r="53" spans="1:11" ht="11" thickBot="1">
      <c r="A53" s="130" t="s">
        <v>5</v>
      </c>
      <c r="B53" s="409"/>
      <c r="C53" s="410" t="s">
        <v>182</v>
      </c>
      <c r="D53" s="411"/>
      <c r="E53" s="411" t="s">
        <v>182</v>
      </c>
      <c r="F53" s="412" t="s">
        <v>246</v>
      </c>
      <c r="G53" s="407">
        <v>2029</v>
      </c>
      <c r="H53" s="415" t="s">
        <v>203</v>
      </c>
      <c r="I53" s="416">
        <f>'Càlcul pressupost '!AI174</f>
        <v>335.9731543624161</v>
      </c>
      <c r="J53" s="132">
        <f>$J$4</f>
        <v>66.7</v>
      </c>
      <c r="K53" s="132">
        <f t="shared" si="0"/>
        <v>22409.409395973154</v>
      </c>
    </row>
    <row r="54" spans="1:11" ht="11" thickBot="1">
      <c r="A54" s="130" t="s">
        <v>5</v>
      </c>
      <c r="B54" s="405" t="s">
        <v>171</v>
      </c>
      <c r="C54" s="406" t="s">
        <v>172</v>
      </c>
      <c r="D54" s="406"/>
      <c r="E54" s="406" t="s">
        <v>174</v>
      </c>
      <c r="F54" s="407" t="s">
        <v>246</v>
      </c>
      <c r="G54" s="407">
        <v>2029</v>
      </c>
      <c r="H54" s="413" t="s">
        <v>256</v>
      </c>
      <c r="I54" s="416">
        <f>'Càlcul pressupost '!AJ171+'Càlcul pressupost '!AL171</f>
        <v>204.00014992503748</v>
      </c>
      <c r="J54" s="132">
        <f t="shared" ref="J54:J58" si="4">$J$4</f>
        <v>66.7</v>
      </c>
      <c r="K54" s="132">
        <f t="shared" si="0"/>
        <v>13606.81</v>
      </c>
    </row>
    <row r="55" spans="1:11" ht="11" thickBot="1">
      <c r="A55" s="130" t="s">
        <v>5</v>
      </c>
      <c r="B55" s="408" t="s">
        <v>171</v>
      </c>
      <c r="C55" s="401" t="s">
        <v>175</v>
      </c>
      <c r="D55" s="403"/>
      <c r="E55" s="403" t="s">
        <v>177</v>
      </c>
      <c r="F55" s="402" t="s">
        <v>246</v>
      </c>
      <c r="G55" s="407">
        <v>2029</v>
      </c>
      <c r="H55" s="414" t="s">
        <v>256</v>
      </c>
      <c r="I55" s="416">
        <f>'Càlcul pressupost '!AJ172+'Càlcul pressupost '!AL172</f>
        <v>50.186806596701651</v>
      </c>
      <c r="J55" s="132">
        <f t="shared" si="4"/>
        <v>66.7</v>
      </c>
      <c r="K55" s="132">
        <f t="shared" si="0"/>
        <v>3347.46</v>
      </c>
    </row>
    <row r="56" spans="1:11" ht="11" thickBot="1">
      <c r="A56" s="130" t="s">
        <v>5</v>
      </c>
      <c r="B56" s="408" t="s">
        <v>108</v>
      </c>
      <c r="C56" s="401" t="s">
        <v>178</v>
      </c>
      <c r="D56" s="403" t="s">
        <v>179</v>
      </c>
      <c r="E56" s="403" t="s">
        <v>180</v>
      </c>
      <c r="F56" s="402" t="s">
        <v>246</v>
      </c>
      <c r="G56" s="407">
        <v>2029</v>
      </c>
      <c r="H56" s="414" t="s">
        <v>256</v>
      </c>
      <c r="I56" s="416">
        <f>'Càlcul pressupost '!AJ173+'Càlcul pressupost '!AL173</f>
        <v>0</v>
      </c>
      <c r="J56" s="132">
        <f t="shared" si="4"/>
        <v>66.7</v>
      </c>
      <c r="K56" s="132">
        <f t="shared" si="0"/>
        <v>0</v>
      </c>
    </row>
    <row r="57" spans="1:11" ht="11" thickBot="1">
      <c r="A57" s="130" t="s">
        <v>5</v>
      </c>
      <c r="B57" s="408" t="s">
        <v>171</v>
      </c>
      <c r="C57" s="404" t="s">
        <v>253</v>
      </c>
      <c r="D57" s="401"/>
      <c r="E57" s="401" t="s">
        <v>254</v>
      </c>
      <c r="F57" s="402" t="s">
        <v>246</v>
      </c>
      <c r="G57" s="407">
        <v>2029</v>
      </c>
      <c r="H57" s="414" t="s">
        <v>256</v>
      </c>
      <c r="I57" s="416" t="e">
        <f>'Càlcul pressupost '!#REF!+'Càlcul pressupost '!#REF!</f>
        <v>#REF!</v>
      </c>
      <c r="J57" s="132">
        <f t="shared" si="4"/>
        <v>66.7</v>
      </c>
      <c r="K57" s="132" t="e">
        <f t="shared" si="0"/>
        <v>#REF!</v>
      </c>
    </row>
    <row r="58" spans="1:11" ht="11" thickBot="1">
      <c r="A58" s="130" t="s">
        <v>5</v>
      </c>
      <c r="B58" s="409"/>
      <c r="C58" s="410" t="s">
        <v>182</v>
      </c>
      <c r="D58" s="411"/>
      <c r="E58" s="411" t="s">
        <v>182</v>
      </c>
      <c r="F58" s="412" t="s">
        <v>246</v>
      </c>
      <c r="G58" s="407">
        <v>2029</v>
      </c>
      <c r="H58" s="415" t="s">
        <v>256</v>
      </c>
      <c r="I58" s="416">
        <f>'Càlcul pressupost '!AJ174+'Càlcul pressupost '!AL174</f>
        <v>268.77867263236391</v>
      </c>
      <c r="J58" s="132">
        <f t="shared" si="4"/>
        <v>66.7</v>
      </c>
      <c r="K58" s="132">
        <f t="shared" si="0"/>
        <v>17927.537464578672</v>
      </c>
    </row>
    <row r="59" spans="1:11" ht="11" thickBot="1">
      <c r="A59" s="130" t="s">
        <v>5</v>
      </c>
      <c r="B59" s="405" t="s">
        <v>171</v>
      </c>
      <c r="C59" s="406" t="s">
        <v>172</v>
      </c>
      <c r="D59" s="406"/>
      <c r="E59" s="406" t="s">
        <v>174</v>
      </c>
      <c r="F59" s="407" t="s">
        <v>246</v>
      </c>
      <c r="G59" s="407">
        <v>2029</v>
      </c>
      <c r="H59" s="413" t="s">
        <v>31</v>
      </c>
      <c r="I59" s="416">
        <f>'Càlcul pressupost '!AK171</f>
        <v>78.997506925207745</v>
      </c>
      <c r="J59" s="132">
        <f>Perfils!G96</f>
        <v>0</v>
      </c>
      <c r="K59" s="132">
        <f t="shared" si="0"/>
        <v>0</v>
      </c>
    </row>
    <row r="60" spans="1:11" ht="11" thickBot="1">
      <c r="A60" s="130" t="s">
        <v>5</v>
      </c>
      <c r="B60" s="408" t="s">
        <v>171</v>
      </c>
      <c r="C60" s="401" t="s">
        <v>175</v>
      </c>
      <c r="D60" s="403"/>
      <c r="E60" s="403" t="s">
        <v>177</v>
      </c>
      <c r="F60" s="402" t="s">
        <v>246</v>
      </c>
      <c r="G60" s="407">
        <v>2029</v>
      </c>
      <c r="H60" s="414" t="s">
        <v>31</v>
      </c>
      <c r="I60" s="416">
        <f>'Càlcul pressupost '!AK172</f>
        <v>26.068559556786703</v>
      </c>
      <c r="J60" s="132">
        <f>$J$14</f>
        <v>72.2</v>
      </c>
      <c r="K60" s="132">
        <f t="shared" si="0"/>
        <v>1882.15</v>
      </c>
    </row>
    <row r="61" spans="1:11" ht="11" thickBot="1">
      <c r="A61" s="130" t="s">
        <v>5</v>
      </c>
      <c r="B61" s="408" t="s">
        <v>108</v>
      </c>
      <c r="C61" s="401" t="s">
        <v>178</v>
      </c>
      <c r="D61" s="403" t="s">
        <v>179</v>
      </c>
      <c r="E61" s="403" t="s">
        <v>180</v>
      </c>
      <c r="F61" s="402" t="s">
        <v>246</v>
      </c>
      <c r="G61" s="407">
        <v>2029</v>
      </c>
      <c r="H61" s="414" t="s">
        <v>31</v>
      </c>
      <c r="I61" s="416">
        <f>'Càlcul pressupost '!AK173</f>
        <v>0</v>
      </c>
      <c r="J61" s="132">
        <f>$J$14</f>
        <v>72.2</v>
      </c>
      <c r="K61" s="132">
        <f t="shared" si="0"/>
        <v>0</v>
      </c>
    </row>
    <row r="62" spans="1:11" ht="11" thickBot="1">
      <c r="A62" s="130" t="s">
        <v>5</v>
      </c>
      <c r="B62" s="408" t="s">
        <v>171</v>
      </c>
      <c r="C62" s="404" t="s">
        <v>253</v>
      </c>
      <c r="D62" s="401"/>
      <c r="E62" s="401" t="s">
        <v>254</v>
      </c>
      <c r="F62" s="402" t="s">
        <v>246</v>
      </c>
      <c r="G62" s="407">
        <v>2029</v>
      </c>
      <c r="H62" s="414" t="s">
        <v>31</v>
      </c>
      <c r="I62" s="416" t="e">
        <f>'Càlcul pressupost '!#REF!</f>
        <v>#REF!</v>
      </c>
      <c r="J62" s="132">
        <f>$J$14</f>
        <v>72.2</v>
      </c>
      <c r="K62" s="132" t="e">
        <f t="shared" si="0"/>
        <v>#REF!</v>
      </c>
    </row>
    <row r="63" spans="1:11" ht="11" thickBot="1">
      <c r="A63" s="130" t="s">
        <v>5</v>
      </c>
      <c r="B63" s="409"/>
      <c r="C63" s="410" t="s">
        <v>182</v>
      </c>
      <c r="D63" s="411"/>
      <c r="E63" s="411" t="s">
        <v>182</v>
      </c>
      <c r="F63" s="412" t="s">
        <v>246</v>
      </c>
      <c r="G63" s="407">
        <v>2029</v>
      </c>
      <c r="H63" s="415" t="s">
        <v>31</v>
      </c>
      <c r="I63" s="416">
        <f>'Càlcul pressupost '!AK174</f>
        <v>105</v>
      </c>
      <c r="J63" s="132">
        <f>$J$14</f>
        <v>72.2</v>
      </c>
      <c r="K63" s="132">
        <f t="shared" si="0"/>
        <v>7581</v>
      </c>
    </row>
    <row r="64" spans="1:11" ht="11" thickBot="1">
      <c r="A64" s="130" t="s">
        <v>5</v>
      </c>
      <c r="B64" s="405" t="s">
        <v>171</v>
      </c>
      <c r="C64" s="406" t="s">
        <v>172</v>
      </c>
      <c r="D64" s="406"/>
      <c r="E64" s="406" t="s">
        <v>174</v>
      </c>
      <c r="F64" s="407" t="s">
        <v>246</v>
      </c>
      <c r="G64" s="407">
        <v>2030</v>
      </c>
      <c r="H64" s="413" t="s">
        <v>203</v>
      </c>
      <c r="I64" s="416">
        <f>'Càlcul pressupost '!AI209</f>
        <v>46.023238380809595</v>
      </c>
      <c r="J64" s="132">
        <f>Perfils!G97</f>
        <v>0</v>
      </c>
      <c r="K64" s="132">
        <f t="shared" ref="K64:K78" si="5">I64*J64</f>
        <v>0</v>
      </c>
    </row>
    <row r="65" spans="1:11" ht="11" thickBot="1">
      <c r="A65" s="130" t="s">
        <v>5</v>
      </c>
      <c r="B65" s="408" t="s">
        <v>171</v>
      </c>
      <c r="C65" s="401" t="s">
        <v>175</v>
      </c>
      <c r="D65" s="403"/>
      <c r="E65" s="403" t="s">
        <v>177</v>
      </c>
      <c r="F65" s="402" t="s">
        <v>246</v>
      </c>
      <c r="G65" s="407">
        <v>2030</v>
      </c>
      <c r="H65" s="414" t="s">
        <v>203</v>
      </c>
      <c r="I65" s="416">
        <f>'Càlcul pressupost '!AI210</f>
        <v>22.227136431784107</v>
      </c>
      <c r="J65" s="132">
        <f>$J$4</f>
        <v>66.7</v>
      </c>
      <c r="K65" s="132">
        <f t="shared" si="5"/>
        <v>1482.55</v>
      </c>
    </row>
    <row r="66" spans="1:11" ht="11" thickBot="1">
      <c r="A66" s="130" t="s">
        <v>5</v>
      </c>
      <c r="B66" s="408" t="s">
        <v>108</v>
      </c>
      <c r="C66" s="401" t="s">
        <v>178</v>
      </c>
      <c r="D66" s="403" t="s">
        <v>179</v>
      </c>
      <c r="E66" s="403" t="s">
        <v>180</v>
      </c>
      <c r="F66" s="402" t="s">
        <v>246</v>
      </c>
      <c r="G66" s="407">
        <v>2030</v>
      </c>
      <c r="H66" s="414" t="s">
        <v>203</v>
      </c>
      <c r="I66" s="416">
        <f>'Càlcul pressupost '!AI211</f>
        <v>0</v>
      </c>
      <c r="J66" s="132">
        <f>$J$4</f>
        <v>66.7</v>
      </c>
      <c r="K66" s="132">
        <f t="shared" si="5"/>
        <v>0</v>
      </c>
    </row>
    <row r="67" spans="1:11" ht="11" thickBot="1">
      <c r="A67" s="130" t="s">
        <v>5</v>
      </c>
      <c r="B67" s="408" t="s">
        <v>171</v>
      </c>
      <c r="C67" s="404" t="s">
        <v>253</v>
      </c>
      <c r="D67" s="401"/>
      <c r="E67" s="401" t="s">
        <v>254</v>
      </c>
      <c r="F67" s="402" t="s">
        <v>246</v>
      </c>
      <c r="G67" s="407">
        <v>2030</v>
      </c>
      <c r="H67" s="414" t="s">
        <v>203</v>
      </c>
      <c r="I67" s="416" t="e">
        <f>'Càlcul pressupost '!#REF!</f>
        <v>#REF!</v>
      </c>
      <c r="J67" s="132">
        <f>$J$4</f>
        <v>66.7</v>
      </c>
      <c r="K67" s="132" t="e">
        <f t="shared" si="5"/>
        <v>#REF!</v>
      </c>
    </row>
    <row r="68" spans="1:11" ht="11" thickBot="1">
      <c r="A68" s="130" t="s">
        <v>5</v>
      </c>
      <c r="B68" s="409"/>
      <c r="C68" s="410" t="s">
        <v>182</v>
      </c>
      <c r="D68" s="411"/>
      <c r="E68" s="411" t="s">
        <v>182</v>
      </c>
      <c r="F68" s="412" t="s">
        <v>246</v>
      </c>
      <c r="G68" s="407">
        <v>2030</v>
      </c>
      <c r="H68" s="415" t="s">
        <v>203</v>
      </c>
      <c r="I68" s="416">
        <f>'Càlcul pressupost '!AI212</f>
        <v>82.842654735272191</v>
      </c>
      <c r="J68" s="132">
        <f>$J$4</f>
        <v>66.7</v>
      </c>
      <c r="K68" s="132">
        <f t="shared" si="5"/>
        <v>5525.6050708426556</v>
      </c>
    </row>
    <row r="69" spans="1:11" ht="11" thickBot="1">
      <c r="A69" s="130" t="s">
        <v>5</v>
      </c>
      <c r="B69" s="405" t="s">
        <v>171</v>
      </c>
      <c r="C69" s="406" t="s">
        <v>172</v>
      </c>
      <c r="D69" s="406"/>
      <c r="E69" s="406" t="s">
        <v>174</v>
      </c>
      <c r="F69" s="407" t="s">
        <v>246</v>
      </c>
      <c r="G69" s="407">
        <v>2030</v>
      </c>
      <c r="H69" s="413" t="s">
        <v>256</v>
      </c>
      <c r="I69" s="416">
        <f>'Càlcul pressupost '!AJ209+'Càlcul pressupost '!AL209</f>
        <v>50.301349325337327</v>
      </c>
      <c r="J69" s="132">
        <f t="shared" ref="J69:J73" si="6">$J$4</f>
        <v>66.7</v>
      </c>
      <c r="K69" s="132">
        <f t="shared" si="5"/>
        <v>3355.1</v>
      </c>
    </row>
    <row r="70" spans="1:11" ht="11" thickBot="1">
      <c r="A70" s="130" t="s">
        <v>5</v>
      </c>
      <c r="B70" s="408" t="s">
        <v>171</v>
      </c>
      <c r="C70" s="401" t="s">
        <v>175</v>
      </c>
      <c r="D70" s="403"/>
      <c r="E70" s="403" t="s">
        <v>177</v>
      </c>
      <c r="F70" s="402" t="s">
        <v>246</v>
      </c>
      <c r="G70" s="407">
        <v>2030</v>
      </c>
      <c r="H70" s="414" t="s">
        <v>256</v>
      </c>
      <c r="I70" s="416">
        <f>'Càlcul pressupost '!AJ210+'Càlcul pressupost '!AL210</f>
        <v>12.375262368815591</v>
      </c>
      <c r="J70" s="132">
        <f t="shared" si="6"/>
        <v>66.7</v>
      </c>
      <c r="K70" s="132">
        <f t="shared" si="5"/>
        <v>825.43</v>
      </c>
    </row>
    <row r="71" spans="1:11" ht="11" thickBot="1">
      <c r="A71" s="130" t="s">
        <v>5</v>
      </c>
      <c r="B71" s="408" t="s">
        <v>108</v>
      </c>
      <c r="C71" s="401" t="s">
        <v>178</v>
      </c>
      <c r="D71" s="403" t="s">
        <v>179</v>
      </c>
      <c r="E71" s="403" t="s">
        <v>180</v>
      </c>
      <c r="F71" s="402" t="s">
        <v>246</v>
      </c>
      <c r="G71" s="407">
        <v>2030</v>
      </c>
      <c r="H71" s="414" t="s">
        <v>256</v>
      </c>
      <c r="I71" s="416">
        <f>'Càlcul pressupost '!AJ211+'Càlcul pressupost '!AL211</f>
        <v>0</v>
      </c>
      <c r="J71" s="132">
        <f t="shared" si="6"/>
        <v>66.7</v>
      </c>
      <c r="K71" s="132">
        <f t="shared" si="5"/>
        <v>0</v>
      </c>
    </row>
    <row r="72" spans="1:11" ht="11" thickBot="1">
      <c r="A72" s="130" t="s">
        <v>5</v>
      </c>
      <c r="B72" s="408" t="s">
        <v>171</v>
      </c>
      <c r="C72" s="404" t="s">
        <v>253</v>
      </c>
      <c r="D72" s="401"/>
      <c r="E72" s="401" t="s">
        <v>254</v>
      </c>
      <c r="F72" s="402" t="s">
        <v>246</v>
      </c>
      <c r="G72" s="407">
        <v>2030</v>
      </c>
      <c r="H72" s="414" t="s">
        <v>256</v>
      </c>
      <c r="I72" s="416" t="e">
        <f>'Càlcul pressupost '!#REF!+'Càlcul pressupost '!#REF!</f>
        <v>#REF!</v>
      </c>
      <c r="J72" s="132">
        <f t="shared" si="6"/>
        <v>66.7</v>
      </c>
      <c r="K72" s="132" t="e">
        <f t="shared" si="5"/>
        <v>#REF!</v>
      </c>
    </row>
    <row r="73" spans="1:11" ht="11" thickBot="1">
      <c r="A73" s="130" t="s">
        <v>5</v>
      </c>
      <c r="B73" s="409"/>
      <c r="C73" s="410" t="s">
        <v>182</v>
      </c>
      <c r="D73" s="411"/>
      <c r="E73" s="411" t="s">
        <v>182</v>
      </c>
      <c r="F73" s="412" t="s">
        <v>246</v>
      </c>
      <c r="G73" s="407">
        <v>2030</v>
      </c>
      <c r="H73" s="415" t="s">
        <v>256</v>
      </c>
      <c r="I73" s="416">
        <f>'Càlcul pressupost '!AJ212+'Càlcul pressupost '!AL212</f>
        <v>66.27412378821775</v>
      </c>
      <c r="J73" s="132">
        <f t="shared" si="6"/>
        <v>66.7</v>
      </c>
      <c r="K73" s="132">
        <f t="shared" si="5"/>
        <v>4420.4840566741241</v>
      </c>
    </row>
    <row r="74" spans="1:11" ht="11" thickBot="1">
      <c r="A74" s="130" t="s">
        <v>5</v>
      </c>
      <c r="B74" s="405" t="s">
        <v>171</v>
      </c>
      <c r="C74" s="406" t="s">
        <v>172</v>
      </c>
      <c r="D74" s="406"/>
      <c r="E74" s="406" t="s">
        <v>174</v>
      </c>
      <c r="F74" s="407" t="s">
        <v>246</v>
      </c>
      <c r="G74" s="407">
        <v>2030</v>
      </c>
      <c r="H74" s="413" t="s">
        <v>31</v>
      </c>
      <c r="I74" s="416">
        <f>'Càlcul pressupost '!AK209</f>
        <v>19.478808864265925</v>
      </c>
      <c r="J74" s="132">
        <f>Perfils!G111</f>
        <v>0</v>
      </c>
      <c r="K74" s="132">
        <f t="shared" si="5"/>
        <v>0</v>
      </c>
    </row>
    <row r="75" spans="1:11" ht="11" thickBot="1">
      <c r="A75" s="130" t="s">
        <v>5</v>
      </c>
      <c r="B75" s="408" t="s">
        <v>171</v>
      </c>
      <c r="C75" s="401" t="s">
        <v>175</v>
      </c>
      <c r="D75" s="403"/>
      <c r="E75" s="403" t="s">
        <v>177</v>
      </c>
      <c r="F75" s="402" t="s">
        <v>246</v>
      </c>
      <c r="G75" s="407">
        <v>2030</v>
      </c>
      <c r="H75" s="414" t="s">
        <v>31</v>
      </c>
      <c r="I75" s="416">
        <f>'Càlcul pressupost '!AK210</f>
        <v>6.4278393351800549</v>
      </c>
      <c r="J75" s="132">
        <f>$J$14</f>
        <v>72.2</v>
      </c>
      <c r="K75" s="132">
        <f t="shared" si="5"/>
        <v>464.09</v>
      </c>
    </row>
    <row r="76" spans="1:11" ht="11" thickBot="1">
      <c r="A76" s="130" t="s">
        <v>5</v>
      </c>
      <c r="B76" s="408" t="s">
        <v>108</v>
      </c>
      <c r="C76" s="401" t="s">
        <v>178</v>
      </c>
      <c r="D76" s="403" t="s">
        <v>179</v>
      </c>
      <c r="E76" s="403" t="s">
        <v>180</v>
      </c>
      <c r="F76" s="402" t="s">
        <v>246</v>
      </c>
      <c r="G76" s="407">
        <v>2030</v>
      </c>
      <c r="H76" s="414" t="s">
        <v>31</v>
      </c>
      <c r="I76" s="416">
        <f>'Càlcul pressupost '!AK211</f>
        <v>0</v>
      </c>
      <c r="J76" s="132">
        <f>$J$14</f>
        <v>72.2</v>
      </c>
      <c r="K76" s="132">
        <f t="shared" si="5"/>
        <v>0</v>
      </c>
    </row>
    <row r="77" spans="1:11" ht="11" thickBot="1">
      <c r="A77" s="130" t="s">
        <v>5</v>
      </c>
      <c r="B77" s="408" t="s">
        <v>171</v>
      </c>
      <c r="C77" s="404" t="s">
        <v>253</v>
      </c>
      <c r="D77" s="401"/>
      <c r="E77" s="401" t="s">
        <v>254</v>
      </c>
      <c r="F77" s="402" t="s">
        <v>246</v>
      </c>
      <c r="G77" s="407">
        <v>2030</v>
      </c>
      <c r="H77" s="414" t="s">
        <v>31</v>
      </c>
      <c r="I77" s="416" t="e">
        <f>'Càlcul pressupost '!#REF!</f>
        <v>#REF!</v>
      </c>
      <c r="J77" s="132">
        <f>$J$14</f>
        <v>72.2</v>
      </c>
      <c r="K77" s="132" t="e">
        <f t="shared" si="5"/>
        <v>#REF!</v>
      </c>
    </row>
    <row r="78" spans="1:11" ht="11" thickBot="1">
      <c r="A78" s="130" t="s">
        <v>5</v>
      </c>
      <c r="B78" s="409"/>
      <c r="C78" s="410" t="s">
        <v>182</v>
      </c>
      <c r="D78" s="411"/>
      <c r="E78" s="411" t="s">
        <v>182</v>
      </c>
      <c r="F78" s="412" t="s">
        <v>246</v>
      </c>
      <c r="G78" s="407">
        <v>2030</v>
      </c>
      <c r="H78" s="415" t="s">
        <v>31</v>
      </c>
      <c r="I78" s="416">
        <f>'Càlcul pressupost '!AK212</f>
        <v>25.890443213296397</v>
      </c>
      <c r="J78" s="132">
        <f>$J$14</f>
        <v>72.2</v>
      </c>
      <c r="K78" s="132">
        <f t="shared" si="5"/>
        <v>1869.29</v>
      </c>
    </row>
    <row r="79" spans="1:11" ht="11" thickBot="1">
      <c r="A79" s="130" t="s">
        <v>5</v>
      </c>
      <c r="B79" s="405"/>
      <c r="C79" s="406"/>
      <c r="D79" s="406"/>
      <c r="E79" s="406"/>
      <c r="F79" s="407" t="s">
        <v>255</v>
      </c>
      <c r="G79" s="407">
        <v>2025</v>
      </c>
      <c r="H79" s="413" t="s">
        <v>203</v>
      </c>
      <c r="I79" s="402">
        <v>1277</v>
      </c>
      <c r="J79" s="132">
        <v>38.99</v>
      </c>
      <c r="K79" s="132">
        <f t="shared" si="0"/>
        <v>49790.23</v>
      </c>
    </row>
    <row r="80" spans="1:11" ht="11" thickBot="1">
      <c r="A80" s="130" t="s">
        <v>5</v>
      </c>
      <c r="B80" s="408"/>
      <c r="C80" s="401"/>
      <c r="D80" s="403"/>
      <c r="E80" s="403"/>
      <c r="F80" s="407" t="s">
        <v>255</v>
      </c>
      <c r="G80" s="407">
        <v>2025</v>
      </c>
      <c r="H80" s="414" t="s">
        <v>203</v>
      </c>
      <c r="I80" s="402"/>
      <c r="J80" s="132"/>
      <c r="K80" s="132">
        <f t="shared" si="0"/>
        <v>0</v>
      </c>
    </row>
    <row r="81" spans="1:13" ht="11" thickBot="1">
      <c r="A81" s="130" t="s">
        <v>5</v>
      </c>
      <c r="B81" s="408"/>
      <c r="C81" s="401"/>
      <c r="D81" s="403"/>
      <c r="E81" s="403"/>
      <c r="F81" s="407" t="s">
        <v>255</v>
      </c>
      <c r="G81" s="407">
        <v>2025</v>
      </c>
      <c r="H81" s="414" t="s">
        <v>203</v>
      </c>
      <c r="I81" s="402"/>
      <c r="J81" s="132"/>
      <c r="K81" s="132">
        <f t="shared" si="0"/>
        <v>0</v>
      </c>
    </row>
    <row r="82" spans="1:13" ht="11" thickBot="1">
      <c r="A82" s="130" t="s">
        <v>5</v>
      </c>
      <c r="B82" s="408"/>
      <c r="C82" s="404"/>
      <c r="D82" s="401"/>
      <c r="E82" s="401"/>
      <c r="F82" s="407" t="s">
        <v>255</v>
      </c>
      <c r="G82" s="407">
        <v>2025</v>
      </c>
      <c r="H82" s="414" t="s">
        <v>203</v>
      </c>
      <c r="I82" s="402"/>
      <c r="J82" s="132"/>
      <c r="K82" s="132">
        <f t="shared" si="0"/>
        <v>0</v>
      </c>
    </row>
    <row r="83" spans="1:13" ht="11" thickBot="1">
      <c r="A83" s="130" t="s">
        <v>5</v>
      </c>
      <c r="B83" s="409"/>
      <c r="C83" s="410"/>
      <c r="D83" s="411"/>
      <c r="E83" s="411"/>
      <c r="F83" s="407" t="s">
        <v>255</v>
      </c>
      <c r="G83" s="407">
        <v>2025</v>
      </c>
      <c r="H83" s="415" t="s">
        <v>203</v>
      </c>
      <c r="I83" s="402"/>
      <c r="J83" s="132"/>
      <c r="K83" s="132">
        <f t="shared" si="0"/>
        <v>0</v>
      </c>
    </row>
    <row r="84" spans="1:13" ht="15" thickBot="1">
      <c r="A84" s="130" t="s">
        <v>5</v>
      </c>
      <c r="B84" s="405"/>
      <c r="C84" s="406"/>
      <c r="D84" s="406"/>
      <c r="E84" s="406"/>
      <c r="F84" s="407" t="s">
        <v>255</v>
      </c>
      <c r="G84" s="407">
        <v>2025</v>
      </c>
      <c r="H84" s="413" t="s">
        <v>256</v>
      </c>
      <c r="I84" s="402">
        <v>2502</v>
      </c>
      <c r="J84" s="132">
        <v>42.21</v>
      </c>
      <c r="K84" s="132">
        <f t="shared" ref="K84:K123" si="7">I84*J84</f>
        <v>105609.42</v>
      </c>
      <c r="L84" s="323"/>
      <c r="M84" s="419"/>
    </row>
    <row r="85" spans="1:13" ht="11" thickBot="1">
      <c r="A85" s="130" t="s">
        <v>5</v>
      </c>
      <c r="B85" s="408"/>
      <c r="C85" s="401"/>
      <c r="D85" s="403"/>
      <c r="E85" s="403"/>
      <c r="F85" s="407" t="s">
        <v>255</v>
      </c>
      <c r="G85" s="407">
        <v>2025</v>
      </c>
      <c r="H85" s="414" t="s">
        <v>256</v>
      </c>
      <c r="I85" s="402"/>
      <c r="J85" s="132"/>
      <c r="K85" s="132">
        <f t="shared" si="7"/>
        <v>0</v>
      </c>
    </row>
    <row r="86" spans="1:13" ht="11" thickBot="1">
      <c r="A86" s="130" t="s">
        <v>5</v>
      </c>
      <c r="B86" s="408"/>
      <c r="C86" s="401"/>
      <c r="D86" s="403"/>
      <c r="E86" s="403"/>
      <c r="F86" s="407" t="s">
        <v>255</v>
      </c>
      <c r="G86" s="407">
        <v>2025</v>
      </c>
      <c r="H86" s="414" t="s">
        <v>256</v>
      </c>
      <c r="I86" s="402"/>
      <c r="J86" s="132"/>
      <c r="K86" s="132">
        <f t="shared" si="7"/>
        <v>0</v>
      </c>
    </row>
    <row r="87" spans="1:13" ht="11" thickBot="1">
      <c r="A87" s="130" t="s">
        <v>5</v>
      </c>
      <c r="B87" s="408"/>
      <c r="C87" s="404"/>
      <c r="D87" s="401"/>
      <c r="E87" s="401"/>
      <c r="F87" s="407" t="s">
        <v>255</v>
      </c>
      <c r="G87" s="407">
        <v>2025</v>
      </c>
      <c r="H87" s="414" t="s">
        <v>256</v>
      </c>
      <c r="I87" s="402"/>
      <c r="J87" s="132"/>
      <c r="K87" s="132">
        <f t="shared" si="7"/>
        <v>0</v>
      </c>
    </row>
    <row r="88" spans="1:13" ht="11" thickBot="1">
      <c r="A88" s="130" t="s">
        <v>5</v>
      </c>
      <c r="B88" s="409"/>
      <c r="C88" s="410"/>
      <c r="D88" s="411"/>
      <c r="E88" s="411"/>
      <c r="F88" s="407" t="s">
        <v>255</v>
      </c>
      <c r="G88" s="407">
        <v>2025</v>
      </c>
      <c r="H88" s="415" t="s">
        <v>256</v>
      </c>
      <c r="I88" s="402"/>
      <c r="J88" s="132"/>
      <c r="K88" s="132">
        <f t="shared" si="7"/>
        <v>0</v>
      </c>
    </row>
    <row r="89" spans="1:13" ht="15" thickBot="1">
      <c r="A89" s="130" t="s">
        <v>5</v>
      </c>
      <c r="B89" s="405"/>
      <c r="C89" s="406"/>
      <c r="D89" s="406"/>
      <c r="E89" s="406"/>
      <c r="F89" s="407" t="s">
        <v>255</v>
      </c>
      <c r="G89" s="407">
        <v>2025</v>
      </c>
      <c r="H89" s="413" t="s">
        <v>31</v>
      </c>
      <c r="I89" s="402">
        <v>847</v>
      </c>
      <c r="J89" s="132">
        <v>45.05</v>
      </c>
      <c r="K89" s="132">
        <f t="shared" si="7"/>
        <v>38157.35</v>
      </c>
      <c r="L89" s="323"/>
    </row>
    <row r="90" spans="1:13" ht="11" thickBot="1">
      <c r="A90" s="130" t="s">
        <v>5</v>
      </c>
      <c r="B90" s="408"/>
      <c r="C90" s="401"/>
      <c r="D90" s="403"/>
      <c r="E90" s="403"/>
      <c r="F90" s="407" t="s">
        <v>255</v>
      </c>
      <c r="G90" s="407">
        <v>2025</v>
      </c>
      <c r="H90" s="414" t="s">
        <v>31</v>
      </c>
      <c r="I90" s="402"/>
      <c r="K90" s="132">
        <f t="shared" si="7"/>
        <v>0</v>
      </c>
    </row>
    <row r="91" spans="1:13" ht="11" thickBot="1">
      <c r="A91" s="130" t="s">
        <v>5</v>
      </c>
      <c r="B91" s="408"/>
      <c r="C91" s="401"/>
      <c r="D91" s="403"/>
      <c r="E91" s="403"/>
      <c r="F91" s="407" t="s">
        <v>255</v>
      </c>
      <c r="G91" s="407">
        <v>2025</v>
      </c>
      <c r="H91" s="414" t="s">
        <v>31</v>
      </c>
      <c r="I91" s="402"/>
      <c r="K91" s="132">
        <f t="shared" si="7"/>
        <v>0</v>
      </c>
    </row>
    <row r="92" spans="1:13" ht="11" thickBot="1">
      <c r="A92" s="130" t="s">
        <v>5</v>
      </c>
      <c r="B92" s="408"/>
      <c r="C92" s="404"/>
      <c r="D92" s="401"/>
      <c r="E92" s="401"/>
      <c r="F92" s="407" t="s">
        <v>255</v>
      </c>
      <c r="G92" s="407">
        <v>2025</v>
      </c>
      <c r="H92" s="414" t="s">
        <v>31</v>
      </c>
      <c r="I92" s="402"/>
      <c r="K92" s="132">
        <f t="shared" si="7"/>
        <v>0</v>
      </c>
    </row>
    <row r="93" spans="1:13" ht="11" thickBot="1">
      <c r="A93" s="130" t="s">
        <v>5</v>
      </c>
      <c r="B93" s="409"/>
      <c r="C93" s="410"/>
      <c r="D93" s="411"/>
      <c r="E93" s="411"/>
      <c r="F93" s="407" t="s">
        <v>255</v>
      </c>
      <c r="G93" s="407">
        <v>2025</v>
      </c>
      <c r="H93" s="415" t="s">
        <v>31</v>
      </c>
      <c r="I93" s="402"/>
      <c r="K93" s="132">
        <f t="shared" si="7"/>
        <v>0</v>
      </c>
    </row>
    <row r="94" spans="1:13" ht="11" thickBot="1">
      <c r="A94" s="130" t="s">
        <v>5</v>
      </c>
      <c r="B94" s="405"/>
      <c r="C94" s="406"/>
      <c r="D94" s="406"/>
      <c r="E94" s="406"/>
      <c r="F94" s="407" t="s">
        <v>255</v>
      </c>
      <c r="G94" s="407">
        <v>2026</v>
      </c>
      <c r="H94" s="413" t="s">
        <v>203</v>
      </c>
      <c r="I94" s="402">
        <v>25.4</v>
      </c>
      <c r="J94" s="132">
        <v>38.99</v>
      </c>
      <c r="K94" s="132">
        <f t="shared" si="7"/>
        <v>990.346</v>
      </c>
    </row>
    <row r="95" spans="1:13" ht="11" thickBot="1">
      <c r="A95" s="130" t="s">
        <v>5</v>
      </c>
      <c r="B95" s="408"/>
      <c r="C95" s="401"/>
      <c r="D95" s="403"/>
      <c r="E95" s="403"/>
      <c r="F95" s="407" t="s">
        <v>255</v>
      </c>
      <c r="G95" s="402">
        <v>2026</v>
      </c>
      <c r="H95" s="414" t="s">
        <v>203</v>
      </c>
      <c r="I95" s="402"/>
      <c r="J95" s="132"/>
      <c r="K95" s="132">
        <f t="shared" si="7"/>
        <v>0</v>
      </c>
    </row>
    <row r="96" spans="1:13" ht="11" thickBot="1">
      <c r="A96" s="130" t="s">
        <v>5</v>
      </c>
      <c r="B96" s="408"/>
      <c r="C96" s="401"/>
      <c r="D96" s="403"/>
      <c r="E96" s="403"/>
      <c r="F96" s="407" t="s">
        <v>255</v>
      </c>
      <c r="G96" s="402">
        <v>2026</v>
      </c>
      <c r="H96" s="414" t="s">
        <v>203</v>
      </c>
      <c r="I96" s="402"/>
      <c r="J96" s="132"/>
      <c r="K96" s="132">
        <f t="shared" si="7"/>
        <v>0</v>
      </c>
    </row>
    <row r="97" spans="1:11" ht="11" thickBot="1">
      <c r="A97" s="130" t="s">
        <v>5</v>
      </c>
      <c r="B97" s="408"/>
      <c r="C97" s="404"/>
      <c r="D97" s="401"/>
      <c r="E97" s="401"/>
      <c r="F97" s="407" t="s">
        <v>255</v>
      </c>
      <c r="G97" s="402">
        <v>2026</v>
      </c>
      <c r="H97" s="414" t="s">
        <v>203</v>
      </c>
      <c r="I97" s="402"/>
      <c r="J97" s="132"/>
      <c r="K97" s="132">
        <f t="shared" si="7"/>
        <v>0</v>
      </c>
    </row>
    <row r="98" spans="1:11" ht="11" thickBot="1">
      <c r="A98" s="130" t="s">
        <v>5</v>
      </c>
      <c r="B98" s="409"/>
      <c r="C98" s="410"/>
      <c r="D98" s="411"/>
      <c r="E98" s="411"/>
      <c r="F98" s="407" t="s">
        <v>255</v>
      </c>
      <c r="G98" s="412">
        <v>2026</v>
      </c>
      <c r="H98" s="415" t="s">
        <v>203</v>
      </c>
      <c r="I98" s="402"/>
      <c r="J98" s="132"/>
      <c r="K98" s="132">
        <f t="shared" si="7"/>
        <v>0</v>
      </c>
    </row>
    <row r="99" spans="1:11" ht="11" thickBot="1">
      <c r="A99" s="130" t="s">
        <v>5</v>
      </c>
      <c r="B99" s="405"/>
      <c r="C99" s="406"/>
      <c r="D99" s="406"/>
      <c r="E99" s="406"/>
      <c r="F99" s="407" t="s">
        <v>255</v>
      </c>
      <c r="G99" s="407">
        <v>2026</v>
      </c>
      <c r="H99" s="413" t="s">
        <v>256</v>
      </c>
      <c r="I99" s="402">
        <v>58.55</v>
      </c>
      <c r="J99" s="132">
        <v>42.21</v>
      </c>
      <c r="K99" s="132">
        <f t="shared" si="7"/>
        <v>2471.3955000000001</v>
      </c>
    </row>
    <row r="100" spans="1:11" ht="11" thickBot="1">
      <c r="A100" s="130" t="s">
        <v>5</v>
      </c>
      <c r="B100" s="408"/>
      <c r="C100" s="401"/>
      <c r="D100" s="403"/>
      <c r="E100" s="403"/>
      <c r="F100" s="407" t="s">
        <v>255</v>
      </c>
      <c r="G100" s="402">
        <v>2026</v>
      </c>
      <c r="H100" s="414" t="s">
        <v>256</v>
      </c>
      <c r="I100" s="402"/>
      <c r="J100" s="132"/>
      <c r="K100" s="132">
        <f t="shared" si="7"/>
        <v>0</v>
      </c>
    </row>
    <row r="101" spans="1:11" ht="11" thickBot="1">
      <c r="A101" s="130" t="s">
        <v>5</v>
      </c>
      <c r="B101" s="408"/>
      <c r="C101" s="401"/>
      <c r="D101" s="403"/>
      <c r="E101" s="403"/>
      <c r="F101" s="407" t="s">
        <v>255</v>
      </c>
      <c r="G101" s="402">
        <v>2026</v>
      </c>
      <c r="H101" s="414" t="s">
        <v>256</v>
      </c>
      <c r="I101" s="402"/>
      <c r="J101" s="132"/>
      <c r="K101" s="132">
        <f t="shared" si="7"/>
        <v>0</v>
      </c>
    </row>
    <row r="102" spans="1:11" ht="11" thickBot="1">
      <c r="A102" s="130" t="s">
        <v>5</v>
      </c>
      <c r="B102" s="408"/>
      <c r="C102" s="404"/>
      <c r="D102" s="401"/>
      <c r="E102" s="401"/>
      <c r="F102" s="407" t="s">
        <v>255</v>
      </c>
      <c r="G102" s="402">
        <v>2026</v>
      </c>
      <c r="H102" s="414" t="s">
        <v>256</v>
      </c>
      <c r="I102" s="402"/>
      <c r="J102" s="132"/>
      <c r="K102" s="132">
        <f t="shared" si="7"/>
        <v>0</v>
      </c>
    </row>
    <row r="103" spans="1:11" ht="11" thickBot="1">
      <c r="A103" s="130" t="s">
        <v>5</v>
      </c>
      <c r="B103" s="409"/>
      <c r="C103" s="410"/>
      <c r="D103" s="411"/>
      <c r="E103" s="411"/>
      <c r="F103" s="407" t="s">
        <v>255</v>
      </c>
      <c r="G103" s="412">
        <v>2026</v>
      </c>
      <c r="H103" s="415" t="s">
        <v>256</v>
      </c>
      <c r="I103" s="402"/>
      <c r="J103" s="132"/>
      <c r="K103" s="132">
        <f t="shared" si="7"/>
        <v>0</v>
      </c>
    </row>
    <row r="104" spans="1:11" ht="11" thickBot="1">
      <c r="A104" s="130" t="s">
        <v>5</v>
      </c>
      <c r="B104" s="405"/>
      <c r="C104" s="406"/>
      <c r="D104" s="406"/>
      <c r="E104" s="406"/>
      <c r="F104" s="407" t="s">
        <v>255</v>
      </c>
      <c r="G104" s="407">
        <v>2026</v>
      </c>
      <c r="H104" s="413" t="s">
        <v>31</v>
      </c>
      <c r="I104" s="402">
        <v>23.89</v>
      </c>
      <c r="J104" s="132">
        <v>45.05</v>
      </c>
      <c r="K104" s="132">
        <f t="shared" si="7"/>
        <v>1076.2445</v>
      </c>
    </row>
    <row r="105" spans="1:11" ht="11" thickBot="1">
      <c r="A105" s="130" t="s">
        <v>5</v>
      </c>
      <c r="B105" s="408"/>
      <c r="C105" s="401"/>
      <c r="D105" s="403"/>
      <c r="E105" s="403"/>
      <c r="F105" s="407" t="s">
        <v>255</v>
      </c>
      <c r="G105" s="402">
        <v>2026</v>
      </c>
      <c r="H105" s="414" t="s">
        <v>31</v>
      </c>
      <c r="I105" s="402"/>
      <c r="K105" s="132">
        <f t="shared" si="7"/>
        <v>0</v>
      </c>
    </row>
    <row r="106" spans="1:11" ht="11" thickBot="1">
      <c r="A106" s="130" t="s">
        <v>5</v>
      </c>
      <c r="B106" s="408"/>
      <c r="C106" s="401"/>
      <c r="D106" s="403"/>
      <c r="E106" s="403"/>
      <c r="F106" s="407" t="s">
        <v>255</v>
      </c>
      <c r="G106" s="402">
        <v>2026</v>
      </c>
      <c r="H106" s="414" t="s">
        <v>31</v>
      </c>
      <c r="I106" s="402"/>
      <c r="K106" s="132">
        <f t="shared" si="7"/>
        <v>0</v>
      </c>
    </row>
    <row r="107" spans="1:11" ht="11" thickBot="1">
      <c r="A107" s="130" t="s">
        <v>5</v>
      </c>
      <c r="B107" s="408"/>
      <c r="C107" s="404"/>
      <c r="D107" s="401"/>
      <c r="E107" s="401"/>
      <c r="F107" s="407" t="s">
        <v>255</v>
      </c>
      <c r="G107" s="402">
        <v>2026</v>
      </c>
      <c r="H107" s="414" t="s">
        <v>31</v>
      </c>
      <c r="I107" s="402"/>
      <c r="K107" s="132">
        <f t="shared" si="7"/>
        <v>0</v>
      </c>
    </row>
    <row r="108" spans="1:11" ht="11" thickBot="1">
      <c r="A108" s="130" t="s">
        <v>5</v>
      </c>
      <c r="B108" s="409"/>
      <c r="C108" s="410"/>
      <c r="D108" s="411"/>
      <c r="E108" s="411"/>
      <c r="F108" s="407" t="s">
        <v>255</v>
      </c>
      <c r="G108" s="407">
        <v>2025</v>
      </c>
      <c r="H108" s="415" t="s">
        <v>31</v>
      </c>
      <c r="I108" s="402"/>
      <c r="K108" s="132">
        <f t="shared" si="7"/>
        <v>0</v>
      </c>
    </row>
    <row r="109" spans="1:11" ht="11" thickBot="1">
      <c r="A109" s="130" t="s">
        <v>5</v>
      </c>
      <c r="B109" s="405"/>
      <c r="C109" s="406"/>
      <c r="D109" s="406"/>
      <c r="E109" s="406"/>
      <c r="F109" s="407" t="s">
        <v>257</v>
      </c>
      <c r="G109" s="407">
        <v>2026</v>
      </c>
      <c r="H109" s="413" t="s">
        <v>203</v>
      </c>
      <c r="I109" s="402">
        <v>409.24</v>
      </c>
      <c r="J109" s="132">
        <v>38.99</v>
      </c>
      <c r="K109" s="132">
        <f t="shared" si="7"/>
        <v>15956.267600000001</v>
      </c>
    </row>
    <row r="110" spans="1:11" ht="11" thickBot="1">
      <c r="A110" s="130" t="s">
        <v>5</v>
      </c>
      <c r="B110" s="408"/>
      <c r="C110" s="401"/>
      <c r="D110" s="403"/>
      <c r="E110" s="403"/>
      <c r="F110" s="407" t="s">
        <v>257</v>
      </c>
      <c r="G110" s="402">
        <v>2026</v>
      </c>
      <c r="H110" s="414" t="s">
        <v>203</v>
      </c>
      <c r="I110" s="402"/>
      <c r="J110" s="132"/>
      <c r="K110" s="132">
        <f t="shared" si="7"/>
        <v>0</v>
      </c>
    </row>
    <row r="111" spans="1:11" ht="11" thickBot="1">
      <c r="A111" s="130" t="s">
        <v>5</v>
      </c>
      <c r="B111" s="408"/>
      <c r="C111" s="401"/>
      <c r="D111" s="403"/>
      <c r="E111" s="403"/>
      <c r="F111" s="407" t="s">
        <v>257</v>
      </c>
      <c r="G111" s="402">
        <v>2026</v>
      </c>
      <c r="H111" s="414" t="s">
        <v>203</v>
      </c>
      <c r="I111" s="402"/>
      <c r="J111" s="132"/>
      <c r="K111" s="132">
        <f t="shared" si="7"/>
        <v>0</v>
      </c>
    </row>
    <row r="112" spans="1:11" ht="11" thickBot="1">
      <c r="A112" s="130" t="s">
        <v>5</v>
      </c>
      <c r="B112" s="408"/>
      <c r="C112" s="404"/>
      <c r="D112" s="401"/>
      <c r="E112" s="401"/>
      <c r="F112" s="407" t="s">
        <v>257</v>
      </c>
      <c r="G112" s="402">
        <v>2026</v>
      </c>
      <c r="H112" s="414" t="s">
        <v>203</v>
      </c>
      <c r="I112" s="402"/>
      <c r="J112" s="132"/>
      <c r="K112" s="132">
        <f t="shared" si="7"/>
        <v>0</v>
      </c>
    </row>
    <row r="113" spans="1:11" ht="11" thickBot="1">
      <c r="A113" s="130" t="s">
        <v>5</v>
      </c>
      <c r="B113" s="409"/>
      <c r="C113" s="410"/>
      <c r="D113" s="411"/>
      <c r="E113" s="411"/>
      <c r="F113" s="407" t="s">
        <v>257</v>
      </c>
      <c r="G113" s="412">
        <v>2026</v>
      </c>
      <c r="H113" s="415" t="s">
        <v>203</v>
      </c>
      <c r="I113" s="402"/>
      <c r="J113" s="132"/>
      <c r="K113" s="132">
        <f t="shared" si="7"/>
        <v>0</v>
      </c>
    </row>
    <row r="114" spans="1:11" ht="11" thickBot="1">
      <c r="A114" s="130" t="s">
        <v>5</v>
      </c>
      <c r="B114" s="405"/>
      <c r="C114" s="406"/>
      <c r="D114" s="406"/>
      <c r="E114" s="406"/>
      <c r="F114" s="407" t="s">
        <v>257</v>
      </c>
      <c r="G114" s="407">
        <v>2026</v>
      </c>
      <c r="H114" s="413" t="s">
        <v>256</v>
      </c>
      <c r="I114" s="402">
        <v>943.23</v>
      </c>
      <c r="J114" s="132">
        <v>42.21</v>
      </c>
      <c r="K114" s="132">
        <f t="shared" si="7"/>
        <v>39813.738300000005</v>
      </c>
    </row>
    <row r="115" spans="1:11" ht="11" thickBot="1">
      <c r="A115" s="130" t="s">
        <v>5</v>
      </c>
      <c r="B115" s="408"/>
      <c r="C115" s="401"/>
      <c r="D115" s="403"/>
      <c r="E115" s="403"/>
      <c r="F115" s="407" t="s">
        <v>257</v>
      </c>
      <c r="G115" s="402">
        <v>2026</v>
      </c>
      <c r="H115" s="414" t="s">
        <v>256</v>
      </c>
      <c r="I115" s="402"/>
      <c r="J115" s="132"/>
      <c r="K115" s="132">
        <f t="shared" si="7"/>
        <v>0</v>
      </c>
    </row>
    <row r="116" spans="1:11" ht="11" thickBot="1">
      <c r="A116" s="130" t="s">
        <v>5</v>
      </c>
      <c r="B116" s="408"/>
      <c r="C116" s="401"/>
      <c r="D116" s="403"/>
      <c r="E116" s="403"/>
      <c r="F116" s="407" t="s">
        <v>257</v>
      </c>
      <c r="G116" s="402">
        <v>2026</v>
      </c>
      <c r="H116" s="414" t="s">
        <v>256</v>
      </c>
      <c r="I116" s="402"/>
      <c r="J116" s="132"/>
      <c r="K116" s="132">
        <f t="shared" si="7"/>
        <v>0</v>
      </c>
    </row>
    <row r="117" spans="1:11" ht="11" thickBot="1">
      <c r="A117" s="130" t="s">
        <v>5</v>
      </c>
      <c r="B117" s="408"/>
      <c r="C117" s="404"/>
      <c r="D117" s="401"/>
      <c r="E117" s="401"/>
      <c r="F117" s="407" t="s">
        <v>257</v>
      </c>
      <c r="G117" s="402">
        <v>2026</v>
      </c>
      <c r="H117" s="414" t="s">
        <v>256</v>
      </c>
      <c r="I117" s="402"/>
      <c r="J117" s="132"/>
      <c r="K117" s="132">
        <f t="shared" si="7"/>
        <v>0</v>
      </c>
    </row>
    <row r="118" spans="1:11" ht="11" thickBot="1">
      <c r="A118" s="130" t="s">
        <v>5</v>
      </c>
      <c r="B118" s="409"/>
      <c r="C118" s="410"/>
      <c r="D118" s="411"/>
      <c r="E118" s="411"/>
      <c r="F118" s="407" t="s">
        <v>257</v>
      </c>
      <c r="G118" s="412">
        <v>2026</v>
      </c>
      <c r="H118" s="415" t="s">
        <v>256</v>
      </c>
      <c r="I118" s="402"/>
      <c r="J118" s="132"/>
      <c r="K118" s="132">
        <f t="shared" si="7"/>
        <v>0</v>
      </c>
    </row>
    <row r="119" spans="1:11" ht="11" thickBot="1">
      <c r="A119" s="130" t="s">
        <v>5</v>
      </c>
      <c r="B119" s="405"/>
      <c r="C119" s="406"/>
      <c r="D119" s="406"/>
      <c r="E119" s="406"/>
      <c r="F119" s="407" t="s">
        <v>257</v>
      </c>
      <c r="G119" s="407">
        <v>2026</v>
      </c>
      <c r="H119" s="413" t="s">
        <v>31</v>
      </c>
      <c r="I119" s="402">
        <v>384.94</v>
      </c>
      <c r="J119" s="132">
        <v>45.05</v>
      </c>
      <c r="K119" s="132">
        <f t="shared" si="7"/>
        <v>17341.546999999999</v>
      </c>
    </row>
    <row r="120" spans="1:11" ht="11" thickBot="1">
      <c r="A120" s="130" t="s">
        <v>5</v>
      </c>
      <c r="B120" s="408"/>
      <c r="C120" s="401"/>
      <c r="D120" s="403"/>
      <c r="E120" s="403"/>
      <c r="F120" s="407" t="s">
        <v>257</v>
      </c>
      <c r="G120" s="402">
        <v>2026</v>
      </c>
      <c r="H120" s="414" t="s">
        <v>31</v>
      </c>
      <c r="I120" s="402"/>
      <c r="K120" s="132">
        <f t="shared" si="7"/>
        <v>0</v>
      </c>
    </row>
    <row r="121" spans="1:11" ht="11" thickBot="1">
      <c r="A121" s="130" t="s">
        <v>5</v>
      </c>
      <c r="B121" s="408"/>
      <c r="C121" s="401"/>
      <c r="D121" s="403"/>
      <c r="E121" s="403"/>
      <c r="F121" s="407" t="s">
        <v>257</v>
      </c>
      <c r="G121" s="402">
        <v>2026</v>
      </c>
      <c r="H121" s="414" t="s">
        <v>31</v>
      </c>
      <c r="I121" s="402"/>
      <c r="K121" s="132">
        <f t="shared" si="7"/>
        <v>0</v>
      </c>
    </row>
    <row r="122" spans="1:11" ht="11" thickBot="1">
      <c r="A122" s="130" t="s">
        <v>5</v>
      </c>
      <c r="B122" s="408"/>
      <c r="C122" s="404"/>
      <c r="D122" s="401"/>
      <c r="E122" s="401"/>
      <c r="F122" s="407" t="s">
        <v>257</v>
      </c>
      <c r="G122" s="402">
        <v>2026</v>
      </c>
      <c r="H122" s="414" t="s">
        <v>31</v>
      </c>
      <c r="I122" s="402"/>
      <c r="K122" s="132">
        <f t="shared" si="7"/>
        <v>0</v>
      </c>
    </row>
    <row r="123" spans="1:11" ht="11" thickBot="1">
      <c r="A123" s="130" t="s">
        <v>5</v>
      </c>
      <c r="B123" s="409"/>
      <c r="C123" s="410"/>
      <c r="D123" s="411"/>
      <c r="E123" s="411"/>
      <c r="F123" s="407" t="s">
        <v>257</v>
      </c>
      <c r="G123" s="407">
        <v>2025</v>
      </c>
      <c r="H123" s="415" t="s">
        <v>31</v>
      </c>
      <c r="I123" s="402"/>
      <c r="K123" s="132">
        <f t="shared" si="7"/>
        <v>0</v>
      </c>
    </row>
    <row r="124" spans="1:11">
      <c r="J124" s="13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59CF8-6524-4ADA-B1F5-1FD13F6D892A}">
  <dimension ref="A1:XFD355"/>
  <sheetViews>
    <sheetView topLeftCell="F1" zoomScale="80" zoomScaleNormal="80" workbookViewId="0">
      <selection activeCell="Q36" sqref="Q36:Q61"/>
    </sheetView>
  </sheetViews>
  <sheetFormatPr defaultRowHeight="30" customHeight="1"/>
  <cols>
    <col min="1" max="1" width="14.1796875" customWidth="1"/>
    <col min="2" max="2" width="12.81640625" bestFit="1" customWidth="1"/>
    <col min="3" max="3" width="17.1796875" bestFit="1" customWidth="1"/>
    <col min="4" max="4" width="35.54296875" bestFit="1" customWidth="1"/>
    <col min="5" max="5" width="12.81640625" bestFit="1" customWidth="1"/>
    <col min="6" max="7" width="9.1796875" bestFit="1" customWidth="1"/>
    <col min="8" max="8" width="11" bestFit="1" customWidth="1"/>
    <col min="9" max="9" width="12.453125" customWidth="1"/>
    <col min="10" max="10" width="12.1796875" customWidth="1"/>
    <col min="11" max="11" width="8.81640625" bestFit="1" customWidth="1"/>
    <col min="12" max="12" width="10.453125" customWidth="1"/>
    <col min="13" max="13" width="33" bestFit="1" customWidth="1"/>
    <col min="14" max="14" width="18.1796875" bestFit="1" customWidth="1"/>
    <col min="15" max="15" width="6.54296875" bestFit="1" customWidth="1"/>
    <col min="16" max="19" width="5.453125" bestFit="1" customWidth="1"/>
    <col min="20" max="20" width="9.453125" bestFit="1" customWidth="1"/>
    <col min="21" max="21" width="33" bestFit="1" customWidth="1"/>
    <col min="22" max="22" width="18.1796875" bestFit="1" customWidth="1"/>
    <col min="23" max="25" width="6.54296875" bestFit="1" customWidth="1"/>
    <col min="26" max="27" width="5.453125" bestFit="1" customWidth="1"/>
    <col min="28" max="28" width="18" bestFit="1" customWidth="1"/>
    <col min="29" max="29" width="33" bestFit="1" customWidth="1"/>
    <col min="30" max="30" width="18.1796875" bestFit="1" customWidth="1"/>
    <col min="31" max="34" width="5.453125" bestFit="1" customWidth="1"/>
    <col min="35" max="35" width="4.54296875" bestFit="1" customWidth="1"/>
    <col min="36" max="48" width="11.81640625" bestFit="1" customWidth="1"/>
    <col min="49" max="49" width="2.81640625" bestFit="1" customWidth="1"/>
    <col min="50" max="50" width="10.81640625" bestFit="1" customWidth="1"/>
    <col min="51" max="59" width="11.81640625" bestFit="1" customWidth="1"/>
    <col min="60" max="60" width="10.81640625" bestFit="1" customWidth="1"/>
    <col min="61" max="61" width="11.81640625" bestFit="1" customWidth="1"/>
    <col min="62" max="62" width="3.81640625" bestFit="1" customWidth="1"/>
    <col min="63" max="63" width="11.81640625" bestFit="1" customWidth="1"/>
    <col min="64" max="64" width="10.81640625" bestFit="1" customWidth="1"/>
    <col min="65" max="65" width="3.81640625" bestFit="1" customWidth="1"/>
    <col min="66" max="68" width="11.81640625" bestFit="1" customWidth="1"/>
    <col min="69" max="69" width="10.81640625" bestFit="1" customWidth="1"/>
    <col min="70" max="70" width="3.81640625" bestFit="1" customWidth="1"/>
    <col min="71" max="79" width="11.81640625" bestFit="1" customWidth="1"/>
    <col min="80" max="80" width="3.81640625" bestFit="1" customWidth="1"/>
    <col min="81" max="82" width="11.81640625" bestFit="1" customWidth="1"/>
    <col min="83" max="83" width="3.81640625" bestFit="1" customWidth="1"/>
    <col min="84" max="84" width="11.81640625" bestFit="1" customWidth="1"/>
    <col min="85" max="85" width="3.81640625" bestFit="1" customWidth="1"/>
    <col min="86" max="90" width="11.81640625" bestFit="1" customWidth="1"/>
    <col min="91" max="91" width="3.81640625" bestFit="1" customWidth="1"/>
    <col min="92" max="94" width="11.81640625" bestFit="1" customWidth="1"/>
    <col min="95" max="95" width="3.81640625" bestFit="1" customWidth="1"/>
    <col min="96" max="96" width="11.81640625" bestFit="1" customWidth="1"/>
    <col min="97" max="98" width="3.81640625" bestFit="1" customWidth="1"/>
    <col min="99" max="105" width="11.81640625" bestFit="1" customWidth="1"/>
    <col min="106" max="106" width="5.81640625" bestFit="1" customWidth="1"/>
    <col min="107" max="107" width="11.81640625" bestFit="1" customWidth="1"/>
    <col min="108" max="108" width="3.81640625" bestFit="1" customWidth="1"/>
    <col min="109" max="112" width="4.81640625" bestFit="1" customWidth="1"/>
    <col min="113" max="113" width="10.81640625" bestFit="1" customWidth="1"/>
    <col min="114" max="114" width="9.1796875" bestFit="1" customWidth="1"/>
    <col min="115" max="115" width="9.54296875" bestFit="1" customWidth="1"/>
    <col min="116" max="116" width="13.453125" bestFit="1" customWidth="1"/>
    <col min="117" max="117" width="13.81640625" bestFit="1" customWidth="1"/>
    <col min="118" max="118" width="9.54296875" bestFit="1" customWidth="1"/>
    <col min="119" max="119" width="13.453125" bestFit="1" customWidth="1"/>
    <col min="120" max="120" width="13.81640625" bestFit="1" customWidth="1"/>
    <col min="121" max="121" width="9.54296875" bestFit="1" customWidth="1"/>
    <col min="122" max="122" width="13.453125" bestFit="1" customWidth="1"/>
    <col min="123" max="123" width="13.81640625" bestFit="1" customWidth="1"/>
    <col min="124" max="124" width="9.54296875" bestFit="1" customWidth="1"/>
    <col min="125" max="125" width="13.453125" bestFit="1" customWidth="1"/>
    <col min="126" max="126" width="13.81640625" bestFit="1" customWidth="1"/>
    <col min="127" max="127" width="9.54296875" bestFit="1" customWidth="1"/>
    <col min="128" max="128" width="13.453125" bestFit="1" customWidth="1"/>
    <col min="129" max="129" width="13.81640625" bestFit="1" customWidth="1"/>
    <col min="130" max="130" width="9.54296875" bestFit="1" customWidth="1"/>
    <col min="131" max="131" width="13.453125" bestFit="1" customWidth="1"/>
    <col min="132" max="132" width="13.81640625" bestFit="1" customWidth="1"/>
    <col min="133" max="133" width="9.54296875" bestFit="1" customWidth="1"/>
    <col min="134" max="134" width="13.453125" bestFit="1" customWidth="1"/>
    <col min="135" max="135" width="13.81640625" bestFit="1" customWidth="1"/>
    <col min="136" max="136" width="9.54296875" bestFit="1" customWidth="1"/>
    <col min="137" max="137" width="13.453125" bestFit="1" customWidth="1"/>
    <col min="138" max="138" width="13.81640625" bestFit="1" customWidth="1"/>
    <col min="139" max="139" width="9.54296875" bestFit="1" customWidth="1"/>
    <col min="140" max="140" width="13.453125" bestFit="1" customWidth="1"/>
    <col min="141" max="141" width="13.81640625" bestFit="1" customWidth="1"/>
    <col min="142" max="142" width="9.54296875" bestFit="1" customWidth="1"/>
    <col min="143" max="143" width="13.453125" bestFit="1" customWidth="1"/>
    <col min="144" max="144" width="13.81640625" bestFit="1" customWidth="1"/>
    <col min="145" max="145" width="9.54296875" bestFit="1" customWidth="1"/>
    <col min="146" max="146" width="13.453125" bestFit="1" customWidth="1"/>
    <col min="147" max="147" width="13.81640625" bestFit="1" customWidth="1"/>
    <col min="148" max="148" width="9.54296875" bestFit="1" customWidth="1"/>
    <col min="149" max="149" width="13.453125" bestFit="1" customWidth="1"/>
    <col min="150" max="150" width="13.81640625" bestFit="1" customWidth="1"/>
    <col min="151" max="151" width="9.54296875" bestFit="1" customWidth="1"/>
    <col min="152" max="152" width="13.453125" bestFit="1" customWidth="1"/>
    <col min="153" max="153" width="13.81640625" bestFit="1" customWidth="1"/>
    <col min="154" max="154" width="9.54296875" bestFit="1" customWidth="1"/>
    <col min="155" max="155" width="13.453125" bestFit="1" customWidth="1"/>
    <col min="156" max="156" width="13.81640625" bestFit="1" customWidth="1"/>
    <col min="157" max="157" width="9.54296875" bestFit="1" customWidth="1"/>
    <col min="158" max="158" width="13.453125" bestFit="1" customWidth="1"/>
    <col min="159" max="159" width="13.81640625" bestFit="1" customWidth="1"/>
    <col min="160" max="160" width="9.54296875" bestFit="1" customWidth="1"/>
    <col min="161" max="161" width="13.453125" bestFit="1" customWidth="1"/>
    <col min="162" max="162" width="13.81640625" bestFit="1" customWidth="1"/>
    <col min="163" max="163" width="9.54296875" bestFit="1" customWidth="1"/>
    <col min="164" max="164" width="13.453125" bestFit="1" customWidth="1"/>
    <col min="165" max="165" width="13.81640625" bestFit="1" customWidth="1"/>
    <col min="166" max="166" width="9.54296875" bestFit="1" customWidth="1"/>
    <col min="167" max="167" width="13.453125" bestFit="1" customWidth="1"/>
    <col min="168" max="168" width="13.81640625" bestFit="1" customWidth="1"/>
    <col min="169" max="169" width="9.54296875" bestFit="1" customWidth="1"/>
    <col min="170" max="170" width="13.453125" bestFit="1" customWidth="1"/>
    <col min="171" max="171" width="13.81640625" bestFit="1" customWidth="1"/>
    <col min="172" max="172" width="9.54296875" bestFit="1" customWidth="1"/>
    <col min="173" max="173" width="13.453125" bestFit="1" customWidth="1"/>
    <col min="174" max="174" width="13.81640625" bestFit="1" customWidth="1"/>
    <col min="175" max="175" width="9.54296875" bestFit="1" customWidth="1"/>
    <col min="176" max="176" width="13.453125" bestFit="1" customWidth="1"/>
    <col min="177" max="177" width="13.81640625" bestFit="1" customWidth="1"/>
    <col min="178" max="178" width="9.54296875" bestFit="1" customWidth="1"/>
    <col min="179" max="179" width="13.453125" bestFit="1" customWidth="1"/>
    <col min="180" max="180" width="13.81640625" bestFit="1" customWidth="1"/>
    <col min="181" max="181" width="9.54296875" bestFit="1" customWidth="1"/>
    <col min="182" max="182" width="13.453125" bestFit="1" customWidth="1"/>
    <col min="183" max="183" width="13.81640625" bestFit="1" customWidth="1"/>
    <col min="184" max="184" width="9.54296875" bestFit="1" customWidth="1"/>
    <col min="185" max="185" width="13.453125" bestFit="1" customWidth="1"/>
    <col min="186" max="186" width="13.81640625" bestFit="1" customWidth="1"/>
    <col min="187" max="187" width="9.54296875" bestFit="1" customWidth="1"/>
    <col min="188" max="188" width="13.453125" bestFit="1" customWidth="1"/>
    <col min="189" max="189" width="13.81640625" bestFit="1" customWidth="1"/>
    <col min="190" max="190" width="9.54296875" bestFit="1" customWidth="1"/>
    <col min="191" max="191" width="13.453125" bestFit="1" customWidth="1"/>
    <col min="192" max="192" width="13.81640625" bestFit="1" customWidth="1"/>
    <col min="193" max="193" width="9.54296875" bestFit="1" customWidth="1"/>
    <col min="194" max="194" width="13.453125" bestFit="1" customWidth="1"/>
    <col min="195" max="195" width="13.81640625" bestFit="1" customWidth="1"/>
    <col min="196" max="196" width="9.54296875" bestFit="1" customWidth="1"/>
    <col min="197" max="197" width="13.453125" bestFit="1" customWidth="1"/>
    <col min="198" max="198" width="13.81640625" bestFit="1" customWidth="1"/>
    <col min="199" max="199" width="9.54296875" bestFit="1" customWidth="1"/>
    <col min="200" max="200" width="13.453125" bestFit="1" customWidth="1"/>
    <col min="201" max="201" width="13.81640625" bestFit="1" customWidth="1"/>
    <col min="202" max="202" width="9.54296875" bestFit="1" customWidth="1"/>
    <col min="203" max="203" width="13.453125" bestFit="1" customWidth="1"/>
    <col min="204" max="204" width="13.81640625" bestFit="1" customWidth="1"/>
    <col min="205" max="205" width="9.54296875" bestFit="1" customWidth="1"/>
    <col min="206" max="206" width="13.453125" bestFit="1" customWidth="1"/>
    <col min="207" max="207" width="13.81640625" bestFit="1" customWidth="1"/>
    <col min="208" max="208" width="9.54296875" bestFit="1" customWidth="1"/>
    <col min="209" max="209" width="13.453125" bestFit="1" customWidth="1"/>
    <col min="210" max="210" width="13.81640625" bestFit="1" customWidth="1"/>
    <col min="211" max="211" width="9.54296875" bestFit="1" customWidth="1"/>
    <col min="212" max="212" width="13.453125" bestFit="1" customWidth="1"/>
    <col min="213" max="213" width="13.81640625" bestFit="1" customWidth="1"/>
    <col min="214" max="214" width="9.54296875" bestFit="1" customWidth="1"/>
    <col min="215" max="215" width="13.453125" bestFit="1" customWidth="1"/>
    <col min="216" max="216" width="13.81640625" bestFit="1" customWidth="1"/>
    <col min="217" max="217" width="9.54296875" bestFit="1" customWidth="1"/>
    <col min="218" max="218" width="13.453125" bestFit="1" customWidth="1"/>
    <col min="219" max="219" width="13.81640625" bestFit="1" customWidth="1"/>
    <col min="220" max="220" width="9.54296875" bestFit="1" customWidth="1"/>
    <col min="221" max="221" width="13.453125" bestFit="1" customWidth="1"/>
    <col min="222" max="222" width="13.81640625" bestFit="1" customWidth="1"/>
    <col min="223" max="223" width="9.54296875" bestFit="1" customWidth="1"/>
    <col min="224" max="224" width="13.453125" bestFit="1" customWidth="1"/>
    <col min="225" max="225" width="13.81640625" bestFit="1" customWidth="1"/>
    <col min="226" max="226" width="9.54296875" bestFit="1" customWidth="1"/>
    <col min="227" max="227" width="13.453125" bestFit="1" customWidth="1"/>
    <col min="228" max="228" width="13.81640625" bestFit="1" customWidth="1"/>
    <col min="229" max="229" width="9.54296875" bestFit="1" customWidth="1"/>
    <col min="230" max="230" width="13.453125" bestFit="1" customWidth="1"/>
    <col min="231" max="231" width="13.81640625" bestFit="1" customWidth="1"/>
    <col min="232" max="232" width="9.54296875" bestFit="1" customWidth="1"/>
    <col min="233" max="233" width="13.453125" bestFit="1" customWidth="1"/>
    <col min="234" max="234" width="13.81640625" bestFit="1" customWidth="1"/>
    <col min="235" max="235" width="9.54296875" bestFit="1" customWidth="1"/>
    <col min="236" max="236" width="13.453125" bestFit="1" customWidth="1"/>
    <col min="237" max="237" width="13.81640625" bestFit="1" customWidth="1"/>
    <col min="238" max="238" width="9.54296875" bestFit="1" customWidth="1"/>
    <col min="239" max="239" width="13.453125" bestFit="1" customWidth="1"/>
    <col min="240" max="240" width="13.81640625" bestFit="1" customWidth="1"/>
    <col min="241" max="241" width="9.54296875" bestFit="1" customWidth="1"/>
    <col min="242" max="242" width="13.453125" bestFit="1" customWidth="1"/>
    <col min="243" max="243" width="13.81640625" bestFit="1" customWidth="1"/>
    <col min="244" max="244" width="9.54296875" bestFit="1" customWidth="1"/>
    <col min="245" max="245" width="13.453125" bestFit="1" customWidth="1"/>
    <col min="246" max="246" width="13.81640625" bestFit="1" customWidth="1"/>
    <col min="247" max="247" width="9.54296875" bestFit="1" customWidth="1"/>
    <col min="248" max="248" width="13.453125" bestFit="1" customWidth="1"/>
    <col min="249" max="249" width="13.81640625" bestFit="1" customWidth="1"/>
    <col min="250" max="250" width="9.54296875" bestFit="1" customWidth="1"/>
    <col min="251" max="251" width="13.453125" bestFit="1" customWidth="1"/>
    <col min="252" max="252" width="13.81640625" bestFit="1" customWidth="1"/>
    <col min="253" max="253" width="9.54296875" bestFit="1" customWidth="1"/>
    <col min="254" max="254" width="13.453125" bestFit="1" customWidth="1"/>
    <col min="255" max="255" width="13.81640625" bestFit="1" customWidth="1"/>
    <col min="256" max="256" width="9.54296875" bestFit="1" customWidth="1"/>
    <col min="257" max="257" width="13.453125" bestFit="1" customWidth="1"/>
    <col min="258" max="258" width="13.81640625" bestFit="1" customWidth="1"/>
    <col min="259" max="259" width="9.54296875" bestFit="1" customWidth="1"/>
    <col min="260" max="260" width="13.453125" bestFit="1" customWidth="1"/>
    <col min="261" max="261" width="13.81640625" bestFit="1" customWidth="1"/>
    <col min="262" max="262" width="9.54296875" bestFit="1" customWidth="1"/>
    <col min="263" max="263" width="13.453125" bestFit="1" customWidth="1"/>
    <col min="264" max="264" width="13.81640625" bestFit="1" customWidth="1"/>
    <col min="265" max="265" width="9.54296875" bestFit="1" customWidth="1"/>
    <col min="266" max="266" width="13.453125" bestFit="1" customWidth="1"/>
    <col min="267" max="267" width="13.81640625" bestFit="1" customWidth="1"/>
    <col min="268" max="268" width="9.54296875" bestFit="1" customWidth="1"/>
    <col min="269" max="269" width="13.453125" bestFit="1" customWidth="1"/>
    <col min="270" max="270" width="13.81640625" bestFit="1" customWidth="1"/>
    <col min="271" max="271" width="9.54296875" bestFit="1" customWidth="1"/>
    <col min="272" max="272" width="13.453125" bestFit="1" customWidth="1"/>
    <col min="273" max="273" width="13.81640625" bestFit="1" customWidth="1"/>
    <col min="274" max="274" width="9.54296875" bestFit="1" customWidth="1"/>
    <col min="275" max="275" width="13.453125" bestFit="1" customWidth="1"/>
    <col min="276" max="276" width="13.81640625" bestFit="1" customWidth="1"/>
    <col min="277" max="277" width="9.54296875" bestFit="1" customWidth="1"/>
    <col min="278" max="278" width="13.453125" bestFit="1" customWidth="1"/>
    <col min="279" max="279" width="13.81640625" bestFit="1" customWidth="1"/>
    <col min="280" max="280" width="9.54296875" bestFit="1" customWidth="1"/>
    <col min="281" max="281" width="13.453125" bestFit="1" customWidth="1"/>
    <col min="282" max="282" width="13.81640625" bestFit="1" customWidth="1"/>
    <col min="283" max="283" width="9.54296875" bestFit="1" customWidth="1"/>
    <col min="284" max="284" width="13.453125" bestFit="1" customWidth="1"/>
    <col min="285" max="285" width="13.81640625" bestFit="1" customWidth="1"/>
    <col min="286" max="286" width="9.54296875" bestFit="1" customWidth="1"/>
    <col min="287" max="287" width="13.453125" bestFit="1" customWidth="1"/>
    <col min="288" max="288" width="13.81640625" bestFit="1" customWidth="1"/>
    <col min="289" max="289" width="9.54296875" bestFit="1" customWidth="1"/>
    <col min="290" max="290" width="13.453125" bestFit="1" customWidth="1"/>
    <col min="291" max="291" width="13.81640625" bestFit="1" customWidth="1"/>
    <col min="292" max="292" width="9.54296875" bestFit="1" customWidth="1"/>
    <col min="293" max="293" width="13.453125" bestFit="1" customWidth="1"/>
    <col min="294" max="294" width="13.81640625" bestFit="1" customWidth="1"/>
    <col min="295" max="295" width="9.54296875" bestFit="1" customWidth="1"/>
    <col min="296" max="296" width="13.453125" bestFit="1" customWidth="1"/>
    <col min="297" max="297" width="13.81640625" bestFit="1" customWidth="1"/>
    <col min="298" max="298" width="9.54296875" bestFit="1" customWidth="1"/>
    <col min="299" max="299" width="13.453125" bestFit="1" customWidth="1"/>
    <col min="300" max="300" width="13.81640625" bestFit="1" customWidth="1"/>
    <col min="301" max="301" width="9.54296875" bestFit="1" customWidth="1"/>
    <col min="302" max="302" width="13.453125" bestFit="1" customWidth="1"/>
    <col min="303" max="303" width="13.81640625" bestFit="1" customWidth="1"/>
    <col min="304" max="304" width="9.54296875" bestFit="1" customWidth="1"/>
    <col min="305" max="305" width="13.453125" bestFit="1" customWidth="1"/>
    <col min="306" max="306" width="13.81640625" bestFit="1" customWidth="1"/>
    <col min="307" max="307" width="9.54296875" bestFit="1" customWidth="1"/>
    <col min="308" max="308" width="13.453125" bestFit="1" customWidth="1"/>
    <col min="309" max="309" width="13.81640625" bestFit="1" customWidth="1"/>
    <col min="310" max="310" width="9.54296875" bestFit="1" customWidth="1"/>
    <col min="311" max="311" width="13.453125" bestFit="1" customWidth="1"/>
    <col min="312" max="312" width="13.81640625" bestFit="1" customWidth="1"/>
    <col min="313" max="313" width="9.54296875" bestFit="1" customWidth="1"/>
    <col min="314" max="314" width="13.453125" bestFit="1" customWidth="1"/>
    <col min="315" max="315" width="13.81640625" bestFit="1" customWidth="1"/>
    <col min="316" max="316" width="9.54296875" bestFit="1" customWidth="1"/>
    <col min="317" max="317" width="13.453125" bestFit="1" customWidth="1"/>
    <col min="318" max="318" width="13.81640625" bestFit="1" customWidth="1"/>
    <col min="319" max="319" width="9.54296875" bestFit="1" customWidth="1"/>
    <col min="320" max="320" width="13.453125" bestFit="1" customWidth="1"/>
    <col min="321" max="321" width="11.81640625" bestFit="1" customWidth="1"/>
    <col min="322" max="322" width="9.54296875" bestFit="1" customWidth="1"/>
    <col min="323" max="323" width="13.453125" bestFit="1" customWidth="1"/>
    <col min="324" max="324" width="13.81640625" bestFit="1" customWidth="1"/>
    <col min="325" max="325" width="11.81640625" bestFit="1" customWidth="1"/>
    <col min="326" max="326" width="9.54296875" bestFit="1" customWidth="1"/>
    <col min="327" max="327" width="13.453125" bestFit="1" customWidth="1"/>
    <col min="328" max="328" width="13.81640625" bestFit="1" customWidth="1"/>
    <col min="329" max="329" width="11.81640625" bestFit="1" customWidth="1"/>
    <col min="330" max="330" width="9.54296875" bestFit="1" customWidth="1"/>
    <col min="331" max="331" width="13.453125" bestFit="1" customWidth="1"/>
    <col min="332" max="332" width="13.81640625" bestFit="1" customWidth="1"/>
    <col min="333" max="333" width="11.81640625" bestFit="1" customWidth="1"/>
    <col min="334" max="334" width="9.54296875" bestFit="1" customWidth="1"/>
    <col min="335" max="335" width="13.453125" bestFit="1" customWidth="1"/>
    <col min="336" max="336" width="13.81640625" bestFit="1" customWidth="1"/>
    <col min="337" max="337" width="11.81640625" bestFit="1" customWidth="1"/>
    <col min="338" max="338" width="9.54296875" bestFit="1" customWidth="1"/>
    <col min="339" max="339" width="13.453125" bestFit="1" customWidth="1"/>
    <col min="340" max="340" width="13.81640625" bestFit="1" customWidth="1"/>
    <col min="341" max="341" width="11.81640625" bestFit="1" customWidth="1"/>
    <col min="342" max="342" width="9.54296875" bestFit="1" customWidth="1"/>
    <col min="343" max="343" width="13.453125" bestFit="1" customWidth="1"/>
    <col min="344" max="344" width="13.81640625" bestFit="1" customWidth="1"/>
    <col min="345" max="345" width="11.81640625" bestFit="1" customWidth="1"/>
    <col min="346" max="346" width="9.54296875" bestFit="1" customWidth="1"/>
    <col min="347" max="347" width="13.453125" bestFit="1" customWidth="1"/>
    <col min="348" max="348" width="13.81640625" bestFit="1" customWidth="1"/>
    <col min="349" max="349" width="11.81640625" bestFit="1" customWidth="1"/>
    <col min="350" max="350" width="9.54296875" bestFit="1" customWidth="1"/>
    <col min="351" max="351" width="13.453125" bestFit="1" customWidth="1"/>
    <col min="352" max="352" width="13.81640625" bestFit="1" customWidth="1"/>
    <col min="353" max="353" width="11.81640625" bestFit="1" customWidth="1"/>
    <col min="354" max="354" width="9.54296875" bestFit="1" customWidth="1"/>
    <col min="355" max="355" width="13.453125" bestFit="1" customWidth="1"/>
    <col min="356" max="356" width="13.81640625" bestFit="1" customWidth="1"/>
    <col min="357" max="357" width="11.81640625" bestFit="1" customWidth="1"/>
    <col min="358" max="358" width="9.54296875" bestFit="1" customWidth="1"/>
    <col min="359" max="359" width="13.453125" bestFit="1" customWidth="1"/>
    <col min="360" max="360" width="13.81640625" bestFit="1" customWidth="1"/>
    <col min="361" max="361" width="11.81640625" bestFit="1" customWidth="1"/>
    <col min="362" max="362" width="9.54296875" bestFit="1" customWidth="1"/>
    <col min="363" max="363" width="13.453125" bestFit="1" customWidth="1"/>
    <col min="364" max="364" width="13.81640625" bestFit="1" customWidth="1"/>
    <col min="365" max="365" width="11.81640625" bestFit="1" customWidth="1"/>
    <col min="366" max="366" width="9.54296875" bestFit="1" customWidth="1"/>
    <col min="367" max="367" width="13.453125" bestFit="1" customWidth="1"/>
    <col min="368" max="368" width="13.81640625" bestFit="1" customWidth="1"/>
    <col min="369" max="369" width="11.81640625" bestFit="1" customWidth="1"/>
    <col min="370" max="370" width="9.54296875" bestFit="1" customWidth="1"/>
    <col min="371" max="371" width="13.453125" bestFit="1" customWidth="1"/>
    <col min="372" max="372" width="13.81640625" bestFit="1" customWidth="1"/>
    <col min="373" max="373" width="11.81640625" bestFit="1" customWidth="1"/>
    <col min="374" max="374" width="9.54296875" bestFit="1" customWidth="1"/>
    <col min="375" max="375" width="13.453125" bestFit="1" customWidth="1"/>
    <col min="376" max="376" width="13.81640625" bestFit="1" customWidth="1"/>
    <col min="377" max="377" width="11.81640625" bestFit="1" customWidth="1"/>
    <col min="378" max="378" width="9.54296875" bestFit="1" customWidth="1"/>
    <col min="379" max="379" width="13.453125" bestFit="1" customWidth="1"/>
    <col min="380" max="380" width="13.81640625" bestFit="1" customWidth="1"/>
    <col min="381" max="381" width="11.81640625" bestFit="1" customWidth="1"/>
    <col min="382" max="382" width="9.54296875" bestFit="1" customWidth="1"/>
    <col min="383" max="383" width="13.453125" bestFit="1" customWidth="1"/>
    <col min="384" max="384" width="13.81640625" bestFit="1" customWidth="1"/>
    <col min="385" max="385" width="11.81640625" bestFit="1" customWidth="1"/>
    <col min="386" max="386" width="9.54296875" bestFit="1" customWidth="1"/>
    <col min="387" max="387" width="13.453125" bestFit="1" customWidth="1"/>
    <col min="388" max="388" width="13.81640625" bestFit="1" customWidth="1"/>
    <col min="389" max="389" width="11.81640625" bestFit="1" customWidth="1"/>
    <col min="390" max="390" width="9.54296875" bestFit="1" customWidth="1"/>
    <col min="391" max="391" width="13.453125" bestFit="1" customWidth="1"/>
    <col min="392" max="392" width="13.81640625" bestFit="1" customWidth="1"/>
    <col min="393" max="393" width="11.81640625" bestFit="1" customWidth="1"/>
    <col min="394" max="394" width="9.54296875" bestFit="1" customWidth="1"/>
    <col min="395" max="395" width="13.453125" bestFit="1" customWidth="1"/>
    <col min="396" max="396" width="13.81640625" bestFit="1" customWidth="1"/>
    <col min="397" max="397" width="11.81640625" bestFit="1" customWidth="1"/>
    <col min="398" max="398" width="9.54296875" bestFit="1" customWidth="1"/>
    <col min="399" max="399" width="13.453125" bestFit="1" customWidth="1"/>
    <col min="400" max="400" width="13.81640625" bestFit="1" customWidth="1"/>
    <col min="401" max="401" width="11.81640625" bestFit="1" customWidth="1"/>
    <col min="402" max="402" width="9.54296875" bestFit="1" customWidth="1"/>
    <col min="403" max="403" width="13.453125" bestFit="1" customWidth="1"/>
    <col min="404" max="404" width="13.81640625" bestFit="1" customWidth="1"/>
    <col min="405" max="405" width="11.81640625" bestFit="1" customWidth="1"/>
    <col min="406" max="406" width="9.54296875" bestFit="1" customWidth="1"/>
    <col min="407" max="407" width="13.453125" bestFit="1" customWidth="1"/>
    <col min="408" max="408" width="13.81640625" bestFit="1" customWidth="1"/>
    <col min="409" max="409" width="11.81640625" bestFit="1" customWidth="1"/>
    <col min="410" max="410" width="9.54296875" bestFit="1" customWidth="1"/>
    <col min="411" max="411" width="13.453125" bestFit="1" customWidth="1"/>
    <col min="412" max="412" width="13.81640625" bestFit="1" customWidth="1"/>
    <col min="413" max="413" width="11.81640625" bestFit="1" customWidth="1"/>
    <col min="414" max="414" width="9.54296875" bestFit="1" customWidth="1"/>
    <col min="415" max="415" width="13.453125" bestFit="1" customWidth="1"/>
    <col min="416" max="416" width="13.81640625" bestFit="1" customWidth="1"/>
    <col min="417" max="417" width="11.81640625" bestFit="1" customWidth="1"/>
    <col min="418" max="418" width="9.54296875" bestFit="1" customWidth="1"/>
    <col min="419" max="419" width="13.453125" bestFit="1" customWidth="1"/>
    <col min="420" max="420" width="13.81640625" bestFit="1" customWidth="1"/>
    <col min="421" max="421" width="11.81640625" bestFit="1" customWidth="1"/>
    <col min="422" max="422" width="9.54296875" bestFit="1" customWidth="1"/>
    <col min="423" max="423" width="13.453125" bestFit="1" customWidth="1"/>
    <col min="424" max="424" width="9.54296875" bestFit="1" customWidth="1"/>
    <col min="425" max="425" width="13.453125" bestFit="1" customWidth="1"/>
    <col min="426" max="426" width="30" bestFit="1" customWidth="1"/>
    <col min="427" max="427" width="25.81640625" bestFit="1" customWidth="1"/>
    <col min="428" max="428" width="29.81640625" bestFit="1" customWidth="1"/>
    <col min="429" max="429" width="13.81640625" bestFit="1" customWidth="1"/>
    <col min="430" max="430" width="9.54296875" bestFit="1" customWidth="1"/>
    <col min="431" max="431" width="13.453125" bestFit="1" customWidth="1"/>
    <col min="432" max="432" width="30" bestFit="1" customWidth="1"/>
    <col min="433" max="433" width="25.81640625" bestFit="1" customWidth="1"/>
    <col min="434" max="434" width="29.81640625" bestFit="1" customWidth="1"/>
    <col min="435" max="435" width="13.81640625" bestFit="1" customWidth="1"/>
    <col min="436" max="436" width="9.54296875" bestFit="1" customWidth="1"/>
    <col min="437" max="437" width="13.453125" bestFit="1" customWidth="1"/>
    <col min="438" max="438" width="30" bestFit="1" customWidth="1"/>
    <col min="439" max="439" width="25.81640625" bestFit="1" customWidth="1"/>
    <col min="440" max="440" width="29.81640625" bestFit="1" customWidth="1"/>
    <col min="441" max="441" width="13.81640625" bestFit="1" customWidth="1"/>
    <col min="442" max="442" width="9.54296875" bestFit="1" customWidth="1"/>
    <col min="443" max="443" width="13.453125" bestFit="1" customWidth="1"/>
    <col min="444" max="444" width="30" bestFit="1" customWidth="1"/>
    <col min="445" max="445" width="25.81640625" bestFit="1" customWidth="1"/>
    <col min="446" max="446" width="29.81640625" bestFit="1" customWidth="1"/>
    <col min="447" max="447" width="13.81640625" bestFit="1" customWidth="1"/>
    <col min="448" max="448" width="9.54296875" bestFit="1" customWidth="1"/>
    <col min="449" max="449" width="13.453125" bestFit="1" customWidth="1"/>
    <col min="450" max="450" width="13.81640625" bestFit="1" customWidth="1"/>
    <col min="451" max="451" width="9.54296875" bestFit="1" customWidth="1"/>
    <col min="452" max="452" width="13.453125" bestFit="1" customWidth="1"/>
    <col min="453" max="453" width="17.1796875" bestFit="1" customWidth="1"/>
    <col min="454" max="454" width="13.1796875" bestFit="1" customWidth="1"/>
    <col min="455" max="455" width="17" bestFit="1" customWidth="1"/>
    <col min="456" max="456" width="13.81640625" bestFit="1" customWidth="1"/>
    <col min="457" max="457" width="9.54296875" bestFit="1" customWidth="1"/>
    <col min="458" max="458" width="13.453125" bestFit="1" customWidth="1"/>
    <col min="459" max="459" width="30" bestFit="1" customWidth="1"/>
    <col min="460" max="460" width="25.81640625" bestFit="1" customWidth="1"/>
    <col min="461" max="461" width="29.81640625" bestFit="1" customWidth="1"/>
    <col min="462" max="462" width="13.81640625" bestFit="1" customWidth="1"/>
    <col min="463" max="463" width="9.54296875" bestFit="1" customWidth="1"/>
    <col min="464" max="464" width="13.453125" bestFit="1" customWidth="1"/>
    <col min="465" max="465" width="30" bestFit="1" customWidth="1"/>
    <col min="466" max="466" width="25.81640625" bestFit="1" customWidth="1"/>
    <col min="467" max="467" width="29.81640625" bestFit="1" customWidth="1"/>
    <col min="468" max="468" width="13.81640625" bestFit="1" customWidth="1"/>
    <col min="469" max="469" width="9.54296875" bestFit="1" customWidth="1"/>
    <col min="470" max="470" width="13.453125" bestFit="1" customWidth="1"/>
    <col min="471" max="471" width="17.1796875" bestFit="1" customWidth="1"/>
    <col min="472" max="472" width="13.1796875" bestFit="1" customWidth="1"/>
    <col min="473" max="473" width="17" bestFit="1" customWidth="1"/>
    <col min="474" max="474" width="13.81640625" bestFit="1" customWidth="1"/>
    <col min="475" max="475" width="9.54296875" bestFit="1" customWidth="1"/>
    <col min="476" max="476" width="13.453125" bestFit="1" customWidth="1"/>
    <col min="477" max="477" width="30" bestFit="1" customWidth="1"/>
    <col min="478" max="478" width="25.81640625" bestFit="1" customWidth="1"/>
    <col min="479" max="479" width="29.81640625" bestFit="1" customWidth="1"/>
    <col min="480" max="480" width="13.81640625" bestFit="1" customWidth="1"/>
    <col min="481" max="481" width="9.54296875" bestFit="1" customWidth="1"/>
    <col min="482" max="482" width="13.453125" bestFit="1" customWidth="1"/>
    <col min="483" max="483" width="13.81640625" bestFit="1" customWidth="1"/>
    <col min="484" max="484" width="9.54296875" bestFit="1" customWidth="1"/>
    <col min="485" max="485" width="13.453125" bestFit="1" customWidth="1"/>
    <col min="486" max="486" width="17.1796875" bestFit="1" customWidth="1"/>
    <col min="487" max="487" width="13.1796875" bestFit="1" customWidth="1"/>
    <col min="488" max="488" width="17" bestFit="1" customWidth="1"/>
    <col min="489" max="489" width="13.81640625" bestFit="1" customWidth="1"/>
    <col min="490" max="490" width="9.54296875" bestFit="1" customWidth="1"/>
    <col min="491" max="491" width="13.453125" bestFit="1" customWidth="1"/>
    <col min="492" max="492" width="30" bestFit="1" customWidth="1"/>
    <col min="493" max="493" width="25.81640625" bestFit="1" customWidth="1"/>
    <col min="494" max="494" width="29.81640625" bestFit="1" customWidth="1"/>
    <col min="495" max="495" width="13.81640625" bestFit="1" customWidth="1"/>
    <col min="496" max="496" width="9.54296875" bestFit="1" customWidth="1"/>
    <col min="497" max="497" width="13.453125" bestFit="1" customWidth="1"/>
    <col min="498" max="498" width="30" bestFit="1" customWidth="1"/>
    <col min="499" max="499" width="25.81640625" bestFit="1" customWidth="1"/>
    <col min="500" max="500" width="29.81640625" bestFit="1" customWidth="1"/>
    <col min="501" max="501" width="13.81640625" bestFit="1" customWidth="1"/>
    <col min="502" max="502" width="9.54296875" bestFit="1" customWidth="1"/>
    <col min="503" max="503" width="13.453125" bestFit="1" customWidth="1"/>
    <col min="504" max="504" width="30" bestFit="1" customWidth="1"/>
    <col min="505" max="505" width="25.81640625" bestFit="1" customWidth="1"/>
    <col min="506" max="506" width="29.81640625" bestFit="1" customWidth="1"/>
    <col min="507" max="507" width="13.81640625" bestFit="1" customWidth="1"/>
    <col min="508" max="508" width="9.54296875" bestFit="1" customWidth="1"/>
    <col min="509" max="509" width="13.453125" bestFit="1" customWidth="1"/>
    <col min="510" max="510" width="28.81640625" bestFit="1" customWidth="1"/>
    <col min="511" max="511" width="24.81640625" bestFit="1" customWidth="1"/>
    <col min="512" max="512" width="28.81640625" bestFit="1" customWidth="1"/>
    <col min="513" max="513" width="13.81640625" bestFit="1" customWidth="1"/>
    <col min="514" max="514" width="9.54296875" bestFit="1" customWidth="1"/>
    <col min="515" max="515" width="13.453125" bestFit="1" customWidth="1"/>
    <col min="516" max="516" width="30" bestFit="1" customWidth="1"/>
    <col min="517" max="517" width="25.81640625" bestFit="1" customWidth="1"/>
    <col min="518" max="518" width="29.81640625" bestFit="1" customWidth="1"/>
    <col min="519" max="519" width="13.81640625" bestFit="1" customWidth="1"/>
    <col min="520" max="520" width="9.54296875" bestFit="1" customWidth="1"/>
    <col min="521" max="521" width="13.453125" bestFit="1" customWidth="1"/>
    <col min="522" max="522" width="17.1796875" bestFit="1" customWidth="1"/>
    <col min="523" max="523" width="13.1796875" bestFit="1" customWidth="1"/>
    <col min="524" max="524" width="17" bestFit="1" customWidth="1"/>
    <col min="525" max="525" width="13.81640625" bestFit="1" customWidth="1"/>
    <col min="526" max="526" width="9.54296875" bestFit="1" customWidth="1"/>
    <col min="527" max="527" width="13.453125" bestFit="1" customWidth="1"/>
    <col min="528" max="528" width="30" bestFit="1" customWidth="1"/>
    <col min="529" max="529" width="25.81640625" bestFit="1" customWidth="1"/>
    <col min="530" max="530" width="29.81640625" bestFit="1" customWidth="1"/>
    <col min="531" max="531" width="13.81640625" bestFit="1" customWidth="1"/>
    <col min="532" max="532" width="9.54296875" bestFit="1" customWidth="1"/>
    <col min="533" max="533" width="13.453125" bestFit="1" customWidth="1"/>
    <col min="534" max="534" width="28.81640625" bestFit="1" customWidth="1"/>
    <col min="535" max="535" width="24.81640625" bestFit="1" customWidth="1"/>
    <col min="536" max="536" width="28.81640625" bestFit="1" customWidth="1"/>
    <col min="537" max="537" width="13.81640625" bestFit="1" customWidth="1"/>
    <col min="538" max="538" width="9.54296875" bestFit="1" customWidth="1"/>
    <col min="539" max="539" width="13.453125" bestFit="1" customWidth="1"/>
    <col min="540" max="540" width="30" bestFit="1" customWidth="1"/>
    <col min="541" max="541" width="25.81640625" bestFit="1" customWidth="1"/>
    <col min="542" max="542" width="29.81640625" bestFit="1" customWidth="1"/>
    <col min="543" max="543" width="13.81640625" bestFit="1" customWidth="1"/>
    <col min="544" max="544" width="9.54296875" bestFit="1" customWidth="1"/>
    <col min="545" max="545" width="13.453125" bestFit="1" customWidth="1"/>
    <col min="546" max="546" width="17.1796875" bestFit="1" customWidth="1"/>
    <col min="547" max="547" width="13.1796875" bestFit="1" customWidth="1"/>
    <col min="548" max="548" width="17" bestFit="1" customWidth="1"/>
    <col min="549" max="549" width="13.81640625" bestFit="1" customWidth="1"/>
    <col min="550" max="550" width="9.54296875" bestFit="1" customWidth="1"/>
    <col min="551" max="551" width="13.453125" bestFit="1" customWidth="1"/>
    <col min="552" max="552" width="30" bestFit="1" customWidth="1"/>
    <col min="553" max="553" width="25.81640625" bestFit="1" customWidth="1"/>
    <col min="554" max="554" width="29.81640625" bestFit="1" customWidth="1"/>
    <col min="555" max="555" width="13.81640625" bestFit="1" customWidth="1"/>
    <col min="556" max="556" width="9.54296875" bestFit="1" customWidth="1"/>
    <col min="557" max="557" width="13.453125" bestFit="1" customWidth="1"/>
    <col min="558" max="558" width="17.1796875" bestFit="1" customWidth="1"/>
    <col min="559" max="559" width="13.1796875" bestFit="1" customWidth="1"/>
    <col min="560" max="560" width="17" bestFit="1" customWidth="1"/>
    <col min="561" max="561" width="13.81640625" bestFit="1" customWidth="1"/>
    <col min="562" max="562" width="9.54296875" bestFit="1" customWidth="1"/>
    <col min="563" max="563" width="13.453125" bestFit="1" customWidth="1"/>
    <col min="564" max="564" width="13.81640625" bestFit="1" customWidth="1"/>
    <col min="565" max="565" width="9.54296875" bestFit="1" customWidth="1"/>
    <col min="566" max="566" width="13.453125" bestFit="1" customWidth="1"/>
    <col min="567" max="567" width="17.1796875" bestFit="1" customWidth="1"/>
    <col min="568" max="568" width="13.1796875" bestFit="1" customWidth="1"/>
    <col min="569" max="569" width="17" bestFit="1" customWidth="1"/>
    <col min="570" max="570" width="13.81640625" bestFit="1" customWidth="1"/>
    <col min="571" max="571" width="9.54296875" bestFit="1" customWidth="1"/>
    <col min="572" max="572" width="13.453125" bestFit="1" customWidth="1"/>
    <col min="573" max="573" width="30" bestFit="1" customWidth="1"/>
    <col min="574" max="574" width="25.81640625" bestFit="1" customWidth="1"/>
    <col min="575" max="575" width="29.81640625" bestFit="1" customWidth="1"/>
    <col min="576" max="576" width="13.81640625" bestFit="1" customWidth="1"/>
    <col min="577" max="577" width="9.54296875" bestFit="1" customWidth="1"/>
    <col min="578" max="578" width="13.453125" bestFit="1" customWidth="1"/>
    <col min="579" max="579" width="30" bestFit="1" customWidth="1"/>
    <col min="580" max="580" width="25.81640625" bestFit="1" customWidth="1"/>
    <col min="581" max="581" width="29.81640625" bestFit="1" customWidth="1"/>
    <col min="582" max="582" width="13.81640625" bestFit="1" customWidth="1"/>
    <col min="583" max="583" width="9.54296875" bestFit="1" customWidth="1"/>
    <col min="584" max="584" width="13.453125" bestFit="1" customWidth="1"/>
    <col min="585" max="585" width="30" bestFit="1" customWidth="1"/>
    <col min="586" max="586" width="25.81640625" bestFit="1" customWidth="1"/>
    <col min="587" max="587" width="29.81640625" bestFit="1" customWidth="1"/>
    <col min="588" max="588" width="13.81640625" bestFit="1" customWidth="1"/>
    <col min="589" max="589" width="9.54296875" bestFit="1" customWidth="1"/>
    <col min="590" max="590" width="13.453125" bestFit="1" customWidth="1"/>
    <col min="591" max="591" width="30" bestFit="1" customWidth="1"/>
    <col min="592" max="592" width="25.81640625" bestFit="1" customWidth="1"/>
    <col min="593" max="593" width="29.81640625" bestFit="1" customWidth="1"/>
    <col min="594" max="594" width="13.81640625" bestFit="1" customWidth="1"/>
    <col min="595" max="595" width="9.54296875" bestFit="1" customWidth="1"/>
    <col min="596" max="596" width="13.453125" bestFit="1" customWidth="1"/>
    <col min="597" max="597" width="28.81640625" bestFit="1" customWidth="1"/>
    <col min="598" max="598" width="24.81640625" bestFit="1" customWidth="1"/>
    <col min="599" max="599" width="28.81640625" bestFit="1" customWidth="1"/>
    <col min="600" max="600" width="13.81640625" bestFit="1" customWidth="1"/>
    <col min="601" max="601" width="9.54296875" bestFit="1" customWidth="1"/>
    <col min="602" max="602" width="13.453125" bestFit="1" customWidth="1"/>
    <col min="603" max="603" width="30" bestFit="1" customWidth="1"/>
    <col min="604" max="604" width="25.81640625" bestFit="1" customWidth="1"/>
    <col min="605" max="605" width="29.81640625" bestFit="1" customWidth="1"/>
    <col min="606" max="606" width="13.81640625" bestFit="1" customWidth="1"/>
    <col min="607" max="607" width="9.54296875" bestFit="1" customWidth="1"/>
    <col min="608" max="608" width="13.453125" bestFit="1" customWidth="1"/>
    <col min="609" max="609" width="30" bestFit="1" customWidth="1"/>
    <col min="610" max="610" width="25.81640625" bestFit="1" customWidth="1"/>
    <col min="611" max="611" width="29.81640625" bestFit="1" customWidth="1"/>
    <col min="612" max="612" width="13.81640625" bestFit="1" customWidth="1"/>
    <col min="613" max="613" width="9.54296875" bestFit="1" customWidth="1"/>
    <col min="614" max="614" width="13.453125" bestFit="1" customWidth="1"/>
    <col min="615" max="615" width="18.81640625" bestFit="1" customWidth="1"/>
    <col min="616" max="616" width="14.81640625" bestFit="1" customWidth="1"/>
    <col min="617" max="617" width="18.54296875" bestFit="1" customWidth="1"/>
    <col min="618" max="618" width="13.81640625" bestFit="1" customWidth="1"/>
    <col min="619" max="619" width="9.54296875" bestFit="1" customWidth="1"/>
    <col min="620" max="620" width="13.453125" bestFit="1" customWidth="1"/>
    <col min="621" max="621" width="30" bestFit="1" customWidth="1"/>
    <col min="622" max="622" width="25.81640625" bestFit="1" customWidth="1"/>
    <col min="623" max="623" width="29.81640625" bestFit="1" customWidth="1"/>
    <col min="624" max="624" width="13.81640625" bestFit="1" customWidth="1"/>
    <col min="625" max="625" width="9.54296875" bestFit="1" customWidth="1"/>
    <col min="626" max="626" width="13.453125" bestFit="1" customWidth="1"/>
    <col min="627" max="627" width="17.1796875" bestFit="1" customWidth="1"/>
    <col min="628" max="628" width="13.1796875" bestFit="1" customWidth="1"/>
    <col min="629" max="629" width="17" bestFit="1" customWidth="1"/>
    <col min="630" max="630" width="13.81640625" bestFit="1" customWidth="1"/>
    <col min="631" max="631" width="9.54296875" bestFit="1" customWidth="1"/>
    <col min="632" max="632" width="13.453125" bestFit="1" customWidth="1"/>
    <col min="633" max="633" width="18.1796875" bestFit="1" customWidth="1"/>
    <col min="634" max="634" width="14.1796875" bestFit="1" customWidth="1"/>
    <col min="635" max="635" width="18" bestFit="1" customWidth="1"/>
    <col min="636" max="636" width="13.81640625" bestFit="1" customWidth="1"/>
    <col min="637" max="637" width="9.54296875" bestFit="1" customWidth="1"/>
    <col min="638" max="638" width="13.453125" bestFit="1" customWidth="1"/>
    <col min="639" max="639" width="18.1796875" bestFit="1" customWidth="1"/>
    <col min="640" max="640" width="14.1796875" bestFit="1" customWidth="1"/>
    <col min="641" max="641" width="18" bestFit="1" customWidth="1"/>
    <col min="642" max="642" width="13.81640625" bestFit="1" customWidth="1"/>
    <col min="643" max="643" width="9.54296875" bestFit="1" customWidth="1"/>
    <col min="644" max="644" width="13.453125" bestFit="1" customWidth="1"/>
    <col min="645" max="645" width="18.1796875" bestFit="1" customWidth="1"/>
    <col min="646" max="646" width="14.1796875" bestFit="1" customWidth="1"/>
    <col min="647" max="647" width="18" bestFit="1" customWidth="1"/>
    <col min="648" max="648" width="13.81640625" bestFit="1" customWidth="1"/>
    <col min="649" max="649" width="9.54296875" bestFit="1" customWidth="1"/>
    <col min="650" max="650" width="13.453125" bestFit="1" customWidth="1"/>
    <col min="651" max="651" width="18.1796875" bestFit="1" customWidth="1"/>
    <col min="652" max="652" width="14.1796875" bestFit="1" customWidth="1"/>
    <col min="653" max="653" width="18" bestFit="1" customWidth="1"/>
    <col min="654" max="654" width="13.81640625" bestFit="1" customWidth="1"/>
    <col min="655" max="655" width="9.54296875" bestFit="1" customWidth="1"/>
    <col min="656" max="656" width="13.453125" bestFit="1" customWidth="1"/>
    <col min="657" max="657" width="28.81640625" bestFit="1" customWidth="1"/>
    <col min="658" max="658" width="24.81640625" bestFit="1" customWidth="1"/>
    <col min="659" max="659" width="28.81640625" bestFit="1" customWidth="1"/>
    <col min="660" max="660" width="13.81640625" bestFit="1" customWidth="1"/>
    <col min="661" max="661" width="9.54296875" bestFit="1" customWidth="1"/>
    <col min="662" max="662" width="13.453125" bestFit="1" customWidth="1"/>
    <col min="663" max="663" width="13.81640625" bestFit="1" customWidth="1"/>
    <col min="664" max="664" width="9.54296875" bestFit="1" customWidth="1"/>
    <col min="665" max="665" width="13.453125" bestFit="1" customWidth="1"/>
    <col min="666" max="666" width="13.81640625" bestFit="1" customWidth="1"/>
    <col min="667" max="667" width="9.54296875" bestFit="1" customWidth="1"/>
    <col min="668" max="668" width="13.453125" bestFit="1" customWidth="1"/>
    <col min="669" max="669" width="13.81640625" bestFit="1" customWidth="1"/>
    <col min="670" max="670" width="9.54296875" bestFit="1" customWidth="1"/>
    <col min="671" max="671" width="13.453125" bestFit="1" customWidth="1"/>
    <col min="672" max="672" width="22.54296875" bestFit="1" customWidth="1"/>
    <col min="673" max="673" width="18.453125" bestFit="1" customWidth="1"/>
    <col min="674" max="674" width="22.1796875" bestFit="1" customWidth="1"/>
  </cols>
  <sheetData>
    <row r="1" spans="1:26" s="130" customFormat="1" ht="10.5">
      <c r="A1" s="676" t="s">
        <v>260</v>
      </c>
      <c r="B1" s="676"/>
      <c r="C1" s="676"/>
      <c r="D1" s="676"/>
      <c r="E1" s="683" t="s">
        <v>261</v>
      </c>
      <c r="F1" s="683"/>
      <c r="G1" s="683"/>
      <c r="H1" s="683"/>
      <c r="I1" s="683"/>
      <c r="J1" s="683"/>
      <c r="K1" s="681" t="s">
        <v>262</v>
      </c>
      <c r="L1" s="681"/>
      <c r="M1" s="684" t="s">
        <v>263</v>
      </c>
      <c r="N1" s="684"/>
      <c r="O1" s="684"/>
      <c r="P1" s="684"/>
      <c r="Q1" s="684"/>
      <c r="R1" s="684"/>
      <c r="S1" s="678" t="s">
        <v>264</v>
      </c>
      <c r="T1" s="678"/>
      <c r="U1" s="678"/>
      <c r="V1" s="678"/>
      <c r="W1" s="678"/>
      <c r="X1" s="678"/>
      <c r="Y1" s="433" t="s">
        <v>265</v>
      </c>
    </row>
    <row r="2" spans="1:26" s="130" customFormat="1" ht="19.5" customHeight="1">
      <c r="A2" s="434" t="s">
        <v>8</v>
      </c>
      <c r="B2" s="434" t="s">
        <v>55</v>
      </c>
      <c r="C2" s="434" t="s">
        <v>56</v>
      </c>
      <c r="D2" s="435" t="s">
        <v>57</v>
      </c>
      <c r="E2" s="436">
        <v>2026</v>
      </c>
      <c r="F2" s="436">
        <v>2027</v>
      </c>
      <c r="G2" s="436">
        <v>2028</v>
      </c>
      <c r="H2" s="436">
        <v>2029</v>
      </c>
      <c r="I2" s="436">
        <v>2030</v>
      </c>
      <c r="J2" s="436" t="s">
        <v>83</v>
      </c>
      <c r="K2" s="437" t="s">
        <v>206</v>
      </c>
      <c r="L2" s="437" t="s">
        <v>264</v>
      </c>
      <c r="M2" s="438">
        <v>2026</v>
      </c>
      <c r="N2" s="438">
        <v>2027</v>
      </c>
      <c r="O2" s="438">
        <v>2028</v>
      </c>
      <c r="P2" s="438">
        <v>2029</v>
      </c>
      <c r="Q2" s="438">
        <v>2030</v>
      </c>
      <c r="R2" s="438" t="s">
        <v>83</v>
      </c>
      <c r="S2" s="439">
        <v>2026</v>
      </c>
      <c r="T2" s="439">
        <v>2027</v>
      </c>
      <c r="U2" s="439">
        <v>2028</v>
      </c>
      <c r="V2" s="439">
        <v>2029</v>
      </c>
      <c r="W2" s="439">
        <v>2030</v>
      </c>
      <c r="X2" s="439" t="s">
        <v>83</v>
      </c>
      <c r="Y2" s="433"/>
    </row>
    <row r="3" spans="1:26" s="130" customFormat="1" ht="10.5">
      <c r="A3" s="440" t="s">
        <v>85</v>
      </c>
      <c r="B3" s="440" t="s">
        <v>86</v>
      </c>
      <c r="C3" s="440" t="s">
        <v>87</v>
      </c>
      <c r="D3" s="440" t="s">
        <v>88</v>
      </c>
      <c r="E3" s="441">
        <f>'Càlcul pressupost '!AG30</f>
        <v>60534.252109589048</v>
      </c>
      <c r="F3" s="441">
        <f>'Càlcul pressupost '!AG68</f>
        <v>50394.5</v>
      </c>
      <c r="G3" s="441">
        <f>'Càlcul pressupost '!AG106</f>
        <v>30408.28</v>
      </c>
      <c r="H3" s="441">
        <f>'Càlcul pressupost '!AG144</f>
        <v>0</v>
      </c>
      <c r="I3" s="503">
        <f>'Càlcul pressupost '!AG182</f>
        <v>0</v>
      </c>
      <c r="J3" s="441">
        <f>SUM(E3:I3)</f>
        <v>141337.03210958905</v>
      </c>
      <c r="K3" s="442">
        <v>1</v>
      </c>
      <c r="L3" s="442">
        <f t="shared" ref="L3:L27" si="0">1-K3</f>
        <v>0</v>
      </c>
      <c r="M3" s="441">
        <f t="shared" ref="M3:M28" si="1">E3*$K3</f>
        <v>60534.252109589048</v>
      </c>
      <c r="N3" s="441">
        <f t="shared" ref="N3:N28" si="2">F3*$K3</f>
        <v>50394.5</v>
      </c>
      <c r="O3" s="441">
        <f t="shared" ref="O3:O28" si="3">G3*$K3</f>
        <v>30408.28</v>
      </c>
      <c r="P3" s="441">
        <f t="shared" ref="P3:P28" si="4">H3*$K3</f>
        <v>0</v>
      </c>
      <c r="Q3" s="441">
        <f>I3*$K3</f>
        <v>0</v>
      </c>
      <c r="R3" s="441">
        <f>SUM(M3:Q3)</f>
        <v>141337.03210958905</v>
      </c>
      <c r="S3" s="441">
        <f t="shared" ref="S3:S28" si="5">E3-M3</f>
        <v>0</v>
      </c>
      <c r="T3" s="441">
        <f t="shared" ref="T3:T28" si="6">F3-N3</f>
        <v>0</v>
      </c>
      <c r="U3" s="441">
        <f t="shared" ref="U3:U28" si="7">G3-O3</f>
        <v>0</v>
      </c>
      <c r="V3" s="441">
        <f t="shared" ref="V3:W28" si="8">H3-P3</f>
        <v>0</v>
      </c>
      <c r="W3" s="441">
        <f t="shared" si="8"/>
        <v>0</v>
      </c>
      <c r="X3" s="441">
        <f>SUM(S3:W3)</f>
        <v>0</v>
      </c>
      <c r="Y3" s="443" t="s">
        <v>266</v>
      </c>
      <c r="Z3" s="130" t="str">
        <f>D3</f>
        <v>Ajuts Econòmics</v>
      </c>
    </row>
    <row r="4" spans="1:26" s="130" customFormat="1" ht="11.9" customHeight="1">
      <c r="A4" s="440" t="s">
        <v>85</v>
      </c>
      <c r="B4" s="440" t="s">
        <v>86</v>
      </c>
      <c r="C4" s="440" t="s">
        <v>91</v>
      </c>
      <c r="D4" s="440" t="s">
        <v>92</v>
      </c>
      <c r="E4" s="441">
        <f>'Càlcul pressupost '!AG31</f>
        <v>49119.252739726035</v>
      </c>
      <c r="F4" s="441">
        <f>'Càlcul pressupost '!AG69</f>
        <v>41478.550000000003</v>
      </c>
      <c r="G4" s="441">
        <f>'Càlcul pressupost '!AG107</f>
        <v>36051.450000000004</v>
      </c>
      <c r="H4" s="441">
        <f>'Càlcul pressupost '!AG145</f>
        <v>31709.77</v>
      </c>
      <c r="I4" s="503">
        <f>'Càlcul pressupost '!AG183</f>
        <v>6977.7</v>
      </c>
      <c r="J4" s="441">
        <f t="shared" ref="J4:J28" si="9">SUM(E4:I4)</f>
        <v>165336.72273972604</v>
      </c>
      <c r="K4" s="442">
        <v>1</v>
      </c>
      <c r="L4" s="442">
        <f t="shared" si="0"/>
        <v>0</v>
      </c>
      <c r="M4" s="441">
        <f t="shared" si="1"/>
        <v>49119.252739726035</v>
      </c>
      <c r="N4" s="441">
        <f t="shared" si="2"/>
        <v>41478.550000000003</v>
      </c>
      <c r="O4" s="441">
        <f t="shared" si="3"/>
        <v>36051.450000000004</v>
      </c>
      <c r="P4" s="441">
        <f t="shared" si="4"/>
        <v>31709.77</v>
      </c>
      <c r="Q4" s="441">
        <f t="shared" ref="Q4:Q28" si="10">I4*$K4</f>
        <v>6977.7</v>
      </c>
      <c r="R4" s="441">
        <f t="shared" ref="R4:R28" si="11">SUM(M4:Q4)</f>
        <v>165336.72273972604</v>
      </c>
      <c r="S4" s="441">
        <f t="shared" si="5"/>
        <v>0</v>
      </c>
      <c r="T4" s="441">
        <f t="shared" si="6"/>
        <v>0</v>
      </c>
      <c r="U4" s="441">
        <f t="shared" si="7"/>
        <v>0</v>
      </c>
      <c r="V4" s="441">
        <f t="shared" si="8"/>
        <v>0</v>
      </c>
      <c r="W4" s="441">
        <f t="shared" si="8"/>
        <v>0</v>
      </c>
      <c r="X4" s="441">
        <f t="shared" ref="X4:X28" si="12">SUM(S4:W4)</f>
        <v>0</v>
      </c>
      <c r="Y4" s="443" t="s">
        <v>266</v>
      </c>
      <c r="Z4" s="130" t="str">
        <f t="shared" ref="Z4:Z28" si="13">D4</f>
        <v>Ajuts Infància</v>
      </c>
    </row>
    <row r="5" spans="1:26" s="130" customFormat="1" ht="10.5">
      <c r="A5" s="440" t="s">
        <v>93</v>
      </c>
      <c r="B5" s="440" t="s">
        <v>94</v>
      </c>
      <c r="C5" s="440" t="s">
        <v>95</v>
      </c>
      <c r="D5" s="440" t="s">
        <v>96</v>
      </c>
      <c r="E5" s="441">
        <f>'Càlcul pressupost '!AG32</f>
        <v>97274.504726027371</v>
      </c>
      <c r="F5" s="441">
        <f>'Càlcul pressupost '!AG70</f>
        <v>92783.380000000019</v>
      </c>
      <c r="G5" s="441">
        <f>'Càlcul pressupost '!AG108</f>
        <v>90457.48</v>
      </c>
      <c r="H5" s="441">
        <f>'Càlcul pressupost '!AG146</f>
        <v>88596.76</v>
      </c>
      <c r="I5" s="503">
        <f>'Càlcul pressupost '!AG184</f>
        <v>30336.936575342464</v>
      </c>
      <c r="J5" s="441">
        <f t="shared" si="9"/>
        <v>399449.0613013698</v>
      </c>
      <c r="K5" s="442">
        <v>1</v>
      </c>
      <c r="L5" s="442">
        <f t="shared" si="0"/>
        <v>0</v>
      </c>
      <c r="M5" s="441">
        <f t="shared" si="1"/>
        <v>97274.504726027371</v>
      </c>
      <c r="N5" s="441">
        <f t="shared" si="2"/>
        <v>92783.380000000019</v>
      </c>
      <c r="O5" s="441">
        <f t="shared" si="3"/>
        <v>90457.48</v>
      </c>
      <c r="P5" s="441">
        <f t="shared" si="4"/>
        <v>88596.76</v>
      </c>
      <c r="Q5" s="441">
        <f t="shared" si="10"/>
        <v>30336.936575342464</v>
      </c>
      <c r="R5" s="441">
        <f t="shared" si="11"/>
        <v>399449.0613013698</v>
      </c>
      <c r="S5" s="441">
        <f t="shared" si="5"/>
        <v>0</v>
      </c>
      <c r="T5" s="441">
        <f t="shared" si="6"/>
        <v>0</v>
      </c>
      <c r="U5" s="441">
        <f t="shared" si="7"/>
        <v>0</v>
      </c>
      <c r="V5" s="441">
        <f t="shared" si="8"/>
        <v>0</v>
      </c>
      <c r="W5" s="441">
        <f t="shared" si="8"/>
        <v>0</v>
      </c>
      <c r="X5" s="441">
        <f t="shared" si="12"/>
        <v>0</v>
      </c>
      <c r="Y5" s="443" t="s">
        <v>266</v>
      </c>
      <c r="Z5" s="130" t="str">
        <f t="shared" si="13"/>
        <v>Menjadors</v>
      </c>
    </row>
    <row r="6" spans="1:26" s="130" customFormat="1" ht="10.5">
      <c r="A6" s="440" t="s">
        <v>97</v>
      </c>
      <c r="B6" s="440" t="s">
        <v>98</v>
      </c>
      <c r="C6" s="440" t="s">
        <v>99</v>
      </c>
      <c r="D6" s="440" t="s">
        <v>100</v>
      </c>
      <c r="E6" s="441">
        <f>'Càlcul pressupost '!AG33</f>
        <v>18935.390821917808</v>
      </c>
      <c r="F6" s="441">
        <f>'Càlcul pressupost '!AG71</f>
        <v>14730.7</v>
      </c>
      <c r="G6" s="441">
        <f>'Càlcul pressupost '!AG109</f>
        <v>13025.04</v>
      </c>
      <c r="H6" s="441">
        <f>'Càlcul pressupost '!AG147</f>
        <v>11505.45</v>
      </c>
      <c r="I6" s="503">
        <f>'Càlcul pressupost '!AG185</f>
        <v>2537.2087671232875</v>
      </c>
      <c r="J6" s="441">
        <f t="shared" si="9"/>
        <v>60733.789589041102</v>
      </c>
      <c r="K6" s="442">
        <v>0</v>
      </c>
      <c r="L6" s="442">
        <f t="shared" si="0"/>
        <v>1</v>
      </c>
      <c r="M6" s="441">
        <f t="shared" si="1"/>
        <v>0</v>
      </c>
      <c r="N6" s="441">
        <f t="shared" si="2"/>
        <v>0</v>
      </c>
      <c r="O6" s="441">
        <f t="shared" si="3"/>
        <v>0</v>
      </c>
      <c r="P6" s="441">
        <f t="shared" si="4"/>
        <v>0</v>
      </c>
      <c r="Q6" s="441">
        <f t="shared" si="10"/>
        <v>0</v>
      </c>
      <c r="R6" s="441">
        <f t="shared" si="11"/>
        <v>0</v>
      </c>
      <c r="S6" s="441">
        <f t="shared" si="5"/>
        <v>18935.390821917808</v>
      </c>
      <c r="T6" s="441">
        <f t="shared" si="6"/>
        <v>14730.7</v>
      </c>
      <c r="U6" s="441">
        <f t="shared" si="7"/>
        <v>13025.04</v>
      </c>
      <c r="V6" s="441">
        <f t="shared" si="8"/>
        <v>11505.45</v>
      </c>
      <c r="W6" s="441">
        <f t="shared" si="8"/>
        <v>2537.2087671232875</v>
      </c>
      <c r="X6" s="441">
        <f t="shared" si="12"/>
        <v>60733.789589041102</v>
      </c>
      <c r="Y6" s="443" t="s">
        <v>266</v>
      </c>
      <c r="Z6" s="130" t="str">
        <f t="shared" si="13"/>
        <v>Equip d'Assessorament Laboral</v>
      </c>
    </row>
    <row r="7" spans="1:26" s="130" customFormat="1" ht="10.5">
      <c r="A7" s="440" t="s">
        <v>189</v>
      </c>
      <c r="B7" s="440" t="s">
        <v>102</v>
      </c>
      <c r="C7" s="440" t="s">
        <v>103</v>
      </c>
      <c r="D7" s="440" t="s">
        <v>104</v>
      </c>
      <c r="E7" s="441">
        <f>'Càlcul pressupost '!AG34</f>
        <v>49021.754000000001</v>
      </c>
      <c r="F7" s="441">
        <f>'Càlcul pressupost '!AG72</f>
        <v>28518.3</v>
      </c>
      <c r="G7" s="441">
        <f>'Càlcul pressupost '!AG110</f>
        <v>0</v>
      </c>
      <c r="H7" s="441">
        <f>'Càlcul pressupost '!AG148</f>
        <v>0</v>
      </c>
      <c r="I7" s="503">
        <f>'Càlcul pressupost '!AG186</f>
        <v>0</v>
      </c>
      <c r="J7" s="441">
        <f t="shared" si="9"/>
        <v>77540.054000000004</v>
      </c>
      <c r="K7" s="442">
        <v>0</v>
      </c>
      <c r="L7" s="442">
        <f t="shared" si="0"/>
        <v>1</v>
      </c>
      <c r="M7" s="441">
        <f t="shared" si="1"/>
        <v>0</v>
      </c>
      <c r="N7" s="441">
        <f t="shared" si="2"/>
        <v>0</v>
      </c>
      <c r="O7" s="441">
        <f t="shared" si="3"/>
        <v>0</v>
      </c>
      <c r="P7" s="441">
        <f t="shared" si="4"/>
        <v>0</v>
      </c>
      <c r="Q7" s="441">
        <f t="shared" si="10"/>
        <v>0</v>
      </c>
      <c r="R7" s="441">
        <f t="shared" si="11"/>
        <v>0</v>
      </c>
      <c r="S7" s="441">
        <f t="shared" si="5"/>
        <v>49021.754000000001</v>
      </c>
      <c r="T7" s="441">
        <f t="shared" si="6"/>
        <v>28518.3</v>
      </c>
      <c r="U7" s="441">
        <f t="shared" si="7"/>
        <v>0</v>
      </c>
      <c r="V7" s="441">
        <f t="shared" si="8"/>
        <v>0</v>
      </c>
      <c r="W7" s="441">
        <f t="shared" si="8"/>
        <v>0</v>
      </c>
      <c r="X7" s="441">
        <f t="shared" si="12"/>
        <v>77540.054000000004</v>
      </c>
      <c r="Y7" s="443" t="s">
        <v>266</v>
      </c>
      <c r="Z7" s="130" t="str">
        <f t="shared" si="13"/>
        <v>ICR</v>
      </c>
    </row>
    <row r="8" spans="1:26" s="130" customFormat="1" ht="10.5">
      <c r="A8" s="440" t="s">
        <v>105</v>
      </c>
      <c r="B8" s="440" t="s">
        <v>102</v>
      </c>
      <c r="C8" s="440" t="s">
        <v>106</v>
      </c>
      <c r="D8" s="440" t="s">
        <v>107</v>
      </c>
      <c r="E8" s="441">
        <f>'Càlcul pressupost '!AG35</f>
        <v>44778.098904109589</v>
      </c>
      <c r="F8" s="441">
        <f>'Càlcul pressupost '!AG73</f>
        <v>43098.55</v>
      </c>
      <c r="G8" s="441">
        <f>'Càlcul pressupost '!AG111</f>
        <v>33521.69</v>
      </c>
      <c r="H8" s="441">
        <f>'Càlcul pressupost '!AG149</f>
        <v>0</v>
      </c>
      <c r="I8" s="503">
        <f>'Càlcul pressupost '!AG187</f>
        <v>0</v>
      </c>
      <c r="J8" s="441">
        <f t="shared" si="9"/>
        <v>121398.33890410959</v>
      </c>
      <c r="K8" s="442">
        <v>1</v>
      </c>
      <c r="L8" s="442">
        <f t="shared" si="0"/>
        <v>0</v>
      </c>
      <c r="M8" s="441">
        <f t="shared" si="1"/>
        <v>44778.098904109589</v>
      </c>
      <c r="N8" s="441">
        <f t="shared" si="2"/>
        <v>43098.55</v>
      </c>
      <c r="O8" s="441">
        <f t="shared" si="3"/>
        <v>33521.69</v>
      </c>
      <c r="P8" s="441">
        <f t="shared" si="4"/>
        <v>0</v>
      </c>
      <c r="Q8" s="441">
        <f t="shared" si="10"/>
        <v>0</v>
      </c>
      <c r="R8" s="441">
        <f t="shared" si="11"/>
        <v>121398.33890410959</v>
      </c>
      <c r="S8" s="441">
        <f t="shared" si="5"/>
        <v>0</v>
      </c>
      <c r="T8" s="441">
        <f t="shared" si="6"/>
        <v>0</v>
      </c>
      <c r="U8" s="441">
        <f t="shared" si="7"/>
        <v>0</v>
      </c>
      <c r="V8" s="441">
        <f t="shared" si="8"/>
        <v>0</v>
      </c>
      <c r="W8" s="441">
        <f t="shared" si="8"/>
        <v>0</v>
      </c>
      <c r="X8" s="441">
        <f t="shared" si="12"/>
        <v>0</v>
      </c>
      <c r="Y8" s="443" t="s">
        <v>266</v>
      </c>
      <c r="Z8" s="130" t="str">
        <f t="shared" si="13"/>
        <v>Sense Sostre</v>
      </c>
    </row>
    <row r="9" spans="1:26" s="130" customFormat="1" ht="10.5">
      <c r="A9" s="440" t="s">
        <v>108</v>
      </c>
      <c r="B9" s="440" t="s">
        <v>109</v>
      </c>
      <c r="C9" s="440" t="s">
        <v>110</v>
      </c>
      <c r="D9" s="440" t="s">
        <v>111</v>
      </c>
      <c r="E9" s="441">
        <f>'Càlcul pressupost '!AG36</f>
        <v>17964.565479452056</v>
      </c>
      <c r="F9" s="441">
        <f>'Càlcul pressupost '!AG74</f>
        <v>13417.34</v>
      </c>
      <c r="G9" s="441">
        <f>'Càlcul pressupost '!AG112</f>
        <v>9055.369999999999</v>
      </c>
      <c r="H9" s="441">
        <f>'Càlcul pressupost '!AG150</f>
        <v>0</v>
      </c>
      <c r="I9" s="503">
        <f>'Càlcul pressupost '!AG188</f>
        <v>0</v>
      </c>
      <c r="J9" s="441">
        <f t="shared" si="9"/>
        <v>40437.275479452059</v>
      </c>
      <c r="K9" s="442">
        <v>1</v>
      </c>
      <c r="L9" s="442">
        <f t="shared" si="0"/>
        <v>0</v>
      </c>
      <c r="M9" s="441">
        <f t="shared" si="1"/>
        <v>17964.565479452056</v>
      </c>
      <c r="N9" s="441">
        <f t="shared" si="2"/>
        <v>13417.34</v>
      </c>
      <c r="O9" s="441">
        <f t="shared" si="3"/>
        <v>9055.369999999999</v>
      </c>
      <c r="P9" s="441">
        <f t="shared" si="4"/>
        <v>0</v>
      </c>
      <c r="Q9" s="441">
        <f t="shared" si="10"/>
        <v>0</v>
      </c>
      <c r="R9" s="441">
        <f t="shared" si="11"/>
        <v>40437.275479452059</v>
      </c>
      <c r="S9" s="441">
        <f t="shared" si="5"/>
        <v>0</v>
      </c>
      <c r="T9" s="441">
        <f t="shared" si="6"/>
        <v>0</v>
      </c>
      <c r="U9" s="441">
        <f t="shared" si="7"/>
        <v>0</v>
      </c>
      <c r="V9" s="441">
        <f t="shared" si="8"/>
        <v>0</v>
      </c>
      <c r="W9" s="441">
        <f t="shared" si="8"/>
        <v>0</v>
      </c>
      <c r="X9" s="441">
        <f t="shared" si="12"/>
        <v>0</v>
      </c>
      <c r="Y9" s="443" t="s">
        <v>266</v>
      </c>
      <c r="Z9" s="130" t="str">
        <f t="shared" si="13"/>
        <v>SARA</v>
      </c>
    </row>
    <row r="10" spans="1:26" s="130" customFormat="1" ht="10.5">
      <c r="A10" s="440" t="s">
        <v>112</v>
      </c>
      <c r="B10" s="444" t="s">
        <v>113</v>
      </c>
      <c r="C10" s="444" t="s">
        <v>114</v>
      </c>
      <c r="D10" s="444" t="s">
        <v>115</v>
      </c>
      <c r="E10" s="441">
        <f>'Càlcul pressupost '!AG37</f>
        <v>20947.347671232877</v>
      </c>
      <c r="F10" s="441">
        <f>'Càlcul pressupost '!AG75</f>
        <v>0</v>
      </c>
      <c r="G10" s="441">
        <f>'Càlcul pressupost '!AG113</f>
        <v>0</v>
      </c>
      <c r="H10" s="441">
        <f>'Càlcul pressupost '!AG151</f>
        <v>0</v>
      </c>
      <c r="I10" s="503">
        <f>'Càlcul pressupost '!AG189</f>
        <v>0</v>
      </c>
      <c r="J10" s="441">
        <f t="shared" si="9"/>
        <v>20947.347671232877</v>
      </c>
      <c r="K10" s="442">
        <v>1</v>
      </c>
      <c r="L10" s="442">
        <f t="shared" si="0"/>
        <v>0</v>
      </c>
      <c r="M10" s="441">
        <f t="shared" si="1"/>
        <v>20947.347671232877</v>
      </c>
      <c r="N10" s="441">
        <f t="shared" si="2"/>
        <v>0</v>
      </c>
      <c r="O10" s="441">
        <f t="shared" si="3"/>
        <v>0</v>
      </c>
      <c r="P10" s="441">
        <f t="shared" si="4"/>
        <v>0</v>
      </c>
      <c r="Q10" s="441">
        <f t="shared" si="10"/>
        <v>0</v>
      </c>
      <c r="R10" s="441">
        <f t="shared" si="11"/>
        <v>20947.347671232877</v>
      </c>
      <c r="S10" s="441">
        <f t="shared" si="5"/>
        <v>0</v>
      </c>
      <c r="T10" s="441">
        <f t="shared" si="6"/>
        <v>0</v>
      </c>
      <c r="U10" s="441">
        <f t="shared" si="7"/>
        <v>0</v>
      </c>
      <c r="V10" s="441">
        <f t="shared" si="8"/>
        <v>0</v>
      </c>
      <c r="W10" s="441">
        <f t="shared" si="8"/>
        <v>0</v>
      </c>
      <c r="X10" s="441">
        <f t="shared" si="12"/>
        <v>0</v>
      </c>
      <c r="Y10" s="443" t="s">
        <v>266</v>
      </c>
      <c r="Z10" s="130" t="str">
        <f t="shared" si="13"/>
        <v>Teleassistència</v>
      </c>
    </row>
    <row r="11" spans="1:26" s="130" customFormat="1" ht="10.5">
      <c r="A11" s="440" t="s">
        <v>116</v>
      </c>
      <c r="B11" s="440" t="s">
        <v>117</v>
      </c>
      <c r="C11" s="440" t="s">
        <v>118</v>
      </c>
      <c r="D11" s="440" t="s">
        <v>119</v>
      </c>
      <c r="E11" s="441">
        <f>'Càlcul pressupost '!AG38</f>
        <v>15586.202164383561</v>
      </c>
      <c r="F11" s="441">
        <f>'Càlcul pressupost '!AG76</f>
        <v>11629.5</v>
      </c>
      <c r="G11" s="441">
        <f>'Càlcul pressupost '!AG114</f>
        <v>10311.490000000002</v>
      </c>
      <c r="H11" s="441">
        <f>'Càlcul pressupost '!AG152</f>
        <v>9334.61</v>
      </c>
      <c r="I11" s="503">
        <f>'Càlcul pressupost '!AG190</f>
        <v>2196.9253424657536</v>
      </c>
      <c r="J11" s="441">
        <f t="shared" si="9"/>
        <v>49058.727506849318</v>
      </c>
      <c r="K11" s="442">
        <v>0</v>
      </c>
      <c r="L11" s="442">
        <f t="shared" si="0"/>
        <v>1</v>
      </c>
      <c r="M11" s="441">
        <f t="shared" si="1"/>
        <v>0</v>
      </c>
      <c r="N11" s="441">
        <f t="shared" si="2"/>
        <v>0</v>
      </c>
      <c r="O11" s="441">
        <f t="shared" si="3"/>
        <v>0</v>
      </c>
      <c r="P11" s="441">
        <f t="shared" si="4"/>
        <v>0</v>
      </c>
      <c r="Q11" s="441">
        <f t="shared" si="10"/>
        <v>0</v>
      </c>
      <c r="R11" s="441">
        <f t="shared" si="11"/>
        <v>0</v>
      </c>
      <c r="S11" s="441">
        <f t="shared" si="5"/>
        <v>15586.202164383561</v>
      </c>
      <c r="T11" s="441">
        <f t="shared" si="6"/>
        <v>11629.5</v>
      </c>
      <c r="U11" s="441">
        <f t="shared" si="7"/>
        <v>10311.490000000002</v>
      </c>
      <c r="V11" s="441">
        <f t="shared" si="8"/>
        <v>9334.61</v>
      </c>
      <c r="W11" s="441">
        <f t="shared" si="8"/>
        <v>2196.9253424657536</v>
      </c>
      <c r="X11" s="441">
        <f t="shared" si="12"/>
        <v>49058.727506849318</v>
      </c>
      <c r="Y11" s="443" t="s">
        <v>266</v>
      </c>
      <c r="Z11" s="130" t="str">
        <f t="shared" si="13"/>
        <v>Gestió Informes Arrelament</v>
      </c>
    </row>
    <row r="12" spans="1:26" s="130" customFormat="1" ht="10.5">
      <c r="A12" s="440" t="s">
        <v>116</v>
      </c>
      <c r="B12" s="440" t="s">
        <v>117</v>
      </c>
      <c r="C12" s="440" t="s">
        <v>120</v>
      </c>
      <c r="D12" s="440" t="s">
        <v>121</v>
      </c>
      <c r="E12" s="441">
        <f>'Càlcul pressupost '!AG39</f>
        <v>17689.600493150683</v>
      </c>
      <c r="F12" s="441">
        <f>'Càlcul pressupost '!AG77</f>
        <v>13567.75</v>
      </c>
      <c r="G12" s="441">
        <f>'Càlcul pressupost '!AG115</f>
        <v>11939.619999999999</v>
      </c>
      <c r="H12" s="441">
        <f>'Càlcul pressupost '!AG153</f>
        <v>9923.84</v>
      </c>
      <c r="I12" s="503">
        <f>'Càlcul pressupost '!AG191</f>
        <v>2294.0339726027401</v>
      </c>
      <c r="J12" s="441">
        <f t="shared" si="9"/>
        <v>55414.84446575342</v>
      </c>
      <c r="K12" s="442">
        <v>0</v>
      </c>
      <c r="L12" s="442">
        <f t="shared" si="0"/>
        <v>1</v>
      </c>
      <c r="M12" s="441">
        <f t="shared" si="1"/>
        <v>0</v>
      </c>
      <c r="N12" s="441">
        <f t="shared" si="2"/>
        <v>0</v>
      </c>
      <c r="O12" s="441">
        <f t="shared" si="3"/>
        <v>0</v>
      </c>
      <c r="P12" s="441">
        <f t="shared" si="4"/>
        <v>0</v>
      </c>
      <c r="Q12" s="441">
        <f t="shared" si="10"/>
        <v>0</v>
      </c>
      <c r="R12" s="441">
        <f t="shared" si="11"/>
        <v>0</v>
      </c>
      <c r="S12" s="441">
        <f t="shared" si="5"/>
        <v>17689.600493150683</v>
      </c>
      <c r="T12" s="441">
        <f t="shared" si="6"/>
        <v>13567.75</v>
      </c>
      <c r="U12" s="441">
        <f t="shared" si="7"/>
        <v>11939.619999999999</v>
      </c>
      <c r="V12" s="441">
        <f t="shared" si="8"/>
        <v>9923.84</v>
      </c>
      <c r="W12" s="441">
        <f t="shared" si="8"/>
        <v>2294.0339726027401</v>
      </c>
      <c r="X12" s="441">
        <f t="shared" si="12"/>
        <v>55414.84446575342</v>
      </c>
      <c r="Y12" s="443" t="s">
        <v>266</v>
      </c>
      <c r="Z12" s="130" t="str">
        <f t="shared" si="13"/>
        <v xml:space="preserve">Gestió Informes Habitatge </v>
      </c>
    </row>
    <row r="13" spans="1:26" s="130" customFormat="1" ht="10.5">
      <c r="A13" s="440" t="s">
        <v>122</v>
      </c>
      <c r="B13" s="440" t="s">
        <v>123</v>
      </c>
      <c r="C13" s="440" t="s">
        <v>124</v>
      </c>
      <c r="D13" s="440" t="s">
        <v>125</v>
      </c>
      <c r="E13" s="441">
        <f>'Càlcul pressupost '!AG40</f>
        <v>46253.930000000008</v>
      </c>
      <c r="F13" s="441">
        <f>'Càlcul pressupost '!AG78</f>
        <v>0</v>
      </c>
      <c r="G13" s="441">
        <f>'Càlcul pressupost '!AG116</f>
        <v>0</v>
      </c>
      <c r="H13" s="441">
        <f>'Càlcul pressupost '!AG154</f>
        <v>0</v>
      </c>
      <c r="I13" s="503">
        <f>'Càlcul pressupost '!AG192</f>
        <v>0</v>
      </c>
      <c r="J13" s="441">
        <f t="shared" si="9"/>
        <v>46253.930000000008</v>
      </c>
      <c r="K13" s="442">
        <v>1</v>
      </c>
      <c r="L13" s="442">
        <f t="shared" si="0"/>
        <v>0</v>
      </c>
      <c r="M13" s="441">
        <f t="shared" si="1"/>
        <v>46253.930000000008</v>
      </c>
      <c r="N13" s="441">
        <f t="shared" si="2"/>
        <v>0</v>
      </c>
      <c r="O13" s="441">
        <f t="shared" si="3"/>
        <v>0</v>
      </c>
      <c r="P13" s="441">
        <f t="shared" si="4"/>
        <v>0</v>
      </c>
      <c r="Q13" s="441">
        <f t="shared" si="10"/>
        <v>0</v>
      </c>
      <c r="R13" s="441">
        <f t="shared" si="11"/>
        <v>46253.930000000008</v>
      </c>
      <c r="S13" s="441">
        <f t="shared" si="5"/>
        <v>0</v>
      </c>
      <c r="T13" s="441">
        <f t="shared" si="6"/>
        <v>0</v>
      </c>
      <c r="U13" s="441">
        <f t="shared" si="7"/>
        <v>0</v>
      </c>
      <c r="V13" s="441">
        <f t="shared" si="8"/>
        <v>0</v>
      </c>
      <c r="W13" s="441">
        <f t="shared" si="8"/>
        <v>0</v>
      </c>
      <c r="X13" s="441">
        <f t="shared" si="12"/>
        <v>0</v>
      </c>
      <c r="Y13" s="443" t="s">
        <v>266</v>
      </c>
      <c r="Z13" s="130" t="str">
        <f t="shared" si="13"/>
        <v>Dependència</v>
      </c>
    </row>
    <row r="14" spans="1:26" s="130" customFormat="1" ht="10.5">
      <c r="A14" s="440" t="s">
        <v>126</v>
      </c>
      <c r="B14" s="440" t="s">
        <v>127</v>
      </c>
      <c r="C14" s="440" t="s">
        <v>128</v>
      </c>
      <c r="D14" s="440" t="s">
        <v>129</v>
      </c>
      <c r="E14" s="441">
        <f>'Càlcul pressupost '!AG41</f>
        <v>23353.441643835613</v>
      </c>
      <c r="F14" s="441">
        <f>'Càlcul pressupost '!AG79</f>
        <v>18607.2</v>
      </c>
      <c r="G14" s="441">
        <f>'Càlcul pressupost '!AG117</f>
        <v>16281.3</v>
      </c>
      <c r="H14" s="441">
        <f>'Càlcul pressupost '!AG155</f>
        <v>14575.64</v>
      </c>
      <c r="I14" s="503">
        <f>'Càlcul pressupost '!AG193</f>
        <v>3257.5312328767127</v>
      </c>
      <c r="J14" s="441">
        <f t="shared" si="9"/>
        <v>76075.11287671233</v>
      </c>
      <c r="K14" s="442">
        <v>0</v>
      </c>
      <c r="L14" s="442">
        <f t="shared" si="0"/>
        <v>1</v>
      </c>
      <c r="M14" s="441">
        <f t="shared" si="1"/>
        <v>0</v>
      </c>
      <c r="N14" s="441">
        <f t="shared" si="2"/>
        <v>0</v>
      </c>
      <c r="O14" s="441">
        <f t="shared" si="3"/>
        <v>0</v>
      </c>
      <c r="P14" s="441">
        <f t="shared" si="4"/>
        <v>0</v>
      </c>
      <c r="Q14" s="441">
        <f t="shared" si="10"/>
        <v>0</v>
      </c>
      <c r="R14" s="441">
        <f t="shared" si="11"/>
        <v>0</v>
      </c>
      <c r="S14" s="441">
        <f t="shared" si="5"/>
        <v>23353.441643835613</v>
      </c>
      <c r="T14" s="441">
        <f t="shared" si="6"/>
        <v>18607.2</v>
      </c>
      <c r="U14" s="441">
        <f t="shared" si="7"/>
        <v>16281.3</v>
      </c>
      <c r="V14" s="441">
        <f t="shared" si="8"/>
        <v>14575.64</v>
      </c>
      <c r="W14" s="441">
        <f t="shared" si="8"/>
        <v>3257.5312328767127</v>
      </c>
      <c r="X14" s="441">
        <f t="shared" si="12"/>
        <v>76075.11287671233</v>
      </c>
      <c r="Y14" s="443" t="s">
        <v>266</v>
      </c>
      <c r="Z14" s="130" t="str">
        <f t="shared" si="13"/>
        <v>Portal del Professional</v>
      </c>
    </row>
    <row r="15" spans="1:26" s="130" customFormat="1" ht="10.5">
      <c r="A15" s="440" t="s">
        <v>126</v>
      </c>
      <c r="B15" s="440" t="s">
        <v>127</v>
      </c>
      <c r="C15" s="440" t="s">
        <v>267</v>
      </c>
      <c r="D15" s="445" t="s">
        <v>268</v>
      </c>
      <c r="E15" s="441" t="e">
        <f>'Càlcul pressupost '!#REF!</f>
        <v>#REF!</v>
      </c>
      <c r="F15" s="441" t="e">
        <f>'Càlcul pressupost '!#REF!</f>
        <v>#REF!</v>
      </c>
      <c r="G15" s="441" t="e">
        <f>'Càlcul pressupost '!#REF!</f>
        <v>#REF!</v>
      </c>
      <c r="H15" s="441" t="e">
        <f>'Càlcul pressupost '!#REF!</f>
        <v>#REF!</v>
      </c>
      <c r="I15" s="503" t="e">
        <f>'Càlcul pressupost '!#REF!</f>
        <v>#REF!</v>
      </c>
      <c r="J15" s="441" t="e">
        <f t="shared" si="9"/>
        <v>#REF!</v>
      </c>
      <c r="K15" s="442">
        <v>0</v>
      </c>
      <c r="L15" s="442">
        <f t="shared" si="0"/>
        <v>1</v>
      </c>
      <c r="M15" s="446" t="e">
        <f t="shared" si="1"/>
        <v>#REF!</v>
      </c>
      <c r="N15" s="446" t="e">
        <f t="shared" si="2"/>
        <v>#REF!</v>
      </c>
      <c r="O15" s="446" t="e">
        <f t="shared" si="3"/>
        <v>#REF!</v>
      </c>
      <c r="P15" s="446" t="e">
        <f t="shared" si="4"/>
        <v>#REF!</v>
      </c>
      <c r="Q15" s="446" t="e">
        <f t="shared" si="10"/>
        <v>#REF!</v>
      </c>
      <c r="R15" s="446" t="e">
        <f t="shared" si="11"/>
        <v>#REF!</v>
      </c>
      <c r="S15" s="446" t="e">
        <f t="shared" si="5"/>
        <v>#REF!</v>
      </c>
      <c r="T15" s="446" t="e">
        <f t="shared" si="6"/>
        <v>#REF!</v>
      </c>
      <c r="U15" s="446" t="e">
        <f t="shared" si="7"/>
        <v>#REF!</v>
      </c>
      <c r="V15" s="446" t="e">
        <f t="shared" si="8"/>
        <v>#REF!</v>
      </c>
      <c r="W15" s="446" t="e">
        <f t="shared" si="8"/>
        <v>#REF!</v>
      </c>
      <c r="X15" s="446" t="e">
        <f t="shared" si="12"/>
        <v>#REF!</v>
      </c>
      <c r="Y15" s="447" t="s">
        <v>269</v>
      </c>
      <c r="Z15" s="130" t="str">
        <f t="shared" si="13"/>
        <v>Xarxa Col·laborativa (XaC) - Administració Azure</v>
      </c>
    </row>
    <row r="16" spans="1:26" s="130" customFormat="1" ht="10.5">
      <c r="A16" s="440" t="s">
        <v>130</v>
      </c>
      <c r="B16" s="440" t="s">
        <v>131</v>
      </c>
      <c r="C16" s="440" t="s">
        <v>132</v>
      </c>
      <c r="D16" s="440" t="s">
        <v>133</v>
      </c>
      <c r="E16" s="441">
        <f>'Càlcul pressupost '!AG42</f>
        <v>106750.59199999999</v>
      </c>
      <c r="F16" s="441">
        <f>'Càlcul pressupost '!AG80</f>
        <v>77697.81</v>
      </c>
      <c r="G16" s="441">
        <f>'Càlcul pressupost '!AG118</f>
        <v>0</v>
      </c>
      <c r="H16" s="441">
        <f>'Càlcul pressupost '!AG156</f>
        <v>0</v>
      </c>
      <c r="I16" s="503">
        <f>'Càlcul pressupost '!AG194</f>
        <v>0</v>
      </c>
      <c r="J16" s="441">
        <f t="shared" si="9"/>
        <v>184448.402</v>
      </c>
      <c r="K16" s="442">
        <v>1</v>
      </c>
      <c r="L16" s="442">
        <f t="shared" si="0"/>
        <v>0</v>
      </c>
      <c r="M16" s="441">
        <f t="shared" si="1"/>
        <v>106750.59199999999</v>
      </c>
      <c r="N16" s="441">
        <f t="shared" si="2"/>
        <v>77697.81</v>
      </c>
      <c r="O16" s="441">
        <f t="shared" si="3"/>
        <v>0</v>
      </c>
      <c r="P16" s="441">
        <f t="shared" si="4"/>
        <v>0</v>
      </c>
      <c r="Q16" s="441">
        <f t="shared" si="10"/>
        <v>0</v>
      </c>
      <c r="R16" s="441">
        <f t="shared" si="11"/>
        <v>184448.402</v>
      </c>
      <c r="S16" s="441">
        <f t="shared" si="5"/>
        <v>0</v>
      </c>
      <c r="T16" s="441">
        <f t="shared" si="6"/>
        <v>0</v>
      </c>
      <c r="U16" s="441">
        <f t="shared" si="7"/>
        <v>0</v>
      </c>
      <c r="V16" s="441">
        <f t="shared" si="8"/>
        <v>0</v>
      </c>
      <c r="W16" s="441">
        <f t="shared" si="8"/>
        <v>0</v>
      </c>
      <c r="X16" s="441">
        <f t="shared" si="12"/>
        <v>0</v>
      </c>
      <c r="Y16" s="443" t="s">
        <v>266</v>
      </c>
      <c r="Z16" s="130" t="str">
        <f t="shared" si="13"/>
        <v>SAD</v>
      </c>
    </row>
    <row r="17" spans="1:26" s="130" customFormat="1" ht="10.5">
      <c r="A17" s="440" t="s">
        <v>134</v>
      </c>
      <c r="B17" s="440" t="s">
        <v>135</v>
      </c>
      <c r="C17" s="440" t="s">
        <v>136</v>
      </c>
      <c r="D17" s="440" t="s">
        <v>137</v>
      </c>
      <c r="E17" s="441">
        <f>'Càlcul pressupost '!AG43</f>
        <v>225419.04977902077</v>
      </c>
      <c r="F17" s="441">
        <f>'Càlcul pressupost '!AG81</f>
        <v>287248.64999999997</v>
      </c>
      <c r="G17" s="441">
        <f>'Càlcul pressupost '!AG119</f>
        <v>229721.38</v>
      </c>
      <c r="H17" s="441">
        <f>'Càlcul pressupost '!AG157</f>
        <v>200833.7</v>
      </c>
      <c r="I17" s="503">
        <f>'Càlcul pressupost '!AG195</f>
        <v>45179.025068493153</v>
      </c>
      <c r="J17" s="441">
        <f t="shared" si="9"/>
        <v>988401.80484751379</v>
      </c>
      <c r="K17" s="448">
        <v>0.85</v>
      </c>
      <c r="L17" s="448">
        <f t="shared" si="0"/>
        <v>0.15000000000000002</v>
      </c>
      <c r="M17" s="441">
        <f t="shared" si="1"/>
        <v>191606.19231216767</v>
      </c>
      <c r="N17" s="441">
        <f>F17*$K17</f>
        <v>244161.35249999995</v>
      </c>
      <c r="O17" s="441">
        <f t="shared" si="3"/>
        <v>195263.17300000001</v>
      </c>
      <c r="P17" s="441">
        <f t="shared" si="4"/>
        <v>170708.64500000002</v>
      </c>
      <c r="Q17" s="441">
        <f t="shared" si="10"/>
        <v>38402.171308219178</v>
      </c>
      <c r="R17" s="441">
        <f t="shared" si="11"/>
        <v>840141.53412038693</v>
      </c>
      <c r="S17" s="441">
        <f t="shared" si="5"/>
        <v>33812.857466853107</v>
      </c>
      <c r="T17" s="441">
        <f t="shared" si="6"/>
        <v>43087.297500000015</v>
      </c>
      <c r="U17" s="441">
        <f>G17-O17</f>
        <v>34458.206999999995</v>
      </c>
      <c r="V17" s="441">
        <f t="shared" si="8"/>
        <v>30125.054999999993</v>
      </c>
      <c r="W17" s="441">
        <f t="shared" si="8"/>
        <v>6776.8537602739743</v>
      </c>
      <c r="X17" s="441">
        <f t="shared" si="12"/>
        <v>148260.27072712709</v>
      </c>
      <c r="Y17" s="443" t="s">
        <v>266</v>
      </c>
      <c r="Z17" s="130" t="str">
        <f t="shared" si="13"/>
        <v>Sistema d'Informació Acció Social SIAS</v>
      </c>
    </row>
    <row r="18" spans="1:26" s="130" customFormat="1" ht="10.5">
      <c r="A18" s="440" t="s">
        <v>134</v>
      </c>
      <c r="B18" s="440" t="s">
        <v>135</v>
      </c>
      <c r="C18" s="440" t="s">
        <v>138</v>
      </c>
      <c r="D18" s="440" t="s">
        <v>139</v>
      </c>
      <c r="E18" s="441">
        <f>'Càlcul pressupost '!AG44</f>
        <v>38210.886602739723</v>
      </c>
      <c r="F18" s="441">
        <f>'Càlcul pressupost '!AG82</f>
        <v>26747.85</v>
      </c>
      <c r="G18" s="441">
        <f>'Càlcul pressupost '!AG120</f>
        <v>24577.010000000002</v>
      </c>
      <c r="H18" s="441">
        <f>'Càlcul pressupost '!AG158</f>
        <v>22871.35</v>
      </c>
      <c r="I18" s="503">
        <f>'Càlcul pressupost '!AG196</f>
        <v>5295.4009589041098</v>
      </c>
      <c r="J18" s="441">
        <f t="shared" si="9"/>
        <v>117702.49756164385</v>
      </c>
      <c r="K18" s="448">
        <v>0.85</v>
      </c>
      <c r="L18" s="448">
        <f t="shared" si="0"/>
        <v>0.15000000000000002</v>
      </c>
      <c r="M18" s="441">
        <f t="shared" si="1"/>
        <v>32479.253612328765</v>
      </c>
      <c r="N18" s="441">
        <f t="shared" si="2"/>
        <v>22735.672499999997</v>
      </c>
      <c r="O18" s="441">
        <f t="shared" si="3"/>
        <v>20890.458500000001</v>
      </c>
      <c r="P18" s="441">
        <f t="shared" si="4"/>
        <v>19440.647499999999</v>
      </c>
      <c r="Q18" s="441">
        <f t="shared" si="10"/>
        <v>4501.0908150684936</v>
      </c>
      <c r="R18" s="441">
        <f t="shared" si="11"/>
        <v>100047.12292739724</v>
      </c>
      <c r="S18" s="441">
        <f t="shared" si="5"/>
        <v>5731.6329904109589</v>
      </c>
      <c r="T18" s="441">
        <f t="shared" si="6"/>
        <v>4012.1775000000016</v>
      </c>
      <c r="U18" s="441">
        <f t="shared" si="7"/>
        <v>3686.5515000000014</v>
      </c>
      <c r="V18" s="441">
        <f t="shared" si="8"/>
        <v>3430.7024999999994</v>
      </c>
      <c r="W18" s="441">
        <f t="shared" si="8"/>
        <v>794.31014383561615</v>
      </c>
      <c r="X18" s="441">
        <f t="shared" si="12"/>
        <v>17655.374634246578</v>
      </c>
      <c r="Y18" s="443" t="s">
        <v>266</v>
      </c>
      <c r="Z18" s="130" t="str">
        <f t="shared" si="13"/>
        <v>SIAS Serveis</v>
      </c>
    </row>
    <row r="19" spans="1:26" s="130" customFormat="1" ht="10.5">
      <c r="A19" s="440" t="s">
        <v>134</v>
      </c>
      <c r="B19" s="440" t="s">
        <v>135</v>
      </c>
      <c r="C19" s="440" t="s">
        <v>140</v>
      </c>
      <c r="D19" s="445" t="s">
        <v>141</v>
      </c>
      <c r="E19" s="441">
        <f>'Càlcul pressupost '!AG45</f>
        <v>197693.27799999999</v>
      </c>
      <c r="F19" s="441">
        <f>'Càlcul pressupost '!AG83</f>
        <v>214758.1</v>
      </c>
      <c r="G19" s="441">
        <f>'Càlcul pressupost '!AG121</f>
        <v>178629.12</v>
      </c>
      <c r="H19" s="441">
        <f>'Càlcul pressupost '!AG159</f>
        <v>149725.94</v>
      </c>
      <c r="I19" s="503">
        <f>'Càlcul pressupost '!AG197</f>
        <v>31217.275068493153</v>
      </c>
      <c r="J19" s="441">
        <f t="shared" si="9"/>
        <v>772023.71306849318</v>
      </c>
      <c r="K19" s="448">
        <v>0.85</v>
      </c>
      <c r="L19" s="448">
        <f t="shared" si="0"/>
        <v>0.15000000000000002</v>
      </c>
      <c r="M19" s="446">
        <f t="shared" si="1"/>
        <v>168039.28629999998</v>
      </c>
      <c r="N19" s="446">
        <f t="shared" si="2"/>
        <v>182544.38500000001</v>
      </c>
      <c r="O19" s="446">
        <f t="shared" si="3"/>
        <v>151834.75199999998</v>
      </c>
      <c r="P19" s="446">
        <f t="shared" si="4"/>
        <v>127267.049</v>
      </c>
      <c r="Q19" s="446">
        <f t="shared" si="10"/>
        <v>26534.683808219179</v>
      </c>
      <c r="R19" s="446">
        <f t="shared" si="11"/>
        <v>656220.15610821918</v>
      </c>
      <c r="S19" s="446">
        <f t="shared" si="5"/>
        <v>29653.991700000013</v>
      </c>
      <c r="T19" s="446">
        <f t="shared" si="6"/>
        <v>32213.714999999997</v>
      </c>
      <c r="U19" s="446">
        <f t="shared" si="7"/>
        <v>26794.368000000017</v>
      </c>
      <c r="V19" s="446">
        <f t="shared" si="8"/>
        <v>22458.891000000003</v>
      </c>
      <c r="W19" s="446">
        <f t="shared" si="8"/>
        <v>4682.5912602739736</v>
      </c>
      <c r="X19" s="446">
        <f t="shared" si="12"/>
        <v>115803.556960274</v>
      </c>
      <c r="Y19" s="447" t="s">
        <v>269</v>
      </c>
      <c r="Z19" s="130" t="str">
        <f t="shared" si="13"/>
        <v>CINTRAOS</v>
      </c>
    </row>
    <row r="20" spans="1:26" s="130" customFormat="1" ht="10.5">
      <c r="A20" s="440" t="s">
        <v>142</v>
      </c>
      <c r="B20" s="440" t="s">
        <v>143</v>
      </c>
      <c r="C20" s="440" t="s">
        <v>144</v>
      </c>
      <c r="D20" s="440" t="s">
        <v>145</v>
      </c>
      <c r="E20" s="441">
        <f>'Càlcul pressupost '!AG46</f>
        <v>39498.053999999996</v>
      </c>
      <c r="F20" s="441">
        <f>'Càlcul pressupost '!AG84</f>
        <v>36826.75</v>
      </c>
      <c r="G20" s="441">
        <f>'Càlcul pressupost '!AG122</f>
        <v>24874.22</v>
      </c>
      <c r="H20" s="441">
        <f>'Càlcul pressupost '!AG160</f>
        <v>0</v>
      </c>
      <c r="I20" s="503">
        <f>'Càlcul pressupost '!AG198</f>
        <v>0</v>
      </c>
      <c r="J20" s="441">
        <f t="shared" si="9"/>
        <v>101199.024</v>
      </c>
      <c r="K20" s="442">
        <v>1</v>
      </c>
      <c r="L20" s="442">
        <f t="shared" si="0"/>
        <v>0</v>
      </c>
      <c r="M20" s="441">
        <f t="shared" si="1"/>
        <v>39498.053999999996</v>
      </c>
      <c r="N20" s="441">
        <f t="shared" si="2"/>
        <v>36826.75</v>
      </c>
      <c r="O20" s="441">
        <f t="shared" si="3"/>
        <v>24874.22</v>
      </c>
      <c r="P20" s="441">
        <f t="shared" si="4"/>
        <v>0</v>
      </c>
      <c r="Q20" s="441">
        <f t="shared" si="10"/>
        <v>0</v>
      </c>
      <c r="R20" s="441">
        <f t="shared" si="11"/>
        <v>101199.024</v>
      </c>
      <c r="S20" s="441">
        <f t="shared" si="5"/>
        <v>0</v>
      </c>
      <c r="T20" s="441">
        <f t="shared" si="6"/>
        <v>0</v>
      </c>
      <c r="U20" s="441">
        <f t="shared" si="7"/>
        <v>0</v>
      </c>
      <c r="V20" s="441">
        <f t="shared" si="8"/>
        <v>0</v>
      </c>
      <c r="W20" s="441">
        <f t="shared" si="8"/>
        <v>0</v>
      </c>
      <c r="X20" s="441">
        <f t="shared" si="12"/>
        <v>0</v>
      </c>
      <c r="Y20" s="443" t="s">
        <v>266</v>
      </c>
      <c r="Z20" s="130" t="str">
        <f t="shared" si="13"/>
        <v>Equipaments</v>
      </c>
    </row>
    <row r="21" spans="1:26" s="130" customFormat="1" ht="10.5">
      <c r="A21" s="440" t="s">
        <v>146</v>
      </c>
      <c r="B21" s="440" t="s">
        <v>147</v>
      </c>
      <c r="C21" s="440" t="s">
        <v>148</v>
      </c>
      <c r="D21" s="440" t="s">
        <v>149</v>
      </c>
      <c r="E21" s="441">
        <f>'Càlcul pressupost '!AG47</f>
        <v>59991.92920547945</v>
      </c>
      <c r="F21" s="441">
        <f>'Càlcul pressupost '!AG85</f>
        <v>60085.75</v>
      </c>
      <c r="G21" s="441">
        <f>'Càlcul pressupost '!AG123</f>
        <v>38505.5</v>
      </c>
      <c r="H21" s="441">
        <f>'Càlcul pressupost '!AG161</f>
        <v>0</v>
      </c>
      <c r="I21" s="503">
        <f>'Càlcul pressupost '!AG199</f>
        <v>0</v>
      </c>
      <c r="J21" s="441">
        <f t="shared" si="9"/>
        <v>158583.17920547945</v>
      </c>
      <c r="K21" s="442">
        <v>1</v>
      </c>
      <c r="L21" s="442">
        <f t="shared" si="0"/>
        <v>0</v>
      </c>
      <c r="M21" s="441">
        <f t="shared" si="1"/>
        <v>59991.92920547945</v>
      </c>
      <c r="N21" s="441">
        <f t="shared" si="2"/>
        <v>60085.75</v>
      </c>
      <c r="O21" s="441">
        <f t="shared" si="3"/>
        <v>38505.5</v>
      </c>
      <c r="P21" s="441">
        <f t="shared" si="4"/>
        <v>0</v>
      </c>
      <c r="Q21" s="441">
        <f t="shared" si="10"/>
        <v>0</v>
      </c>
      <c r="R21" s="441">
        <f t="shared" si="11"/>
        <v>158583.17920547945</v>
      </c>
      <c r="S21" s="441">
        <f t="shared" si="5"/>
        <v>0</v>
      </c>
      <c r="T21" s="441">
        <f t="shared" si="6"/>
        <v>0</v>
      </c>
      <c r="U21" s="441">
        <f t="shared" si="7"/>
        <v>0</v>
      </c>
      <c r="V21" s="441">
        <f t="shared" si="8"/>
        <v>0</v>
      </c>
      <c r="W21" s="441">
        <f t="shared" si="8"/>
        <v>0</v>
      </c>
      <c r="X21" s="441">
        <f t="shared" si="12"/>
        <v>0</v>
      </c>
      <c r="Y21" s="443" t="s">
        <v>266</v>
      </c>
      <c r="Z21" s="130" t="str">
        <f t="shared" si="13"/>
        <v>CUESB</v>
      </c>
    </row>
    <row r="22" spans="1:26" s="130" customFormat="1" ht="10.5">
      <c r="A22" s="440" t="s">
        <v>150</v>
      </c>
      <c r="B22" s="440" t="s">
        <v>151</v>
      </c>
      <c r="C22" s="440" t="s">
        <v>152</v>
      </c>
      <c r="D22" s="440" t="s">
        <v>153</v>
      </c>
      <c r="E22" s="441">
        <f>'Càlcul pressupost '!AG48</f>
        <v>167567.27098630136</v>
      </c>
      <c r="F22" s="441">
        <f>'Càlcul pressupost '!AG86</f>
        <v>184133.75</v>
      </c>
      <c r="G22" s="441">
        <f>'Càlcul pressupost '!AG124</f>
        <v>147307</v>
      </c>
      <c r="H22" s="441">
        <f>'Càlcul pressupost '!AG162</f>
        <v>144740.38</v>
      </c>
      <c r="I22" s="503">
        <f>'Càlcul pressupost '!AG200</f>
        <v>86470.81</v>
      </c>
      <c r="J22" s="441">
        <f t="shared" si="9"/>
        <v>730219.2109863013</v>
      </c>
      <c r="K22" s="442">
        <v>1</v>
      </c>
      <c r="L22" s="442">
        <f t="shared" si="0"/>
        <v>0</v>
      </c>
      <c r="M22" s="441">
        <f t="shared" si="1"/>
        <v>167567.27098630136</v>
      </c>
      <c r="N22" s="441">
        <f t="shared" si="2"/>
        <v>184133.75</v>
      </c>
      <c r="O22" s="441">
        <f t="shared" si="3"/>
        <v>147307</v>
      </c>
      <c r="P22" s="441">
        <f t="shared" si="4"/>
        <v>144740.38</v>
      </c>
      <c r="Q22" s="441">
        <f t="shared" si="10"/>
        <v>86470.81</v>
      </c>
      <c r="R22" s="441">
        <f t="shared" si="11"/>
        <v>730219.2109863013</v>
      </c>
      <c r="S22" s="441">
        <f t="shared" si="5"/>
        <v>0</v>
      </c>
      <c r="T22" s="441">
        <f t="shared" si="6"/>
        <v>0</v>
      </c>
      <c r="U22" s="441">
        <f t="shared" si="7"/>
        <v>0</v>
      </c>
      <c r="V22" s="441">
        <f t="shared" si="8"/>
        <v>0</v>
      </c>
      <c r="W22" s="441">
        <f t="shared" si="8"/>
        <v>0</v>
      </c>
      <c r="X22" s="441">
        <f t="shared" si="12"/>
        <v>0</v>
      </c>
      <c r="Y22" s="443" t="s">
        <v>266</v>
      </c>
      <c r="Z22" s="130" t="str">
        <f t="shared" si="13"/>
        <v>SIRIUS</v>
      </c>
    </row>
    <row r="23" spans="1:26" s="130" customFormat="1" ht="10.5">
      <c r="A23" s="440" t="s">
        <v>134</v>
      </c>
      <c r="B23" s="440" t="s">
        <v>135</v>
      </c>
      <c r="C23" s="440" t="s">
        <v>154</v>
      </c>
      <c r="D23" s="445" t="s">
        <v>155</v>
      </c>
      <c r="E23" s="441">
        <f>'Càlcul pressupost '!AG49</f>
        <v>58872.788</v>
      </c>
      <c r="F23" s="441">
        <f>'Càlcul pressupost '!AG87</f>
        <v>58535.15</v>
      </c>
      <c r="G23" s="441">
        <f>'Càlcul pressupost '!AG125</f>
        <v>49541.67</v>
      </c>
      <c r="H23" s="441">
        <f>'Càlcul pressupost '!AG163</f>
        <v>38030.019999999997</v>
      </c>
      <c r="I23" s="441">
        <f>'Càlcul pressupost '!AG201</f>
        <v>8170.907671232877</v>
      </c>
      <c r="J23" s="441">
        <f t="shared" si="9"/>
        <v>213150.53567123288</v>
      </c>
      <c r="K23" s="442">
        <v>1</v>
      </c>
      <c r="L23" s="442">
        <f t="shared" si="0"/>
        <v>0</v>
      </c>
      <c r="M23" s="446">
        <f t="shared" si="1"/>
        <v>58872.788</v>
      </c>
      <c r="N23" s="446">
        <f t="shared" si="2"/>
        <v>58535.15</v>
      </c>
      <c r="O23" s="446">
        <f t="shared" si="3"/>
        <v>49541.67</v>
      </c>
      <c r="P23" s="446">
        <f t="shared" si="4"/>
        <v>38030.019999999997</v>
      </c>
      <c r="Q23" s="446">
        <f t="shared" si="10"/>
        <v>8170.907671232877</v>
      </c>
      <c r="R23" s="446">
        <f t="shared" si="11"/>
        <v>213150.53567123288</v>
      </c>
      <c r="S23" s="446">
        <f t="shared" si="5"/>
        <v>0</v>
      </c>
      <c r="T23" s="446">
        <f t="shared" si="6"/>
        <v>0</v>
      </c>
      <c r="U23" s="446">
        <f t="shared" si="7"/>
        <v>0</v>
      </c>
      <c r="V23" s="446">
        <f t="shared" si="8"/>
        <v>0</v>
      </c>
      <c r="W23" s="446">
        <f t="shared" si="8"/>
        <v>0</v>
      </c>
      <c r="X23" s="446">
        <f t="shared" si="12"/>
        <v>0</v>
      </c>
      <c r="Y23" s="447" t="s">
        <v>269</v>
      </c>
      <c r="Z23" s="130" t="str">
        <f t="shared" si="13"/>
        <v>Agents externs</v>
      </c>
    </row>
    <row r="24" spans="1:26" s="130" customFormat="1" ht="10.5">
      <c r="A24" s="440" t="s">
        <v>134</v>
      </c>
      <c r="B24" s="440" t="s">
        <v>135</v>
      </c>
      <c r="C24" s="440" t="s">
        <v>156</v>
      </c>
      <c r="D24" s="445" t="s">
        <v>157</v>
      </c>
      <c r="E24" s="441">
        <f>'Càlcul pressupost '!AG50</f>
        <v>7611.0260000000007</v>
      </c>
      <c r="F24" s="441">
        <f>'Càlcul pressupost '!AG88</f>
        <v>6202.1900000000005</v>
      </c>
      <c r="G24" s="441">
        <f>'Càlcul pressupost '!AG126</f>
        <v>5504.46</v>
      </c>
      <c r="H24" s="441">
        <f>'Càlcul pressupost '!AG164</f>
        <v>4611.37</v>
      </c>
      <c r="I24" s="441">
        <f>'Càlcul pressupost '!AG202</f>
        <v>1043.4642465753425</v>
      </c>
      <c r="J24" s="441">
        <f t="shared" si="9"/>
        <v>24972.510246575341</v>
      </c>
      <c r="K24" s="448">
        <v>0.85</v>
      </c>
      <c r="L24" s="448">
        <f t="shared" si="0"/>
        <v>0.15000000000000002</v>
      </c>
      <c r="M24" s="446">
        <f t="shared" si="1"/>
        <v>6469.3721000000005</v>
      </c>
      <c r="N24" s="446">
        <f t="shared" si="2"/>
        <v>5271.8615</v>
      </c>
      <c r="O24" s="446">
        <f t="shared" si="3"/>
        <v>4678.7910000000002</v>
      </c>
      <c r="P24" s="446">
        <f t="shared" si="4"/>
        <v>3919.6644999999999</v>
      </c>
      <c r="Q24" s="446">
        <f t="shared" si="10"/>
        <v>886.94460958904108</v>
      </c>
      <c r="R24" s="446">
        <f t="shared" si="11"/>
        <v>21226.633709589041</v>
      </c>
      <c r="S24" s="446">
        <f t="shared" si="5"/>
        <v>1141.6539000000002</v>
      </c>
      <c r="T24" s="446">
        <f t="shared" si="6"/>
        <v>930.32850000000053</v>
      </c>
      <c r="U24" s="446">
        <f t="shared" si="7"/>
        <v>825.66899999999987</v>
      </c>
      <c r="V24" s="446">
        <f t="shared" si="8"/>
        <v>691.70550000000003</v>
      </c>
      <c r="W24" s="446">
        <f t="shared" si="8"/>
        <v>156.51963698630141</v>
      </c>
      <c r="X24" s="446">
        <f t="shared" si="12"/>
        <v>3745.8765369863022</v>
      </c>
      <c r="Y24" s="447" t="s">
        <v>269</v>
      </c>
      <c r="Z24" s="130" t="str">
        <f t="shared" si="13"/>
        <v>Administració</v>
      </c>
    </row>
    <row r="25" spans="1:26" s="130" customFormat="1" ht="10.5">
      <c r="A25" s="440" t="s">
        <v>134</v>
      </c>
      <c r="B25" s="440" t="s">
        <v>135</v>
      </c>
      <c r="C25" s="440" t="s">
        <v>158</v>
      </c>
      <c r="D25" s="445" t="s">
        <v>159</v>
      </c>
      <c r="E25" s="441">
        <f>'Càlcul pressupost '!AG51</f>
        <v>98842.534</v>
      </c>
      <c r="F25" s="441">
        <f>'Càlcul pressupost '!AG89</f>
        <v>94974.25</v>
      </c>
      <c r="G25" s="441">
        <f>'Càlcul pressupost '!AG127</f>
        <v>76754.700000000012</v>
      </c>
      <c r="H25" s="441">
        <f>'Càlcul pressupost '!AG165</f>
        <v>66086.569999999992</v>
      </c>
      <c r="I25" s="441">
        <f>'Càlcul pressupost '!AG203</f>
        <v>15177.355342465753</v>
      </c>
      <c r="J25" s="441">
        <f t="shared" si="9"/>
        <v>351835.40934246575</v>
      </c>
      <c r="K25" s="448">
        <v>0.8</v>
      </c>
      <c r="L25" s="448">
        <f t="shared" si="0"/>
        <v>0.19999999999999996</v>
      </c>
      <c r="M25" s="446">
        <f t="shared" si="1"/>
        <v>79074.027200000011</v>
      </c>
      <c r="N25" s="446">
        <f t="shared" si="2"/>
        <v>75979.400000000009</v>
      </c>
      <c r="O25" s="446">
        <f t="shared" si="3"/>
        <v>61403.760000000009</v>
      </c>
      <c r="P25" s="446">
        <f t="shared" si="4"/>
        <v>52869.255999999994</v>
      </c>
      <c r="Q25" s="446">
        <f t="shared" si="10"/>
        <v>12141.884273972602</v>
      </c>
      <c r="R25" s="446">
        <f t="shared" si="11"/>
        <v>281468.32747397263</v>
      </c>
      <c r="S25" s="446">
        <f t="shared" si="5"/>
        <v>19768.506799999988</v>
      </c>
      <c r="T25" s="446">
        <f t="shared" si="6"/>
        <v>18994.849999999991</v>
      </c>
      <c r="U25" s="446">
        <f t="shared" si="7"/>
        <v>15350.940000000002</v>
      </c>
      <c r="V25" s="446">
        <f t="shared" si="8"/>
        <v>13217.313999999998</v>
      </c>
      <c r="W25" s="446">
        <f t="shared" si="8"/>
        <v>3035.4710684931506</v>
      </c>
      <c r="X25" s="446">
        <f t="shared" si="12"/>
        <v>70367.081868493129</v>
      </c>
      <c r="Y25" s="447" t="s">
        <v>269</v>
      </c>
      <c r="Z25" s="130" t="str">
        <f t="shared" si="13"/>
        <v>Eina data quality</v>
      </c>
    </row>
    <row r="26" spans="1:26" s="130" customFormat="1" ht="10.5">
      <c r="A26" s="440" t="s">
        <v>134</v>
      </c>
      <c r="B26" s="440" t="s">
        <v>135</v>
      </c>
      <c r="C26" s="440" t="s">
        <v>160</v>
      </c>
      <c r="D26" s="440" t="s">
        <v>161</v>
      </c>
      <c r="E26" s="441">
        <f>'Càlcul pressupost '!AG52</f>
        <v>4773.62</v>
      </c>
      <c r="F26" s="441">
        <f>'Càlcul pressupost '!AG90</f>
        <v>2713.55</v>
      </c>
      <c r="G26" s="441">
        <f>'Càlcul pressupost '!AG128</f>
        <v>2713.55</v>
      </c>
      <c r="H26" s="441">
        <f>'Càlcul pressupost '!AG166</f>
        <v>2713.55</v>
      </c>
      <c r="I26" s="441">
        <f>'Càlcul pressupost '!AG204</f>
        <v>669.09</v>
      </c>
      <c r="J26" s="441">
        <f t="shared" si="9"/>
        <v>13583.36</v>
      </c>
      <c r="K26" s="448">
        <v>0.85</v>
      </c>
      <c r="L26" s="448">
        <f t="shared" si="0"/>
        <v>0.15000000000000002</v>
      </c>
      <c r="M26" s="441">
        <f t="shared" si="1"/>
        <v>4057.5769999999998</v>
      </c>
      <c r="N26" s="441">
        <f t="shared" si="2"/>
        <v>2306.5174999999999</v>
      </c>
      <c r="O26" s="441">
        <f t="shared" si="3"/>
        <v>2306.5174999999999</v>
      </c>
      <c r="P26" s="441">
        <f t="shared" si="4"/>
        <v>2306.5174999999999</v>
      </c>
      <c r="Q26" s="441">
        <f t="shared" si="10"/>
        <v>568.72649999999999</v>
      </c>
      <c r="R26" s="441">
        <f t="shared" si="11"/>
        <v>11545.856</v>
      </c>
      <c r="S26" s="441">
        <f t="shared" si="5"/>
        <v>716.04300000000012</v>
      </c>
      <c r="T26" s="441">
        <f t="shared" si="6"/>
        <v>407.03250000000025</v>
      </c>
      <c r="U26" s="441">
        <f t="shared" si="7"/>
        <v>407.03250000000025</v>
      </c>
      <c r="V26" s="441">
        <f t="shared" si="8"/>
        <v>407.03250000000025</v>
      </c>
      <c r="W26" s="441">
        <f t="shared" si="8"/>
        <v>100.36350000000004</v>
      </c>
      <c r="X26" s="441">
        <f t="shared" si="12"/>
        <v>2037.5040000000008</v>
      </c>
      <c r="Y26" s="443" t="s">
        <v>266</v>
      </c>
      <c r="Z26" s="130" t="str">
        <f t="shared" si="13"/>
        <v>Consulta i acreditacions</v>
      </c>
    </row>
    <row r="27" spans="1:26" s="130" customFormat="1" ht="10.5">
      <c r="A27" s="440" t="s">
        <v>164</v>
      </c>
      <c r="B27" s="440" t="s">
        <v>165</v>
      </c>
      <c r="C27" s="440" t="s">
        <v>166</v>
      </c>
      <c r="D27" s="445" t="s">
        <v>167</v>
      </c>
      <c r="E27" s="441">
        <f>'Càlcul pressupost '!AG54</f>
        <v>38745.384000000005</v>
      </c>
      <c r="F27" s="441">
        <f>'Càlcul pressupost '!AG92</f>
        <v>35276.149999999994</v>
      </c>
      <c r="G27" s="441">
        <f>'Càlcul pressupost '!AG130</f>
        <v>29849.05</v>
      </c>
      <c r="H27" s="441">
        <f>'Càlcul pressupost '!AG168</f>
        <v>25584.9</v>
      </c>
      <c r="I27" s="441">
        <f>'Càlcul pressupost '!AG206</f>
        <v>5448.3398630136981</v>
      </c>
      <c r="J27" s="441">
        <f t="shared" si="9"/>
        <v>134903.82386301371</v>
      </c>
      <c r="K27" s="448">
        <v>0.8</v>
      </c>
      <c r="L27" s="448">
        <f t="shared" si="0"/>
        <v>0.19999999999999996</v>
      </c>
      <c r="M27" s="449">
        <f t="shared" si="1"/>
        <v>30996.307200000007</v>
      </c>
      <c r="N27" s="449">
        <f t="shared" si="2"/>
        <v>28220.92</v>
      </c>
      <c r="O27" s="449">
        <f t="shared" si="3"/>
        <v>23879.24</v>
      </c>
      <c r="P27" s="449">
        <f t="shared" si="4"/>
        <v>20467.920000000002</v>
      </c>
      <c r="Q27" s="449">
        <f t="shared" si="10"/>
        <v>4358.6718904109584</v>
      </c>
      <c r="R27" s="449">
        <f t="shared" si="11"/>
        <v>107923.05909041097</v>
      </c>
      <c r="S27" s="449">
        <f t="shared" si="5"/>
        <v>7749.0767999999989</v>
      </c>
      <c r="T27" s="449">
        <f t="shared" si="6"/>
        <v>7055.2299999999959</v>
      </c>
      <c r="U27" s="449">
        <f t="shared" si="7"/>
        <v>5969.8099999999977</v>
      </c>
      <c r="V27" s="449">
        <f t="shared" si="8"/>
        <v>5116.9799999999996</v>
      </c>
      <c r="W27" s="449">
        <f t="shared" si="8"/>
        <v>1089.6679726027396</v>
      </c>
      <c r="X27" s="449">
        <f t="shared" si="12"/>
        <v>26980.764772602732</v>
      </c>
      <c r="Y27" s="450" t="s">
        <v>269</v>
      </c>
      <c r="Z27" s="130" t="str">
        <f t="shared" si="13"/>
        <v>ETLs</v>
      </c>
    </row>
    <row r="28" spans="1:26" s="130" customFormat="1" ht="10.5" customHeight="1">
      <c r="A28" s="440" t="s">
        <v>164</v>
      </c>
      <c r="B28" s="440" t="s">
        <v>165</v>
      </c>
      <c r="C28" s="440" t="s">
        <v>166</v>
      </c>
      <c r="D28" s="445" t="s">
        <v>168</v>
      </c>
      <c r="E28" s="441">
        <f>'Càlcul pressupost '!AG55</f>
        <v>71168.432000000001</v>
      </c>
      <c r="F28" s="441">
        <f>'Càlcul pressupost '!AG93</f>
        <v>71715.25</v>
      </c>
      <c r="G28" s="441">
        <f>'Càlcul pressupost '!AG131</f>
        <v>57372.2</v>
      </c>
      <c r="H28" s="441">
        <f>'Càlcul pressupost '!AG169</f>
        <v>45897.760000000002</v>
      </c>
      <c r="I28" s="441">
        <f>'Càlcul pressupost '!AG207</f>
        <v>9080.5728767123292</v>
      </c>
      <c r="J28" s="441">
        <f t="shared" si="9"/>
        <v>255234.21487671233</v>
      </c>
      <c r="K28" s="448">
        <v>0.8</v>
      </c>
      <c r="L28" s="448">
        <f>1-K28</f>
        <v>0.19999999999999996</v>
      </c>
      <c r="M28" s="449">
        <f t="shared" si="1"/>
        <v>56934.745600000002</v>
      </c>
      <c r="N28" s="449">
        <f t="shared" si="2"/>
        <v>57372.200000000004</v>
      </c>
      <c r="O28" s="449">
        <f t="shared" si="3"/>
        <v>45897.760000000002</v>
      </c>
      <c r="P28" s="449">
        <f t="shared" si="4"/>
        <v>36718.208000000006</v>
      </c>
      <c r="Q28" s="449">
        <f t="shared" si="10"/>
        <v>7264.4583013698639</v>
      </c>
      <c r="R28" s="449">
        <f t="shared" si="11"/>
        <v>204187.37190136989</v>
      </c>
      <c r="S28" s="449">
        <f t="shared" si="5"/>
        <v>14233.686399999999</v>
      </c>
      <c r="T28" s="449">
        <f t="shared" si="6"/>
        <v>14343.049999999996</v>
      </c>
      <c r="U28" s="449">
        <f t="shared" si="7"/>
        <v>11474.439999999995</v>
      </c>
      <c r="V28" s="449">
        <f t="shared" si="8"/>
        <v>9179.551999999996</v>
      </c>
      <c r="W28" s="449">
        <f t="shared" si="8"/>
        <v>1816.1145753424653</v>
      </c>
      <c r="X28" s="449">
        <f t="shared" si="12"/>
        <v>51046.84297534245</v>
      </c>
      <c r="Y28" s="450" t="s">
        <v>269</v>
      </c>
      <c r="Z28" s="130" t="str">
        <f t="shared" si="13"/>
        <v>Servei de Dades</v>
      </c>
    </row>
    <row r="29" spans="1:26" s="130" customFormat="1" ht="10" customHeight="1">
      <c r="A29" s="443"/>
      <c r="B29" s="443"/>
      <c r="C29" s="443"/>
      <c r="D29" s="443"/>
      <c r="E29" s="441" t="e">
        <f t="shared" ref="E29:J29" si="14">SUM(E3:E28)</f>
        <v>#REF!</v>
      </c>
      <c r="F29" s="441" t="e">
        <f t="shared" si="14"/>
        <v>#REF!</v>
      </c>
      <c r="G29" s="441" t="e">
        <f t="shared" si="14"/>
        <v>#REF!</v>
      </c>
      <c r="H29" s="441" t="e">
        <f>SUM(H3:H28)</f>
        <v>#REF!</v>
      </c>
      <c r="I29" s="441" t="e">
        <f t="shared" si="14"/>
        <v>#REF!</v>
      </c>
      <c r="J29" s="451" t="e">
        <f t="shared" si="14"/>
        <v>#REF!</v>
      </c>
      <c r="K29" s="443"/>
      <c r="L29" s="443"/>
      <c r="M29" s="452" t="e">
        <f t="shared" ref="M29:V29" si="15">SUM(M3:M28)</f>
        <v>#REF!</v>
      </c>
      <c r="N29" s="452" t="e">
        <f>SUM(N3:N28)</f>
        <v>#REF!</v>
      </c>
      <c r="O29" s="452" t="e">
        <f t="shared" si="15"/>
        <v>#REF!</v>
      </c>
      <c r="P29" s="452" t="e">
        <f t="shared" si="15"/>
        <v>#REF!</v>
      </c>
      <c r="Q29" s="452" t="e">
        <f t="shared" si="15"/>
        <v>#REF!</v>
      </c>
      <c r="R29" s="453" t="e">
        <f>SUM(R3:R28)</f>
        <v>#REF!</v>
      </c>
      <c r="S29" s="452" t="e">
        <f t="shared" si="15"/>
        <v>#REF!</v>
      </c>
      <c r="T29" s="452" t="e">
        <f t="shared" si="15"/>
        <v>#REF!</v>
      </c>
      <c r="U29" s="452" t="e">
        <f t="shared" si="15"/>
        <v>#REF!</v>
      </c>
      <c r="V29" s="452" t="e">
        <f t="shared" si="15"/>
        <v>#REF!</v>
      </c>
      <c r="W29" s="452" t="e">
        <f t="shared" ref="W29" si="16">SUM(W3:W28)</f>
        <v>#REF!</v>
      </c>
      <c r="X29" s="457" t="e">
        <f>SUM(X3:X28)</f>
        <v>#REF!</v>
      </c>
      <c r="Y29" s="454"/>
    </row>
    <row r="30" spans="1:26" s="130" customFormat="1" ht="11.15" customHeight="1">
      <c r="A30" s="443"/>
      <c r="B30" s="443"/>
      <c r="C30" s="443"/>
      <c r="D30" s="443"/>
      <c r="E30" s="680" t="e">
        <f>SUM(E29:I29)</f>
        <v>#REF!</v>
      </c>
      <c r="F30" s="680"/>
      <c r="G30" s="680"/>
      <c r="H30" s="680"/>
      <c r="I30" s="680"/>
      <c r="J30" s="455" t="e">
        <f>J29-'Càlcul pressupost '!T11</f>
        <v>#REF!</v>
      </c>
      <c r="K30" s="455"/>
      <c r="L30" s="455"/>
      <c r="M30" s="677" t="e">
        <f>SUM(M29:Q29)</f>
        <v>#REF!</v>
      </c>
      <c r="N30" s="677"/>
      <c r="O30" s="677"/>
      <c r="P30" s="677"/>
      <c r="Q30" s="456"/>
      <c r="R30" s="458" t="e">
        <f>R29/$J$29</f>
        <v>#REF!</v>
      </c>
      <c r="S30" s="682" t="e">
        <f>SUM(S29:W29)</f>
        <v>#REF!</v>
      </c>
      <c r="T30" s="682"/>
      <c r="U30" s="682"/>
      <c r="V30" s="682"/>
      <c r="W30" s="682"/>
      <c r="X30" s="458" t="e">
        <f>X29/$J$29</f>
        <v>#REF!</v>
      </c>
      <c r="Y30" s="443"/>
    </row>
    <row r="31" spans="1:26" ht="10" customHeight="1">
      <c r="F31" s="234"/>
      <c r="M31" s="517"/>
    </row>
    <row r="32" spans="1:26" ht="14.5">
      <c r="G32" s="340">
        <f>'Càlcul pressupost '!B5</f>
        <v>47573</v>
      </c>
      <c r="H32" s="340">
        <f>'Càlcul pressupost '!Y142</f>
        <v>47119</v>
      </c>
      <c r="I32" s="340"/>
    </row>
    <row r="33" spans="1:27" s="124" customFormat="1" ht="14.5" customHeight="1">
      <c r="A33" s="309"/>
      <c r="B33" s="309"/>
      <c r="C33" s="309"/>
      <c r="D33" s="309"/>
      <c r="E33" s="395"/>
      <c r="F33" s="395"/>
      <c r="H33" s="395"/>
      <c r="I33" s="311"/>
      <c r="J33" s="311"/>
      <c r="K33" s="310"/>
      <c r="L33" s="310"/>
      <c r="M33" s="395" t="s">
        <v>270</v>
      </c>
      <c r="N33" s="310"/>
      <c r="O33" s="395" t="s">
        <v>270</v>
      </c>
      <c r="P33" s="310"/>
      <c r="Q33" s="395" t="s">
        <v>270</v>
      </c>
      <c r="R33" s="395" t="s">
        <v>270</v>
      </c>
      <c r="S33" s="310"/>
      <c r="T33" s="395" t="s">
        <v>270</v>
      </c>
      <c r="U33" s="310"/>
      <c r="V33" s="395" t="s">
        <v>270</v>
      </c>
      <c r="AA33" s="399"/>
    </row>
    <row r="34" spans="1:27" ht="10" customHeight="1">
      <c r="G34" s="685" t="s">
        <v>261</v>
      </c>
      <c r="H34" s="685"/>
      <c r="I34" s="685"/>
      <c r="J34" s="685"/>
      <c r="M34" s="686" t="s">
        <v>206</v>
      </c>
      <c r="N34" s="686"/>
      <c r="O34" s="686"/>
      <c r="P34" s="686"/>
      <c r="Q34" s="304"/>
      <c r="R34" s="678" t="s">
        <v>264</v>
      </c>
      <c r="S34" s="678"/>
      <c r="T34" s="678"/>
      <c r="U34" s="678"/>
      <c r="V34" s="678"/>
    </row>
    <row r="35" spans="1:27" ht="50.15" customHeight="1" thickBot="1">
      <c r="A35" s="301" t="s">
        <v>8</v>
      </c>
      <c r="B35" s="301" t="s">
        <v>55</v>
      </c>
      <c r="C35" s="301" t="s">
        <v>56</v>
      </c>
      <c r="D35" s="312" t="s">
        <v>57</v>
      </c>
      <c r="E35" s="301" t="s">
        <v>241</v>
      </c>
      <c r="F35" s="305" t="s">
        <v>242</v>
      </c>
      <c r="G35" s="303" t="s">
        <v>271</v>
      </c>
      <c r="H35" s="303" t="s">
        <v>272</v>
      </c>
      <c r="I35" s="303" t="s">
        <v>273</v>
      </c>
      <c r="J35" s="308" t="s">
        <v>274</v>
      </c>
      <c r="K35" s="130" t="s">
        <v>275</v>
      </c>
      <c r="L35" s="130" t="s">
        <v>276</v>
      </c>
      <c r="M35" s="304" t="s">
        <v>277</v>
      </c>
      <c r="N35" s="319" t="s">
        <v>278</v>
      </c>
      <c r="O35" s="304" t="s">
        <v>279</v>
      </c>
      <c r="P35" s="319" t="s">
        <v>280</v>
      </c>
      <c r="Q35" s="304" t="s">
        <v>281</v>
      </c>
      <c r="R35" s="305" t="s">
        <v>282</v>
      </c>
      <c r="S35" s="461" t="s">
        <v>283</v>
      </c>
      <c r="T35" s="305" t="s">
        <v>284</v>
      </c>
      <c r="U35" s="462" t="s">
        <v>285</v>
      </c>
      <c r="V35" s="305" t="s">
        <v>281</v>
      </c>
      <c r="X35" s="130"/>
    </row>
    <row r="36" spans="1:27" s="443" customFormat="1" ht="10.5" customHeight="1">
      <c r="A36" s="465" t="s">
        <v>85</v>
      </c>
      <c r="B36" s="466" t="s">
        <v>86</v>
      </c>
      <c r="C36" s="465" t="s">
        <v>87</v>
      </c>
      <c r="D36" s="466" t="s">
        <v>88</v>
      </c>
      <c r="E36" s="466" t="s">
        <v>246</v>
      </c>
      <c r="F36" s="466">
        <v>2026</v>
      </c>
      <c r="G36" s="467">
        <f>'Càlcul pressupost '!AI30</f>
        <v>230.547976011994</v>
      </c>
      <c r="H36" s="468">
        <f>'Càlcul pressupost '!AJ30</f>
        <v>148.95190569099012</v>
      </c>
      <c r="I36" s="468">
        <f>'Càlcul pressupost '!AK30</f>
        <v>76.080886426592798</v>
      </c>
      <c r="J36" s="469">
        <f>'Càlcul pressupost '!AL30</f>
        <v>318</v>
      </c>
      <c r="K36" s="470">
        <f t="shared" ref="K36:L61" si="17">K3</f>
        <v>1</v>
      </c>
      <c r="L36" s="470">
        <f t="shared" si="17"/>
        <v>0</v>
      </c>
      <c r="M36" s="471">
        <f>G36*$K36</f>
        <v>230.547976011994</v>
      </c>
      <c r="N36" s="472">
        <f>H36*$K36</f>
        <v>148.95190569099012</v>
      </c>
      <c r="O36" s="473">
        <f>I36*$K36</f>
        <v>76.080886426592798</v>
      </c>
      <c r="P36" s="472">
        <f>J36*$K36</f>
        <v>318</v>
      </c>
      <c r="Q36" s="473">
        <f>N36+P36</f>
        <v>466.95190569099009</v>
      </c>
      <c r="R36" s="473">
        <f>G36-M36</f>
        <v>0</v>
      </c>
      <c r="S36" s="472">
        <f t="shared" ref="S36:S59" si="18">H36-N36</f>
        <v>0</v>
      </c>
      <c r="T36" s="473">
        <f t="shared" ref="T36:T59" si="19">I36-O36</f>
        <v>0</v>
      </c>
      <c r="U36" s="472">
        <f>J36-P36</f>
        <v>0</v>
      </c>
      <c r="V36" s="473">
        <f>S36+U36</f>
        <v>0</v>
      </c>
      <c r="X36" s="455">
        <f>SUM(G36:J36) -M36-O36-Q36-R36-T36-V36</f>
        <v>0</v>
      </c>
    </row>
    <row r="37" spans="1:27" s="443" customFormat="1" ht="10.5" customHeight="1">
      <c r="A37" s="474" t="s">
        <v>85</v>
      </c>
      <c r="B37" s="440" t="s">
        <v>86</v>
      </c>
      <c r="C37" s="474" t="s">
        <v>91</v>
      </c>
      <c r="D37" s="440" t="s">
        <v>92</v>
      </c>
      <c r="E37" s="440" t="s">
        <v>246</v>
      </c>
      <c r="F37" s="440">
        <v>2026</v>
      </c>
      <c r="G37" s="475">
        <f>'Càlcul pressupost '!AI31</f>
        <v>143.21919040479759</v>
      </c>
      <c r="H37" s="476">
        <f>'Càlcul pressupost '!AJ31</f>
        <v>154.21788215481303</v>
      </c>
      <c r="I37" s="476">
        <f>'Càlcul pressupost '!AK31</f>
        <v>64.448614958448744</v>
      </c>
      <c r="J37" s="477">
        <f>'Càlcul pressupost '!AL31</f>
        <v>237</v>
      </c>
      <c r="K37" s="442">
        <f t="shared" si="17"/>
        <v>1</v>
      </c>
      <c r="L37" s="442">
        <f t="shared" si="17"/>
        <v>0</v>
      </c>
      <c r="M37" s="478">
        <f t="shared" ref="M37:M59" si="20">G37*$K37</f>
        <v>143.21919040479759</v>
      </c>
      <c r="N37" s="479">
        <f>H37*$K37</f>
        <v>154.21788215481303</v>
      </c>
      <c r="O37" s="480">
        <f t="shared" ref="O37:O59" si="21">I37*$K37</f>
        <v>64.448614958448744</v>
      </c>
      <c r="P37" s="479">
        <f t="shared" ref="P37:P59" si="22">J37*$K37</f>
        <v>237</v>
      </c>
      <c r="Q37" s="480">
        <f t="shared" ref="Q37:Q100" si="23">N37+P37</f>
        <v>391.21788215481303</v>
      </c>
      <c r="R37" s="480">
        <f t="shared" ref="R37:R59" si="24">G37-M37</f>
        <v>0</v>
      </c>
      <c r="S37" s="479">
        <f t="shared" si="18"/>
        <v>0</v>
      </c>
      <c r="T37" s="480">
        <f t="shared" si="19"/>
        <v>0</v>
      </c>
      <c r="U37" s="479">
        <f t="shared" ref="U37:U59" si="25">J37-P37</f>
        <v>0</v>
      </c>
      <c r="V37" s="480">
        <f t="shared" ref="V37:V100" si="26">S37+U37</f>
        <v>0</v>
      </c>
      <c r="X37" s="455">
        <f t="shared" ref="X37:X100" si="27">SUM(G37:J37) -M37-O37-Q37-R37-T37-V37</f>
        <v>-5.6843418860808015E-14</v>
      </c>
    </row>
    <row r="38" spans="1:27" s="443" customFormat="1" ht="10.5" customHeight="1">
      <c r="A38" s="474" t="s">
        <v>93</v>
      </c>
      <c r="B38" s="440" t="s">
        <v>94</v>
      </c>
      <c r="C38" s="474" t="s">
        <v>95</v>
      </c>
      <c r="D38" s="440" t="s">
        <v>96</v>
      </c>
      <c r="E38" s="440" t="s">
        <v>246</v>
      </c>
      <c r="F38" s="440">
        <v>2026</v>
      </c>
      <c r="G38" s="475">
        <f>'Càlcul pressupost '!AI32</f>
        <v>372.6391304347826</v>
      </c>
      <c r="H38" s="476">
        <f>'Càlcul pressupost '!AJ32</f>
        <v>877.84309934074031</v>
      </c>
      <c r="I38" s="476">
        <f>'Càlcul pressupost '!AK32</f>
        <v>34.735872576177279</v>
      </c>
      <c r="J38" s="477">
        <f>'Càlcul pressupost '!AL32</f>
        <v>112</v>
      </c>
      <c r="K38" s="442">
        <f t="shared" si="17"/>
        <v>1</v>
      </c>
      <c r="L38" s="442">
        <f t="shared" si="17"/>
        <v>0</v>
      </c>
      <c r="M38" s="478">
        <f t="shared" si="20"/>
        <v>372.6391304347826</v>
      </c>
      <c r="N38" s="479">
        <f t="shared" ref="N38:N59" si="28">H38*$K38</f>
        <v>877.84309934074031</v>
      </c>
      <c r="O38" s="480">
        <f t="shared" si="21"/>
        <v>34.735872576177279</v>
      </c>
      <c r="P38" s="479">
        <f t="shared" si="22"/>
        <v>112</v>
      </c>
      <c r="Q38" s="480">
        <f t="shared" si="23"/>
        <v>989.84309934074031</v>
      </c>
      <c r="R38" s="480">
        <f t="shared" si="24"/>
        <v>0</v>
      </c>
      <c r="S38" s="479">
        <f t="shared" si="18"/>
        <v>0</v>
      </c>
      <c r="T38" s="480">
        <f t="shared" si="19"/>
        <v>0</v>
      </c>
      <c r="U38" s="479">
        <f t="shared" si="25"/>
        <v>0</v>
      </c>
      <c r="V38" s="480">
        <f t="shared" si="26"/>
        <v>0</v>
      </c>
      <c r="X38" s="455">
        <f t="shared" si="27"/>
        <v>1.1368683772161603E-13</v>
      </c>
    </row>
    <row r="39" spans="1:27" s="443" customFormat="1" ht="10.5" customHeight="1">
      <c r="A39" s="474" t="s">
        <v>97</v>
      </c>
      <c r="B39" s="440" t="s">
        <v>98</v>
      </c>
      <c r="C39" s="474" t="s">
        <v>99</v>
      </c>
      <c r="D39" s="440" t="s">
        <v>100</v>
      </c>
      <c r="E39" s="440" t="s">
        <v>246</v>
      </c>
      <c r="F39" s="440">
        <v>2026</v>
      </c>
      <c r="G39" s="475">
        <f>'Càlcul pressupost '!AI33</f>
        <v>67.068515742128938</v>
      </c>
      <c r="H39" s="476">
        <f>'Càlcul pressupost '!AJ33</f>
        <v>60.18262101825799</v>
      </c>
      <c r="I39" s="476">
        <f>'Càlcul pressupost '!AK33</f>
        <v>26.827423822714682</v>
      </c>
      <c r="J39" s="477">
        <f>'Càlcul pressupost '!AL33</f>
        <v>76</v>
      </c>
      <c r="K39" s="442">
        <f t="shared" si="17"/>
        <v>0</v>
      </c>
      <c r="L39" s="442">
        <f t="shared" si="17"/>
        <v>1</v>
      </c>
      <c r="M39" s="478">
        <f t="shared" si="20"/>
        <v>0</v>
      </c>
      <c r="N39" s="479">
        <f>H39*$K39</f>
        <v>0</v>
      </c>
      <c r="O39" s="480">
        <f t="shared" si="21"/>
        <v>0</v>
      </c>
      <c r="P39" s="479">
        <f t="shared" si="22"/>
        <v>0</v>
      </c>
      <c r="Q39" s="480">
        <f t="shared" si="23"/>
        <v>0</v>
      </c>
      <c r="R39" s="480">
        <f>G39-M39</f>
        <v>67.068515742128938</v>
      </c>
      <c r="S39" s="479">
        <f t="shared" si="18"/>
        <v>60.18262101825799</v>
      </c>
      <c r="T39" s="480">
        <f t="shared" si="19"/>
        <v>26.827423822714682</v>
      </c>
      <c r="U39" s="479">
        <f t="shared" si="25"/>
        <v>76</v>
      </c>
      <c r="V39" s="480">
        <f t="shared" si="26"/>
        <v>136.18262101825798</v>
      </c>
      <c r="X39" s="455">
        <f t="shared" si="27"/>
        <v>0</v>
      </c>
    </row>
    <row r="40" spans="1:27" s="443" customFormat="1" ht="10.5" customHeight="1">
      <c r="A40" s="474" t="s">
        <v>189</v>
      </c>
      <c r="B40" s="440" t="s">
        <v>102</v>
      </c>
      <c r="C40" s="474" t="s">
        <v>103</v>
      </c>
      <c r="D40" s="440" t="s">
        <v>104</v>
      </c>
      <c r="E40" s="440" t="s">
        <v>246</v>
      </c>
      <c r="F40" s="440">
        <v>2026</v>
      </c>
      <c r="G40" s="475">
        <f>'Càlcul pressupost '!AI34</f>
        <v>122.39999999999999</v>
      </c>
      <c r="H40" s="476">
        <f>'Càlcul pressupost '!AJ34</f>
        <v>164.74983508245873</v>
      </c>
      <c r="I40" s="476">
        <f>'Càlcul pressupost '!AK34</f>
        <v>64.259972299168965</v>
      </c>
      <c r="J40" s="477">
        <f>'Càlcul pressupost '!AL34</f>
        <v>237</v>
      </c>
      <c r="K40" s="442">
        <f t="shared" si="17"/>
        <v>0</v>
      </c>
      <c r="L40" s="442">
        <f t="shared" si="17"/>
        <v>1</v>
      </c>
      <c r="M40" s="478">
        <f t="shared" si="20"/>
        <v>0</v>
      </c>
      <c r="N40" s="479">
        <f t="shared" si="28"/>
        <v>0</v>
      </c>
      <c r="O40" s="480">
        <f t="shared" si="21"/>
        <v>0</v>
      </c>
      <c r="P40" s="479">
        <f t="shared" si="22"/>
        <v>0</v>
      </c>
      <c r="Q40" s="480">
        <f t="shared" si="23"/>
        <v>0</v>
      </c>
      <c r="R40" s="480">
        <f t="shared" si="24"/>
        <v>122.39999999999999</v>
      </c>
      <c r="S40" s="479">
        <f t="shared" si="18"/>
        <v>164.74983508245873</v>
      </c>
      <c r="T40" s="480">
        <f t="shared" si="19"/>
        <v>64.259972299168965</v>
      </c>
      <c r="U40" s="479">
        <f t="shared" si="25"/>
        <v>237</v>
      </c>
      <c r="V40" s="480">
        <f t="shared" si="26"/>
        <v>401.74983508245873</v>
      </c>
      <c r="X40" s="455">
        <f t="shared" si="27"/>
        <v>0</v>
      </c>
    </row>
    <row r="41" spans="1:27" s="443" customFormat="1" ht="10.5" customHeight="1">
      <c r="A41" s="474" t="s">
        <v>105</v>
      </c>
      <c r="B41" s="440" t="s">
        <v>102</v>
      </c>
      <c r="C41" s="474" t="s">
        <v>106</v>
      </c>
      <c r="D41" s="440" t="s">
        <v>107</v>
      </c>
      <c r="E41" s="440" t="s">
        <v>246</v>
      </c>
      <c r="F41" s="440">
        <v>2026</v>
      </c>
      <c r="G41" s="475">
        <f>'Càlcul pressupost '!AI35</f>
        <v>194.98020989505247</v>
      </c>
      <c r="H41" s="476">
        <f>'Càlcul pressupost '!AJ35</f>
        <v>247.86100306011377</v>
      </c>
      <c r="I41" s="476">
        <f>'Càlcul pressupost '!AK35</f>
        <v>46.546260387811628</v>
      </c>
      <c r="J41" s="477">
        <f>'Càlcul pressupost '!AL35</f>
        <v>112</v>
      </c>
      <c r="K41" s="442">
        <f t="shared" si="17"/>
        <v>1</v>
      </c>
      <c r="L41" s="442">
        <f t="shared" si="17"/>
        <v>0</v>
      </c>
      <c r="M41" s="478">
        <f t="shared" si="20"/>
        <v>194.98020989505247</v>
      </c>
      <c r="N41" s="479">
        <f t="shared" si="28"/>
        <v>247.86100306011377</v>
      </c>
      <c r="O41" s="480">
        <f t="shared" si="21"/>
        <v>46.546260387811628</v>
      </c>
      <c r="P41" s="479">
        <f t="shared" si="22"/>
        <v>112</v>
      </c>
      <c r="Q41" s="480">
        <f t="shared" si="23"/>
        <v>359.86100306011377</v>
      </c>
      <c r="R41" s="480">
        <f t="shared" si="24"/>
        <v>0</v>
      </c>
      <c r="S41" s="479">
        <f t="shared" si="18"/>
        <v>0</v>
      </c>
      <c r="T41" s="480">
        <f t="shared" si="19"/>
        <v>0</v>
      </c>
      <c r="U41" s="479">
        <f t="shared" si="25"/>
        <v>0</v>
      </c>
      <c r="V41" s="480">
        <f t="shared" si="26"/>
        <v>0</v>
      </c>
      <c r="X41" s="455">
        <f t="shared" si="27"/>
        <v>1.1368683772161603E-13</v>
      </c>
    </row>
    <row r="42" spans="1:27" s="443" customFormat="1" ht="10.5" customHeight="1">
      <c r="A42" s="474" t="s">
        <v>108</v>
      </c>
      <c r="B42" s="440" t="s">
        <v>109</v>
      </c>
      <c r="C42" s="474" t="s">
        <v>110</v>
      </c>
      <c r="D42" s="440" t="s">
        <v>111</v>
      </c>
      <c r="E42" s="440" t="s">
        <v>246</v>
      </c>
      <c r="F42" s="440">
        <v>2026</v>
      </c>
      <c r="G42" s="475">
        <f>'Càlcul pressupost '!AI36</f>
        <v>70.767166416791596</v>
      </c>
      <c r="H42" s="476">
        <f>'Càlcul pressupost '!AJ36</f>
        <v>34.774594894333653</v>
      </c>
      <c r="I42" s="476">
        <f>'Càlcul pressupost '!AK36</f>
        <v>20.303462603878117</v>
      </c>
      <c r="J42" s="477">
        <f>'Càlcul pressupost '!AL36</f>
        <v>112</v>
      </c>
      <c r="K42" s="442">
        <f t="shared" si="17"/>
        <v>1</v>
      </c>
      <c r="L42" s="442">
        <f t="shared" si="17"/>
        <v>0</v>
      </c>
      <c r="M42" s="478">
        <f t="shared" si="20"/>
        <v>70.767166416791596</v>
      </c>
      <c r="N42" s="479">
        <f t="shared" si="28"/>
        <v>34.774594894333653</v>
      </c>
      <c r="O42" s="480">
        <f t="shared" si="21"/>
        <v>20.303462603878117</v>
      </c>
      <c r="P42" s="479">
        <f t="shared" si="22"/>
        <v>112</v>
      </c>
      <c r="Q42" s="480">
        <f t="shared" si="23"/>
        <v>146.77459489433366</v>
      </c>
      <c r="R42" s="480">
        <f t="shared" si="24"/>
        <v>0</v>
      </c>
      <c r="S42" s="479">
        <f t="shared" si="18"/>
        <v>0</v>
      </c>
      <c r="T42" s="480">
        <f t="shared" si="19"/>
        <v>0</v>
      </c>
      <c r="U42" s="479">
        <f t="shared" si="25"/>
        <v>0</v>
      </c>
      <c r="V42" s="480">
        <f t="shared" si="26"/>
        <v>0</v>
      </c>
      <c r="X42" s="455">
        <f t="shared" si="27"/>
        <v>-2.8421709430404007E-14</v>
      </c>
    </row>
    <row r="43" spans="1:27" s="443" customFormat="1" ht="10.5" customHeight="1">
      <c r="A43" s="474" t="s">
        <v>112</v>
      </c>
      <c r="B43" s="440" t="s">
        <v>113</v>
      </c>
      <c r="C43" s="474" t="s">
        <v>114</v>
      </c>
      <c r="D43" s="440" t="s">
        <v>115</v>
      </c>
      <c r="E43" s="440" t="s">
        <v>246</v>
      </c>
      <c r="F43" s="440">
        <v>2026</v>
      </c>
      <c r="G43" s="475">
        <f>'Càlcul pressupost '!AI37</f>
        <v>83.123238380809582</v>
      </c>
      <c r="H43" s="476">
        <f>'Càlcul pressupost '!AJ37</f>
        <v>48.835647244870707</v>
      </c>
      <c r="I43" s="476">
        <f>'Càlcul pressupost '!AK37</f>
        <v>26.074376731301935</v>
      </c>
      <c r="J43" s="477">
        <f>'Càlcul pressupost '!AL37</f>
        <v>112</v>
      </c>
      <c r="K43" s="442">
        <f t="shared" si="17"/>
        <v>1</v>
      </c>
      <c r="L43" s="442">
        <f t="shared" si="17"/>
        <v>0</v>
      </c>
      <c r="M43" s="478">
        <f t="shared" si="20"/>
        <v>83.123238380809582</v>
      </c>
      <c r="N43" s="479">
        <f t="shared" si="28"/>
        <v>48.835647244870707</v>
      </c>
      <c r="O43" s="480">
        <f t="shared" si="21"/>
        <v>26.074376731301935</v>
      </c>
      <c r="P43" s="479">
        <f t="shared" si="22"/>
        <v>112</v>
      </c>
      <c r="Q43" s="480">
        <f t="shared" si="23"/>
        <v>160.8356472448707</v>
      </c>
      <c r="R43" s="480">
        <f t="shared" si="24"/>
        <v>0</v>
      </c>
      <c r="S43" s="479">
        <f t="shared" si="18"/>
        <v>0</v>
      </c>
      <c r="T43" s="480">
        <f t="shared" si="19"/>
        <v>0</v>
      </c>
      <c r="U43" s="479">
        <f t="shared" si="25"/>
        <v>0</v>
      </c>
      <c r="V43" s="480">
        <f t="shared" si="26"/>
        <v>0</v>
      </c>
      <c r="X43" s="455">
        <f t="shared" si="27"/>
        <v>0</v>
      </c>
    </row>
    <row r="44" spans="1:27" s="443" customFormat="1" ht="10.5" customHeight="1">
      <c r="A44" s="474" t="s">
        <v>116</v>
      </c>
      <c r="B44" s="440" t="s">
        <v>117</v>
      </c>
      <c r="C44" s="474" t="s">
        <v>118</v>
      </c>
      <c r="D44" s="440" t="s">
        <v>119</v>
      </c>
      <c r="E44" s="440" t="s">
        <v>246</v>
      </c>
      <c r="F44" s="440">
        <v>2026</v>
      </c>
      <c r="G44" s="475">
        <f>'Càlcul pressupost '!AI38</f>
        <v>65.112293853073453</v>
      </c>
      <c r="H44" s="476">
        <f>'Càlcul pressupost '!AJ38</f>
        <v>37.977693618943945</v>
      </c>
      <c r="I44" s="476">
        <f>'Càlcul pressupost '!AK38</f>
        <v>20.347645429362878</v>
      </c>
      <c r="J44" s="477">
        <f>'Càlcul pressupost '!AL38</f>
        <v>76</v>
      </c>
      <c r="K44" s="442">
        <f t="shared" si="17"/>
        <v>0</v>
      </c>
      <c r="L44" s="442">
        <f t="shared" si="17"/>
        <v>1</v>
      </c>
      <c r="M44" s="478">
        <f t="shared" si="20"/>
        <v>0</v>
      </c>
      <c r="N44" s="479">
        <f t="shared" si="28"/>
        <v>0</v>
      </c>
      <c r="O44" s="480">
        <f t="shared" si="21"/>
        <v>0</v>
      </c>
      <c r="P44" s="479">
        <f t="shared" si="22"/>
        <v>0</v>
      </c>
      <c r="Q44" s="480">
        <f t="shared" si="23"/>
        <v>0</v>
      </c>
      <c r="R44" s="480">
        <f t="shared" si="24"/>
        <v>65.112293853073453</v>
      </c>
      <c r="S44" s="479">
        <f t="shared" si="18"/>
        <v>37.977693618943945</v>
      </c>
      <c r="T44" s="480">
        <f t="shared" si="19"/>
        <v>20.347645429362878</v>
      </c>
      <c r="U44" s="479">
        <f t="shared" si="25"/>
        <v>76</v>
      </c>
      <c r="V44" s="480">
        <f t="shared" si="26"/>
        <v>113.97769361894395</v>
      </c>
      <c r="X44" s="455">
        <f t="shared" si="27"/>
        <v>0</v>
      </c>
    </row>
    <row r="45" spans="1:27" s="443" customFormat="1" ht="10.5" customHeight="1">
      <c r="A45" s="474" t="s">
        <v>116</v>
      </c>
      <c r="B45" s="440" t="s">
        <v>117</v>
      </c>
      <c r="C45" s="474" t="s">
        <v>120</v>
      </c>
      <c r="D45" s="440" t="s">
        <v>121</v>
      </c>
      <c r="E45" s="440" t="s">
        <v>246</v>
      </c>
      <c r="F45" s="440">
        <v>2026</v>
      </c>
      <c r="G45" s="475">
        <f>'Càlcul pressupost '!AI39</f>
        <v>65.112293853073453</v>
      </c>
      <c r="H45" s="476">
        <f>'Càlcul pressupost '!AJ39</f>
        <v>52.584565114702919</v>
      </c>
      <c r="I45" s="476">
        <f>'Càlcul pressupost '!AK39</f>
        <v>24.417174515235455</v>
      </c>
      <c r="J45" s="477">
        <f>'Càlcul pressupost '!AL39</f>
        <v>76</v>
      </c>
      <c r="K45" s="442">
        <f t="shared" si="17"/>
        <v>0</v>
      </c>
      <c r="L45" s="442">
        <f t="shared" si="17"/>
        <v>1</v>
      </c>
      <c r="M45" s="478">
        <f t="shared" si="20"/>
        <v>0</v>
      </c>
      <c r="N45" s="479">
        <f t="shared" si="28"/>
        <v>0</v>
      </c>
      <c r="O45" s="480">
        <f t="shared" si="21"/>
        <v>0</v>
      </c>
      <c r="P45" s="479">
        <f t="shared" si="22"/>
        <v>0</v>
      </c>
      <c r="Q45" s="480">
        <f t="shared" si="23"/>
        <v>0</v>
      </c>
      <c r="R45" s="480">
        <f t="shared" si="24"/>
        <v>65.112293853073453</v>
      </c>
      <c r="S45" s="479">
        <f t="shared" si="18"/>
        <v>52.584565114702919</v>
      </c>
      <c r="T45" s="480">
        <f t="shared" si="19"/>
        <v>24.417174515235455</v>
      </c>
      <c r="U45" s="479">
        <f t="shared" si="25"/>
        <v>76</v>
      </c>
      <c r="V45" s="480">
        <f t="shared" si="26"/>
        <v>128.58456511470291</v>
      </c>
      <c r="X45" s="455">
        <f t="shared" si="27"/>
        <v>0</v>
      </c>
    </row>
    <row r="46" spans="1:27" s="443" customFormat="1" ht="10.5" customHeight="1">
      <c r="A46" s="474" t="s">
        <v>122</v>
      </c>
      <c r="B46" s="440" t="s">
        <v>123</v>
      </c>
      <c r="C46" s="474" t="s">
        <v>124</v>
      </c>
      <c r="D46" s="440" t="s">
        <v>125</v>
      </c>
      <c r="E46" s="440" t="s">
        <v>246</v>
      </c>
      <c r="F46" s="440">
        <v>2026</v>
      </c>
      <c r="G46" s="475">
        <f>'Càlcul pressupost '!AI40</f>
        <v>239.7</v>
      </c>
      <c r="H46" s="476">
        <f>'Càlcul pressupost '!AJ40</f>
        <v>82.374962518740631</v>
      </c>
      <c r="I46" s="476">
        <f>'Càlcul pressupost '!AK40</f>
        <v>58.904986149584481</v>
      </c>
      <c r="J46" s="477">
        <f>'Càlcul pressupost '!AL40</f>
        <v>237</v>
      </c>
      <c r="K46" s="442">
        <f t="shared" si="17"/>
        <v>1</v>
      </c>
      <c r="L46" s="442">
        <f t="shared" si="17"/>
        <v>0</v>
      </c>
      <c r="M46" s="478">
        <f>G46*$K46</f>
        <v>239.7</v>
      </c>
      <c r="N46" s="479">
        <f t="shared" si="28"/>
        <v>82.374962518740631</v>
      </c>
      <c r="O46" s="480">
        <f t="shared" si="21"/>
        <v>58.904986149584481</v>
      </c>
      <c r="P46" s="479">
        <f t="shared" si="22"/>
        <v>237</v>
      </c>
      <c r="Q46" s="480">
        <f t="shared" si="23"/>
        <v>319.37496251874063</v>
      </c>
      <c r="R46" s="480">
        <f t="shared" si="24"/>
        <v>0</v>
      </c>
      <c r="S46" s="479">
        <f t="shared" si="18"/>
        <v>0</v>
      </c>
      <c r="T46" s="480">
        <f t="shared" si="19"/>
        <v>0</v>
      </c>
      <c r="U46" s="479">
        <f t="shared" si="25"/>
        <v>0</v>
      </c>
      <c r="V46" s="480">
        <f t="shared" si="26"/>
        <v>0</v>
      </c>
      <c r="X46" s="455">
        <f t="shared" si="27"/>
        <v>-5.6843418860808015E-14</v>
      </c>
    </row>
    <row r="47" spans="1:27" s="443" customFormat="1" ht="10.5" customHeight="1">
      <c r="A47" s="474" t="s">
        <v>126</v>
      </c>
      <c r="B47" s="440" t="s">
        <v>127</v>
      </c>
      <c r="C47" s="474" t="s">
        <v>128</v>
      </c>
      <c r="D47" s="440" t="s">
        <v>129</v>
      </c>
      <c r="E47" s="440" t="s">
        <v>246</v>
      </c>
      <c r="F47" s="440">
        <v>2026</v>
      </c>
      <c r="G47" s="475">
        <f>'Càlcul pressupost '!AI41</f>
        <v>97.784857571214388</v>
      </c>
      <c r="H47" s="476">
        <f>'Càlcul pressupost '!AJ41</f>
        <v>76.131658828120152</v>
      </c>
      <c r="I47" s="476">
        <f>'Càlcul pressupost '!AK41</f>
        <v>35.37520775623269</v>
      </c>
      <c r="J47" s="477">
        <f>'Càlcul pressupost '!AL41</f>
        <v>76</v>
      </c>
      <c r="K47" s="442">
        <f t="shared" si="17"/>
        <v>0</v>
      </c>
      <c r="L47" s="442">
        <f t="shared" si="17"/>
        <v>1</v>
      </c>
      <c r="M47" s="478">
        <f t="shared" si="20"/>
        <v>0</v>
      </c>
      <c r="N47" s="479">
        <f t="shared" si="28"/>
        <v>0</v>
      </c>
      <c r="O47" s="480">
        <f t="shared" si="21"/>
        <v>0</v>
      </c>
      <c r="P47" s="479">
        <f t="shared" si="22"/>
        <v>0</v>
      </c>
      <c r="Q47" s="480">
        <f t="shared" si="23"/>
        <v>0</v>
      </c>
      <c r="R47" s="480">
        <f t="shared" si="24"/>
        <v>97.784857571214388</v>
      </c>
      <c r="S47" s="479">
        <f t="shared" si="18"/>
        <v>76.131658828120152</v>
      </c>
      <c r="T47" s="480">
        <f t="shared" si="19"/>
        <v>35.37520775623269</v>
      </c>
      <c r="U47" s="479">
        <f t="shared" si="25"/>
        <v>76</v>
      </c>
      <c r="V47" s="480">
        <f t="shared" si="26"/>
        <v>152.13165882812015</v>
      </c>
      <c r="X47" s="455">
        <f t="shared" si="27"/>
        <v>0</v>
      </c>
    </row>
    <row r="48" spans="1:27" s="443" customFormat="1" ht="10.5" customHeight="1">
      <c r="A48" s="474" t="s">
        <v>126</v>
      </c>
      <c r="B48" s="440" t="s">
        <v>127</v>
      </c>
      <c r="C48" s="474" t="s">
        <v>267</v>
      </c>
      <c r="D48" s="440" t="s">
        <v>268</v>
      </c>
      <c r="E48" s="440" t="s">
        <v>246</v>
      </c>
      <c r="F48" s="440">
        <v>2026</v>
      </c>
      <c r="G48" s="475" t="e">
        <f>'Càlcul pressupost '!#REF!</f>
        <v>#REF!</v>
      </c>
      <c r="H48" s="476" t="e">
        <f>'Càlcul pressupost '!#REF!</f>
        <v>#REF!</v>
      </c>
      <c r="I48" s="476" t="e">
        <f>'Càlcul pressupost '!#REF!</f>
        <v>#REF!</v>
      </c>
      <c r="J48" s="477" t="e">
        <f>'Càlcul pressupost '!#REF!</f>
        <v>#REF!</v>
      </c>
      <c r="K48" s="442">
        <f t="shared" si="17"/>
        <v>0</v>
      </c>
      <c r="L48" s="442">
        <f t="shared" si="17"/>
        <v>1</v>
      </c>
      <c r="M48" s="478" t="e">
        <f t="shared" si="20"/>
        <v>#REF!</v>
      </c>
      <c r="N48" s="479" t="e">
        <f t="shared" si="28"/>
        <v>#REF!</v>
      </c>
      <c r="O48" s="480" t="e">
        <f t="shared" si="21"/>
        <v>#REF!</v>
      </c>
      <c r="P48" s="479" t="e">
        <f t="shared" si="22"/>
        <v>#REF!</v>
      </c>
      <c r="Q48" s="480" t="e">
        <f t="shared" si="23"/>
        <v>#REF!</v>
      </c>
      <c r="R48" s="480" t="e">
        <f t="shared" si="24"/>
        <v>#REF!</v>
      </c>
      <c r="S48" s="479" t="e">
        <f t="shared" si="18"/>
        <v>#REF!</v>
      </c>
      <c r="T48" s="480" t="e">
        <f t="shared" si="19"/>
        <v>#REF!</v>
      </c>
      <c r="U48" s="479" t="e">
        <f t="shared" si="25"/>
        <v>#REF!</v>
      </c>
      <c r="V48" s="480" t="e">
        <f t="shared" si="26"/>
        <v>#REF!</v>
      </c>
      <c r="X48" s="455" t="e">
        <f t="shared" si="27"/>
        <v>#REF!</v>
      </c>
    </row>
    <row r="49" spans="1:24" s="443" customFormat="1" ht="10.5" customHeight="1">
      <c r="A49" s="474" t="s">
        <v>130</v>
      </c>
      <c r="B49" s="440" t="s">
        <v>131</v>
      </c>
      <c r="C49" s="474" t="s">
        <v>132</v>
      </c>
      <c r="D49" s="440" t="s">
        <v>133</v>
      </c>
      <c r="E49" s="440" t="s">
        <v>246</v>
      </c>
      <c r="F49" s="440">
        <v>2026</v>
      </c>
      <c r="G49" s="475">
        <f>'Càlcul pressupost '!AI42</f>
        <v>357</v>
      </c>
      <c r="H49" s="476">
        <f>'Càlcul pressupost '!AJ42</f>
        <v>439.33286356821588</v>
      </c>
      <c r="I49" s="476">
        <f>'Càlcul pressupost '!AK42</f>
        <v>175.95</v>
      </c>
      <c r="J49" s="477">
        <f>'Càlcul pressupost '!AL42</f>
        <v>237</v>
      </c>
      <c r="K49" s="442">
        <f t="shared" si="17"/>
        <v>1</v>
      </c>
      <c r="L49" s="442">
        <f t="shared" si="17"/>
        <v>0</v>
      </c>
      <c r="M49" s="478">
        <f t="shared" si="20"/>
        <v>357</v>
      </c>
      <c r="N49" s="479">
        <f t="shared" si="28"/>
        <v>439.33286356821588</v>
      </c>
      <c r="O49" s="480">
        <f t="shared" si="21"/>
        <v>175.95</v>
      </c>
      <c r="P49" s="479">
        <f t="shared" si="22"/>
        <v>237</v>
      </c>
      <c r="Q49" s="480">
        <f t="shared" si="23"/>
        <v>676.33286356821588</v>
      </c>
      <c r="R49" s="480">
        <f t="shared" si="24"/>
        <v>0</v>
      </c>
      <c r="S49" s="479">
        <f t="shared" si="18"/>
        <v>0</v>
      </c>
      <c r="T49" s="480">
        <f t="shared" si="19"/>
        <v>0</v>
      </c>
      <c r="U49" s="479">
        <f t="shared" si="25"/>
        <v>0</v>
      </c>
      <c r="V49" s="480">
        <f t="shared" si="26"/>
        <v>0</v>
      </c>
      <c r="X49" s="455">
        <f t="shared" si="27"/>
        <v>-1.1368683772161603E-13</v>
      </c>
    </row>
    <row r="50" spans="1:24" s="443" customFormat="1" ht="10.5" customHeight="1">
      <c r="A50" s="474" t="s">
        <v>134</v>
      </c>
      <c r="B50" s="440" t="s">
        <v>135</v>
      </c>
      <c r="C50" s="474" t="s">
        <v>136</v>
      </c>
      <c r="D50" s="440" t="s">
        <v>137</v>
      </c>
      <c r="E50" s="440" t="s">
        <v>246</v>
      </c>
      <c r="F50" s="440">
        <v>2026</v>
      </c>
      <c r="G50" s="475">
        <f>'Càlcul pressupost '!AI43</f>
        <v>814.13703148425782</v>
      </c>
      <c r="H50" s="476">
        <f>'Càlcul pressupost '!AJ43</f>
        <v>922.79969683689319</v>
      </c>
      <c r="I50" s="476">
        <f>'Càlcul pressupost '!AK43</f>
        <v>379.2164819944598</v>
      </c>
      <c r="J50" s="477">
        <f>'Càlcul pressupost '!AL43</f>
        <v>441</v>
      </c>
      <c r="K50" s="448">
        <f t="shared" si="17"/>
        <v>0.85</v>
      </c>
      <c r="L50" s="448">
        <f t="shared" si="17"/>
        <v>0.15000000000000002</v>
      </c>
      <c r="M50" s="478">
        <f>G50*$K50</f>
        <v>692.01647676161917</v>
      </c>
      <c r="N50" s="479">
        <f t="shared" si="28"/>
        <v>784.37974231135922</v>
      </c>
      <c r="O50" s="480">
        <f t="shared" si="21"/>
        <v>322.33400969529083</v>
      </c>
      <c r="P50" s="479">
        <f>J50*$K50</f>
        <v>374.84999999999997</v>
      </c>
      <c r="Q50" s="480">
        <f>N50+P50</f>
        <v>1159.2297423113591</v>
      </c>
      <c r="R50" s="480">
        <f t="shared" si="24"/>
        <v>122.12055472263864</v>
      </c>
      <c r="S50" s="479">
        <f t="shared" si="18"/>
        <v>138.41995452553397</v>
      </c>
      <c r="T50" s="480">
        <f t="shared" si="19"/>
        <v>56.882472299168967</v>
      </c>
      <c r="U50" s="479">
        <f t="shared" si="25"/>
        <v>66.150000000000034</v>
      </c>
      <c r="V50" s="480">
        <f t="shared" si="26"/>
        <v>204.569954525534</v>
      </c>
      <c r="X50" s="455">
        <f t="shared" si="27"/>
        <v>-3.979039320256561E-13</v>
      </c>
    </row>
    <row r="51" spans="1:24" s="443" customFormat="1" ht="10.5" customHeight="1">
      <c r="A51" s="474" t="s">
        <v>134</v>
      </c>
      <c r="B51" s="440" t="s">
        <v>135</v>
      </c>
      <c r="C51" s="474" t="s">
        <v>138</v>
      </c>
      <c r="D51" s="440" t="s">
        <v>139</v>
      </c>
      <c r="E51" s="440" t="s">
        <v>246</v>
      </c>
      <c r="F51" s="440">
        <v>2026</v>
      </c>
      <c r="G51" s="475">
        <f>'Càlcul pressupost '!AI44</f>
        <v>172.79445277361319</v>
      </c>
      <c r="H51" s="476">
        <f>'Càlcul pressupost '!AJ44</f>
        <v>62.542677702244767</v>
      </c>
      <c r="I51" s="476">
        <f>'Càlcul pressupost '!AK44</f>
        <v>43.343905817174509</v>
      </c>
      <c r="J51" s="477">
        <f>'Càlcul pressupost '!AL44</f>
        <v>237</v>
      </c>
      <c r="K51" s="448">
        <f t="shared" si="17"/>
        <v>0.85</v>
      </c>
      <c r="L51" s="448">
        <f t="shared" si="17"/>
        <v>0.15000000000000002</v>
      </c>
      <c r="M51" s="478">
        <f t="shared" si="20"/>
        <v>146.87528485757122</v>
      </c>
      <c r="N51" s="479">
        <f t="shared" si="28"/>
        <v>53.16127604690805</v>
      </c>
      <c r="O51" s="480">
        <f t="shared" si="21"/>
        <v>36.84231994459833</v>
      </c>
      <c r="P51" s="479">
        <f t="shared" si="22"/>
        <v>201.45</v>
      </c>
      <c r="Q51" s="480">
        <f t="shared" si="23"/>
        <v>254.61127604690805</v>
      </c>
      <c r="R51" s="480">
        <f t="shared" si="24"/>
        <v>25.919167916041971</v>
      </c>
      <c r="S51" s="479">
        <f t="shared" si="18"/>
        <v>9.3814016553367168</v>
      </c>
      <c r="T51" s="480">
        <f t="shared" si="19"/>
        <v>6.5015858725761788</v>
      </c>
      <c r="U51" s="479">
        <f t="shared" si="25"/>
        <v>35.550000000000011</v>
      </c>
      <c r="V51" s="480">
        <f t="shared" si="26"/>
        <v>44.931401655336728</v>
      </c>
      <c r="X51" s="455">
        <f t="shared" si="27"/>
        <v>0</v>
      </c>
    </row>
    <row r="52" spans="1:24" s="443" customFormat="1" ht="10.5" customHeight="1">
      <c r="A52" s="474" t="s">
        <v>134</v>
      </c>
      <c r="B52" s="440" t="s">
        <v>135</v>
      </c>
      <c r="C52" s="474" t="s">
        <v>140</v>
      </c>
      <c r="D52" s="440" t="s">
        <v>141</v>
      </c>
      <c r="E52" s="440" t="s">
        <v>246</v>
      </c>
      <c r="F52" s="440">
        <v>2026</v>
      </c>
      <c r="G52" s="475">
        <f>'Càlcul pressupost '!AI45</f>
        <v>306</v>
      </c>
      <c r="H52" s="476">
        <f>'Càlcul pressupost '!AJ45</f>
        <v>1098.3322038980509</v>
      </c>
      <c r="I52" s="476">
        <f>'Càlcul pressupost '!AK45</f>
        <v>351.9</v>
      </c>
      <c r="J52" s="477">
        <f>'Càlcul pressupost '!AL45</f>
        <v>237</v>
      </c>
      <c r="K52" s="448">
        <f t="shared" si="17"/>
        <v>0.85</v>
      </c>
      <c r="L52" s="448">
        <f t="shared" si="17"/>
        <v>0.15000000000000002</v>
      </c>
      <c r="M52" s="478">
        <f t="shared" si="20"/>
        <v>260.09999999999997</v>
      </c>
      <c r="N52" s="479">
        <f t="shared" si="28"/>
        <v>933.58237331334328</v>
      </c>
      <c r="O52" s="480">
        <f t="shared" si="21"/>
        <v>299.11499999999995</v>
      </c>
      <c r="P52" s="479">
        <f t="shared" si="22"/>
        <v>201.45</v>
      </c>
      <c r="Q52" s="480">
        <f t="shared" si="23"/>
        <v>1135.0323733133432</v>
      </c>
      <c r="R52" s="480">
        <f t="shared" si="24"/>
        <v>45.900000000000034</v>
      </c>
      <c r="S52" s="479">
        <f t="shared" si="18"/>
        <v>164.74983058470764</v>
      </c>
      <c r="T52" s="480">
        <f t="shared" si="19"/>
        <v>52.785000000000025</v>
      </c>
      <c r="U52" s="479">
        <f t="shared" si="25"/>
        <v>35.550000000000011</v>
      </c>
      <c r="V52" s="480">
        <f t="shared" si="26"/>
        <v>200.29983058470765</v>
      </c>
      <c r="X52" s="455">
        <f t="shared" si="27"/>
        <v>0</v>
      </c>
    </row>
    <row r="53" spans="1:24" s="443" customFormat="1" ht="10.5" customHeight="1">
      <c r="A53" s="474" t="s">
        <v>142</v>
      </c>
      <c r="B53" s="440" t="s">
        <v>143</v>
      </c>
      <c r="C53" s="474" t="s">
        <v>144</v>
      </c>
      <c r="D53" s="440" t="s">
        <v>145</v>
      </c>
      <c r="E53" s="440" t="s">
        <v>246</v>
      </c>
      <c r="F53" s="440">
        <v>2026</v>
      </c>
      <c r="G53" s="475">
        <f>'Càlcul pressupost '!AI46</f>
        <v>209.1</v>
      </c>
      <c r="H53" s="476">
        <f>'Càlcul pressupost '!AJ46</f>
        <v>109.83319340329835</v>
      </c>
      <c r="I53" s="476">
        <f>'Càlcul pressupost '!AK46</f>
        <v>61.965096952908588</v>
      </c>
      <c r="J53" s="477">
        <f>'Càlcul pressupost '!AL46</f>
        <v>112</v>
      </c>
      <c r="K53" s="442">
        <f t="shared" si="17"/>
        <v>1</v>
      </c>
      <c r="L53" s="442">
        <f t="shared" si="17"/>
        <v>0</v>
      </c>
      <c r="M53" s="478">
        <f t="shared" si="20"/>
        <v>209.1</v>
      </c>
      <c r="N53" s="479">
        <f t="shared" si="28"/>
        <v>109.83319340329835</v>
      </c>
      <c r="O53" s="480">
        <f t="shared" si="21"/>
        <v>61.965096952908588</v>
      </c>
      <c r="P53" s="479">
        <f t="shared" si="22"/>
        <v>112</v>
      </c>
      <c r="Q53" s="480">
        <f t="shared" si="23"/>
        <v>221.83319340329837</v>
      </c>
      <c r="R53" s="480">
        <f t="shared" si="24"/>
        <v>0</v>
      </c>
      <c r="S53" s="479">
        <f t="shared" si="18"/>
        <v>0</v>
      </c>
      <c r="T53" s="480">
        <f t="shared" si="19"/>
        <v>0</v>
      </c>
      <c r="U53" s="479">
        <f t="shared" si="25"/>
        <v>0</v>
      </c>
      <c r="V53" s="480">
        <f t="shared" si="26"/>
        <v>0</v>
      </c>
      <c r="X53" s="455">
        <f t="shared" si="27"/>
        <v>0</v>
      </c>
    </row>
    <row r="54" spans="1:24" s="443" customFormat="1" ht="10.5" customHeight="1">
      <c r="A54" s="474" t="s">
        <v>146</v>
      </c>
      <c r="B54" s="440" t="s">
        <v>147</v>
      </c>
      <c r="C54" s="474" t="s">
        <v>148</v>
      </c>
      <c r="D54" s="440" t="s">
        <v>149</v>
      </c>
      <c r="E54" s="440" t="s">
        <v>246</v>
      </c>
      <c r="F54" s="440">
        <v>2026</v>
      </c>
      <c r="G54" s="475">
        <f>'Càlcul pressupost '!AI47</f>
        <v>149.97256371814092</v>
      </c>
      <c r="H54" s="476">
        <f>'Càlcul pressupost '!AJ47</f>
        <v>226.08589513462448</v>
      </c>
      <c r="I54" s="476">
        <f>'Càlcul pressupost '!AK47</f>
        <v>85.484487534626027</v>
      </c>
      <c r="J54" s="477">
        <f>'Càlcul pressupost '!AL47</f>
        <v>237</v>
      </c>
      <c r="K54" s="442">
        <f t="shared" si="17"/>
        <v>1</v>
      </c>
      <c r="L54" s="442">
        <f t="shared" si="17"/>
        <v>0</v>
      </c>
      <c r="M54" s="478">
        <f t="shared" si="20"/>
        <v>149.97256371814092</v>
      </c>
      <c r="N54" s="479">
        <f t="shared" si="28"/>
        <v>226.08589513462448</v>
      </c>
      <c r="O54" s="480">
        <f t="shared" si="21"/>
        <v>85.484487534626027</v>
      </c>
      <c r="P54" s="479">
        <f t="shared" si="22"/>
        <v>237</v>
      </c>
      <c r="Q54" s="480">
        <f t="shared" si="23"/>
        <v>463.08589513462448</v>
      </c>
      <c r="R54" s="480">
        <f t="shared" si="24"/>
        <v>0</v>
      </c>
      <c r="S54" s="479">
        <f t="shared" si="18"/>
        <v>0</v>
      </c>
      <c r="T54" s="480">
        <f t="shared" si="19"/>
        <v>0</v>
      </c>
      <c r="U54" s="479">
        <f t="shared" si="25"/>
        <v>0</v>
      </c>
      <c r="V54" s="480">
        <f t="shared" si="26"/>
        <v>0</v>
      </c>
      <c r="X54" s="455">
        <f t="shared" si="27"/>
        <v>0</v>
      </c>
    </row>
    <row r="55" spans="1:24" s="443" customFormat="1" ht="10.5" customHeight="1">
      <c r="A55" s="474" t="s">
        <v>150</v>
      </c>
      <c r="B55" s="440" t="s">
        <v>151</v>
      </c>
      <c r="C55" s="474" t="s">
        <v>152</v>
      </c>
      <c r="D55" s="440" t="s">
        <v>153</v>
      </c>
      <c r="E55" s="440" t="s">
        <v>246</v>
      </c>
      <c r="F55" s="440">
        <v>2026</v>
      </c>
      <c r="G55" s="475">
        <f>'Càlcul pressupost '!AI48</f>
        <v>839.19145427286355</v>
      </c>
      <c r="H55" s="476">
        <f>'Càlcul pressupost '!AJ48</f>
        <v>507.58742108397854</v>
      </c>
      <c r="I55" s="476">
        <f>'Càlcul pressupost '!AK48</f>
        <v>267.28864265927979</v>
      </c>
      <c r="J55" s="477">
        <f>'Càlcul pressupost '!AL48</f>
        <v>441</v>
      </c>
      <c r="K55" s="442">
        <f t="shared" si="17"/>
        <v>1</v>
      </c>
      <c r="L55" s="442">
        <f t="shared" si="17"/>
        <v>0</v>
      </c>
      <c r="M55" s="478">
        <f t="shared" si="20"/>
        <v>839.19145427286355</v>
      </c>
      <c r="N55" s="479">
        <f t="shared" si="28"/>
        <v>507.58742108397854</v>
      </c>
      <c r="O55" s="480">
        <f t="shared" si="21"/>
        <v>267.28864265927979</v>
      </c>
      <c r="P55" s="479">
        <f t="shared" si="22"/>
        <v>441</v>
      </c>
      <c r="Q55" s="480">
        <f t="shared" si="23"/>
        <v>948.5874210839786</v>
      </c>
      <c r="R55" s="480">
        <f t="shared" si="24"/>
        <v>0</v>
      </c>
      <c r="S55" s="479">
        <f t="shared" si="18"/>
        <v>0</v>
      </c>
      <c r="T55" s="480">
        <f t="shared" si="19"/>
        <v>0</v>
      </c>
      <c r="U55" s="479">
        <f t="shared" si="25"/>
        <v>0</v>
      </c>
      <c r="V55" s="480">
        <f t="shared" si="26"/>
        <v>0</v>
      </c>
      <c r="X55" s="455">
        <f t="shared" si="27"/>
        <v>-4.5474735088646412E-13</v>
      </c>
    </row>
    <row r="56" spans="1:24" s="443" customFormat="1" ht="10.5" customHeight="1">
      <c r="A56" s="474" t="s">
        <v>134</v>
      </c>
      <c r="B56" s="440" t="s">
        <v>135</v>
      </c>
      <c r="C56" s="474" t="s">
        <v>154</v>
      </c>
      <c r="D56" s="440" t="s">
        <v>155</v>
      </c>
      <c r="E56" s="440" t="s">
        <v>246</v>
      </c>
      <c r="F56" s="440">
        <v>2026</v>
      </c>
      <c r="G56" s="475">
        <f>'Càlcul pressupost '!AI49</f>
        <v>153</v>
      </c>
      <c r="H56" s="476">
        <f>'Càlcul pressupost '!AJ49</f>
        <v>274.58302848575715</v>
      </c>
      <c r="I56" s="476">
        <f>'Càlcul pressupost '!AK49</f>
        <v>99.449999999999989</v>
      </c>
      <c r="J56" s="477">
        <f>'Càlcul pressupost '!AL49</f>
        <v>112</v>
      </c>
      <c r="K56" s="442">
        <f t="shared" si="17"/>
        <v>1</v>
      </c>
      <c r="L56" s="442">
        <f t="shared" si="17"/>
        <v>0</v>
      </c>
      <c r="M56" s="478">
        <f t="shared" si="20"/>
        <v>153</v>
      </c>
      <c r="N56" s="479">
        <f t="shared" si="28"/>
        <v>274.58302848575715</v>
      </c>
      <c r="O56" s="480">
        <f t="shared" si="21"/>
        <v>99.449999999999989</v>
      </c>
      <c r="P56" s="479">
        <f t="shared" si="22"/>
        <v>112</v>
      </c>
      <c r="Q56" s="480">
        <f t="shared" si="23"/>
        <v>386.58302848575715</v>
      </c>
      <c r="R56" s="480">
        <f t="shared" si="24"/>
        <v>0</v>
      </c>
      <c r="S56" s="479">
        <f t="shared" si="18"/>
        <v>0</v>
      </c>
      <c r="T56" s="480">
        <f t="shared" si="19"/>
        <v>0</v>
      </c>
      <c r="U56" s="479">
        <f t="shared" si="25"/>
        <v>0</v>
      </c>
      <c r="V56" s="480">
        <f t="shared" si="26"/>
        <v>0</v>
      </c>
      <c r="X56" s="455">
        <f t="shared" si="27"/>
        <v>-5.6843418860808015E-14</v>
      </c>
    </row>
    <row r="57" spans="1:24" s="443" customFormat="1" ht="10.5" customHeight="1">
      <c r="A57" s="474" t="s">
        <v>134</v>
      </c>
      <c r="B57" s="440">
        <v>1</v>
      </c>
      <c r="C57" s="474" t="s">
        <v>156</v>
      </c>
      <c r="D57" s="440" t="s">
        <v>157</v>
      </c>
      <c r="E57" s="440" t="s">
        <v>246</v>
      </c>
      <c r="F57" s="440">
        <v>2026</v>
      </c>
      <c r="G57" s="475">
        <f>'Càlcul pressupost '!AI50</f>
        <v>30.599999999999998</v>
      </c>
      <c r="H57" s="476">
        <f>'Càlcul pressupost '!AJ50</f>
        <v>19.702938530734635</v>
      </c>
      <c r="I57" s="476">
        <f>'Càlcul pressupost '!AK50</f>
        <v>10.079639889196676</v>
      </c>
      <c r="J57" s="477">
        <f>'Càlcul pressupost '!AL50</f>
        <v>36</v>
      </c>
      <c r="K57" s="448">
        <f t="shared" si="17"/>
        <v>0.85</v>
      </c>
      <c r="L57" s="448">
        <f t="shared" si="17"/>
        <v>0.15000000000000002</v>
      </c>
      <c r="M57" s="478">
        <f t="shared" si="20"/>
        <v>26.009999999999998</v>
      </c>
      <c r="N57" s="479">
        <f t="shared" si="28"/>
        <v>16.747497751124438</v>
      </c>
      <c r="O57" s="480">
        <f t="shared" si="21"/>
        <v>8.5676939058171744</v>
      </c>
      <c r="P57" s="479">
        <f t="shared" si="22"/>
        <v>30.599999999999998</v>
      </c>
      <c r="Q57" s="480">
        <f t="shared" si="23"/>
        <v>47.347497751124436</v>
      </c>
      <c r="R57" s="480">
        <f t="shared" si="24"/>
        <v>4.59</v>
      </c>
      <c r="S57" s="479">
        <f t="shared" si="18"/>
        <v>2.9554407796101962</v>
      </c>
      <c r="T57" s="480">
        <f t="shared" si="19"/>
        <v>1.5119459833795013</v>
      </c>
      <c r="U57" s="479">
        <f t="shared" si="25"/>
        <v>5.4000000000000021</v>
      </c>
      <c r="V57" s="480">
        <f t="shared" si="26"/>
        <v>8.3554407796101984</v>
      </c>
      <c r="X57" s="455">
        <f t="shared" si="27"/>
        <v>2.1316282072803006E-14</v>
      </c>
    </row>
    <row r="58" spans="1:24" s="443" customFormat="1" ht="10.5" customHeight="1">
      <c r="A58" s="474" t="s">
        <v>134</v>
      </c>
      <c r="B58" s="440" t="s">
        <v>135</v>
      </c>
      <c r="C58" s="474" t="s">
        <v>158</v>
      </c>
      <c r="D58" s="440" t="s">
        <v>159</v>
      </c>
      <c r="E58" s="440" t="s">
        <v>246</v>
      </c>
      <c r="F58" s="440">
        <v>2026</v>
      </c>
      <c r="G58" s="475">
        <f>'Càlcul pressupost '!AI51</f>
        <v>612</v>
      </c>
      <c r="H58" s="476">
        <f>'Càlcul pressupost '!AJ51</f>
        <v>247.12479760119936</v>
      </c>
      <c r="I58" s="476">
        <f>'Càlcul pressupost '!AK51</f>
        <v>160.65</v>
      </c>
      <c r="J58" s="477">
        <f>'Càlcul pressupost '!AL51</f>
        <v>237</v>
      </c>
      <c r="K58" s="448">
        <f t="shared" si="17"/>
        <v>0.8</v>
      </c>
      <c r="L58" s="448">
        <f t="shared" si="17"/>
        <v>0.19999999999999996</v>
      </c>
      <c r="M58" s="478">
        <f t="shared" si="20"/>
        <v>489.6</v>
      </c>
      <c r="N58" s="479">
        <f t="shared" si="28"/>
        <v>197.69983808095949</v>
      </c>
      <c r="O58" s="480">
        <f t="shared" si="21"/>
        <v>128.52000000000001</v>
      </c>
      <c r="P58" s="479">
        <f t="shared" si="22"/>
        <v>189.60000000000002</v>
      </c>
      <c r="Q58" s="480">
        <f t="shared" si="23"/>
        <v>387.29983808095949</v>
      </c>
      <c r="R58" s="480">
        <f t="shared" si="24"/>
        <v>122.39999999999998</v>
      </c>
      <c r="S58" s="479">
        <f t="shared" si="18"/>
        <v>49.424959520239867</v>
      </c>
      <c r="T58" s="480">
        <f t="shared" si="19"/>
        <v>32.129999999999995</v>
      </c>
      <c r="U58" s="479">
        <f t="shared" si="25"/>
        <v>47.399999999999977</v>
      </c>
      <c r="V58" s="480">
        <f t="shared" si="26"/>
        <v>96.824959520239844</v>
      </c>
      <c r="X58" s="455">
        <f t="shared" si="27"/>
        <v>0</v>
      </c>
    </row>
    <row r="59" spans="1:24" s="443" customFormat="1" ht="10.5" customHeight="1">
      <c r="A59" s="474" t="s">
        <v>134</v>
      </c>
      <c r="B59" s="440" t="s">
        <v>135</v>
      </c>
      <c r="C59" s="474" t="s">
        <v>160</v>
      </c>
      <c r="D59" s="440" t="s">
        <v>161</v>
      </c>
      <c r="E59" s="440" t="s">
        <v>246</v>
      </c>
      <c r="F59" s="440">
        <v>2026</v>
      </c>
      <c r="G59" s="475">
        <f>'Càlcul pressupost '!AI52</f>
        <v>30.599999999999998</v>
      </c>
      <c r="H59" s="476">
        <f>'Càlcul pressupost '!AJ52</f>
        <v>0</v>
      </c>
      <c r="I59" s="476">
        <f>'Càlcul pressupost '!AK52</f>
        <v>4.5900277008310244</v>
      </c>
      <c r="J59" s="477">
        <f>'Càlcul pressupost '!AL52</f>
        <v>36</v>
      </c>
      <c r="K59" s="448">
        <f t="shared" si="17"/>
        <v>0.85</v>
      </c>
      <c r="L59" s="448">
        <f t="shared" si="17"/>
        <v>0.15000000000000002</v>
      </c>
      <c r="M59" s="478">
        <f t="shared" si="20"/>
        <v>26.009999999999998</v>
      </c>
      <c r="N59" s="479">
        <f t="shared" si="28"/>
        <v>0</v>
      </c>
      <c r="O59" s="480">
        <f t="shared" si="21"/>
        <v>3.9015235457063708</v>
      </c>
      <c r="P59" s="479">
        <f t="shared" si="22"/>
        <v>30.599999999999998</v>
      </c>
      <c r="Q59" s="480">
        <f t="shared" si="23"/>
        <v>30.599999999999998</v>
      </c>
      <c r="R59" s="480">
        <f t="shared" si="24"/>
        <v>4.59</v>
      </c>
      <c r="S59" s="479">
        <f t="shared" si="18"/>
        <v>0</v>
      </c>
      <c r="T59" s="480">
        <f t="shared" si="19"/>
        <v>0.68850415512465357</v>
      </c>
      <c r="U59" s="479">
        <f t="shared" si="25"/>
        <v>5.4000000000000021</v>
      </c>
      <c r="V59" s="480">
        <f t="shared" si="26"/>
        <v>5.4000000000000021</v>
      </c>
      <c r="X59" s="455">
        <f t="shared" si="27"/>
        <v>0</v>
      </c>
    </row>
    <row r="60" spans="1:24" s="443" customFormat="1" ht="10.5" customHeight="1">
      <c r="A60" s="474" t="s">
        <v>164</v>
      </c>
      <c r="B60" s="440" t="s">
        <v>165</v>
      </c>
      <c r="C60" s="474" t="s">
        <v>166</v>
      </c>
      <c r="D60" s="440" t="s">
        <v>167</v>
      </c>
      <c r="E60" s="440" t="s">
        <v>246</v>
      </c>
      <c r="F60" s="440">
        <v>2026</v>
      </c>
      <c r="G60" s="475">
        <f>'Càlcul pressupost '!AI54</f>
        <v>91.8</v>
      </c>
      <c r="H60" s="476">
        <f>'Càlcul pressupost '!AJ54</f>
        <v>164.74983508245879</v>
      </c>
      <c r="I60" s="476">
        <f>'Càlcul pressupost '!AK54</f>
        <v>59.669944598337949</v>
      </c>
      <c r="J60" s="477">
        <f>'Càlcul pressupost '!AL54</f>
        <v>118.5</v>
      </c>
      <c r="K60" s="448">
        <f t="shared" si="17"/>
        <v>0.8</v>
      </c>
      <c r="L60" s="448">
        <f t="shared" si="17"/>
        <v>0.19999999999999996</v>
      </c>
      <c r="M60" s="478">
        <f t="shared" ref="M60:P62" si="29">G60*$K60</f>
        <v>73.44</v>
      </c>
      <c r="N60" s="479">
        <f t="shared" si="29"/>
        <v>131.79986806596705</v>
      </c>
      <c r="O60" s="480">
        <f t="shared" si="29"/>
        <v>47.735955678670365</v>
      </c>
      <c r="P60" s="479">
        <f t="shared" si="29"/>
        <v>94.800000000000011</v>
      </c>
      <c r="Q60" s="480">
        <f t="shared" si="23"/>
        <v>226.59986806596706</v>
      </c>
      <c r="R60" s="480">
        <f t="shared" ref="R60:U61" si="30">G60-M60</f>
        <v>18.36</v>
      </c>
      <c r="S60" s="479">
        <f t="shared" si="30"/>
        <v>32.94996701649174</v>
      </c>
      <c r="T60" s="480">
        <f t="shared" si="30"/>
        <v>11.933988919667584</v>
      </c>
      <c r="U60" s="479">
        <f t="shared" si="30"/>
        <v>23.699999999999989</v>
      </c>
      <c r="V60" s="480">
        <f t="shared" si="26"/>
        <v>56.649967016491729</v>
      </c>
      <c r="X60" s="455">
        <f t="shared" si="27"/>
        <v>0</v>
      </c>
    </row>
    <row r="61" spans="1:24" s="443" customFormat="1" ht="10.5" customHeight="1" thickBot="1">
      <c r="A61" s="474" t="s">
        <v>164</v>
      </c>
      <c r="B61" s="440" t="s">
        <v>165</v>
      </c>
      <c r="C61" s="474" t="s">
        <v>166</v>
      </c>
      <c r="D61" s="440" t="s">
        <v>286</v>
      </c>
      <c r="E61" s="440" t="s">
        <v>246</v>
      </c>
      <c r="F61" s="440">
        <v>2026</v>
      </c>
      <c r="G61" s="475">
        <f>'Càlcul pressupost '!AI55</f>
        <v>0</v>
      </c>
      <c r="H61" s="476">
        <f>'Càlcul pressupost '!AJ55</f>
        <v>439.33286356821594</v>
      </c>
      <c r="I61" s="476">
        <f>'Càlcul pressupost '!AK55</f>
        <v>122.4</v>
      </c>
      <c r="J61" s="477">
        <f>'Càlcul pressupost '!AL55</f>
        <v>118.5</v>
      </c>
      <c r="K61" s="448">
        <f t="shared" si="17"/>
        <v>0.8</v>
      </c>
      <c r="L61" s="448">
        <f t="shared" si="17"/>
        <v>0.19999999999999996</v>
      </c>
      <c r="M61" s="478">
        <f t="shared" si="29"/>
        <v>0</v>
      </c>
      <c r="N61" s="479">
        <f t="shared" si="29"/>
        <v>351.46629085457278</v>
      </c>
      <c r="O61" s="480">
        <f t="shared" si="29"/>
        <v>97.920000000000016</v>
      </c>
      <c r="P61" s="479">
        <f t="shared" si="29"/>
        <v>94.800000000000011</v>
      </c>
      <c r="Q61" s="480">
        <f t="shared" si="23"/>
        <v>446.26629085457279</v>
      </c>
      <c r="R61" s="480">
        <f t="shared" si="30"/>
        <v>0</v>
      </c>
      <c r="S61" s="479">
        <f t="shared" si="30"/>
        <v>87.866572713643166</v>
      </c>
      <c r="T61" s="480">
        <f t="shared" si="30"/>
        <v>24.47999999999999</v>
      </c>
      <c r="U61" s="479">
        <f t="shared" si="30"/>
        <v>23.699999999999989</v>
      </c>
      <c r="V61" s="480">
        <f t="shared" si="26"/>
        <v>111.56657271364315</v>
      </c>
      <c r="X61" s="455">
        <f t="shared" si="27"/>
        <v>0</v>
      </c>
    </row>
    <row r="62" spans="1:24" s="443" customFormat="1" ht="10.5" customHeight="1">
      <c r="A62" s="465" t="s">
        <v>85</v>
      </c>
      <c r="B62" s="466" t="s">
        <v>86</v>
      </c>
      <c r="C62" s="465" t="s">
        <v>87</v>
      </c>
      <c r="D62" s="466" t="s">
        <v>88</v>
      </c>
      <c r="E62" s="466" t="s">
        <v>246</v>
      </c>
      <c r="F62" s="466">
        <v>2027</v>
      </c>
      <c r="G62" s="467">
        <f>'Càlcul pressupost '!AI68</f>
        <v>300</v>
      </c>
      <c r="H62" s="468">
        <f>'Càlcul pressupost '!AJ68</f>
        <v>210.18125937031485</v>
      </c>
      <c r="I62" s="468">
        <f>'Càlcul pressupost '!AK68</f>
        <v>97.5</v>
      </c>
      <c r="J62" s="469">
        <f>'Càlcul pressupost '!AL68</f>
        <v>0</v>
      </c>
      <c r="K62" s="470">
        <f t="shared" ref="K62:L81" si="31">K36</f>
        <v>1</v>
      </c>
      <c r="L62" s="470">
        <f t="shared" si="31"/>
        <v>0</v>
      </c>
      <c r="M62" s="471">
        <f>G62*$K62</f>
        <v>300</v>
      </c>
      <c r="N62" s="472">
        <f t="shared" si="29"/>
        <v>210.18125937031485</v>
      </c>
      <c r="O62" s="473">
        <f t="shared" si="29"/>
        <v>97.5</v>
      </c>
      <c r="P62" s="472">
        <f t="shared" si="29"/>
        <v>0</v>
      </c>
      <c r="Q62" s="473">
        <f>N62+P62</f>
        <v>210.18125937031485</v>
      </c>
      <c r="R62" s="473">
        <f t="shared" ref="R62:R86" si="32">G62-M62</f>
        <v>0</v>
      </c>
      <c r="S62" s="472">
        <f t="shared" ref="S62:S85" si="33">H62-N62</f>
        <v>0</v>
      </c>
      <c r="T62" s="473">
        <f t="shared" ref="T62:T85" si="34">I62-O62</f>
        <v>0</v>
      </c>
      <c r="U62" s="472">
        <f t="shared" ref="U62:U85" si="35">J62-P62</f>
        <v>0</v>
      </c>
      <c r="V62" s="473">
        <f>S62+U62</f>
        <v>0</v>
      </c>
      <c r="X62" s="455">
        <f>SUM(G62:J62) -M62-O62-Q62-R62-T62-V62</f>
        <v>-2.8421709430404007E-14</v>
      </c>
    </row>
    <row r="63" spans="1:24" s="443" customFormat="1" ht="10.5" customHeight="1">
      <c r="A63" s="474" t="s">
        <v>85</v>
      </c>
      <c r="B63" s="440" t="s">
        <v>86</v>
      </c>
      <c r="C63" s="474" t="s">
        <v>91</v>
      </c>
      <c r="D63" s="440" t="s">
        <v>92</v>
      </c>
      <c r="E63" s="440" t="s">
        <v>246</v>
      </c>
      <c r="F63" s="440">
        <v>2027</v>
      </c>
      <c r="G63" s="475">
        <f>'Càlcul pressupost '!AI69</f>
        <v>175</v>
      </c>
      <c r="H63" s="476">
        <f>'Càlcul pressupost '!AJ69</f>
        <v>216.18650674662666</v>
      </c>
      <c r="I63" s="476">
        <f>'Càlcul pressupost '!AK69</f>
        <v>80.25</v>
      </c>
      <c r="J63" s="477">
        <f>'Càlcul pressupost '!AL69</f>
        <v>0</v>
      </c>
      <c r="K63" s="442">
        <f t="shared" si="31"/>
        <v>1</v>
      </c>
      <c r="L63" s="442">
        <f t="shared" si="31"/>
        <v>0</v>
      </c>
      <c r="M63" s="478">
        <f t="shared" ref="M63:M71" si="36">G63*$K63</f>
        <v>175</v>
      </c>
      <c r="N63" s="479">
        <f>H63*$K63</f>
        <v>216.18650674662666</v>
      </c>
      <c r="O63" s="480">
        <f t="shared" ref="O63:O85" si="37">I63*$K63</f>
        <v>80.25</v>
      </c>
      <c r="P63" s="479">
        <f t="shared" ref="P63:P85" si="38">J63*$K63</f>
        <v>0</v>
      </c>
      <c r="Q63" s="480">
        <f t="shared" si="23"/>
        <v>216.18650674662666</v>
      </c>
      <c r="R63" s="480">
        <f t="shared" si="32"/>
        <v>0</v>
      </c>
      <c r="S63" s="479">
        <f t="shared" si="33"/>
        <v>0</v>
      </c>
      <c r="T63" s="480">
        <f t="shared" si="34"/>
        <v>0</v>
      </c>
      <c r="U63" s="479">
        <f t="shared" si="35"/>
        <v>0</v>
      </c>
      <c r="V63" s="480">
        <f t="shared" si="26"/>
        <v>0</v>
      </c>
      <c r="X63" s="455">
        <f t="shared" si="27"/>
        <v>0</v>
      </c>
    </row>
    <row r="64" spans="1:24" s="443" customFormat="1" ht="10.5" customHeight="1">
      <c r="A64" s="474" t="s">
        <v>93</v>
      </c>
      <c r="B64" s="440" t="s">
        <v>94</v>
      </c>
      <c r="C64" s="474" t="s">
        <v>95</v>
      </c>
      <c r="D64" s="440" t="s">
        <v>96</v>
      </c>
      <c r="E64" s="440" t="s">
        <v>246</v>
      </c>
      <c r="F64" s="440">
        <v>2027</v>
      </c>
      <c r="G64" s="475">
        <f>'Càlcul pressupost '!AI70</f>
        <v>389.3</v>
      </c>
      <c r="H64" s="476">
        <f>'Càlcul pressupost '!AJ70</f>
        <v>897.99325337331334</v>
      </c>
      <c r="I64" s="476">
        <f>'Càlcul pressupost '!AK70</f>
        <v>40.5</v>
      </c>
      <c r="J64" s="477">
        <f>'Càlcul pressupost '!AL70</f>
        <v>0</v>
      </c>
      <c r="K64" s="442">
        <f t="shared" si="31"/>
        <v>1</v>
      </c>
      <c r="L64" s="442">
        <f t="shared" si="31"/>
        <v>0</v>
      </c>
      <c r="M64" s="478">
        <f t="shared" si="36"/>
        <v>389.3</v>
      </c>
      <c r="N64" s="479">
        <f>H64*$K64</f>
        <v>897.99325337331334</v>
      </c>
      <c r="O64" s="480">
        <f t="shared" si="37"/>
        <v>40.5</v>
      </c>
      <c r="P64" s="479">
        <f t="shared" si="38"/>
        <v>0</v>
      </c>
      <c r="Q64" s="480">
        <f t="shared" si="23"/>
        <v>897.99325337331334</v>
      </c>
      <c r="R64" s="480">
        <f t="shared" si="32"/>
        <v>0</v>
      </c>
      <c r="S64" s="479">
        <f t="shared" si="33"/>
        <v>0</v>
      </c>
      <c r="T64" s="480">
        <f t="shared" si="34"/>
        <v>0</v>
      </c>
      <c r="U64" s="479">
        <f t="shared" si="35"/>
        <v>0</v>
      </c>
      <c r="V64" s="480">
        <f t="shared" si="26"/>
        <v>0</v>
      </c>
      <c r="X64" s="455">
        <f t="shared" si="27"/>
        <v>0</v>
      </c>
    </row>
    <row r="65" spans="1:24" s="443" customFormat="1" ht="10.5" customHeight="1">
      <c r="A65" s="474" t="s">
        <v>97</v>
      </c>
      <c r="B65" s="440" t="s">
        <v>98</v>
      </c>
      <c r="C65" s="474" t="s">
        <v>99</v>
      </c>
      <c r="D65" s="440" t="s">
        <v>100</v>
      </c>
      <c r="E65" s="440" t="s">
        <v>246</v>
      </c>
      <c r="F65" s="440">
        <v>2027</v>
      </c>
      <c r="G65" s="475">
        <f>'Càlcul pressupost '!AI71</f>
        <v>70</v>
      </c>
      <c r="H65" s="476">
        <f>'Càlcul pressupost '!AJ71</f>
        <v>72.062218890554718</v>
      </c>
      <c r="I65" s="476">
        <f>'Càlcul pressupost '!AK71</f>
        <v>28.499999999999996</v>
      </c>
      <c r="J65" s="477">
        <f>'Càlcul pressupost '!AL71</f>
        <v>0</v>
      </c>
      <c r="K65" s="442">
        <f t="shared" si="31"/>
        <v>0</v>
      </c>
      <c r="L65" s="442">
        <f t="shared" si="31"/>
        <v>1</v>
      </c>
      <c r="M65" s="478">
        <f t="shared" si="36"/>
        <v>0</v>
      </c>
      <c r="N65" s="479">
        <f>H65*$K65</f>
        <v>0</v>
      </c>
      <c r="O65" s="480">
        <f t="shared" si="37"/>
        <v>0</v>
      </c>
      <c r="P65" s="479">
        <f t="shared" si="38"/>
        <v>0</v>
      </c>
      <c r="Q65" s="480">
        <f t="shared" si="23"/>
        <v>0</v>
      </c>
      <c r="R65" s="480">
        <f t="shared" si="32"/>
        <v>70</v>
      </c>
      <c r="S65" s="479">
        <f t="shared" si="33"/>
        <v>72.062218890554718</v>
      </c>
      <c r="T65" s="480">
        <f t="shared" si="34"/>
        <v>28.499999999999996</v>
      </c>
      <c r="U65" s="479">
        <f t="shared" si="35"/>
        <v>0</v>
      </c>
      <c r="V65" s="480">
        <f t="shared" si="26"/>
        <v>72.062218890554718</v>
      </c>
      <c r="X65" s="455">
        <f t="shared" si="27"/>
        <v>0</v>
      </c>
    </row>
    <row r="66" spans="1:24" s="443" customFormat="1" ht="10.5" customHeight="1">
      <c r="A66" s="474" t="s">
        <v>189</v>
      </c>
      <c r="B66" s="440" t="s">
        <v>102</v>
      </c>
      <c r="C66" s="474" t="s">
        <v>103</v>
      </c>
      <c r="D66" s="440" t="s">
        <v>104</v>
      </c>
      <c r="E66" s="440" t="s">
        <v>246</v>
      </c>
      <c r="F66" s="440">
        <v>2027</v>
      </c>
      <c r="G66" s="475">
        <f>'Càlcul pressupost '!AI72</f>
        <v>105.09595202398799</v>
      </c>
      <c r="H66" s="476">
        <f>'Càlcul pressupost '!AJ72</f>
        <v>157.7799100449775</v>
      </c>
      <c r="I66" s="476">
        <f>'Càlcul pressupost '!AK72</f>
        <v>55.175346260387805</v>
      </c>
      <c r="J66" s="477">
        <f>'Càlcul pressupost '!AL72</f>
        <v>0</v>
      </c>
      <c r="K66" s="442">
        <f t="shared" si="31"/>
        <v>0</v>
      </c>
      <c r="L66" s="442">
        <f t="shared" si="31"/>
        <v>1</v>
      </c>
      <c r="M66" s="478">
        <f t="shared" si="36"/>
        <v>0</v>
      </c>
      <c r="N66" s="479">
        <f t="shared" ref="N66:N85" si="39">H66*$K66</f>
        <v>0</v>
      </c>
      <c r="O66" s="480">
        <f t="shared" si="37"/>
        <v>0</v>
      </c>
      <c r="P66" s="479">
        <f t="shared" si="38"/>
        <v>0</v>
      </c>
      <c r="Q66" s="480">
        <f t="shared" si="23"/>
        <v>0</v>
      </c>
      <c r="R66" s="480">
        <f t="shared" si="32"/>
        <v>105.09595202398799</v>
      </c>
      <c r="S66" s="479">
        <f t="shared" si="33"/>
        <v>157.7799100449775</v>
      </c>
      <c r="T66" s="480">
        <f t="shared" si="34"/>
        <v>55.175346260387805</v>
      </c>
      <c r="U66" s="479">
        <f t="shared" si="35"/>
        <v>0</v>
      </c>
      <c r="V66" s="480">
        <f t="shared" si="26"/>
        <v>157.7799100449775</v>
      </c>
      <c r="X66" s="455">
        <f t="shared" si="27"/>
        <v>0</v>
      </c>
    </row>
    <row r="67" spans="1:24" s="443" customFormat="1" ht="10.5" customHeight="1">
      <c r="A67" s="474" t="s">
        <v>105</v>
      </c>
      <c r="B67" s="440" t="s">
        <v>102</v>
      </c>
      <c r="C67" s="474" t="s">
        <v>106</v>
      </c>
      <c r="D67" s="440" t="s">
        <v>107</v>
      </c>
      <c r="E67" s="440" t="s">
        <v>246</v>
      </c>
      <c r="F67" s="440">
        <v>2027</v>
      </c>
      <c r="G67" s="475">
        <f>'Càlcul pressupost '!AI73</f>
        <v>254.6599700149925</v>
      </c>
      <c r="H67" s="476">
        <f>'Càlcul pressupost '!AJ73</f>
        <v>257.07646176911544</v>
      </c>
      <c r="I67" s="476">
        <f>'Càlcul pressupost '!AK73</f>
        <v>57.75</v>
      </c>
      <c r="J67" s="477">
        <f>'Càlcul pressupost '!AL73</f>
        <v>0</v>
      </c>
      <c r="K67" s="442">
        <f t="shared" si="31"/>
        <v>1</v>
      </c>
      <c r="L67" s="442">
        <f t="shared" si="31"/>
        <v>0</v>
      </c>
      <c r="M67" s="478">
        <f t="shared" si="36"/>
        <v>254.6599700149925</v>
      </c>
      <c r="N67" s="479">
        <f t="shared" si="39"/>
        <v>257.07646176911544</v>
      </c>
      <c r="O67" s="480">
        <f t="shared" si="37"/>
        <v>57.75</v>
      </c>
      <c r="P67" s="479">
        <f t="shared" si="38"/>
        <v>0</v>
      </c>
      <c r="Q67" s="480">
        <f t="shared" si="23"/>
        <v>257.07646176911544</v>
      </c>
      <c r="R67" s="480">
        <f t="shared" si="32"/>
        <v>0</v>
      </c>
      <c r="S67" s="479">
        <f t="shared" si="33"/>
        <v>0</v>
      </c>
      <c r="T67" s="480">
        <f t="shared" si="34"/>
        <v>0</v>
      </c>
      <c r="U67" s="479">
        <f t="shared" si="35"/>
        <v>0</v>
      </c>
      <c r="V67" s="480">
        <f t="shared" si="26"/>
        <v>0</v>
      </c>
      <c r="X67" s="455">
        <f t="shared" si="27"/>
        <v>0</v>
      </c>
    </row>
    <row r="68" spans="1:24" s="443" customFormat="1" ht="10.5" customHeight="1">
      <c r="A68" s="474" t="s">
        <v>108</v>
      </c>
      <c r="B68" s="440" t="s">
        <v>109</v>
      </c>
      <c r="C68" s="474" t="s">
        <v>110</v>
      </c>
      <c r="D68" s="440" t="s">
        <v>111</v>
      </c>
      <c r="E68" s="440" t="s">
        <v>246</v>
      </c>
      <c r="F68" s="440">
        <v>2027</v>
      </c>
      <c r="G68" s="475">
        <f>'Càlcul pressupost '!AI74</f>
        <v>90</v>
      </c>
      <c r="H68" s="476">
        <f>'Càlcul pressupost '!AJ74</f>
        <v>49.87901049475262</v>
      </c>
      <c r="I68" s="476">
        <f>'Càlcul pressupost '!AK74</f>
        <v>25.959002770083103</v>
      </c>
      <c r="J68" s="477">
        <f>'Càlcul pressupost '!AL74</f>
        <v>0</v>
      </c>
      <c r="K68" s="442">
        <f t="shared" si="31"/>
        <v>1</v>
      </c>
      <c r="L68" s="442">
        <f t="shared" si="31"/>
        <v>0</v>
      </c>
      <c r="M68" s="478">
        <f t="shared" si="36"/>
        <v>90</v>
      </c>
      <c r="N68" s="479">
        <f t="shared" si="39"/>
        <v>49.87901049475262</v>
      </c>
      <c r="O68" s="480">
        <f t="shared" si="37"/>
        <v>25.959002770083103</v>
      </c>
      <c r="P68" s="479">
        <f t="shared" si="38"/>
        <v>0</v>
      </c>
      <c r="Q68" s="480">
        <f t="shared" si="23"/>
        <v>49.87901049475262</v>
      </c>
      <c r="R68" s="480">
        <f t="shared" si="32"/>
        <v>0</v>
      </c>
      <c r="S68" s="479">
        <f t="shared" si="33"/>
        <v>0</v>
      </c>
      <c r="T68" s="480">
        <f t="shared" si="34"/>
        <v>0</v>
      </c>
      <c r="U68" s="479">
        <f t="shared" si="35"/>
        <v>0</v>
      </c>
      <c r="V68" s="480">
        <f t="shared" si="26"/>
        <v>0</v>
      </c>
      <c r="X68" s="455">
        <f t="shared" si="27"/>
        <v>-2.8421709430404007E-14</v>
      </c>
    </row>
    <row r="69" spans="1:24" s="443" customFormat="1" ht="10.5" customHeight="1">
      <c r="A69" s="474" t="s">
        <v>112</v>
      </c>
      <c r="B69" s="440" t="s">
        <v>113</v>
      </c>
      <c r="C69" s="474" t="s">
        <v>114</v>
      </c>
      <c r="D69" s="440" t="s">
        <v>115</v>
      </c>
      <c r="E69" s="440" t="s">
        <v>246</v>
      </c>
      <c r="F69" s="440">
        <v>2027</v>
      </c>
      <c r="G69" s="475">
        <f>'Càlcul pressupost '!AI75</f>
        <v>0</v>
      </c>
      <c r="H69" s="476">
        <f>'Càlcul pressupost '!AJ75</f>
        <v>0</v>
      </c>
      <c r="I69" s="476">
        <f>'Càlcul pressupost '!AK75</f>
        <v>0</v>
      </c>
      <c r="J69" s="477">
        <f>'Càlcul pressupost '!AL75</f>
        <v>0</v>
      </c>
      <c r="K69" s="442">
        <f t="shared" si="31"/>
        <v>1</v>
      </c>
      <c r="L69" s="442">
        <f t="shared" si="31"/>
        <v>0</v>
      </c>
      <c r="M69" s="478">
        <f t="shared" si="36"/>
        <v>0</v>
      </c>
      <c r="N69" s="479">
        <f t="shared" si="39"/>
        <v>0</v>
      </c>
      <c r="O69" s="480">
        <f t="shared" si="37"/>
        <v>0</v>
      </c>
      <c r="P69" s="479">
        <f t="shared" si="38"/>
        <v>0</v>
      </c>
      <c r="Q69" s="480">
        <f t="shared" si="23"/>
        <v>0</v>
      </c>
      <c r="R69" s="480">
        <f t="shared" si="32"/>
        <v>0</v>
      </c>
      <c r="S69" s="479">
        <f t="shared" si="33"/>
        <v>0</v>
      </c>
      <c r="T69" s="480">
        <f t="shared" si="34"/>
        <v>0</v>
      </c>
      <c r="U69" s="479">
        <f t="shared" si="35"/>
        <v>0</v>
      </c>
      <c r="V69" s="480">
        <f t="shared" si="26"/>
        <v>0</v>
      </c>
      <c r="X69" s="455">
        <f t="shared" si="27"/>
        <v>0</v>
      </c>
    </row>
    <row r="70" spans="1:24" s="443" customFormat="1" ht="10.5" customHeight="1">
      <c r="A70" s="474" t="s">
        <v>116</v>
      </c>
      <c r="B70" s="440" t="s">
        <v>117</v>
      </c>
      <c r="C70" s="474" t="s">
        <v>118</v>
      </c>
      <c r="D70" s="440" t="s">
        <v>119</v>
      </c>
      <c r="E70" s="440" t="s">
        <v>246</v>
      </c>
      <c r="F70" s="440">
        <v>2027</v>
      </c>
      <c r="G70" s="475">
        <f>'Càlcul pressupost '!AI76</f>
        <v>70</v>
      </c>
      <c r="H70" s="476">
        <f>'Càlcul pressupost '!AJ76</f>
        <v>48.04137931034483</v>
      </c>
      <c r="I70" s="476">
        <f>'Càlcul pressupost '!AK76</f>
        <v>22.5</v>
      </c>
      <c r="J70" s="477">
        <f>'Càlcul pressupost '!AL76</f>
        <v>0</v>
      </c>
      <c r="K70" s="442">
        <f t="shared" si="31"/>
        <v>0</v>
      </c>
      <c r="L70" s="442">
        <f t="shared" si="31"/>
        <v>1</v>
      </c>
      <c r="M70" s="478">
        <f t="shared" si="36"/>
        <v>0</v>
      </c>
      <c r="N70" s="479">
        <f t="shared" si="39"/>
        <v>0</v>
      </c>
      <c r="O70" s="480">
        <f t="shared" si="37"/>
        <v>0</v>
      </c>
      <c r="P70" s="479">
        <f t="shared" si="38"/>
        <v>0</v>
      </c>
      <c r="Q70" s="480">
        <f t="shared" si="23"/>
        <v>0</v>
      </c>
      <c r="R70" s="480">
        <f t="shared" si="32"/>
        <v>70</v>
      </c>
      <c r="S70" s="479">
        <f t="shared" si="33"/>
        <v>48.04137931034483</v>
      </c>
      <c r="T70" s="480">
        <f t="shared" si="34"/>
        <v>22.5</v>
      </c>
      <c r="U70" s="479">
        <f t="shared" si="35"/>
        <v>0</v>
      </c>
      <c r="V70" s="480">
        <f t="shared" si="26"/>
        <v>48.04137931034483</v>
      </c>
      <c r="X70" s="455">
        <f t="shared" si="27"/>
        <v>0</v>
      </c>
    </row>
    <row r="71" spans="1:24" s="443" customFormat="1" ht="10.5" customHeight="1">
      <c r="A71" s="474" t="s">
        <v>116</v>
      </c>
      <c r="B71" s="440" t="s">
        <v>117</v>
      </c>
      <c r="C71" s="474" t="s">
        <v>120</v>
      </c>
      <c r="D71" s="440" t="s">
        <v>121</v>
      </c>
      <c r="E71" s="440" t="s">
        <v>246</v>
      </c>
      <c r="F71" s="440">
        <v>2027</v>
      </c>
      <c r="G71" s="475">
        <f>'Càlcul pressupost '!AI77</f>
        <v>70</v>
      </c>
      <c r="H71" s="476">
        <f>'Càlcul pressupost '!AJ77</f>
        <v>63.054422788605685</v>
      </c>
      <c r="I71" s="476">
        <f>'Càlcul pressupost '!AK77</f>
        <v>26.25</v>
      </c>
      <c r="J71" s="477">
        <f>'Càlcul pressupost '!AL77</f>
        <v>0</v>
      </c>
      <c r="K71" s="442">
        <f t="shared" si="31"/>
        <v>0</v>
      </c>
      <c r="L71" s="442">
        <f t="shared" si="31"/>
        <v>1</v>
      </c>
      <c r="M71" s="478">
        <f t="shared" si="36"/>
        <v>0</v>
      </c>
      <c r="N71" s="479">
        <f t="shared" si="39"/>
        <v>0</v>
      </c>
      <c r="O71" s="480">
        <f t="shared" si="37"/>
        <v>0</v>
      </c>
      <c r="P71" s="479">
        <f t="shared" si="38"/>
        <v>0</v>
      </c>
      <c r="Q71" s="480">
        <f t="shared" si="23"/>
        <v>0</v>
      </c>
      <c r="R71" s="480">
        <f t="shared" si="32"/>
        <v>70</v>
      </c>
      <c r="S71" s="479">
        <f t="shared" si="33"/>
        <v>63.054422788605685</v>
      </c>
      <c r="T71" s="480">
        <f t="shared" si="34"/>
        <v>26.25</v>
      </c>
      <c r="U71" s="479">
        <f t="shared" si="35"/>
        <v>0</v>
      </c>
      <c r="V71" s="480">
        <f t="shared" si="26"/>
        <v>63.054422788605685</v>
      </c>
      <c r="X71" s="455">
        <f t="shared" si="27"/>
        <v>0</v>
      </c>
    </row>
    <row r="72" spans="1:24" s="443" customFormat="1" ht="10.5" customHeight="1">
      <c r="A72" s="474" t="s">
        <v>122</v>
      </c>
      <c r="B72" s="440" t="s">
        <v>123</v>
      </c>
      <c r="C72" s="474" t="s">
        <v>124</v>
      </c>
      <c r="D72" s="440" t="s">
        <v>125</v>
      </c>
      <c r="E72" s="440" t="s">
        <v>246</v>
      </c>
      <c r="F72" s="440">
        <v>2027</v>
      </c>
      <c r="G72" s="475">
        <f>'Càlcul pressupost '!AI78</f>
        <v>0</v>
      </c>
      <c r="H72" s="476">
        <f>'Càlcul pressupost '!AJ78</f>
        <v>0</v>
      </c>
      <c r="I72" s="476">
        <f>'Càlcul pressupost '!AK78</f>
        <v>0</v>
      </c>
      <c r="J72" s="477">
        <f>'Càlcul pressupost '!AL78</f>
        <v>0</v>
      </c>
      <c r="K72" s="442">
        <f t="shared" si="31"/>
        <v>1</v>
      </c>
      <c r="L72" s="442">
        <f t="shared" si="31"/>
        <v>0</v>
      </c>
      <c r="M72" s="478">
        <f>G72*$K72</f>
        <v>0</v>
      </c>
      <c r="N72" s="479">
        <f t="shared" si="39"/>
        <v>0</v>
      </c>
      <c r="O72" s="480">
        <f t="shared" si="37"/>
        <v>0</v>
      </c>
      <c r="P72" s="479">
        <f t="shared" si="38"/>
        <v>0</v>
      </c>
      <c r="Q72" s="480">
        <f t="shared" si="23"/>
        <v>0</v>
      </c>
      <c r="R72" s="480">
        <f t="shared" si="32"/>
        <v>0</v>
      </c>
      <c r="S72" s="479">
        <f t="shared" si="33"/>
        <v>0</v>
      </c>
      <c r="T72" s="480">
        <f t="shared" si="34"/>
        <v>0</v>
      </c>
      <c r="U72" s="479">
        <f t="shared" si="35"/>
        <v>0</v>
      </c>
      <c r="V72" s="480">
        <f t="shared" si="26"/>
        <v>0</v>
      </c>
      <c r="X72" s="455">
        <f t="shared" si="27"/>
        <v>0</v>
      </c>
    </row>
    <row r="73" spans="1:24" s="443" customFormat="1" ht="10.5" customHeight="1">
      <c r="A73" s="474" t="s">
        <v>126</v>
      </c>
      <c r="B73" s="440" t="s">
        <v>127</v>
      </c>
      <c r="C73" s="474" t="s">
        <v>128</v>
      </c>
      <c r="D73" s="440" t="s">
        <v>129</v>
      </c>
      <c r="E73" s="440" t="s">
        <v>246</v>
      </c>
      <c r="F73" s="440">
        <v>2027</v>
      </c>
      <c r="G73" s="475">
        <f>'Càlcul pressupost '!AI79</f>
        <v>100</v>
      </c>
      <c r="H73" s="476">
        <f>'Càlcul pressupost '!AJ79</f>
        <v>84.072563718140927</v>
      </c>
      <c r="I73" s="476">
        <f>'Càlcul pressupost '!AK79</f>
        <v>35.999999999999993</v>
      </c>
      <c r="J73" s="477">
        <f>'Càlcul pressupost '!AL79</f>
        <v>0</v>
      </c>
      <c r="K73" s="442">
        <f t="shared" si="31"/>
        <v>0</v>
      </c>
      <c r="L73" s="442">
        <f t="shared" si="31"/>
        <v>1</v>
      </c>
      <c r="M73" s="478">
        <f t="shared" ref="M73:M85" si="40">G73*$K73</f>
        <v>0</v>
      </c>
      <c r="N73" s="479">
        <f t="shared" si="39"/>
        <v>0</v>
      </c>
      <c r="O73" s="480">
        <f t="shared" si="37"/>
        <v>0</v>
      </c>
      <c r="P73" s="479">
        <f t="shared" si="38"/>
        <v>0</v>
      </c>
      <c r="Q73" s="480">
        <f t="shared" si="23"/>
        <v>0</v>
      </c>
      <c r="R73" s="480">
        <f t="shared" si="32"/>
        <v>100</v>
      </c>
      <c r="S73" s="479">
        <f t="shared" si="33"/>
        <v>84.072563718140927</v>
      </c>
      <c r="T73" s="480">
        <f t="shared" si="34"/>
        <v>35.999999999999993</v>
      </c>
      <c r="U73" s="479">
        <f t="shared" si="35"/>
        <v>0</v>
      </c>
      <c r="V73" s="480">
        <f t="shared" si="26"/>
        <v>84.072563718140927</v>
      </c>
      <c r="X73" s="455">
        <f t="shared" si="27"/>
        <v>0</v>
      </c>
    </row>
    <row r="74" spans="1:24" s="443" customFormat="1" ht="10.5" customHeight="1">
      <c r="A74" s="474" t="s">
        <v>126</v>
      </c>
      <c r="B74" s="440" t="s">
        <v>127</v>
      </c>
      <c r="C74" s="474" t="s">
        <v>267</v>
      </c>
      <c r="D74" s="440" t="s">
        <v>268</v>
      </c>
      <c r="E74" s="440" t="s">
        <v>246</v>
      </c>
      <c r="F74" s="440">
        <v>2027</v>
      </c>
      <c r="G74" s="475" t="e">
        <f>'Càlcul pressupost '!#REF!</f>
        <v>#REF!</v>
      </c>
      <c r="H74" s="476" t="e">
        <f>'Càlcul pressupost '!#REF!</f>
        <v>#REF!</v>
      </c>
      <c r="I74" s="476" t="e">
        <f>'Càlcul pressupost '!#REF!</f>
        <v>#REF!</v>
      </c>
      <c r="J74" s="477" t="e">
        <f>'Càlcul pressupost '!#REF!</f>
        <v>#REF!</v>
      </c>
      <c r="K74" s="442">
        <f t="shared" si="31"/>
        <v>0</v>
      </c>
      <c r="L74" s="442">
        <f t="shared" si="31"/>
        <v>1</v>
      </c>
      <c r="M74" s="478" t="e">
        <f t="shared" si="40"/>
        <v>#REF!</v>
      </c>
      <c r="N74" s="479" t="e">
        <f t="shared" si="39"/>
        <v>#REF!</v>
      </c>
      <c r="O74" s="480" t="e">
        <f t="shared" si="37"/>
        <v>#REF!</v>
      </c>
      <c r="P74" s="479" t="e">
        <f t="shared" si="38"/>
        <v>#REF!</v>
      </c>
      <c r="Q74" s="480" t="e">
        <f t="shared" si="23"/>
        <v>#REF!</v>
      </c>
      <c r="R74" s="480" t="e">
        <f t="shared" si="32"/>
        <v>#REF!</v>
      </c>
      <c r="S74" s="479" t="e">
        <f t="shared" si="33"/>
        <v>#REF!</v>
      </c>
      <c r="T74" s="480" t="e">
        <f t="shared" si="34"/>
        <v>#REF!</v>
      </c>
      <c r="U74" s="479" t="e">
        <f t="shared" si="35"/>
        <v>#REF!</v>
      </c>
      <c r="V74" s="480" t="e">
        <f t="shared" si="26"/>
        <v>#REF!</v>
      </c>
      <c r="X74" s="455" t="e">
        <f t="shared" si="27"/>
        <v>#REF!</v>
      </c>
    </row>
    <row r="75" spans="1:24" s="443" customFormat="1" ht="10.5" customHeight="1">
      <c r="A75" s="474" t="s">
        <v>130</v>
      </c>
      <c r="B75" s="440" t="s">
        <v>131</v>
      </c>
      <c r="C75" s="474" t="s">
        <v>132</v>
      </c>
      <c r="D75" s="440" t="s">
        <v>133</v>
      </c>
      <c r="E75" s="440" t="s">
        <v>246</v>
      </c>
      <c r="F75" s="440">
        <v>2027</v>
      </c>
      <c r="G75" s="475">
        <f>'Càlcul pressupost '!AI80</f>
        <v>304.02743628185908</v>
      </c>
      <c r="H75" s="476">
        <f>'Càlcul pressupost '!AJ80</f>
        <v>419.2437781109445</v>
      </c>
      <c r="I75" s="476">
        <f>'Càlcul pressupost '!AK80</f>
        <v>150.32465373961219</v>
      </c>
      <c r="J75" s="477">
        <f>'Càlcul pressupost '!AL80</f>
        <v>0</v>
      </c>
      <c r="K75" s="442">
        <f t="shared" si="31"/>
        <v>1</v>
      </c>
      <c r="L75" s="442">
        <f t="shared" si="31"/>
        <v>0</v>
      </c>
      <c r="M75" s="478">
        <f t="shared" si="40"/>
        <v>304.02743628185908</v>
      </c>
      <c r="N75" s="479">
        <f t="shared" si="39"/>
        <v>419.2437781109445</v>
      </c>
      <c r="O75" s="480">
        <f t="shared" si="37"/>
        <v>150.32465373961219</v>
      </c>
      <c r="P75" s="479">
        <f t="shared" si="38"/>
        <v>0</v>
      </c>
      <c r="Q75" s="480">
        <f t="shared" si="23"/>
        <v>419.2437781109445</v>
      </c>
      <c r="R75" s="480">
        <f t="shared" si="32"/>
        <v>0</v>
      </c>
      <c r="S75" s="479">
        <f t="shared" si="33"/>
        <v>0</v>
      </c>
      <c r="T75" s="480">
        <f t="shared" si="34"/>
        <v>0</v>
      </c>
      <c r="U75" s="479">
        <f t="shared" si="35"/>
        <v>0</v>
      </c>
      <c r="V75" s="480">
        <f t="shared" si="26"/>
        <v>0</v>
      </c>
      <c r="X75" s="455">
        <f t="shared" si="27"/>
        <v>-5.6843418860808015E-14</v>
      </c>
    </row>
    <row r="76" spans="1:24" s="443" customFormat="1" ht="10.5" customHeight="1">
      <c r="A76" s="474" t="s">
        <v>134</v>
      </c>
      <c r="B76" s="440" t="s">
        <v>135</v>
      </c>
      <c r="C76" s="474" t="s">
        <v>136</v>
      </c>
      <c r="D76" s="440" t="s">
        <v>137</v>
      </c>
      <c r="E76" s="440" t="s">
        <v>246</v>
      </c>
      <c r="F76" s="440">
        <v>2027</v>
      </c>
      <c r="G76" s="475">
        <f>'Càlcul pressupost '!AI81</f>
        <v>1375</v>
      </c>
      <c r="H76" s="476">
        <f>'Càlcul pressupost '!AJ81</f>
        <v>1399.2059970014991</v>
      </c>
      <c r="I76" s="476">
        <f>'Càlcul pressupost '!AK81</f>
        <v>555.75</v>
      </c>
      <c r="J76" s="477">
        <f>'Càlcul pressupost '!AL81</f>
        <v>0</v>
      </c>
      <c r="K76" s="448">
        <f t="shared" si="31"/>
        <v>0.85</v>
      </c>
      <c r="L76" s="448">
        <f t="shared" si="31"/>
        <v>0.15000000000000002</v>
      </c>
      <c r="M76" s="478">
        <f t="shared" si="40"/>
        <v>1168.75</v>
      </c>
      <c r="N76" s="479">
        <f>H76*$K76</f>
        <v>1189.3250974512741</v>
      </c>
      <c r="O76" s="480">
        <f t="shared" si="37"/>
        <v>472.38749999999999</v>
      </c>
      <c r="P76" s="479">
        <f t="shared" si="38"/>
        <v>0</v>
      </c>
      <c r="Q76" s="480">
        <f t="shared" si="23"/>
        <v>1189.3250974512741</v>
      </c>
      <c r="R76" s="480">
        <f t="shared" si="32"/>
        <v>206.25</v>
      </c>
      <c r="S76" s="479">
        <f>H76-N76</f>
        <v>209.88089955022497</v>
      </c>
      <c r="T76" s="480">
        <f t="shared" si="34"/>
        <v>83.362500000000011</v>
      </c>
      <c r="U76" s="479">
        <f t="shared" si="35"/>
        <v>0</v>
      </c>
      <c r="V76" s="480">
        <f t="shared" si="26"/>
        <v>209.88089955022497</v>
      </c>
      <c r="X76" s="455">
        <f t="shared" si="27"/>
        <v>-2.8421709430404007E-13</v>
      </c>
    </row>
    <row r="77" spans="1:24" s="443" customFormat="1" ht="10.5" customHeight="1">
      <c r="A77" s="474" t="s">
        <v>134</v>
      </c>
      <c r="B77" s="440" t="s">
        <v>135</v>
      </c>
      <c r="C77" s="474" t="s">
        <v>138</v>
      </c>
      <c r="D77" s="440" t="s">
        <v>139</v>
      </c>
      <c r="E77" s="440" t="s">
        <v>246</v>
      </c>
      <c r="F77" s="440">
        <v>2027</v>
      </c>
      <c r="G77" s="475">
        <f>'Càlcul pressupost '!AI82</f>
        <v>205</v>
      </c>
      <c r="H77" s="476">
        <f>'Càlcul pressupost '!AJ82</f>
        <v>84.072563718140927</v>
      </c>
      <c r="I77" s="476">
        <f>'Càlcul pressupost '!AK82</f>
        <v>51.75</v>
      </c>
      <c r="J77" s="477">
        <f>'Càlcul pressupost '!AL82</f>
        <v>0</v>
      </c>
      <c r="K77" s="448">
        <f t="shared" si="31"/>
        <v>0.85</v>
      </c>
      <c r="L77" s="448">
        <f t="shared" si="31"/>
        <v>0.15000000000000002</v>
      </c>
      <c r="M77" s="478">
        <f t="shared" si="40"/>
        <v>174.25</v>
      </c>
      <c r="N77" s="479">
        <f t="shared" si="39"/>
        <v>71.461679160419791</v>
      </c>
      <c r="O77" s="480">
        <f t="shared" si="37"/>
        <v>43.987499999999997</v>
      </c>
      <c r="P77" s="479">
        <f t="shared" si="38"/>
        <v>0</v>
      </c>
      <c r="Q77" s="480">
        <f t="shared" si="23"/>
        <v>71.461679160419791</v>
      </c>
      <c r="R77" s="480">
        <f t="shared" si="32"/>
        <v>30.75</v>
      </c>
      <c r="S77" s="479">
        <f t="shared" si="33"/>
        <v>12.610884557721135</v>
      </c>
      <c r="T77" s="480">
        <f t="shared" si="34"/>
        <v>7.7625000000000028</v>
      </c>
      <c r="U77" s="479">
        <f t="shared" si="35"/>
        <v>0</v>
      </c>
      <c r="V77" s="480">
        <f t="shared" si="26"/>
        <v>12.610884557721135</v>
      </c>
      <c r="X77" s="455">
        <f t="shared" si="27"/>
        <v>1.4210854715202004E-14</v>
      </c>
    </row>
    <row r="78" spans="1:24" s="443" customFormat="1" ht="10.5" customHeight="1">
      <c r="A78" s="474" t="s">
        <v>134</v>
      </c>
      <c r="B78" s="440" t="s">
        <v>135</v>
      </c>
      <c r="C78" s="474" t="s">
        <v>140</v>
      </c>
      <c r="D78" s="440" t="s">
        <v>141</v>
      </c>
      <c r="E78" s="440" t="s">
        <v>246</v>
      </c>
      <c r="F78" s="440">
        <v>2027</v>
      </c>
      <c r="G78" s="475">
        <f>'Càlcul pressupost '!AI83</f>
        <v>440</v>
      </c>
      <c r="H78" s="476">
        <f>'Càlcul pressupost '!AJ83</f>
        <v>1399.2068965517242</v>
      </c>
      <c r="I78" s="476">
        <f>'Càlcul pressupost '!AK83</f>
        <v>415.49999999999994</v>
      </c>
      <c r="J78" s="477">
        <f>'Càlcul pressupost '!AL83</f>
        <v>0</v>
      </c>
      <c r="K78" s="448">
        <f t="shared" si="31"/>
        <v>0.85</v>
      </c>
      <c r="L78" s="448">
        <f t="shared" si="31"/>
        <v>0.15000000000000002</v>
      </c>
      <c r="M78" s="478">
        <f t="shared" si="40"/>
        <v>374</v>
      </c>
      <c r="N78" s="479">
        <f t="shared" si="39"/>
        <v>1189.3258620689655</v>
      </c>
      <c r="O78" s="480">
        <f t="shared" si="37"/>
        <v>353.17499999999995</v>
      </c>
      <c r="P78" s="479">
        <f t="shared" si="38"/>
        <v>0</v>
      </c>
      <c r="Q78" s="480">
        <f t="shared" si="23"/>
        <v>1189.3258620689655</v>
      </c>
      <c r="R78" s="480">
        <f t="shared" si="32"/>
        <v>66</v>
      </c>
      <c r="S78" s="479">
        <f t="shared" si="33"/>
        <v>209.88103448275865</v>
      </c>
      <c r="T78" s="480">
        <f t="shared" si="34"/>
        <v>62.324999999999989</v>
      </c>
      <c r="U78" s="479">
        <f t="shared" si="35"/>
        <v>0</v>
      </c>
      <c r="V78" s="480">
        <f t="shared" si="26"/>
        <v>209.88103448275865</v>
      </c>
      <c r="X78" s="455">
        <f t="shared" si="27"/>
        <v>0</v>
      </c>
    </row>
    <row r="79" spans="1:24" s="443" customFormat="1" ht="10.5" customHeight="1">
      <c r="A79" s="474" t="s">
        <v>142</v>
      </c>
      <c r="B79" s="440" t="s">
        <v>143</v>
      </c>
      <c r="C79" s="474" t="s">
        <v>144</v>
      </c>
      <c r="D79" s="440" t="s">
        <v>145</v>
      </c>
      <c r="E79" s="440" t="s">
        <v>246</v>
      </c>
      <c r="F79" s="440">
        <v>2027</v>
      </c>
      <c r="G79" s="475">
        <f>'Càlcul pressupost '!AI84</f>
        <v>240</v>
      </c>
      <c r="H79" s="476">
        <f>'Càlcul pressupost '!AJ84</f>
        <v>141.12173913043478</v>
      </c>
      <c r="I79" s="476">
        <f>'Càlcul pressupost '!AK84</f>
        <v>71.25</v>
      </c>
      <c r="J79" s="477">
        <f>'Càlcul pressupost '!AL84</f>
        <v>0</v>
      </c>
      <c r="K79" s="442">
        <f t="shared" si="31"/>
        <v>1</v>
      </c>
      <c r="L79" s="442">
        <f t="shared" si="31"/>
        <v>0</v>
      </c>
      <c r="M79" s="478">
        <f t="shared" si="40"/>
        <v>240</v>
      </c>
      <c r="N79" s="479">
        <f t="shared" si="39"/>
        <v>141.12173913043478</v>
      </c>
      <c r="O79" s="480">
        <f t="shared" si="37"/>
        <v>71.25</v>
      </c>
      <c r="P79" s="479">
        <f t="shared" si="38"/>
        <v>0</v>
      </c>
      <c r="Q79" s="480">
        <f t="shared" si="23"/>
        <v>141.12173913043478</v>
      </c>
      <c r="R79" s="480">
        <f t="shared" si="32"/>
        <v>0</v>
      </c>
      <c r="S79" s="479">
        <f t="shared" si="33"/>
        <v>0</v>
      </c>
      <c r="T79" s="480">
        <f t="shared" si="34"/>
        <v>0</v>
      </c>
      <c r="U79" s="479">
        <f t="shared" si="35"/>
        <v>0</v>
      </c>
      <c r="V79" s="480">
        <f t="shared" si="26"/>
        <v>0</v>
      </c>
      <c r="X79" s="455">
        <f t="shared" si="27"/>
        <v>0</v>
      </c>
    </row>
    <row r="80" spans="1:24" s="443" customFormat="1" ht="10.5" customHeight="1">
      <c r="A80" s="474" t="s">
        <v>146</v>
      </c>
      <c r="B80" s="440" t="s">
        <v>147</v>
      </c>
      <c r="C80" s="474" t="s">
        <v>148</v>
      </c>
      <c r="D80" s="440" t="s">
        <v>149</v>
      </c>
      <c r="E80" s="440" t="s">
        <v>246</v>
      </c>
      <c r="F80" s="440">
        <v>2027</v>
      </c>
      <c r="G80" s="475">
        <f>'Càlcul pressupost '!AI85</f>
        <v>205</v>
      </c>
      <c r="H80" s="476">
        <f>'Càlcul pressupost '!AJ85</f>
        <v>342.2952023988006</v>
      </c>
      <c r="I80" s="476">
        <f>'Càlcul pressupost '!AK85</f>
        <v>116.25</v>
      </c>
      <c r="J80" s="477">
        <f>'Càlcul pressupost '!AL85</f>
        <v>0</v>
      </c>
      <c r="K80" s="442">
        <f t="shared" si="31"/>
        <v>1</v>
      </c>
      <c r="L80" s="442">
        <f t="shared" si="31"/>
        <v>0</v>
      </c>
      <c r="M80" s="478">
        <f t="shared" si="40"/>
        <v>205</v>
      </c>
      <c r="N80" s="479">
        <f t="shared" si="39"/>
        <v>342.2952023988006</v>
      </c>
      <c r="O80" s="480">
        <f t="shared" si="37"/>
        <v>116.25</v>
      </c>
      <c r="P80" s="479">
        <f t="shared" si="38"/>
        <v>0</v>
      </c>
      <c r="Q80" s="480">
        <f t="shared" si="23"/>
        <v>342.2952023988006</v>
      </c>
      <c r="R80" s="480">
        <f t="shared" si="32"/>
        <v>0</v>
      </c>
      <c r="S80" s="479">
        <f t="shared" si="33"/>
        <v>0</v>
      </c>
      <c r="T80" s="480">
        <f t="shared" si="34"/>
        <v>0</v>
      </c>
      <c r="U80" s="479">
        <f t="shared" si="35"/>
        <v>0</v>
      </c>
      <c r="V80" s="480">
        <f t="shared" si="26"/>
        <v>0</v>
      </c>
      <c r="X80" s="455">
        <f t="shared" si="27"/>
        <v>0</v>
      </c>
    </row>
    <row r="81" spans="1:24" s="443" customFormat="1" ht="10.5" customHeight="1">
      <c r="A81" s="474" t="s">
        <v>150</v>
      </c>
      <c r="B81" s="440" t="s">
        <v>151</v>
      </c>
      <c r="C81" s="474" t="s">
        <v>152</v>
      </c>
      <c r="D81" s="440" t="s">
        <v>153</v>
      </c>
      <c r="E81" s="440" t="s">
        <v>246</v>
      </c>
      <c r="F81" s="440">
        <v>2027</v>
      </c>
      <c r="G81" s="475">
        <f>'Càlcul pressupost '!AI86</f>
        <v>1100</v>
      </c>
      <c r="H81" s="476">
        <f>'Càlcul pressupost '!AJ86</f>
        <v>765.66041979010492</v>
      </c>
      <c r="I81" s="476">
        <f>'Càlcul pressupost '!AK86</f>
        <v>356.25</v>
      </c>
      <c r="J81" s="477">
        <f>'Càlcul pressupost '!AL86</f>
        <v>0</v>
      </c>
      <c r="K81" s="442">
        <f t="shared" si="31"/>
        <v>1</v>
      </c>
      <c r="L81" s="442">
        <f t="shared" si="31"/>
        <v>0</v>
      </c>
      <c r="M81" s="478">
        <f t="shared" si="40"/>
        <v>1100</v>
      </c>
      <c r="N81" s="479">
        <f t="shared" si="39"/>
        <v>765.66041979010492</v>
      </c>
      <c r="O81" s="480">
        <f t="shared" si="37"/>
        <v>356.25</v>
      </c>
      <c r="P81" s="479">
        <f t="shared" si="38"/>
        <v>0</v>
      </c>
      <c r="Q81" s="480">
        <f t="shared" si="23"/>
        <v>765.66041979010492</v>
      </c>
      <c r="R81" s="480">
        <f t="shared" si="32"/>
        <v>0</v>
      </c>
      <c r="S81" s="479">
        <f t="shared" si="33"/>
        <v>0</v>
      </c>
      <c r="T81" s="480">
        <f t="shared" si="34"/>
        <v>0</v>
      </c>
      <c r="U81" s="479">
        <f t="shared" si="35"/>
        <v>0</v>
      </c>
      <c r="V81" s="480">
        <f t="shared" si="26"/>
        <v>0</v>
      </c>
      <c r="X81" s="455">
        <f t="shared" si="27"/>
        <v>2.2737367544323206E-13</v>
      </c>
    </row>
    <row r="82" spans="1:24" s="443" customFormat="1" ht="10.5" customHeight="1">
      <c r="A82" s="474" t="s">
        <v>134</v>
      </c>
      <c r="B82" s="440" t="s">
        <v>135</v>
      </c>
      <c r="C82" s="474" t="s">
        <v>154</v>
      </c>
      <c r="D82" s="440" t="s">
        <v>155</v>
      </c>
      <c r="E82" s="440" t="s">
        <v>246</v>
      </c>
      <c r="F82" s="440">
        <v>2027</v>
      </c>
      <c r="G82" s="475">
        <f>'Càlcul pressupost '!AI87</f>
        <v>175</v>
      </c>
      <c r="H82" s="476">
        <f>'Càlcul pressupost '!AJ87</f>
        <v>348.30044977511244</v>
      </c>
      <c r="I82" s="476">
        <f>'Càlcul pressupost '!AK87</f>
        <v>113.24999999999999</v>
      </c>
      <c r="J82" s="477">
        <f>'Càlcul pressupost '!AL87</f>
        <v>0</v>
      </c>
      <c r="K82" s="442">
        <f t="shared" ref="K82:L101" si="41">K56</f>
        <v>1</v>
      </c>
      <c r="L82" s="442">
        <f t="shared" si="41"/>
        <v>0</v>
      </c>
      <c r="M82" s="478">
        <f t="shared" si="40"/>
        <v>175</v>
      </c>
      <c r="N82" s="479">
        <f t="shared" si="39"/>
        <v>348.30044977511244</v>
      </c>
      <c r="O82" s="480">
        <f t="shared" si="37"/>
        <v>113.24999999999999</v>
      </c>
      <c r="P82" s="479">
        <f t="shared" si="38"/>
        <v>0</v>
      </c>
      <c r="Q82" s="480">
        <f t="shared" si="23"/>
        <v>348.30044977511244</v>
      </c>
      <c r="R82" s="480">
        <f t="shared" si="32"/>
        <v>0</v>
      </c>
      <c r="S82" s="479">
        <f t="shared" si="33"/>
        <v>0</v>
      </c>
      <c r="T82" s="480">
        <f t="shared" si="34"/>
        <v>0</v>
      </c>
      <c r="U82" s="479">
        <f t="shared" si="35"/>
        <v>0</v>
      </c>
      <c r="V82" s="480">
        <f t="shared" si="26"/>
        <v>0</v>
      </c>
      <c r="X82" s="455">
        <f t="shared" si="27"/>
        <v>-5.6843418860808015E-14</v>
      </c>
    </row>
    <row r="83" spans="1:24" s="443" customFormat="1" ht="10.5" customHeight="1">
      <c r="A83" s="474" t="s">
        <v>134</v>
      </c>
      <c r="B83" s="440" t="s">
        <v>135</v>
      </c>
      <c r="C83" s="474" t="s">
        <v>156</v>
      </c>
      <c r="D83" s="440" t="s">
        <v>157</v>
      </c>
      <c r="E83" s="440" t="s">
        <v>246</v>
      </c>
      <c r="F83" s="440">
        <v>2027</v>
      </c>
      <c r="G83" s="475">
        <f>'Càlcul pressupost '!AI88</f>
        <v>35</v>
      </c>
      <c r="H83" s="476">
        <f>'Càlcul pressupost '!AJ88</f>
        <v>27.020539730134931</v>
      </c>
      <c r="I83" s="476">
        <f>'Càlcul pressupost '!AK88</f>
        <v>11.999584487534626</v>
      </c>
      <c r="J83" s="477">
        <f>'Càlcul pressupost '!AL88</f>
        <v>0</v>
      </c>
      <c r="K83" s="448">
        <f t="shared" si="41"/>
        <v>0.85</v>
      </c>
      <c r="L83" s="448">
        <f t="shared" si="41"/>
        <v>0.15000000000000002</v>
      </c>
      <c r="M83" s="478">
        <f t="shared" si="40"/>
        <v>29.75</v>
      </c>
      <c r="N83" s="479">
        <f t="shared" si="39"/>
        <v>22.967458770614691</v>
      </c>
      <c r="O83" s="480">
        <f t="shared" si="37"/>
        <v>10.199646814404431</v>
      </c>
      <c r="P83" s="479">
        <f t="shared" si="38"/>
        <v>0</v>
      </c>
      <c r="Q83" s="480">
        <f t="shared" si="23"/>
        <v>22.967458770614691</v>
      </c>
      <c r="R83" s="480">
        <f t="shared" si="32"/>
        <v>5.25</v>
      </c>
      <c r="S83" s="479">
        <f t="shared" si="33"/>
        <v>4.0530809595202406</v>
      </c>
      <c r="T83" s="480">
        <f t="shared" si="34"/>
        <v>1.799937673130195</v>
      </c>
      <c r="U83" s="479">
        <f t="shared" si="35"/>
        <v>0</v>
      </c>
      <c r="V83" s="480">
        <f t="shared" si="26"/>
        <v>4.0530809595202406</v>
      </c>
      <c r="X83" s="455">
        <f t="shared" si="27"/>
        <v>-1.0658141036401503E-14</v>
      </c>
    </row>
    <row r="84" spans="1:24" s="443" customFormat="1" ht="10.5" customHeight="1">
      <c r="A84" s="474" t="s">
        <v>134</v>
      </c>
      <c r="B84" s="440" t="s">
        <v>135</v>
      </c>
      <c r="C84" s="474" t="s">
        <v>158</v>
      </c>
      <c r="D84" s="440" t="s">
        <v>159</v>
      </c>
      <c r="E84" s="440" t="s">
        <v>246</v>
      </c>
      <c r="F84" s="440">
        <v>2027</v>
      </c>
      <c r="G84" s="475">
        <f>'Càlcul pressupost '!AI89</f>
        <v>700</v>
      </c>
      <c r="H84" s="476">
        <f>'Càlcul pressupost '!AJ89</f>
        <v>315.27196401799097</v>
      </c>
      <c r="I84" s="476">
        <f>'Càlcul pressupost '!AK89</f>
        <v>183.75</v>
      </c>
      <c r="J84" s="477">
        <f>'Càlcul pressupost '!AL89</f>
        <v>0</v>
      </c>
      <c r="K84" s="448">
        <f t="shared" si="41"/>
        <v>0.8</v>
      </c>
      <c r="L84" s="448">
        <f t="shared" si="41"/>
        <v>0.19999999999999996</v>
      </c>
      <c r="M84" s="478">
        <f t="shared" si="40"/>
        <v>560</v>
      </c>
      <c r="N84" s="479">
        <f t="shared" si="39"/>
        <v>252.21757121439279</v>
      </c>
      <c r="O84" s="480">
        <f t="shared" si="37"/>
        <v>147</v>
      </c>
      <c r="P84" s="479">
        <f t="shared" si="38"/>
        <v>0</v>
      </c>
      <c r="Q84" s="480">
        <f t="shared" si="23"/>
        <v>252.21757121439279</v>
      </c>
      <c r="R84" s="480">
        <f t="shared" si="32"/>
        <v>140</v>
      </c>
      <c r="S84" s="479">
        <f t="shared" si="33"/>
        <v>63.054392803598176</v>
      </c>
      <c r="T84" s="480">
        <f t="shared" si="34"/>
        <v>36.75</v>
      </c>
      <c r="U84" s="479">
        <f t="shared" si="35"/>
        <v>0</v>
      </c>
      <c r="V84" s="480">
        <f t="shared" si="26"/>
        <v>63.054392803598176</v>
      </c>
      <c r="X84" s="455">
        <f t="shared" si="27"/>
        <v>0</v>
      </c>
    </row>
    <row r="85" spans="1:24" s="443" customFormat="1" ht="10.5" customHeight="1">
      <c r="A85" s="474" t="s">
        <v>134</v>
      </c>
      <c r="B85" s="440" t="s">
        <v>135</v>
      </c>
      <c r="C85" s="474" t="s">
        <v>160</v>
      </c>
      <c r="D85" s="440" t="s">
        <v>161</v>
      </c>
      <c r="E85" s="440" t="s">
        <v>246</v>
      </c>
      <c r="F85" s="440">
        <v>2027</v>
      </c>
      <c r="G85" s="475">
        <f>'Càlcul pressupost '!AI90</f>
        <v>35</v>
      </c>
      <c r="H85" s="476">
        <f>'Càlcul pressupost '!AJ90</f>
        <v>0</v>
      </c>
      <c r="I85" s="476">
        <f>'Càlcul pressupost '!AK90</f>
        <v>5.25</v>
      </c>
      <c r="J85" s="477">
        <f>'Càlcul pressupost '!AL90</f>
        <v>0</v>
      </c>
      <c r="K85" s="448">
        <f t="shared" si="41"/>
        <v>0.85</v>
      </c>
      <c r="L85" s="448">
        <f t="shared" si="41"/>
        <v>0.15000000000000002</v>
      </c>
      <c r="M85" s="478">
        <f t="shared" si="40"/>
        <v>29.75</v>
      </c>
      <c r="N85" s="479">
        <f t="shared" si="39"/>
        <v>0</v>
      </c>
      <c r="O85" s="480">
        <f t="shared" si="37"/>
        <v>4.4624999999999995</v>
      </c>
      <c r="P85" s="479">
        <f t="shared" si="38"/>
        <v>0</v>
      </c>
      <c r="Q85" s="480">
        <f t="shared" si="23"/>
        <v>0</v>
      </c>
      <c r="R85" s="480">
        <f t="shared" si="32"/>
        <v>5.25</v>
      </c>
      <c r="S85" s="479">
        <f t="shared" si="33"/>
        <v>0</v>
      </c>
      <c r="T85" s="480">
        <f t="shared" si="34"/>
        <v>0.78750000000000053</v>
      </c>
      <c r="U85" s="479">
        <f t="shared" si="35"/>
        <v>0</v>
      </c>
      <c r="V85" s="480">
        <f t="shared" si="26"/>
        <v>0</v>
      </c>
      <c r="X85" s="455">
        <f t="shared" si="27"/>
        <v>0</v>
      </c>
    </row>
    <row r="86" spans="1:24" s="443" customFormat="1" ht="10.5" customHeight="1">
      <c r="A86" s="474" t="s">
        <v>164</v>
      </c>
      <c r="B86" s="440" t="s">
        <v>165</v>
      </c>
      <c r="C86" s="474" t="s">
        <v>166</v>
      </c>
      <c r="D86" s="440" t="s">
        <v>167</v>
      </c>
      <c r="E86" s="440" t="s">
        <v>246</v>
      </c>
      <c r="F86" s="440">
        <v>2027</v>
      </c>
      <c r="G86" s="475">
        <f>'Càlcul pressupost '!AI92</f>
        <v>105</v>
      </c>
      <c r="H86" s="476">
        <f>'Càlcul pressupost '!AJ92</f>
        <v>210.18125937031485</v>
      </c>
      <c r="I86" s="476">
        <f>'Càlcul pressupost '!AK92</f>
        <v>68.249999999999986</v>
      </c>
      <c r="J86" s="477">
        <f>'Càlcul pressupost '!AL92</f>
        <v>0</v>
      </c>
      <c r="K86" s="448">
        <f t="shared" si="41"/>
        <v>0.8</v>
      </c>
      <c r="L86" s="448">
        <f t="shared" si="41"/>
        <v>0.19999999999999996</v>
      </c>
      <c r="M86" s="478">
        <f>G86*$K86</f>
        <v>84</v>
      </c>
      <c r="N86" s="479">
        <f>H86*$K86</f>
        <v>168.14500749625188</v>
      </c>
      <c r="O86" s="480">
        <f>I86*$K86</f>
        <v>54.599999999999994</v>
      </c>
      <c r="P86" s="479">
        <f>J86*$K86</f>
        <v>0</v>
      </c>
      <c r="Q86" s="480">
        <f>N86+P86</f>
        <v>168.14500749625188</v>
      </c>
      <c r="R86" s="480">
        <f t="shared" si="32"/>
        <v>21</v>
      </c>
      <c r="S86" s="479">
        <f t="shared" ref="S86:U87" si="42">H86-N86</f>
        <v>42.03625187406297</v>
      </c>
      <c r="T86" s="480">
        <f t="shared" si="42"/>
        <v>13.649999999999991</v>
      </c>
      <c r="U86" s="479">
        <f t="shared" si="42"/>
        <v>0</v>
      </c>
      <c r="V86" s="480">
        <f t="shared" si="26"/>
        <v>42.03625187406297</v>
      </c>
      <c r="X86" s="481">
        <f t="shared" si="27"/>
        <v>0</v>
      </c>
    </row>
    <row r="87" spans="1:24" s="443" customFormat="1" ht="10.5" customHeight="1" thickBot="1">
      <c r="A87" s="474" t="s">
        <v>164</v>
      </c>
      <c r="B87" s="440" t="s">
        <v>165</v>
      </c>
      <c r="C87" s="474" t="s">
        <v>166</v>
      </c>
      <c r="D87" s="440" t="s">
        <v>286</v>
      </c>
      <c r="E87" s="440" t="s">
        <v>246</v>
      </c>
      <c r="F87" s="440">
        <v>2027</v>
      </c>
      <c r="G87" s="475">
        <f>'Càlcul pressupost '!AI93</f>
        <v>0</v>
      </c>
      <c r="H87" s="476">
        <f>'Càlcul pressupost '!AJ93</f>
        <v>555.47916041979011</v>
      </c>
      <c r="I87" s="476">
        <f>'Càlcul pressupost '!AK93</f>
        <v>138.75</v>
      </c>
      <c r="J87" s="477">
        <f>'Càlcul pressupost '!AL93</f>
        <v>0</v>
      </c>
      <c r="K87" s="448">
        <f t="shared" si="41"/>
        <v>0.8</v>
      </c>
      <c r="L87" s="448">
        <f t="shared" si="41"/>
        <v>0.19999999999999996</v>
      </c>
      <c r="M87" s="478">
        <f t="shared" ref="M87:P88" si="43">G87*$K87</f>
        <v>0</v>
      </c>
      <c r="N87" s="479">
        <f t="shared" si="43"/>
        <v>444.38332833583212</v>
      </c>
      <c r="O87" s="480">
        <f t="shared" si="43"/>
        <v>111</v>
      </c>
      <c r="P87" s="479">
        <f t="shared" si="43"/>
        <v>0</v>
      </c>
      <c r="Q87" s="480">
        <f t="shared" si="23"/>
        <v>444.38332833583212</v>
      </c>
      <c r="R87" s="480">
        <f>G87-M87</f>
        <v>0</v>
      </c>
      <c r="S87" s="479">
        <f t="shared" si="42"/>
        <v>111.09583208395799</v>
      </c>
      <c r="T87" s="480">
        <f t="shared" si="42"/>
        <v>27.75</v>
      </c>
      <c r="U87" s="479">
        <f t="shared" si="42"/>
        <v>0</v>
      </c>
      <c r="V87" s="480">
        <f t="shared" si="26"/>
        <v>111.09583208395799</v>
      </c>
      <c r="X87" s="455">
        <f t="shared" si="27"/>
        <v>0</v>
      </c>
    </row>
    <row r="88" spans="1:24" s="443" customFormat="1" ht="10.5" customHeight="1">
      <c r="A88" s="465" t="s">
        <v>85</v>
      </c>
      <c r="B88" s="466" t="s">
        <v>86</v>
      </c>
      <c r="C88" s="465" t="s">
        <v>87</v>
      </c>
      <c r="D88" s="482" t="s">
        <v>88</v>
      </c>
      <c r="E88" s="466" t="s">
        <v>246</v>
      </c>
      <c r="F88" s="466">
        <v>2028</v>
      </c>
      <c r="G88" s="467">
        <f>'Càlcul pressupost '!AI106</f>
        <v>181.0791604197901</v>
      </c>
      <c r="H88" s="468">
        <f>'Càlcul pressupost '!AJ106</f>
        <v>92.660569715142429</v>
      </c>
      <c r="I88" s="468">
        <f>'Càlcul pressupost '!AK106</f>
        <v>58.831994459833794</v>
      </c>
      <c r="J88" s="469">
        <f>'Càlcul pressupost '!AL106</f>
        <v>0</v>
      </c>
      <c r="K88" s="470">
        <f t="shared" si="41"/>
        <v>1</v>
      </c>
      <c r="L88" s="470">
        <f t="shared" si="41"/>
        <v>0</v>
      </c>
      <c r="M88" s="471">
        <f t="shared" si="43"/>
        <v>181.0791604197901</v>
      </c>
      <c r="N88" s="472">
        <f t="shared" si="43"/>
        <v>92.660569715142429</v>
      </c>
      <c r="O88" s="473">
        <f t="shared" si="43"/>
        <v>58.831994459833794</v>
      </c>
      <c r="P88" s="472">
        <f t="shared" si="43"/>
        <v>0</v>
      </c>
      <c r="Q88" s="473">
        <f>N88+P88</f>
        <v>92.660569715142429</v>
      </c>
      <c r="R88" s="473">
        <f t="shared" ref="R88:R111" si="44">G88-M88</f>
        <v>0</v>
      </c>
      <c r="S88" s="472">
        <f t="shared" ref="S88:S111" si="45">H88-N88</f>
        <v>0</v>
      </c>
      <c r="T88" s="473">
        <f t="shared" ref="T88:T111" si="46">I88-O88</f>
        <v>0</v>
      </c>
      <c r="U88" s="472">
        <f t="shared" ref="U88:U111" si="47">J88-P88</f>
        <v>0</v>
      </c>
      <c r="V88" s="473">
        <f>S88+U88</f>
        <v>0</v>
      </c>
      <c r="X88" s="455">
        <f t="shared" si="27"/>
        <v>2.8421709430404007E-14</v>
      </c>
    </row>
    <row r="89" spans="1:24" s="443" customFormat="1" ht="10.5" customHeight="1">
      <c r="A89" s="474" t="s">
        <v>85</v>
      </c>
      <c r="B89" s="440" t="s">
        <v>86</v>
      </c>
      <c r="C89" s="474" t="s">
        <v>91</v>
      </c>
      <c r="D89" s="445" t="s">
        <v>92</v>
      </c>
      <c r="E89" s="440" t="s">
        <v>246</v>
      </c>
      <c r="F89" s="440">
        <v>2028</v>
      </c>
      <c r="G89" s="475">
        <f>'Càlcul pressupost '!AI107</f>
        <v>175</v>
      </c>
      <c r="H89" s="476">
        <f>'Càlcul pressupost '!AJ107</f>
        <v>127.27256371814093</v>
      </c>
      <c r="I89" s="476">
        <f>'Càlcul pressupost '!AK107</f>
        <v>69.75</v>
      </c>
      <c r="J89" s="477">
        <f>'Càlcul pressupost '!AL107</f>
        <v>0</v>
      </c>
      <c r="K89" s="442">
        <f t="shared" si="41"/>
        <v>1</v>
      </c>
      <c r="L89" s="442">
        <f t="shared" si="41"/>
        <v>0</v>
      </c>
      <c r="M89" s="478">
        <f t="shared" ref="M89:M97" si="48">G89*$K89</f>
        <v>175</v>
      </c>
      <c r="N89" s="479">
        <f>H89*$K89</f>
        <v>127.27256371814093</v>
      </c>
      <c r="O89" s="480">
        <f t="shared" ref="O89:O111" si="49">I89*$K89</f>
        <v>69.75</v>
      </c>
      <c r="P89" s="479">
        <f t="shared" ref="P89:P111" si="50">J89*$K89</f>
        <v>0</v>
      </c>
      <c r="Q89" s="480">
        <f t="shared" si="23"/>
        <v>127.27256371814093</v>
      </c>
      <c r="R89" s="480">
        <f t="shared" si="44"/>
        <v>0</v>
      </c>
      <c r="S89" s="479">
        <f t="shared" si="45"/>
        <v>0</v>
      </c>
      <c r="T89" s="480">
        <f t="shared" si="46"/>
        <v>0</v>
      </c>
      <c r="U89" s="479">
        <f t="shared" si="47"/>
        <v>0</v>
      </c>
      <c r="V89" s="480">
        <f t="shared" si="26"/>
        <v>0</v>
      </c>
      <c r="X89" s="455">
        <f t="shared" si="27"/>
        <v>0</v>
      </c>
    </row>
    <row r="90" spans="1:24" s="443" customFormat="1" ht="10.5" customHeight="1">
      <c r="A90" s="474" t="s">
        <v>93</v>
      </c>
      <c r="B90" s="440" t="s">
        <v>94</v>
      </c>
      <c r="C90" s="474" t="s">
        <v>95</v>
      </c>
      <c r="D90" s="445" t="s">
        <v>96</v>
      </c>
      <c r="E90" s="440" t="s">
        <v>246</v>
      </c>
      <c r="F90" s="440">
        <v>2028</v>
      </c>
      <c r="G90" s="475">
        <f>'Càlcul pressupost '!AI108</f>
        <v>389.3</v>
      </c>
      <c r="H90" s="476">
        <f>'Càlcul pressupost '!AJ108</f>
        <v>860.58005997001499</v>
      </c>
      <c r="I90" s="476">
        <f>'Càlcul pressupost '!AK108</f>
        <v>35.999999999999993</v>
      </c>
      <c r="J90" s="477">
        <f>'Càlcul pressupost '!AL108</f>
        <v>0</v>
      </c>
      <c r="K90" s="442">
        <f t="shared" si="41"/>
        <v>1</v>
      </c>
      <c r="L90" s="442">
        <f t="shared" si="41"/>
        <v>0</v>
      </c>
      <c r="M90" s="478">
        <f t="shared" si="48"/>
        <v>389.3</v>
      </c>
      <c r="N90" s="479">
        <f>H90*$K90</f>
        <v>860.58005997001499</v>
      </c>
      <c r="O90" s="480">
        <f t="shared" si="49"/>
        <v>35.999999999999993</v>
      </c>
      <c r="P90" s="479">
        <f t="shared" si="50"/>
        <v>0</v>
      </c>
      <c r="Q90" s="480">
        <f t="shared" si="23"/>
        <v>860.58005997001499</v>
      </c>
      <c r="R90" s="480">
        <f t="shared" si="44"/>
        <v>0</v>
      </c>
      <c r="S90" s="479">
        <f t="shared" si="45"/>
        <v>0</v>
      </c>
      <c r="T90" s="480">
        <f t="shared" si="46"/>
        <v>0</v>
      </c>
      <c r="U90" s="479">
        <f t="shared" si="47"/>
        <v>0</v>
      </c>
      <c r="V90" s="480">
        <f t="shared" si="26"/>
        <v>0</v>
      </c>
      <c r="X90" s="455">
        <f t="shared" si="27"/>
        <v>1.1368683772161603E-13</v>
      </c>
    </row>
    <row r="91" spans="1:24" s="443" customFormat="1" ht="10.5" customHeight="1">
      <c r="A91" s="474" t="s">
        <v>97</v>
      </c>
      <c r="B91" s="440" t="s">
        <v>98</v>
      </c>
      <c r="C91" s="474" t="s">
        <v>99</v>
      </c>
      <c r="D91" s="445" t="s">
        <v>100</v>
      </c>
      <c r="E91" s="440" t="s">
        <v>246</v>
      </c>
      <c r="F91" s="440">
        <v>2028</v>
      </c>
      <c r="G91" s="475">
        <f>'Càlcul pressupost '!AI109</f>
        <v>70</v>
      </c>
      <c r="H91" s="476">
        <f>'Càlcul pressupost '!AJ109</f>
        <v>43.009445277361316</v>
      </c>
      <c r="I91" s="476">
        <f>'Càlcul pressupost '!AK109</f>
        <v>25.2</v>
      </c>
      <c r="J91" s="477">
        <f>'Càlcul pressupost '!AL109</f>
        <v>0</v>
      </c>
      <c r="K91" s="442">
        <f t="shared" si="41"/>
        <v>0</v>
      </c>
      <c r="L91" s="442">
        <f t="shared" si="41"/>
        <v>1</v>
      </c>
      <c r="M91" s="478">
        <f t="shared" si="48"/>
        <v>0</v>
      </c>
      <c r="N91" s="479">
        <f>H91*$K91</f>
        <v>0</v>
      </c>
      <c r="O91" s="480">
        <f t="shared" si="49"/>
        <v>0</v>
      </c>
      <c r="P91" s="479">
        <f t="shared" si="50"/>
        <v>0</v>
      </c>
      <c r="Q91" s="480">
        <f t="shared" si="23"/>
        <v>0</v>
      </c>
      <c r="R91" s="480">
        <f t="shared" si="44"/>
        <v>70</v>
      </c>
      <c r="S91" s="479">
        <f t="shared" si="45"/>
        <v>43.009445277361316</v>
      </c>
      <c r="T91" s="480">
        <f t="shared" si="46"/>
        <v>25.2</v>
      </c>
      <c r="U91" s="479">
        <f t="shared" si="47"/>
        <v>0</v>
      </c>
      <c r="V91" s="480">
        <f t="shared" si="26"/>
        <v>43.009445277361316</v>
      </c>
      <c r="X91" s="455">
        <f t="shared" si="27"/>
        <v>0</v>
      </c>
    </row>
    <row r="92" spans="1:24" s="443" customFormat="1" ht="10.5" customHeight="1">
      <c r="A92" s="474" t="s">
        <v>189</v>
      </c>
      <c r="B92" s="440" t="s">
        <v>102</v>
      </c>
      <c r="C92" s="474" t="s">
        <v>103</v>
      </c>
      <c r="D92" s="445" t="s">
        <v>104</v>
      </c>
      <c r="E92" s="440" t="s">
        <v>246</v>
      </c>
      <c r="F92" s="440">
        <v>2028</v>
      </c>
      <c r="G92" s="475">
        <f>'Càlcul pressupost '!AI110</f>
        <v>0</v>
      </c>
      <c r="H92" s="476">
        <f>'Càlcul pressupost '!AJ110</f>
        <v>0</v>
      </c>
      <c r="I92" s="476">
        <f>'Càlcul pressupost '!AK110</f>
        <v>0</v>
      </c>
      <c r="J92" s="477">
        <f>'Càlcul pressupost '!AL110</f>
        <v>0</v>
      </c>
      <c r="K92" s="442">
        <f t="shared" si="41"/>
        <v>0</v>
      </c>
      <c r="L92" s="442">
        <f t="shared" si="41"/>
        <v>1</v>
      </c>
      <c r="M92" s="478">
        <f t="shared" si="48"/>
        <v>0</v>
      </c>
      <c r="N92" s="479">
        <f t="shared" ref="N92:N111" si="51">H92*$K92</f>
        <v>0</v>
      </c>
      <c r="O92" s="480">
        <f t="shared" si="49"/>
        <v>0</v>
      </c>
      <c r="P92" s="479">
        <f t="shared" si="50"/>
        <v>0</v>
      </c>
      <c r="Q92" s="480">
        <f t="shared" si="23"/>
        <v>0</v>
      </c>
      <c r="R92" s="480">
        <f t="shared" si="44"/>
        <v>0</v>
      </c>
      <c r="S92" s="479">
        <f t="shared" si="45"/>
        <v>0</v>
      </c>
      <c r="T92" s="480">
        <f t="shared" si="46"/>
        <v>0</v>
      </c>
      <c r="U92" s="479">
        <f t="shared" si="47"/>
        <v>0</v>
      </c>
      <c r="V92" s="480">
        <f t="shared" si="26"/>
        <v>0</v>
      </c>
      <c r="X92" s="455">
        <f t="shared" si="27"/>
        <v>0</v>
      </c>
    </row>
    <row r="93" spans="1:24" s="443" customFormat="1" ht="10.5" customHeight="1">
      <c r="A93" s="474" t="s">
        <v>105</v>
      </c>
      <c r="B93" s="440" t="s">
        <v>102</v>
      </c>
      <c r="C93" s="474" t="s">
        <v>106</v>
      </c>
      <c r="D93" s="445" t="s">
        <v>107</v>
      </c>
      <c r="E93" s="440" t="s">
        <v>246</v>
      </c>
      <c r="F93" s="440">
        <v>2028</v>
      </c>
      <c r="G93" s="475">
        <f>'Càlcul pressupost '!AI111</f>
        <v>191.34287856071964</v>
      </c>
      <c r="H93" s="476">
        <f>'Càlcul pressupost '!AJ111</f>
        <v>208.48500749625188</v>
      </c>
      <c r="I93" s="476">
        <f>'Càlcul pressupost '!AK111</f>
        <v>39.221329639889198</v>
      </c>
      <c r="J93" s="477">
        <f>'Càlcul pressupost '!AL111</f>
        <v>0</v>
      </c>
      <c r="K93" s="442">
        <f t="shared" si="41"/>
        <v>1</v>
      </c>
      <c r="L93" s="442">
        <f t="shared" si="41"/>
        <v>0</v>
      </c>
      <c r="M93" s="478">
        <f t="shared" si="48"/>
        <v>191.34287856071964</v>
      </c>
      <c r="N93" s="479">
        <f t="shared" si="51"/>
        <v>208.48500749625188</v>
      </c>
      <c r="O93" s="480">
        <f t="shared" si="49"/>
        <v>39.221329639889198</v>
      </c>
      <c r="P93" s="479">
        <f t="shared" si="50"/>
        <v>0</v>
      </c>
      <c r="Q93" s="480">
        <f t="shared" si="23"/>
        <v>208.48500749625188</v>
      </c>
      <c r="R93" s="480">
        <f t="shared" si="44"/>
        <v>0</v>
      </c>
      <c r="S93" s="479">
        <f t="shared" si="45"/>
        <v>0</v>
      </c>
      <c r="T93" s="480">
        <f t="shared" si="46"/>
        <v>0</v>
      </c>
      <c r="U93" s="479">
        <f t="shared" si="47"/>
        <v>0</v>
      </c>
      <c r="V93" s="480">
        <f t="shared" si="26"/>
        <v>0</v>
      </c>
      <c r="X93" s="455">
        <f t="shared" si="27"/>
        <v>-2.8421709430404007E-14</v>
      </c>
    </row>
    <row r="94" spans="1:24" s="443" customFormat="1" ht="10.5" customHeight="1">
      <c r="A94" s="474" t="s">
        <v>108</v>
      </c>
      <c r="B94" s="440" t="s">
        <v>109</v>
      </c>
      <c r="C94" s="474" t="s">
        <v>110</v>
      </c>
      <c r="D94" s="445" t="s">
        <v>111</v>
      </c>
      <c r="E94" s="440" t="s">
        <v>246</v>
      </c>
      <c r="F94" s="440">
        <v>2028</v>
      </c>
      <c r="G94" s="475">
        <f>'Càlcul pressupost '!AI112</f>
        <v>67.622938530734629</v>
      </c>
      <c r="H94" s="476">
        <f>'Càlcul pressupost '!AJ112</f>
        <v>21.5808095952024</v>
      </c>
      <c r="I94" s="476">
        <f>'Càlcul pressupost '!AK112</f>
        <v>17.519667590027701</v>
      </c>
      <c r="J94" s="477">
        <f>'Càlcul pressupost '!AL112</f>
        <v>0</v>
      </c>
      <c r="K94" s="442">
        <f t="shared" si="41"/>
        <v>1</v>
      </c>
      <c r="L94" s="442">
        <f t="shared" si="41"/>
        <v>0</v>
      </c>
      <c r="M94" s="478">
        <f t="shared" si="48"/>
        <v>67.622938530734629</v>
      </c>
      <c r="N94" s="479">
        <f t="shared" si="51"/>
        <v>21.5808095952024</v>
      </c>
      <c r="O94" s="480">
        <f t="shared" si="49"/>
        <v>17.519667590027701</v>
      </c>
      <c r="P94" s="479">
        <f t="shared" si="50"/>
        <v>0</v>
      </c>
      <c r="Q94" s="480">
        <f t="shared" si="23"/>
        <v>21.5808095952024</v>
      </c>
      <c r="R94" s="480">
        <f t="shared" si="44"/>
        <v>0</v>
      </c>
      <c r="S94" s="479">
        <f t="shared" si="45"/>
        <v>0</v>
      </c>
      <c r="T94" s="480">
        <f t="shared" si="46"/>
        <v>0</v>
      </c>
      <c r="U94" s="479">
        <f t="shared" si="47"/>
        <v>0</v>
      </c>
      <c r="V94" s="480">
        <f t="shared" si="26"/>
        <v>0</v>
      </c>
      <c r="X94" s="455">
        <f t="shared" si="27"/>
        <v>3.5527136788005009E-15</v>
      </c>
    </row>
    <row r="95" spans="1:24" s="443" customFormat="1" ht="10.5" customHeight="1">
      <c r="A95" s="474" t="s">
        <v>112</v>
      </c>
      <c r="B95" s="440" t="s">
        <v>113</v>
      </c>
      <c r="C95" s="474" t="s">
        <v>114</v>
      </c>
      <c r="D95" s="445" t="s">
        <v>115</v>
      </c>
      <c r="E95" s="440" t="s">
        <v>246</v>
      </c>
      <c r="F95" s="440">
        <v>2028</v>
      </c>
      <c r="G95" s="475">
        <f>'Càlcul pressupost '!AI113</f>
        <v>0</v>
      </c>
      <c r="H95" s="476">
        <f>'Càlcul pressupost '!AJ113</f>
        <v>0</v>
      </c>
      <c r="I95" s="476">
        <f>'Càlcul pressupost '!AK113</f>
        <v>0</v>
      </c>
      <c r="J95" s="477">
        <f>'Càlcul pressupost '!AL113</f>
        <v>0</v>
      </c>
      <c r="K95" s="442">
        <f t="shared" si="41"/>
        <v>1</v>
      </c>
      <c r="L95" s="442">
        <f t="shared" si="41"/>
        <v>0</v>
      </c>
      <c r="M95" s="478">
        <f t="shared" si="48"/>
        <v>0</v>
      </c>
      <c r="N95" s="479">
        <f t="shared" si="51"/>
        <v>0</v>
      </c>
      <c r="O95" s="480">
        <f t="shared" si="49"/>
        <v>0</v>
      </c>
      <c r="P95" s="479">
        <f t="shared" si="50"/>
        <v>0</v>
      </c>
      <c r="Q95" s="480">
        <f t="shared" si="23"/>
        <v>0</v>
      </c>
      <c r="R95" s="480">
        <f t="shared" si="44"/>
        <v>0</v>
      </c>
      <c r="S95" s="479">
        <f t="shared" si="45"/>
        <v>0</v>
      </c>
      <c r="T95" s="480">
        <f t="shared" si="46"/>
        <v>0</v>
      </c>
      <c r="U95" s="479">
        <f t="shared" si="47"/>
        <v>0</v>
      </c>
      <c r="V95" s="480">
        <f t="shared" si="26"/>
        <v>0</v>
      </c>
      <c r="X95" s="455">
        <f t="shared" si="27"/>
        <v>0</v>
      </c>
    </row>
    <row r="96" spans="1:24" s="443" customFormat="1" ht="10.5" customHeight="1">
      <c r="A96" s="474" t="s">
        <v>116</v>
      </c>
      <c r="B96" s="440" t="s">
        <v>117</v>
      </c>
      <c r="C96" s="474" t="s">
        <v>118</v>
      </c>
      <c r="D96" s="445" t="s">
        <v>119</v>
      </c>
      <c r="E96" s="440" t="s">
        <v>246</v>
      </c>
      <c r="F96" s="440">
        <v>2028</v>
      </c>
      <c r="G96" s="475">
        <f>'Càlcul pressupost '!AI114</f>
        <v>70</v>
      </c>
      <c r="H96" s="476">
        <f>'Càlcul pressupost '!AJ114</f>
        <v>27.64887556221889</v>
      </c>
      <c r="I96" s="476">
        <f>'Càlcul pressupost '!AK114</f>
        <v>19.95</v>
      </c>
      <c r="J96" s="477">
        <f>'Càlcul pressupost '!AL114</f>
        <v>0</v>
      </c>
      <c r="K96" s="442">
        <f t="shared" si="41"/>
        <v>0</v>
      </c>
      <c r="L96" s="442">
        <f t="shared" si="41"/>
        <v>1</v>
      </c>
      <c r="M96" s="478">
        <f t="shared" si="48"/>
        <v>0</v>
      </c>
      <c r="N96" s="479">
        <f t="shared" si="51"/>
        <v>0</v>
      </c>
      <c r="O96" s="480">
        <f t="shared" si="49"/>
        <v>0</v>
      </c>
      <c r="P96" s="479">
        <f t="shared" si="50"/>
        <v>0</v>
      </c>
      <c r="Q96" s="480">
        <f t="shared" si="23"/>
        <v>0</v>
      </c>
      <c r="R96" s="480">
        <f t="shared" si="44"/>
        <v>70</v>
      </c>
      <c r="S96" s="479">
        <f t="shared" si="45"/>
        <v>27.64887556221889</v>
      </c>
      <c r="T96" s="480">
        <f t="shared" si="46"/>
        <v>19.95</v>
      </c>
      <c r="U96" s="479">
        <f t="shared" si="47"/>
        <v>0</v>
      </c>
      <c r="V96" s="480">
        <f t="shared" si="26"/>
        <v>27.64887556221889</v>
      </c>
      <c r="X96" s="455">
        <f t="shared" si="27"/>
        <v>0</v>
      </c>
    </row>
    <row r="97" spans="1:24" s="443" customFormat="1" ht="10.5" customHeight="1">
      <c r="A97" s="474" t="s">
        <v>116</v>
      </c>
      <c r="B97" s="440" t="s">
        <v>117</v>
      </c>
      <c r="C97" s="474" t="s">
        <v>120</v>
      </c>
      <c r="D97" s="445" t="s">
        <v>121</v>
      </c>
      <c r="E97" s="440" t="s">
        <v>246</v>
      </c>
      <c r="F97" s="440">
        <v>2028</v>
      </c>
      <c r="G97" s="475">
        <f>'Càlcul pressupost '!AI115</f>
        <v>70</v>
      </c>
      <c r="H97" s="476">
        <f>'Càlcul pressupost '!AJ115</f>
        <v>36.865217391304341</v>
      </c>
      <c r="I97" s="476">
        <f>'Càlcul pressupost '!AK115</f>
        <v>23.099999999999998</v>
      </c>
      <c r="J97" s="477">
        <f>'Càlcul pressupost '!AL115</f>
        <v>0</v>
      </c>
      <c r="K97" s="442">
        <f t="shared" si="41"/>
        <v>0</v>
      </c>
      <c r="L97" s="442">
        <f t="shared" si="41"/>
        <v>1</v>
      </c>
      <c r="M97" s="478">
        <f t="shared" si="48"/>
        <v>0</v>
      </c>
      <c r="N97" s="479">
        <f t="shared" si="51"/>
        <v>0</v>
      </c>
      <c r="O97" s="480">
        <f t="shared" si="49"/>
        <v>0</v>
      </c>
      <c r="P97" s="479">
        <f t="shared" si="50"/>
        <v>0</v>
      </c>
      <c r="Q97" s="480">
        <f t="shared" si="23"/>
        <v>0</v>
      </c>
      <c r="R97" s="480">
        <f t="shared" si="44"/>
        <v>70</v>
      </c>
      <c r="S97" s="479">
        <f t="shared" si="45"/>
        <v>36.865217391304341</v>
      </c>
      <c r="T97" s="480">
        <f t="shared" si="46"/>
        <v>23.099999999999998</v>
      </c>
      <c r="U97" s="479">
        <f t="shared" si="47"/>
        <v>0</v>
      </c>
      <c r="V97" s="480">
        <f t="shared" si="26"/>
        <v>36.865217391304341</v>
      </c>
      <c r="X97" s="455">
        <f t="shared" si="27"/>
        <v>0</v>
      </c>
    </row>
    <row r="98" spans="1:24" s="443" customFormat="1" ht="10.5" customHeight="1">
      <c r="A98" s="474" t="s">
        <v>122</v>
      </c>
      <c r="B98" s="440" t="s">
        <v>123</v>
      </c>
      <c r="C98" s="474" t="s">
        <v>124</v>
      </c>
      <c r="D98" s="445" t="s">
        <v>125</v>
      </c>
      <c r="E98" s="440" t="s">
        <v>246</v>
      </c>
      <c r="F98" s="440">
        <v>2028</v>
      </c>
      <c r="G98" s="475">
        <f>'Càlcul pressupost '!AI116</f>
        <v>0</v>
      </c>
      <c r="H98" s="476">
        <f>'Càlcul pressupost '!AJ116</f>
        <v>0</v>
      </c>
      <c r="I98" s="476">
        <f>'Càlcul pressupost '!AK116</f>
        <v>0</v>
      </c>
      <c r="J98" s="477">
        <f>'Càlcul pressupost '!AL116</f>
        <v>0</v>
      </c>
      <c r="K98" s="442">
        <f t="shared" si="41"/>
        <v>1</v>
      </c>
      <c r="L98" s="442">
        <f t="shared" si="41"/>
        <v>0</v>
      </c>
      <c r="M98" s="478">
        <f>G98*$K98</f>
        <v>0</v>
      </c>
      <c r="N98" s="479">
        <f t="shared" si="51"/>
        <v>0</v>
      </c>
      <c r="O98" s="480">
        <f t="shared" si="49"/>
        <v>0</v>
      </c>
      <c r="P98" s="479">
        <f t="shared" si="50"/>
        <v>0</v>
      </c>
      <c r="Q98" s="480">
        <f t="shared" si="23"/>
        <v>0</v>
      </c>
      <c r="R98" s="480">
        <f t="shared" si="44"/>
        <v>0</v>
      </c>
      <c r="S98" s="479">
        <f t="shared" si="45"/>
        <v>0</v>
      </c>
      <c r="T98" s="480">
        <f t="shared" si="46"/>
        <v>0</v>
      </c>
      <c r="U98" s="479">
        <f t="shared" si="47"/>
        <v>0</v>
      </c>
      <c r="V98" s="480">
        <f t="shared" si="26"/>
        <v>0</v>
      </c>
      <c r="X98" s="455">
        <f t="shared" si="27"/>
        <v>0</v>
      </c>
    </row>
    <row r="99" spans="1:24" s="443" customFormat="1" ht="10.5" customHeight="1">
      <c r="A99" s="474" t="s">
        <v>126</v>
      </c>
      <c r="B99" s="440" t="s">
        <v>127</v>
      </c>
      <c r="C99" s="474" t="s">
        <v>128</v>
      </c>
      <c r="D99" s="445" t="s">
        <v>129</v>
      </c>
      <c r="E99" s="440" t="s">
        <v>246</v>
      </c>
      <c r="F99" s="440">
        <v>2028</v>
      </c>
      <c r="G99" s="475">
        <f>'Càlcul pressupost '!AI117</f>
        <v>100</v>
      </c>
      <c r="H99" s="476">
        <f>'Càlcul pressupost '!AJ117</f>
        <v>48.275862068965516</v>
      </c>
      <c r="I99" s="476">
        <f>'Càlcul pressupost '!AK117</f>
        <v>31.5</v>
      </c>
      <c r="J99" s="477">
        <f>'Càlcul pressupost '!AL117</f>
        <v>0</v>
      </c>
      <c r="K99" s="442">
        <f t="shared" si="41"/>
        <v>0</v>
      </c>
      <c r="L99" s="442">
        <f t="shared" si="41"/>
        <v>1</v>
      </c>
      <c r="M99" s="478">
        <f t="shared" ref="M99:M111" si="52">G99*$K99</f>
        <v>0</v>
      </c>
      <c r="N99" s="479">
        <f t="shared" si="51"/>
        <v>0</v>
      </c>
      <c r="O99" s="480">
        <f t="shared" si="49"/>
        <v>0</v>
      </c>
      <c r="P99" s="479">
        <f t="shared" si="50"/>
        <v>0</v>
      </c>
      <c r="Q99" s="480">
        <f t="shared" si="23"/>
        <v>0</v>
      </c>
      <c r="R99" s="480">
        <f t="shared" si="44"/>
        <v>100</v>
      </c>
      <c r="S99" s="479">
        <f t="shared" si="45"/>
        <v>48.275862068965516</v>
      </c>
      <c r="T99" s="480">
        <f t="shared" si="46"/>
        <v>31.5</v>
      </c>
      <c r="U99" s="479">
        <f t="shared" si="47"/>
        <v>0</v>
      </c>
      <c r="V99" s="480">
        <f t="shared" si="26"/>
        <v>48.275862068965516</v>
      </c>
      <c r="X99" s="455">
        <f t="shared" si="27"/>
        <v>0</v>
      </c>
    </row>
    <row r="100" spans="1:24" s="443" customFormat="1" ht="10.5" customHeight="1">
      <c r="A100" s="474" t="s">
        <v>126</v>
      </c>
      <c r="B100" s="440" t="s">
        <v>127</v>
      </c>
      <c r="C100" s="474" t="s">
        <v>267</v>
      </c>
      <c r="D100" s="445" t="s">
        <v>268</v>
      </c>
      <c r="E100" s="440" t="s">
        <v>246</v>
      </c>
      <c r="F100" s="440">
        <v>2028</v>
      </c>
      <c r="G100" s="475" t="e">
        <f>'Càlcul pressupost '!#REF!</f>
        <v>#REF!</v>
      </c>
      <c r="H100" s="476" t="e">
        <f>'Càlcul pressupost '!#REF!</f>
        <v>#REF!</v>
      </c>
      <c r="I100" s="476" t="e">
        <f>'Càlcul pressupost '!#REF!</f>
        <v>#REF!</v>
      </c>
      <c r="J100" s="477" t="e">
        <f>'Càlcul pressupost '!#REF!</f>
        <v>#REF!</v>
      </c>
      <c r="K100" s="442">
        <f t="shared" si="41"/>
        <v>0</v>
      </c>
      <c r="L100" s="442">
        <f t="shared" si="41"/>
        <v>1</v>
      </c>
      <c r="M100" s="478" t="e">
        <f t="shared" si="52"/>
        <v>#REF!</v>
      </c>
      <c r="N100" s="479" t="e">
        <f t="shared" si="51"/>
        <v>#REF!</v>
      </c>
      <c r="O100" s="480" t="e">
        <f t="shared" si="49"/>
        <v>#REF!</v>
      </c>
      <c r="P100" s="479" t="e">
        <f t="shared" si="50"/>
        <v>#REF!</v>
      </c>
      <c r="Q100" s="480" t="e">
        <f t="shared" si="23"/>
        <v>#REF!</v>
      </c>
      <c r="R100" s="480" t="e">
        <f t="shared" si="44"/>
        <v>#REF!</v>
      </c>
      <c r="S100" s="479" t="e">
        <f t="shared" si="45"/>
        <v>#REF!</v>
      </c>
      <c r="T100" s="480" t="e">
        <f t="shared" si="46"/>
        <v>#REF!</v>
      </c>
      <c r="U100" s="479" t="e">
        <f t="shared" si="47"/>
        <v>#REF!</v>
      </c>
      <c r="V100" s="480" t="e">
        <f t="shared" si="26"/>
        <v>#REF!</v>
      </c>
      <c r="X100" s="455" t="e">
        <f t="shared" si="27"/>
        <v>#REF!</v>
      </c>
    </row>
    <row r="101" spans="1:24" s="443" customFormat="1" ht="10.5" customHeight="1">
      <c r="A101" s="474" t="s">
        <v>130</v>
      </c>
      <c r="B101" s="440" t="s">
        <v>131</v>
      </c>
      <c r="C101" s="474" t="s">
        <v>132</v>
      </c>
      <c r="D101" s="445" t="s">
        <v>133</v>
      </c>
      <c r="E101" s="440" t="s">
        <v>246</v>
      </c>
      <c r="F101" s="440">
        <v>2028</v>
      </c>
      <c r="G101" s="475">
        <f>'Càlcul pressupost '!AI118</f>
        <v>0</v>
      </c>
      <c r="H101" s="476">
        <f>'Càlcul pressupost '!AJ118</f>
        <v>0</v>
      </c>
      <c r="I101" s="476">
        <f>'Càlcul pressupost '!AK118</f>
        <v>0</v>
      </c>
      <c r="J101" s="477">
        <f>'Càlcul pressupost '!AL118</f>
        <v>0</v>
      </c>
      <c r="K101" s="442">
        <f t="shared" si="41"/>
        <v>1</v>
      </c>
      <c r="L101" s="442">
        <f t="shared" si="41"/>
        <v>0</v>
      </c>
      <c r="M101" s="478">
        <f t="shared" si="52"/>
        <v>0</v>
      </c>
      <c r="N101" s="479">
        <f t="shared" si="51"/>
        <v>0</v>
      </c>
      <c r="O101" s="480">
        <f t="shared" si="49"/>
        <v>0</v>
      </c>
      <c r="P101" s="479">
        <f t="shared" si="50"/>
        <v>0</v>
      </c>
      <c r="Q101" s="480">
        <f t="shared" ref="Q101:Q113" si="53">N101+P101</f>
        <v>0</v>
      </c>
      <c r="R101" s="480">
        <f t="shared" si="44"/>
        <v>0</v>
      </c>
      <c r="S101" s="479">
        <f t="shared" si="45"/>
        <v>0</v>
      </c>
      <c r="T101" s="480">
        <f t="shared" si="46"/>
        <v>0</v>
      </c>
      <c r="U101" s="479">
        <f t="shared" si="47"/>
        <v>0</v>
      </c>
      <c r="V101" s="480">
        <f t="shared" ref="V101:V113" si="54">S101+U101</f>
        <v>0</v>
      </c>
      <c r="X101" s="455">
        <f t="shared" ref="X101:X164" si="55">SUM(G101:J101) -M101-O101-Q101-R101-T101-V101</f>
        <v>0</v>
      </c>
    </row>
    <row r="102" spans="1:24" s="443" customFormat="1" ht="10.5" customHeight="1">
      <c r="A102" s="474" t="s">
        <v>134</v>
      </c>
      <c r="B102" s="440" t="s">
        <v>135</v>
      </c>
      <c r="C102" s="474" t="s">
        <v>136</v>
      </c>
      <c r="D102" s="445" t="s">
        <v>137</v>
      </c>
      <c r="E102" s="440" t="s">
        <v>246</v>
      </c>
      <c r="F102" s="440">
        <v>2028</v>
      </c>
      <c r="G102" s="475">
        <f>'Càlcul pressupost '!AI119</f>
        <v>1100</v>
      </c>
      <c r="H102" s="476">
        <f>'Càlcul pressupost '!AJ119</f>
        <v>817.61679160419783</v>
      </c>
      <c r="I102" s="476">
        <f>'Càlcul pressupost '!AK119</f>
        <v>444.45</v>
      </c>
      <c r="J102" s="477">
        <f>'Càlcul pressupost '!AL119</f>
        <v>0</v>
      </c>
      <c r="K102" s="448">
        <f t="shared" ref="K102:L121" si="56">K76</f>
        <v>0.85</v>
      </c>
      <c r="L102" s="448">
        <f t="shared" si="56"/>
        <v>0.15000000000000002</v>
      </c>
      <c r="M102" s="478">
        <f t="shared" si="52"/>
        <v>935</v>
      </c>
      <c r="N102" s="479">
        <f t="shared" si="51"/>
        <v>694.9742728635681</v>
      </c>
      <c r="O102" s="480">
        <f t="shared" si="49"/>
        <v>377.78249999999997</v>
      </c>
      <c r="P102" s="479">
        <f t="shared" si="50"/>
        <v>0</v>
      </c>
      <c r="Q102" s="480">
        <f t="shared" si="53"/>
        <v>694.9742728635681</v>
      </c>
      <c r="R102" s="480">
        <f t="shared" si="44"/>
        <v>165</v>
      </c>
      <c r="S102" s="479">
        <f t="shared" si="45"/>
        <v>122.64251874062973</v>
      </c>
      <c r="T102" s="480">
        <f t="shared" si="46"/>
        <v>66.667500000000018</v>
      </c>
      <c r="U102" s="479">
        <f t="shared" si="47"/>
        <v>0</v>
      </c>
      <c r="V102" s="480">
        <f t="shared" si="54"/>
        <v>122.64251874062973</v>
      </c>
      <c r="X102" s="455">
        <f t="shared" si="55"/>
        <v>-3.4106051316484809E-13</v>
      </c>
    </row>
    <row r="103" spans="1:24" s="443" customFormat="1" ht="10.5" customHeight="1">
      <c r="A103" s="474" t="s">
        <v>134</v>
      </c>
      <c r="B103" s="440" t="s">
        <v>135</v>
      </c>
      <c r="C103" s="474" t="s">
        <v>138</v>
      </c>
      <c r="D103" s="445" t="s">
        <v>139</v>
      </c>
      <c r="E103" s="440" t="s">
        <v>246</v>
      </c>
      <c r="F103" s="440">
        <v>2028</v>
      </c>
      <c r="G103" s="475">
        <f>'Càlcul pressupost '!AI120</f>
        <v>205</v>
      </c>
      <c r="H103" s="476">
        <f>'Càlcul pressupost '!AJ120</f>
        <v>49.153523238380807</v>
      </c>
      <c r="I103" s="476">
        <f>'Càlcul pressupost '!AK120</f>
        <v>47.55</v>
      </c>
      <c r="J103" s="477">
        <f>'Càlcul pressupost '!AL120</f>
        <v>0</v>
      </c>
      <c r="K103" s="448">
        <f t="shared" si="56"/>
        <v>0.85</v>
      </c>
      <c r="L103" s="448">
        <f t="shared" si="56"/>
        <v>0.15000000000000002</v>
      </c>
      <c r="M103" s="478">
        <f t="shared" si="52"/>
        <v>174.25</v>
      </c>
      <c r="N103" s="479">
        <f t="shared" si="51"/>
        <v>41.780494752623682</v>
      </c>
      <c r="O103" s="480">
        <f t="shared" si="49"/>
        <v>40.417499999999997</v>
      </c>
      <c r="P103" s="479">
        <f t="shared" si="50"/>
        <v>0</v>
      </c>
      <c r="Q103" s="480">
        <f t="shared" si="53"/>
        <v>41.780494752623682</v>
      </c>
      <c r="R103" s="480">
        <f t="shared" si="44"/>
        <v>30.75</v>
      </c>
      <c r="S103" s="479">
        <f t="shared" si="45"/>
        <v>7.3730284857571249</v>
      </c>
      <c r="T103" s="480">
        <f t="shared" si="46"/>
        <v>7.1325000000000003</v>
      </c>
      <c r="U103" s="479">
        <f t="shared" si="47"/>
        <v>0</v>
      </c>
      <c r="V103" s="480">
        <f t="shared" si="54"/>
        <v>7.3730284857571249</v>
      </c>
      <c r="X103" s="455">
        <f t="shared" si="55"/>
        <v>0</v>
      </c>
    </row>
    <row r="104" spans="1:24" s="443" customFormat="1" ht="10.5" customHeight="1">
      <c r="A104" s="474" t="s">
        <v>134</v>
      </c>
      <c r="B104" s="440" t="s">
        <v>135</v>
      </c>
      <c r="C104" s="474" t="s">
        <v>140</v>
      </c>
      <c r="D104" s="445" t="s">
        <v>141</v>
      </c>
      <c r="E104" s="440" t="s">
        <v>246</v>
      </c>
      <c r="F104" s="440">
        <v>2028</v>
      </c>
      <c r="G104" s="475">
        <f>'Càlcul pressupost '!AI121</f>
        <v>440</v>
      </c>
      <c r="H104" s="476">
        <f>'Càlcul pressupost '!AJ121</f>
        <v>818.05577211394302</v>
      </c>
      <c r="I104" s="476">
        <f>'Càlcul pressupost '!AK121</f>
        <v>345.59999999999997</v>
      </c>
      <c r="J104" s="477">
        <f>'Càlcul pressupost '!AL121</f>
        <v>0</v>
      </c>
      <c r="K104" s="448">
        <f t="shared" si="56"/>
        <v>0.85</v>
      </c>
      <c r="L104" s="448">
        <f t="shared" si="56"/>
        <v>0.15000000000000002</v>
      </c>
      <c r="M104" s="478">
        <f t="shared" si="52"/>
        <v>374</v>
      </c>
      <c r="N104" s="479">
        <f t="shared" si="51"/>
        <v>695.34740629685155</v>
      </c>
      <c r="O104" s="480">
        <f t="shared" si="49"/>
        <v>293.76</v>
      </c>
      <c r="P104" s="479">
        <f t="shared" si="50"/>
        <v>0</v>
      </c>
      <c r="Q104" s="480">
        <f t="shared" si="53"/>
        <v>695.34740629685155</v>
      </c>
      <c r="R104" s="480">
        <f t="shared" si="44"/>
        <v>66</v>
      </c>
      <c r="S104" s="479">
        <f t="shared" si="45"/>
        <v>122.70836581709148</v>
      </c>
      <c r="T104" s="480">
        <f t="shared" si="46"/>
        <v>51.839999999999975</v>
      </c>
      <c r="U104" s="479">
        <f t="shared" si="47"/>
        <v>0</v>
      </c>
      <c r="V104" s="480">
        <f t="shared" si="54"/>
        <v>122.70836581709148</v>
      </c>
      <c r="X104" s="455">
        <f t="shared" si="55"/>
        <v>0</v>
      </c>
    </row>
    <row r="105" spans="1:24" s="443" customFormat="1" ht="10.5" customHeight="1">
      <c r="A105" s="474" t="s">
        <v>142</v>
      </c>
      <c r="B105" s="440" t="s">
        <v>143</v>
      </c>
      <c r="C105" s="474" t="s">
        <v>144</v>
      </c>
      <c r="D105" s="445" t="s">
        <v>145</v>
      </c>
      <c r="E105" s="440" t="s">
        <v>246</v>
      </c>
      <c r="F105" s="440">
        <v>2028</v>
      </c>
      <c r="G105" s="475">
        <f>'Càlcul pressupost '!AI122</f>
        <v>180.32788605697152</v>
      </c>
      <c r="H105" s="476">
        <f>'Càlcul pressupost '!AJ122</f>
        <v>61.663868065967009</v>
      </c>
      <c r="I105" s="476">
        <f>'Càlcul pressupost '!AK122</f>
        <v>48.125069252077559</v>
      </c>
      <c r="J105" s="477">
        <f>'Càlcul pressupost '!AL122</f>
        <v>0</v>
      </c>
      <c r="K105" s="442">
        <f t="shared" si="56"/>
        <v>1</v>
      </c>
      <c r="L105" s="442">
        <f t="shared" si="56"/>
        <v>0</v>
      </c>
      <c r="M105" s="478">
        <f t="shared" si="52"/>
        <v>180.32788605697152</v>
      </c>
      <c r="N105" s="479">
        <f t="shared" si="51"/>
        <v>61.663868065967009</v>
      </c>
      <c r="O105" s="480">
        <f t="shared" si="49"/>
        <v>48.125069252077559</v>
      </c>
      <c r="P105" s="479">
        <f t="shared" si="50"/>
        <v>0</v>
      </c>
      <c r="Q105" s="480">
        <f t="shared" si="53"/>
        <v>61.663868065967009</v>
      </c>
      <c r="R105" s="480">
        <f t="shared" si="44"/>
        <v>0</v>
      </c>
      <c r="S105" s="479">
        <f t="shared" si="45"/>
        <v>0</v>
      </c>
      <c r="T105" s="480">
        <f t="shared" si="46"/>
        <v>0</v>
      </c>
      <c r="U105" s="479">
        <f t="shared" si="47"/>
        <v>0</v>
      </c>
      <c r="V105" s="480">
        <f t="shared" si="54"/>
        <v>0</v>
      </c>
      <c r="X105" s="455">
        <f t="shared" si="55"/>
        <v>-3.5527136788005009E-14</v>
      </c>
    </row>
    <row r="106" spans="1:24" s="443" customFormat="1" ht="10.5" customHeight="1">
      <c r="A106" s="474" t="s">
        <v>146</v>
      </c>
      <c r="B106" s="440" t="s">
        <v>147</v>
      </c>
      <c r="C106" s="474" t="s">
        <v>148</v>
      </c>
      <c r="D106" s="445" t="s">
        <v>149</v>
      </c>
      <c r="E106" s="440" t="s">
        <v>246</v>
      </c>
      <c r="F106" s="440">
        <v>2028</v>
      </c>
      <c r="G106" s="475">
        <f>'Càlcul pressupost '!AI123</f>
        <v>154.02998500749624</v>
      </c>
      <c r="H106" s="476">
        <f>'Càlcul pressupost '!AJ123</f>
        <v>150.36731634182908</v>
      </c>
      <c r="I106" s="476">
        <f>'Càlcul pressupost '!AK123</f>
        <v>74.497922437673125</v>
      </c>
      <c r="J106" s="477">
        <f>'Càlcul pressupost '!AL123</f>
        <v>0</v>
      </c>
      <c r="K106" s="442">
        <f t="shared" si="56"/>
        <v>1</v>
      </c>
      <c r="L106" s="442">
        <f t="shared" si="56"/>
        <v>0</v>
      </c>
      <c r="M106" s="478">
        <f t="shared" si="52"/>
        <v>154.02998500749624</v>
      </c>
      <c r="N106" s="479">
        <f t="shared" si="51"/>
        <v>150.36731634182908</v>
      </c>
      <c r="O106" s="480">
        <f t="shared" si="49"/>
        <v>74.497922437673125</v>
      </c>
      <c r="P106" s="479">
        <f t="shared" si="50"/>
        <v>0</v>
      </c>
      <c r="Q106" s="480">
        <f t="shared" si="53"/>
        <v>150.36731634182908</v>
      </c>
      <c r="R106" s="480">
        <f t="shared" si="44"/>
        <v>0</v>
      </c>
      <c r="S106" s="479">
        <f t="shared" si="45"/>
        <v>0</v>
      </c>
      <c r="T106" s="480">
        <f t="shared" si="46"/>
        <v>0</v>
      </c>
      <c r="U106" s="479">
        <f t="shared" si="47"/>
        <v>0</v>
      </c>
      <c r="V106" s="480">
        <f t="shared" si="54"/>
        <v>0</v>
      </c>
      <c r="X106" s="455">
        <f t="shared" si="55"/>
        <v>-2.8421709430404007E-14</v>
      </c>
    </row>
    <row r="107" spans="1:24" s="443" customFormat="1" ht="10.5" customHeight="1">
      <c r="A107" s="474" t="s">
        <v>150</v>
      </c>
      <c r="B107" s="440" t="s">
        <v>151</v>
      </c>
      <c r="C107" s="474" t="s">
        <v>152</v>
      </c>
      <c r="D107" s="445" t="s">
        <v>153</v>
      </c>
      <c r="E107" s="440" t="s">
        <v>246</v>
      </c>
      <c r="F107" s="440">
        <v>2028</v>
      </c>
      <c r="G107" s="475">
        <f>'Càlcul pressupost '!AI124</f>
        <v>880</v>
      </c>
      <c r="H107" s="476">
        <f>'Càlcul pressupost '!AJ124</f>
        <v>447.6485757121439</v>
      </c>
      <c r="I107" s="476">
        <f>'Càlcul pressupost '!AK124</f>
        <v>285</v>
      </c>
      <c r="J107" s="477">
        <f>'Càlcul pressupost '!AL124</f>
        <v>0</v>
      </c>
      <c r="K107" s="442">
        <f t="shared" si="56"/>
        <v>1</v>
      </c>
      <c r="L107" s="442">
        <f t="shared" si="56"/>
        <v>0</v>
      </c>
      <c r="M107" s="478">
        <f t="shared" si="52"/>
        <v>880</v>
      </c>
      <c r="N107" s="479">
        <f t="shared" si="51"/>
        <v>447.6485757121439</v>
      </c>
      <c r="O107" s="480">
        <f t="shared" si="49"/>
        <v>285</v>
      </c>
      <c r="P107" s="479">
        <f t="shared" si="50"/>
        <v>0</v>
      </c>
      <c r="Q107" s="480">
        <f t="shared" si="53"/>
        <v>447.6485757121439</v>
      </c>
      <c r="R107" s="480">
        <f t="shared" si="44"/>
        <v>0</v>
      </c>
      <c r="S107" s="479">
        <f t="shared" si="45"/>
        <v>0</v>
      </c>
      <c r="T107" s="480">
        <f t="shared" si="46"/>
        <v>0</v>
      </c>
      <c r="U107" s="479">
        <f t="shared" si="47"/>
        <v>0</v>
      </c>
      <c r="V107" s="480">
        <f t="shared" si="54"/>
        <v>0</v>
      </c>
      <c r="X107" s="455">
        <f t="shared" si="55"/>
        <v>-5.6843418860808015E-14</v>
      </c>
    </row>
    <row r="108" spans="1:24" s="443" customFormat="1" ht="10.5" customHeight="1">
      <c r="A108" s="474" t="s">
        <v>134</v>
      </c>
      <c r="B108" s="440" t="s">
        <v>135</v>
      </c>
      <c r="C108" s="474" t="s">
        <v>154</v>
      </c>
      <c r="D108" s="445" t="s">
        <v>155</v>
      </c>
      <c r="E108" s="440" t="s">
        <v>246</v>
      </c>
      <c r="F108" s="440">
        <v>2028</v>
      </c>
      <c r="G108" s="475">
        <f>'Càlcul pressupost '!AI125</f>
        <v>175</v>
      </c>
      <c r="H108" s="476">
        <f>'Càlcul pressupost '!AJ125</f>
        <v>203.63628185907046</v>
      </c>
      <c r="I108" s="476">
        <f>'Càlcul pressupost '!AK125</f>
        <v>95.85</v>
      </c>
      <c r="J108" s="477">
        <f>'Càlcul pressupost '!AL125</f>
        <v>0</v>
      </c>
      <c r="K108" s="442">
        <f t="shared" si="56"/>
        <v>1</v>
      </c>
      <c r="L108" s="442">
        <f t="shared" si="56"/>
        <v>0</v>
      </c>
      <c r="M108" s="478">
        <f t="shared" si="52"/>
        <v>175</v>
      </c>
      <c r="N108" s="479">
        <f t="shared" si="51"/>
        <v>203.63628185907046</v>
      </c>
      <c r="O108" s="480">
        <f t="shared" si="49"/>
        <v>95.85</v>
      </c>
      <c r="P108" s="479">
        <f t="shared" si="50"/>
        <v>0</v>
      </c>
      <c r="Q108" s="480">
        <f t="shared" si="53"/>
        <v>203.63628185907046</v>
      </c>
      <c r="R108" s="480">
        <f t="shared" si="44"/>
        <v>0</v>
      </c>
      <c r="S108" s="479">
        <f t="shared" si="45"/>
        <v>0</v>
      </c>
      <c r="T108" s="480">
        <f t="shared" si="46"/>
        <v>0</v>
      </c>
      <c r="U108" s="479">
        <f t="shared" si="47"/>
        <v>0</v>
      </c>
      <c r="V108" s="480">
        <f t="shared" si="54"/>
        <v>0</v>
      </c>
      <c r="X108" s="455">
        <f t="shared" si="55"/>
        <v>0</v>
      </c>
    </row>
    <row r="109" spans="1:24" s="443" customFormat="1" ht="10.5" customHeight="1">
      <c r="A109" s="474" t="s">
        <v>134</v>
      </c>
      <c r="B109" s="440" t="s">
        <v>135</v>
      </c>
      <c r="C109" s="474" t="s">
        <v>156</v>
      </c>
      <c r="D109" s="445" t="s">
        <v>157</v>
      </c>
      <c r="E109" s="440" t="s">
        <v>246</v>
      </c>
      <c r="F109" s="440">
        <v>2028</v>
      </c>
      <c r="G109" s="475">
        <f>'Càlcul pressupost '!AI126</f>
        <v>35</v>
      </c>
      <c r="H109" s="476">
        <f>'Càlcul pressupost '!AJ126</f>
        <v>15.797151424287856</v>
      </c>
      <c r="I109" s="476">
        <f>'Càlcul pressupost '!AK126</f>
        <v>10.64972299168975</v>
      </c>
      <c r="J109" s="477">
        <f>'Càlcul pressupost '!AL126</f>
        <v>0</v>
      </c>
      <c r="K109" s="448">
        <f t="shared" si="56"/>
        <v>0.85</v>
      </c>
      <c r="L109" s="448">
        <f t="shared" si="56"/>
        <v>0.15000000000000002</v>
      </c>
      <c r="M109" s="478">
        <f t="shared" si="52"/>
        <v>29.75</v>
      </c>
      <c r="N109" s="479">
        <f t="shared" si="51"/>
        <v>13.427578710644678</v>
      </c>
      <c r="O109" s="480">
        <f t="shared" si="49"/>
        <v>9.0522645429362871</v>
      </c>
      <c r="P109" s="479">
        <f t="shared" si="50"/>
        <v>0</v>
      </c>
      <c r="Q109" s="480">
        <f t="shared" si="53"/>
        <v>13.427578710644678</v>
      </c>
      <c r="R109" s="480">
        <f t="shared" si="44"/>
        <v>5.25</v>
      </c>
      <c r="S109" s="479">
        <f t="shared" si="45"/>
        <v>2.3695727136431781</v>
      </c>
      <c r="T109" s="480">
        <f t="shared" si="46"/>
        <v>1.5974584487534624</v>
      </c>
      <c r="U109" s="479">
        <f t="shared" si="47"/>
        <v>0</v>
      </c>
      <c r="V109" s="480">
        <f t="shared" si="54"/>
        <v>2.3695727136431781</v>
      </c>
      <c r="X109" s="455">
        <f t="shared" si="55"/>
        <v>0</v>
      </c>
    </row>
    <row r="110" spans="1:24" s="443" customFormat="1" ht="10.5" customHeight="1">
      <c r="A110" s="474" t="s">
        <v>134</v>
      </c>
      <c r="B110" s="440" t="s">
        <v>135</v>
      </c>
      <c r="C110" s="474" t="s">
        <v>158</v>
      </c>
      <c r="D110" s="445" t="s">
        <v>159</v>
      </c>
      <c r="E110" s="440" t="s">
        <v>246</v>
      </c>
      <c r="F110" s="440">
        <v>2028</v>
      </c>
      <c r="G110" s="475">
        <f>'Càlcul pressupost '!AI127</f>
        <v>560</v>
      </c>
      <c r="H110" s="476">
        <f>'Càlcul pressupost '!AJ127</f>
        <v>188.71454272863568</v>
      </c>
      <c r="I110" s="476">
        <f>'Càlcul pressupost '!AK127</f>
        <v>148.5</v>
      </c>
      <c r="J110" s="477">
        <f>'Càlcul pressupost '!AL127</f>
        <v>0</v>
      </c>
      <c r="K110" s="448">
        <f t="shared" si="56"/>
        <v>0.8</v>
      </c>
      <c r="L110" s="448">
        <f t="shared" si="56"/>
        <v>0.19999999999999996</v>
      </c>
      <c r="M110" s="478">
        <f t="shared" si="52"/>
        <v>448</v>
      </c>
      <c r="N110" s="479">
        <f t="shared" si="51"/>
        <v>150.97163418290856</v>
      </c>
      <c r="O110" s="480">
        <f t="shared" si="49"/>
        <v>118.80000000000001</v>
      </c>
      <c r="P110" s="479">
        <f t="shared" si="50"/>
        <v>0</v>
      </c>
      <c r="Q110" s="480">
        <f t="shared" si="53"/>
        <v>150.97163418290856</v>
      </c>
      <c r="R110" s="480">
        <f t="shared" si="44"/>
        <v>112</v>
      </c>
      <c r="S110" s="479">
        <f t="shared" si="45"/>
        <v>37.742908545727119</v>
      </c>
      <c r="T110" s="480">
        <f t="shared" si="46"/>
        <v>29.699999999999989</v>
      </c>
      <c r="U110" s="479">
        <f t="shared" si="47"/>
        <v>0</v>
      </c>
      <c r="V110" s="480">
        <f t="shared" si="54"/>
        <v>37.742908545727119</v>
      </c>
      <c r="X110" s="455">
        <f t="shared" si="55"/>
        <v>0</v>
      </c>
    </row>
    <row r="111" spans="1:24" s="443" customFormat="1" ht="10.5" customHeight="1">
      <c r="A111" s="474" t="s">
        <v>134</v>
      </c>
      <c r="B111" s="440" t="s">
        <v>135</v>
      </c>
      <c r="C111" s="474" t="s">
        <v>160</v>
      </c>
      <c r="D111" s="445" t="s">
        <v>161</v>
      </c>
      <c r="E111" s="440" t="s">
        <v>246</v>
      </c>
      <c r="F111" s="440">
        <v>2028</v>
      </c>
      <c r="G111" s="475">
        <f>'Càlcul pressupost '!AI128</f>
        <v>35</v>
      </c>
      <c r="H111" s="476">
        <f>'Càlcul pressupost '!AJ128</f>
        <v>0</v>
      </c>
      <c r="I111" s="476">
        <f>'Càlcul pressupost '!AK128</f>
        <v>5.25</v>
      </c>
      <c r="J111" s="477">
        <f>'Càlcul pressupost '!AL128</f>
        <v>0</v>
      </c>
      <c r="K111" s="448">
        <f t="shared" si="56"/>
        <v>0.85</v>
      </c>
      <c r="L111" s="448">
        <f t="shared" si="56"/>
        <v>0.15000000000000002</v>
      </c>
      <c r="M111" s="478">
        <f t="shared" si="52"/>
        <v>29.75</v>
      </c>
      <c r="N111" s="479">
        <f t="shared" si="51"/>
        <v>0</v>
      </c>
      <c r="O111" s="480">
        <f t="shared" si="49"/>
        <v>4.4624999999999995</v>
      </c>
      <c r="P111" s="479">
        <f t="shared" si="50"/>
        <v>0</v>
      </c>
      <c r="Q111" s="480">
        <f t="shared" si="53"/>
        <v>0</v>
      </c>
      <c r="R111" s="480">
        <f t="shared" si="44"/>
        <v>5.25</v>
      </c>
      <c r="S111" s="479">
        <f t="shared" si="45"/>
        <v>0</v>
      </c>
      <c r="T111" s="480">
        <f t="shared" si="46"/>
        <v>0.78750000000000053</v>
      </c>
      <c r="U111" s="479">
        <f t="shared" si="47"/>
        <v>0</v>
      </c>
      <c r="V111" s="480">
        <f t="shared" si="54"/>
        <v>0</v>
      </c>
      <c r="X111" s="455">
        <f t="shared" si="55"/>
        <v>0</v>
      </c>
    </row>
    <row r="112" spans="1:24" s="443" customFormat="1" ht="10.5" customHeight="1">
      <c r="A112" s="474" t="s">
        <v>164</v>
      </c>
      <c r="B112" s="440" t="s">
        <v>165</v>
      </c>
      <c r="C112" s="474" t="s">
        <v>166</v>
      </c>
      <c r="D112" s="445" t="s">
        <v>167</v>
      </c>
      <c r="E112" s="440" t="s">
        <v>246</v>
      </c>
      <c r="F112" s="440">
        <v>2028</v>
      </c>
      <c r="G112" s="475">
        <f>'Càlcul pressupost '!AI130</f>
        <v>105</v>
      </c>
      <c r="H112" s="476">
        <f>'Càlcul pressupost '!AJ130</f>
        <v>122.88395802098951</v>
      </c>
      <c r="I112" s="476">
        <f>'Càlcul pressupost '!AK130</f>
        <v>57.75</v>
      </c>
      <c r="J112" s="477">
        <f>'Càlcul pressupost '!AL130</f>
        <v>0</v>
      </c>
      <c r="K112" s="448">
        <f t="shared" si="56"/>
        <v>0.8</v>
      </c>
      <c r="L112" s="448">
        <f t="shared" si="56"/>
        <v>0.19999999999999996</v>
      </c>
      <c r="M112" s="478">
        <f t="shared" ref="M112:P114" si="57">G112*$K112</f>
        <v>84</v>
      </c>
      <c r="N112" s="479">
        <f t="shared" si="57"/>
        <v>98.307166416791617</v>
      </c>
      <c r="O112" s="480">
        <f t="shared" si="57"/>
        <v>46.2</v>
      </c>
      <c r="P112" s="479">
        <f t="shared" si="57"/>
        <v>0</v>
      </c>
      <c r="Q112" s="480">
        <f t="shared" si="53"/>
        <v>98.307166416791617</v>
      </c>
      <c r="R112" s="480">
        <f t="shared" ref="R112:U113" si="58">G112-M112</f>
        <v>21</v>
      </c>
      <c r="S112" s="479">
        <f t="shared" si="58"/>
        <v>24.576791604197894</v>
      </c>
      <c r="T112" s="480">
        <f t="shared" si="58"/>
        <v>11.549999999999997</v>
      </c>
      <c r="U112" s="479">
        <f t="shared" si="58"/>
        <v>0</v>
      </c>
      <c r="V112" s="480">
        <f t="shared" si="54"/>
        <v>24.576791604197894</v>
      </c>
      <c r="X112" s="455">
        <f t="shared" si="55"/>
        <v>0</v>
      </c>
    </row>
    <row r="113" spans="1:24" s="443" customFormat="1" ht="10.5" customHeight="1" thickBot="1">
      <c r="A113" s="474" t="s">
        <v>164</v>
      </c>
      <c r="B113" s="440" t="s">
        <v>165</v>
      </c>
      <c r="C113" s="474" t="s">
        <v>166</v>
      </c>
      <c r="D113" s="445" t="s">
        <v>286</v>
      </c>
      <c r="E113" s="440" t="s">
        <v>246</v>
      </c>
      <c r="F113" s="440">
        <v>2028</v>
      </c>
      <c r="G113" s="475">
        <f>'Càlcul pressupost '!AI131</f>
        <v>0</v>
      </c>
      <c r="H113" s="476">
        <f>'Càlcul pressupost '!AJ131</f>
        <v>324.7646176911544</v>
      </c>
      <c r="I113" s="476">
        <f>'Càlcul pressupost '!AK131</f>
        <v>111</v>
      </c>
      <c r="J113" s="477">
        <f>'Càlcul pressupost '!AL131</f>
        <v>0</v>
      </c>
      <c r="K113" s="448">
        <f t="shared" si="56"/>
        <v>0.8</v>
      </c>
      <c r="L113" s="448">
        <f t="shared" si="56"/>
        <v>0.19999999999999996</v>
      </c>
      <c r="M113" s="478">
        <f t="shared" si="57"/>
        <v>0</v>
      </c>
      <c r="N113" s="479">
        <f t="shared" si="57"/>
        <v>259.81169415292351</v>
      </c>
      <c r="O113" s="480">
        <f t="shared" si="57"/>
        <v>88.800000000000011</v>
      </c>
      <c r="P113" s="479">
        <f t="shared" si="57"/>
        <v>0</v>
      </c>
      <c r="Q113" s="480">
        <f t="shared" si="53"/>
        <v>259.81169415292351</v>
      </c>
      <c r="R113" s="480">
        <f t="shared" si="58"/>
        <v>0</v>
      </c>
      <c r="S113" s="479">
        <f t="shared" si="58"/>
        <v>64.952923538230891</v>
      </c>
      <c r="T113" s="480">
        <f t="shared" si="58"/>
        <v>22.199999999999989</v>
      </c>
      <c r="U113" s="479">
        <f t="shared" si="58"/>
        <v>0</v>
      </c>
      <c r="V113" s="480">
        <f t="shared" si="54"/>
        <v>64.952923538230891</v>
      </c>
      <c r="X113" s="455">
        <f t="shared" si="55"/>
        <v>0</v>
      </c>
    </row>
    <row r="114" spans="1:24" s="443" customFormat="1" ht="10.5" customHeight="1">
      <c r="A114" s="465" t="s">
        <v>85</v>
      </c>
      <c r="B114" s="466" t="s">
        <v>86</v>
      </c>
      <c r="C114" s="465" t="s">
        <v>87</v>
      </c>
      <c r="D114" s="466" t="s">
        <v>88</v>
      </c>
      <c r="E114" s="466" t="s">
        <v>246</v>
      </c>
      <c r="F114" s="466">
        <v>2029</v>
      </c>
      <c r="G114" s="467">
        <f>'Càlcul pressupost '!AI144</f>
        <v>0</v>
      </c>
      <c r="H114" s="468">
        <f>'Càlcul pressupost '!AJ144</f>
        <v>0</v>
      </c>
      <c r="I114" s="468">
        <f>'Càlcul pressupost '!AK144</f>
        <v>0</v>
      </c>
      <c r="J114" s="469">
        <f>'Càlcul pressupost '!AL144</f>
        <v>0</v>
      </c>
      <c r="K114" s="470">
        <f t="shared" si="56"/>
        <v>1</v>
      </c>
      <c r="L114" s="470">
        <f t="shared" si="56"/>
        <v>0</v>
      </c>
      <c r="M114" s="471">
        <f t="shared" si="57"/>
        <v>0</v>
      </c>
      <c r="N114" s="472">
        <f t="shared" si="57"/>
        <v>0</v>
      </c>
      <c r="O114" s="473">
        <f t="shared" si="57"/>
        <v>0</v>
      </c>
      <c r="P114" s="472">
        <f t="shared" si="57"/>
        <v>0</v>
      </c>
      <c r="Q114" s="473">
        <f>N114+P114</f>
        <v>0</v>
      </c>
      <c r="R114" s="473">
        <f t="shared" ref="R114:R137" si="59">G114-M114</f>
        <v>0</v>
      </c>
      <c r="S114" s="472">
        <f t="shared" ref="S114:S137" si="60">H114-N114</f>
        <v>0</v>
      </c>
      <c r="T114" s="473">
        <f t="shared" ref="T114:T137" si="61">I114-O114</f>
        <v>0</v>
      </c>
      <c r="U114" s="472">
        <f t="shared" ref="U114:U137" si="62">J114-P114</f>
        <v>0</v>
      </c>
      <c r="V114" s="473">
        <f>S114+U114</f>
        <v>0</v>
      </c>
      <c r="X114" s="455">
        <f t="shared" si="55"/>
        <v>0</v>
      </c>
    </row>
    <row r="115" spans="1:24" s="443" customFormat="1" ht="10.5" customHeight="1">
      <c r="A115" s="474" t="s">
        <v>85</v>
      </c>
      <c r="B115" s="440" t="s">
        <v>86</v>
      </c>
      <c r="C115" s="474" t="s">
        <v>91</v>
      </c>
      <c r="D115" s="440" t="s">
        <v>92</v>
      </c>
      <c r="E115" s="440" t="s">
        <v>246</v>
      </c>
      <c r="F115" s="440">
        <v>2029</v>
      </c>
      <c r="G115" s="475">
        <f>'Càlcul pressupost '!AI145</f>
        <v>175</v>
      </c>
      <c r="H115" s="476">
        <f>'Càlcul pressupost '!AJ145</f>
        <v>47.811244377811093</v>
      </c>
      <c r="I115" s="476">
        <f>'Càlcul pressupost '!AK145</f>
        <v>61.35</v>
      </c>
      <c r="J115" s="477">
        <f>'Càlcul pressupost '!AL145</f>
        <v>0</v>
      </c>
      <c r="K115" s="442">
        <f t="shared" si="56"/>
        <v>1</v>
      </c>
      <c r="L115" s="442">
        <f t="shared" si="56"/>
        <v>0</v>
      </c>
      <c r="M115" s="478">
        <f t="shared" ref="M115:M123" si="63">G115*$K115</f>
        <v>175</v>
      </c>
      <c r="N115" s="479">
        <f>H115*$K115</f>
        <v>47.811244377811093</v>
      </c>
      <c r="O115" s="480">
        <f t="shared" ref="O115:O137" si="64">I115*$K115</f>
        <v>61.35</v>
      </c>
      <c r="P115" s="479">
        <f t="shared" ref="P115:P137" si="65">J115*$K115</f>
        <v>0</v>
      </c>
      <c r="Q115" s="480">
        <f t="shared" ref="Q115:Q139" si="66">N115+P115</f>
        <v>47.811244377811093</v>
      </c>
      <c r="R115" s="480">
        <f t="shared" si="59"/>
        <v>0</v>
      </c>
      <c r="S115" s="479">
        <f t="shared" si="60"/>
        <v>0</v>
      </c>
      <c r="T115" s="480">
        <f t="shared" si="61"/>
        <v>0</v>
      </c>
      <c r="U115" s="479">
        <f t="shared" si="62"/>
        <v>0</v>
      </c>
      <c r="V115" s="480">
        <f t="shared" ref="V115:V139" si="67">S115+U115</f>
        <v>0</v>
      </c>
      <c r="X115" s="455">
        <f t="shared" si="55"/>
        <v>7.1054273576010019E-15</v>
      </c>
    </row>
    <row r="116" spans="1:24" s="443" customFormat="1" ht="10.5" customHeight="1">
      <c r="A116" s="474" t="s">
        <v>93</v>
      </c>
      <c r="B116" s="440" t="s">
        <v>94</v>
      </c>
      <c r="C116" s="474" t="s">
        <v>95</v>
      </c>
      <c r="D116" s="440" t="s">
        <v>96</v>
      </c>
      <c r="E116" s="440" t="s">
        <v>246</v>
      </c>
      <c r="F116" s="440">
        <v>2029</v>
      </c>
      <c r="G116" s="475">
        <f>'Càlcul pressupost '!AI146</f>
        <v>389.3</v>
      </c>
      <c r="H116" s="476">
        <f>'Càlcul pressupost '!AJ146</f>
        <v>827.53043478260861</v>
      </c>
      <c r="I116" s="476">
        <f>'Càlcul pressupost '!AK146</f>
        <v>32.4</v>
      </c>
      <c r="J116" s="477">
        <f>'Càlcul pressupost '!AL146</f>
        <v>0</v>
      </c>
      <c r="K116" s="442">
        <f t="shared" si="56"/>
        <v>1</v>
      </c>
      <c r="L116" s="442">
        <f t="shared" si="56"/>
        <v>0</v>
      </c>
      <c r="M116" s="478">
        <f t="shared" si="63"/>
        <v>389.3</v>
      </c>
      <c r="N116" s="479">
        <f>H116*$K116</f>
        <v>827.53043478260861</v>
      </c>
      <c r="O116" s="480">
        <f t="shared" si="64"/>
        <v>32.4</v>
      </c>
      <c r="P116" s="479">
        <f t="shared" si="65"/>
        <v>0</v>
      </c>
      <c r="Q116" s="480">
        <f t="shared" si="66"/>
        <v>827.53043478260861</v>
      </c>
      <c r="R116" s="480">
        <f t="shared" si="59"/>
        <v>0</v>
      </c>
      <c r="S116" s="479">
        <f t="shared" si="60"/>
        <v>0</v>
      </c>
      <c r="T116" s="480">
        <f t="shared" si="61"/>
        <v>0</v>
      </c>
      <c r="U116" s="479">
        <f t="shared" si="62"/>
        <v>0</v>
      </c>
      <c r="V116" s="480">
        <f t="shared" si="67"/>
        <v>0</v>
      </c>
      <c r="X116" s="455">
        <f t="shared" si="55"/>
        <v>1.1368683772161603E-13</v>
      </c>
    </row>
    <row r="117" spans="1:24" s="443" customFormat="1" ht="10.5" customHeight="1">
      <c r="A117" s="474" t="s">
        <v>97</v>
      </c>
      <c r="B117" s="440" t="s">
        <v>98</v>
      </c>
      <c r="C117" s="474" t="s">
        <v>99</v>
      </c>
      <c r="D117" s="440" t="s">
        <v>100</v>
      </c>
      <c r="E117" s="440" t="s">
        <v>246</v>
      </c>
      <c r="F117" s="440">
        <v>2029</v>
      </c>
      <c r="G117" s="475">
        <f>'Càlcul pressupost '!AI147</f>
        <v>70</v>
      </c>
      <c r="H117" s="476">
        <f>'Càlcul pressupost '!AJ147</f>
        <v>16.018740629685158</v>
      </c>
      <c r="I117" s="476">
        <f>'Càlcul pressupost '!AK147</f>
        <v>22.259972299168975</v>
      </c>
      <c r="J117" s="477">
        <f>'Càlcul pressupost '!AL147</f>
        <v>0</v>
      </c>
      <c r="K117" s="442">
        <f t="shared" si="56"/>
        <v>0</v>
      </c>
      <c r="L117" s="442">
        <f t="shared" si="56"/>
        <v>1</v>
      </c>
      <c r="M117" s="478">
        <f t="shared" si="63"/>
        <v>0</v>
      </c>
      <c r="N117" s="479">
        <f>H117*$K117</f>
        <v>0</v>
      </c>
      <c r="O117" s="480">
        <f t="shared" si="64"/>
        <v>0</v>
      </c>
      <c r="P117" s="479">
        <f t="shared" si="65"/>
        <v>0</v>
      </c>
      <c r="Q117" s="480">
        <f t="shared" si="66"/>
        <v>0</v>
      </c>
      <c r="R117" s="480">
        <f t="shared" si="59"/>
        <v>70</v>
      </c>
      <c r="S117" s="479">
        <f t="shared" si="60"/>
        <v>16.018740629685158</v>
      </c>
      <c r="T117" s="480">
        <f t="shared" si="61"/>
        <v>22.259972299168975</v>
      </c>
      <c r="U117" s="479">
        <f t="shared" si="62"/>
        <v>0</v>
      </c>
      <c r="V117" s="480">
        <f t="shared" si="67"/>
        <v>16.018740629685158</v>
      </c>
      <c r="X117" s="455">
        <f t="shared" si="55"/>
        <v>0</v>
      </c>
    </row>
    <row r="118" spans="1:24" s="443" customFormat="1" ht="10.5" customHeight="1">
      <c r="A118" s="474" t="s">
        <v>189</v>
      </c>
      <c r="B118" s="440" t="s">
        <v>102</v>
      </c>
      <c r="C118" s="474" t="s">
        <v>103</v>
      </c>
      <c r="D118" s="440" t="s">
        <v>104</v>
      </c>
      <c r="E118" s="440" t="s">
        <v>246</v>
      </c>
      <c r="F118" s="440">
        <v>2029</v>
      </c>
      <c r="G118" s="475">
        <f>'Càlcul pressupost '!AI148</f>
        <v>0</v>
      </c>
      <c r="H118" s="476">
        <f>'Càlcul pressupost '!AJ148</f>
        <v>0</v>
      </c>
      <c r="I118" s="476">
        <f>'Càlcul pressupost '!AK148</f>
        <v>0</v>
      </c>
      <c r="J118" s="477">
        <f>'Càlcul pressupost '!AL148</f>
        <v>0</v>
      </c>
      <c r="K118" s="442">
        <f t="shared" si="56"/>
        <v>0</v>
      </c>
      <c r="L118" s="442">
        <f t="shared" si="56"/>
        <v>1</v>
      </c>
      <c r="M118" s="478">
        <f t="shared" si="63"/>
        <v>0</v>
      </c>
      <c r="N118" s="479">
        <f t="shared" ref="N118:N137" si="68">H118*$K118</f>
        <v>0</v>
      </c>
      <c r="O118" s="480">
        <f t="shared" si="64"/>
        <v>0</v>
      </c>
      <c r="P118" s="479">
        <f t="shared" si="65"/>
        <v>0</v>
      </c>
      <c r="Q118" s="480">
        <f t="shared" si="66"/>
        <v>0</v>
      </c>
      <c r="R118" s="480">
        <f t="shared" si="59"/>
        <v>0</v>
      </c>
      <c r="S118" s="479">
        <f t="shared" si="60"/>
        <v>0</v>
      </c>
      <c r="T118" s="480">
        <f t="shared" si="61"/>
        <v>0</v>
      </c>
      <c r="U118" s="479">
        <f t="shared" si="62"/>
        <v>0</v>
      </c>
      <c r="V118" s="480">
        <f t="shared" si="67"/>
        <v>0</v>
      </c>
      <c r="X118" s="455">
        <f t="shared" si="55"/>
        <v>0</v>
      </c>
    </row>
    <row r="119" spans="1:24" s="443" customFormat="1" ht="10.5" customHeight="1">
      <c r="A119" s="474" t="s">
        <v>105</v>
      </c>
      <c r="B119" s="440" t="s">
        <v>102</v>
      </c>
      <c r="C119" s="474" t="s">
        <v>106</v>
      </c>
      <c r="D119" s="440" t="s">
        <v>107</v>
      </c>
      <c r="E119" s="440" t="s">
        <v>246</v>
      </c>
      <c r="F119" s="440">
        <v>2029</v>
      </c>
      <c r="G119" s="475">
        <f>'Càlcul pressupost '!AI149</f>
        <v>0</v>
      </c>
      <c r="H119" s="476">
        <f>'Càlcul pressupost '!AJ149</f>
        <v>0</v>
      </c>
      <c r="I119" s="476">
        <f>'Càlcul pressupost '!AK149</f>
        <v>0</v>
      </c>
      <c r="J119" s="477">
        <f>'Càlcul pressupost '!AL149</f>
        <v>0</v>
      </c>
      <c r="K119" s="442">
        <f t="shared" si="56"/>
        <v>1</v>
      </c>
      <c r="L119" s="442">
        <f t="shared" si="56"/>
        <v>0</v>
      </c>
      <c r="M119" s="478">
        <f t="shared" si="63"/>
        <v>0</v>
      </c>
      <c r="N119" s="479">
        <f t="shared" si="68"/>
        <v>0</v>
      </c>
      <c r="O119" s="480">
        <f t="shared" si="64"/>
        <v>0</v>
      </c>
      <c r="P119" s="479">
        <f t="shared" si="65"/>
        <v>0</v>
      </c>
      <c r="Q119" s="480">
        <f t="shared" si="66"/>
        <v>0</v>
      </c>
      <c r="R119" s="480">
        <f t="shared" si="59"/>
        <v>0</v>
      </c>
      <c r="S119" s="479">
        <f t="shared" si="60"/>
        <v>0</v>
      </c>
      <c r="T119" s="480">
        <f t="shared" si="61"/>
        <v>0</v>
      </c>
      <c r="U119" s="479">
        <f t="shared" si="62"/>
        <v>0</v>
      </c>
      <c r="V119" s="480">
        <f t="shared" si="67"/>
        <v>0</v>
      </c>
      <c r="X119" s="455">
        <f t="shared" si="55"/>
        <v>0</v>
      </c>
    </row>
    <row r="120" spans="1:24" s="443" customFormat="1" ht="10.5" customHeight="1">
      <c r="A120" s="474" t="s">
        <v>108</v>
      </c>
      <c r="B120" s="440" t="s">
        <v>109</v>
      </c>
      <c r="C120" s="474" t="s">
        <v>110</v>
      </c>
      <c r="D120" s="440" t="s">
        <v>111</v>
      </c>
      <c r="E120" s="440" t="s">
        <v>246</v>
      </c>
      <c r="F120" s="440">
        <v>2029</v>
      </c>
      <c r="G120" s="475">
        <f>'Càlcul pressupost '!AI150</f>
        <v>0</v>
      </c>
      <c r="H120" s="476">
        <f>'Càlcul pressupost '!AJ150</f>
        <v>0</v>
      </c>
      <c r="I120" s="476">
        <f>'Càlcul pressupost '!AK150</f>
        <v>0</v>
      </c>
      <c r="J120" s="477">
        <f>'Càlcul pressupost '!AL150</f>
        <v>0</v>
      </c>
      <c r="K120" s="442">
        <f t="shared" si="56"/>
        <v>1</v>
      </c>
      <c r="L120" s="442">
        <f t="shared" si="56"/>
        <v>0</v>
      </c>
      <c r="M120" s="478">
        <f t="shared" si="63"/>
        <v>0</v>
      </c>
      <c r="N120" s="479">
        <f t="shared" si="68"/>
        <v>0</v>
      </c>
      <c r="O120" s="480">
        <f t="shared" si="64"/>
        <v>0</v>
      </c>
      <c r="P120" s="479">
        <f t="shared" si="65"/>
        <v>0</v>
      </c>
      <c r="Q120" s="480">
        <f t="shared" si="66"/>
        <v>0</v>
      </c>
      <c r="R120" s="480">
        <f t="shared" si="59"/>
        <v>0</v>
      </c>
      <c r="S120" s="479">
        <f t="shared" si="60"/>
        <v>0</v>
      </c>
      <c r="T120" s="480">
        <f t="shared" si="61"/>
        <v>0</v>
      </c>
      <c r="U120" s="479">
        <f t="shared" si="62"/>
        <v>0</v>
      </c>
      <c r="V120" s="480">
        <f t="shared" si="67"/>
        <v>0</v>
      </c>
      <c r="X120" s="455">
        <f t="shared" si="55"/>
        <v>0</v>
      </c>
    </row>
    <row r="121" spans="1:24" s="443" customFormat="1" ht="10.5" customHeight="1">
      <c r="A121" s="474" t="s">
        <v>112</v>
      </c>
      <c r="B121" s="440" t="s">
        <v>113</v>
      </c>
      <c r="C121" s="474" t="s">
        <v>114</v>
      </c>
      <c r="D121" s="440" t="s">
        <v>115</v>
      </c>
      <c r="E121" s="440" t="s">
        <v>246</v>
      </c>
      <c r="F121" s="440">
        <v>2029</v>
      </c>
      <c r="G121" s="475">
        <f>'Càlcul pressupost '!AI151</f>
        <v>0</v>
      </c>
      <c r="H121" s="476">
        <f>'Càlcul pressupost '!AJ151</f>
        <v>0</v>
      </c>
      <c r="I121" s="476">
        <f>'Càlcul pressupost '!AK151</f>
        <v>0</v>
      </c>
      <c r="J121" s="477">
        <f>'Càlcul pressupost '!AL151</f>
        <v>0</v>
      </c>
      <c r="K121" s="442">
        <f t="shared" si="56"/>
        <v>1</v>
      </c>
      <c r="L121" s="442">
        <f t="shared" si="56"/>
        <v>0</v>
      </c>
      <c r="M121" s="478">
        <f t="shared" si="63"/>
        <v>0</v>
      </c>
      <c r="N121" s="479">
        <f t="shared" si="68"/>
        <v>0</v>
      </c>
      <c r="O121" s="480">
        <f t="shared" si="64"/>
        <v>0</v>
      </c>
      <c r="P121" s="479">
        <f t="shared" si="65"/>
        <v>0</v>
      </c>
      <c r="Q121" s="480">
        <f t="shared" si="66"/>
        <v>0</v>
      </c>
      <c r="R121" s="480">
        <f t="shared" si="59"/>
        <v>0</v>
      </c>
      <c r="S121" s="479">
        <f t="shared" si="60"/>
        <v>0</v>
      </c>
      <c r="T121" s="480">
        <f t="shared" si="61"/>
        <v>0</v>
      </c>
      <c r="U121" s="479">
        <f t="shared" si="62"/>
        <v>0</v>
      </c>
      <c r="V121" s="480">
        <f t="shared" si="67"/>
        <v>0</v>
      </c>
      <c r="X121" s="455">
        <f t="shared" si="55"/>
        <v>0</v>
      </c>
    </row>
    <row r="122" spans="1:24" s="443" customFormat="1" ht="10.5" customHeight="1">
      <c r="A122" s="474" t="s">
        <v>116</v>
      </c>
      <c r="B122" s="440" t="s">
        <v>117</v>
      </c>
      <c r="C122" s="474" t="s">
        <v>118</v>
      </c>
      <c r="D122" s="440" t="s">
        <v>119</v>
      </c>
      <c r="E122" s="440" t="s">
        <v>246</v>
      </c>
      <c r="F122" s="440">
        <v>2029</v>
      </c>
      <c r="G122" s="475">
        <f>'Càlcul pressupost '!AI152</f>
        <v>70</v>
      </c>
      <c r="H122" s="476">
        <f>'Càlcul pressupost '!AJ152</f>
        <v>10.297751124437781</v>
      </c>
      <c r="I122" s="476">
        <f>'Càlcul pressupost '!AK152</f>
        <v>18.059972299168976</v>
      </c>
      <c r="J122" s="477">
        <f>'Càlcul pressupost '!AL152</f>
        <v>0</v>
      </c>
      <c r="K122" s="442">
        <f t="shared" ref="K122:L141" si="69">K96</f>
        <v>0</v>
      </c>
      <c r="L122" s="442">
        <f t="shared" si="69"/>
        <v>1</v>
      </c>
      <c r="M122" s="478">
        <f t="shared" si="63"/>
        <v>0</v>
      </c>
      <c r="N122" s="479">
        <f t="shared" si="68"/>
        <v>0</v>
      </c>
      <c r="O122" s="480">
        <f t="shared" si="64"/>
        <v>0</v>
      </c>
      <c r="P122" s="479">
        <f t="shared" si="65"/>
        <v>0</v>
      </c>
      <c r="Q122" s="480">
        <f t="shared" si="66"/>
        <v>0</v>
      </c>
      <c r="R122" s="480">
        <f t="shared" si="59"/>
        <v>70</v>
      </c>
      <c r="S122" s="479">
        <f t="shared" si="60"/>
        <v>10.297751124437781</v>
      </c>
      <c r="T122" s="480">
        <f t="shared" si="61"/>
        <v>18.059972299168976</v>
      </c>
      <c r="U122" s="479">
        <f t="shared" si="62"/>
        <v>0</v>
      </c>
      <c r="V122" s="480">
        <f t="shared" si="67"/>
        <v>10.297751124437781</v>
      </c>
      <c r="X122" s="455">
        <f t="shared" si="55"/>
        <v>0</v>
      </c>
    </row>
    <row r="123" spans="1:24" s="443" customFormat="1" ht="10.5" customHeight="1">
      <c r="A123" s="474" t="s">
        <v>116</v>
      </c>
      <c r="B123" s="440" t="s">
        <v>117</v>
      </c>
      <c r="C123" s="474" t="s">
        <v>120</v>
      </c>
      <c r="D123" s="440" t="s">
        <v>121</v>
      </c>
      <c r="E123" s="440" t="s">
        <v>246</v>
      </c>
      <c r="F123" s="440">
        <v>2029</v>
      </c>
      <c r="G123" s="475">
        <f>'Càlcul pressupost '!AI153</f>
        <v>70</v>
      </c>
      <c r="H123" s="476">
        <f>'Càlcul pressupost '!AJ153</f>
        <v>11.850674662668666</v>
      </c>
      <c r="I123" s="476">
        <f>'Càlcul pressupost '!AK153</f>
        <v>19.2</v>
      </c>
      <c r="J123" s="477">
        <f>'Càlcul pressupost '!AL153</f>
        <v>0</v>
      </c>
      <c r="K123" s="442">
        <f t="shared" si="69"/>
        <v>0</v>
      </c>
      <c r="L123" s="442">
        <f t="shared" si="69"/>
        <v>1</v>
      </c>
      <c r="M123" s="478">
        <f t="shared" si="63"/>
        <v>0</v>
      </c>
      <c r="N123" s="479">
        <f t="shared" si="68"/>
        <v>0</v>
      </c>
      <c r="O123" s="480">
        <f t="shared" si="64"/>
        <v>0</v>
      </c>
      <c r="P123" s="479">
        <f t="shared" si="65"/>
        <v>0</v>
      </c>
      <c r="Q123" s="480">
        <f t="shared" si="66"/>
        <v>0</v>
      </c>
      <c r="R123" s="480">
        <f t="shared" si="59"/>
        <v>70</v>
      </c>
      <c r="S123" s="479">
        <f t="shared" si="60"/>
        <v>11.850674662668666</v>
      </c>
      <c r="T123" s="480">
        <f t="shared" si="61"/>
        <v>19.2</v>
      </c>
      <c r="U123" s="479">
        <f t="shared" si="62"/>
        <v>0</v>
      </c>
      <c r="V123" s="480">
        <f t="shared" si="67"/>
        <v>11.850674662668666</v>
      </c>
      <c r="X123" s="455">
        <f t="shared" si="55"/>
        <v>0</v>
      </c>
    </row>
    <row r="124" spans="1:24" s="443" customFormat="1" ht="10.5" customHeight="1">
      <c r="A124" s="474" t="s">
        <v>122</v>
      </c>
      <c r="B124" s="440" t="s">
        <v>123</v>
      </c>
      <c r="C124" s="474" t="s">
        <v>124</v>
      </c>
      <c r="D124" s="440" t="s">
        <v>125</v>
      </c>
      <c r="E124" s="440" t="s">
        <v>246</v>
      </c>
      <c r="F124" s="440">
        <v>2029</v>
      </c>
      <c r="G124" s="475">
        <f>'Càlcul pressupost '!AI154</f>
        <v>0</v>
      </c>
      <c r="H124" s="476">
        <f>'Càlcul pressupost '!AJ154</f>
        <v>0</v>
      </c>
      <c r="I124" s="476">
        <f>'Càlcul pressupost '!AK154</f>
        <v>0</v>
      </c>
      <c r="J124" s="477">
        <f>'Càlcul pressupost '!AL154</f>
        <v>0</v>
      </c>
      <c r="K124" s="442">
        <f t="shared" si="69"/>
        <v>1</v>
      </c>
      <c r="L124" s="442">
        <f t="shared" si="69"/>
        <v>0</v>
      </c>
      <c r="M124" s="478">
        <f>G124*$K124</f>
        <v>0</v>
      </c>
      <c r="N124" s="479">
        <f t="shared" si="68"/>
        <v>0</v>
      </c>
      <c r="O124" s="480">
        <f t="shared" si="64"/>
        <v>0</v>
      </c>
      <c r="P124" s="479">
        <f t="shared" si="65"/>
        <v>0</v>
      </c>
      <c r="Q124" s="480">
        <f t="shared" si="66"/>
        <v>0</v>
      </c>
      <c r="R124" s="480">
        <f t="shared" si="59"/>
        <v>0</v>
      </c>
      <c r="S124" s="479">
        <f t="shared" si="60"/>
        <v>0</v>
      </c>
      <c r="T124" s="480">
        <f t="shared" si="61"/>
        <v>0</v>
      </c>
      <c r="U124" s="479">
        <f t="shared" si="62"/>
        <v>0</v>
      </c>
      <c r="V124" s="480">
        <f t="shared" si="67"/>
        <v>0</v>
      </c>
      <c r="X124" s="455">
        <f t="shared" si="55"/>
        <v>0</v>
      </c>
    </row>
    <row r="125" spans="1:24" s="443" customFormat="1" ht="10.5" customHeight="1">
      <c r="A125" s="474" t="s">
        <v>126</v>
      </c>
      <c r="B125" s="440" t="s">
        <v>127</v>
      </c>
      <c r="C125" s="474" t="s">
        <v>128</v>
      </c>
      <c r="D125" s="440" t="s">
        <v>129</v>
      </c>
      <c r="E125" s="440" t="s">
        <v>246</v>
      </c>
      <c r="F125" s="440">
        <v>2029</v>
      </c>
      <c r="G125" s="475">
        <f>'Càlcul pressupost '!AI155</f>
        <v>100</v>
      </c>
      <c r="H125" s="476">
        <f>'Càlcul pressupost '!AJ155</f>
        <v>17.980209895052472</v>
      </c>
      <c r="I125" s="476">
        <f>'Càlcul pressupost '!AK155</f>
        <v>28.2</v>
      </c>
      <c r="J125" s="477">
        <f>'Càlcul pressupost '!AL155</f>
        <v>0</v>
      </c>
      <c r="K125" s="442">
        <f t="shared" si="69"/>
        <v>0</v>
      </c>
      <c r="L125" s="442">
        <f t="shared" si="69"/>
        <v>1</v>
      </c>
      <c r="M125" s="478">
        <f t="shared" ref="M125:M137" si="70">G125*$K125</f>
        <v>0</v>
      </c>
      <c r="N125" s="479">
        <f t="shared" si="68"/>
        <v>0</v>
      </c>
      <c r="O125" s="480">
        <f t="shared" si="64"/>
        <v>0</v>
      </c>
      <c r="P125" s="479">
        <f t="shared" si="65"/>
        <v>0</v>
      </c>
      <c r="Q125" s="480">
        <f t="shared" si="66"/>
        <v>0</v>
      </c>
      <c r="R125" s="480">
        <f t="shared" si="59"/>
        <v>100</v>
      </c>
      <c r="S125" s="479">
        <f t="shared" si="60"/>
        <v>17.980209895052472</v>
      </c>
      <c r="T125" s="480">
        <f t="shared" si="61"/>
        <v>28.2</v>
      </c>
      <c r="U125" s="479">
        <f t="shared" si="62"/>
        <v>0</v>
      </c>
      <c r="V125" s="480">
        <f t="shared" si="67"/>
        <v>17.980209895052472</v>
      </c>
      <c r="X125" s="455">
        <f t="shared" si="55"/>
        <v>0</v>
      </c>
    </row>
    <row r="126" spans="1:24" s="443" customFormat="1" ht="10.5" customHeight="1">
      <c r="A126" s="474" t="s">
        <v>126</v>
      </c>
      <c r="B126" s="440" t="s">
        <v>127</v>
      </c>
      <c r="C126" s="474" t="s">
        <v>267</v>
      </c>
      <c r="D126" s="445" t="s">
        <v>268</v>
      </c>
      <c r="E126" s="440" t="s">
        <v>246</v>
      </c>
      <c r="F126" s="440">
        <v>2029</v>
      </c>
      <c r="G126" s="475" t="e">
        <f>'Càlcul pressupost '!#REF!</f>
        <v>#REF!</v>
      </c>
      <c r="H126" s="476" t="e">
        <f>'Càlcul pressupost '!#REF!</f>
        <v>#REF!</v>
      </c>
      <c r="I126" s="476" t="e">
        <f>'Càlcul pressupost '!#REF!</f>
        <v>#REF!</v>
      </c>
      <c r="J126" s="477" t="e">
        <f>'Càlcul pressupost '!#REF!</f>
        <v>#REF!</v>
      </c>
      <c r="K126" s="442">
        <f t="shared" si="69"/>
        <v>0</v>
      </c>
      <c r="L126" s="442">
        <f t="shared" si="69"/>
        <v>1</v>
      </c>
      <c r="M126" s="478" t="e">
        <f t="shared" si="70"/>
        <v>#REF!</v>
      </c>
      <c r="N126" s="479" t="e">
        <f t="shared" si="68"/>
        <v>#REF!</v>
      </c>
      <c r="O126" s="480" t="e">
        <f t="shared" si="64"/>
        <v>#REF!</v>
      </c>
      <c r="P126" s="479" t="e">
        <f t="shared" si="65"/>
        <v>#REF!</v>
      </c>
      <c r="Q126" s="480" t="e">
        <f t="shared" si="66"/>
        <v>#REF!</v>
      </c>
      <c r="R126" s="480" t="e">
        <f t="shared" si="59"/>
        <v>#REF!</v>
      </c>
      <c r="S126" s="479" t="e">
        <f t="shared" si="60"/>
        <v>#REF!</v>
      </c>
      <c r="T126" s="480" t="e">
        <f t="shared" si="61"/>
        <v>#REF!</v>
      </c>
      <c r="U126" s="479" t="e">
        <f t="shared" si="62"/>
        <v>#REF!</v>
      </c>
      <c r="V126" s="480" t="e">
        <f t="shared" si="67"/>
        <v>#REF!</v>
      </c>
      <c r="X126" s="455" t="e">
        <f t="shared" si="55"/>
        <v>#REF!</v>
      </c>
    </row>
    <row r="127" spans="1:24" s="443" customFormat="1" ht="10.5" customHeight="1">
      <c r="A127" s="474" t="s">
        <v>130</v>
      </c>
      <c r="B127" s="440" t="s">
        <v>131</v>
      </c>
      <c r="C127" s="474" t="s">
        <v>132</v>
      </c>
      <c r="D127" s="440" t="s">
        <v>133</v>
      </c>
      <c r="E127" s="440" t="s">
        <v>246</v>
      </c>
      <c r="F127" s="440">
        <v>2029</v>
      </c>
      <c r="G127" s="475">
        <f>'Càlcul pressupost '!AI156</f>
        <v>0</v>
      </c>
      <c r="H127" s="476">
        <f>'Càlcul pressupost '!AJ156</f>
        <v>0</v>
      </c>
      <c r="I127" s="476">
        <f>'Càlcul pressupost '!AK156</f>
        <v>0</v>
      </c>
      <c r="J127" s="477">
        <f>'Càlcul pressupost '!AL156</f>
        <v>0</v>
      </c>
      <c r="K127" s="442">
        <f t="shared" si="69"/>
        <v>1</v>
      </c>
      <c r="L127" s="442">
        <f t="shared" si="69"/>
        <v>0</v>
      </c>
      <c r="M127" s="478">
        <f t="shared" si="70"/>
        <v>0</v>
      </c>
      <c r="N127" s="479">
        <f t="shared" si="68"/>
        <v>0</v>
      </c>
      <c r="O127" s="480">
        <f t="shared" si="64"/>
        <v>0</v>
      </c>
      <c r="P127" s="479">
        <f t="shared" si="65"/>
        <v>0</v>
      </c>
      <c r="Q127" s="480">
        <f t="shared" si="66"/>
        <v>0</v>
      </c>
      <c r="R127" s="480">
        <f t="shared" si="59"/>
        <v>0</v>
      </c>
      <c r="S127" s="479">
        <f t="shared" si="60"/>
        <v>0</v>
      </c>
      <c r="T127" s="480">
        <f t="shared" si="61"/>
        <v>0</v>
      </c>
      <c r="U127" s="479">
        <f t="shared" si="62"/>
        <v>0</v>
      </c>
      <c r="V127" s="480">
        <f t="shared" si="67"/>
        <v>0</v>
      </c>
      <c r="X127" s="455">
        <f t="shared" si="55"/>
        <v>0</v>
      </c>
    </row>
    <row r="128" spans="1:24" s="443" customFormat="1" ht="10.5" customHeight="1">
      <c r="A128" s="474" t="s">
        <v>134</v>
      </c>
      <c r="B128" s="440" t="s">
        <v>135</v>
      </c>
      <c r="C128" s="474" t="s">
        <v>136</v>
      </c>
      <c r="D128" s="440" t="s">
        <v>137</v>
      </c>
      <c r="E128" s="440" t="s">
        <v>246</v>
      </c>
      <c r="F128" s="440">
        <v>2029</v>
      </c>
      <c r="G128" s="475">
        <f>'Càlcul pressupost '!AI157</f>
        <v>1100</v>
      </c>
      <c r="H128" s="476">
        <f>'Càlcul pressupost '!AJ157</f>
        <v>304.83853073463268</v>
      </c>
      <c r="I128" s="476">
        <f>'Càlcul pressupost '!AK157</f>
        <v>388.55997229916892</v>
      </c>
      <c r="J128" s="477">
        <f>'Càlcul pressupost '!AL157</f>
        <v>0</v>
      </c>
      <c r="K128" s="448">
        <f t="shared" si="69"/>
        <v>0.85</v>
      </c>
      <c r="L128" s="448">
        <f t="shared" si="69"/>
        <v>0.15000000000000002</v>
      </c>
      <c r="M128" s="478">
        <f t="shared" si="70"/>
        <v>935</v>
      </c>
      <c r="N128" s="479">
        <f t="shared" si="68"/>
        <v>259.11275112443775</v>
      </c>
      <c r="O128" s="480">
        <f t="shared" si="64"/>
        <v>330.27597645429358</v>
      </c>
      <c r="P128" s="479">
        <f t="shared" si="65"/>
        <v>0</v>
      </c>
      <c r="Q128" s="480">
        <f t="shared" si="66"/>
        <v>259.11275112443775</v>
      </c>
      <c r="R128" s="480">
        <f t="shared" si="59"/>
        <v>165</v>
      </c>
      <c r="S128" s="479">
        <f t="shared" si="60"/>
        <v>45.725779610194934</v>
      </c>
      <c r="T128" s="480">
        <f t="shared" si="61"/>
        <v>58.283995844875335</v>
      </c>
      <c r="U128" s="479">
        <f t="shared" si="62"/>
        <v>0</v>
      </c>
      <c r="V128" s="480">
        <f t="shared" si="67"/>
        <v>45.725779610194934</v>
      </c>
      <c r="X128" s="455">
        <f t="shared" si="55"/>
        <v>5.6843418860808015E-14</v>
      </c>
    </row>
    <row r="129" spans="1:24" s="443" customFormat="1" ht="10.5" customHeight="1">
      <c r="A129" s="474" t="s">
        <v>134</v>
      </c>
      <c r="B129" s="440" t="s">
        <v>135</v>
      </c>
      <c r="C129" s="474" t="s">
        <v>138</v>
      </c>
      <c r="D129" s="440" t="s">
        <v>139</v>
      </c>
      <c r="E129" s="440" t="s">
        <v>246</v>
      </c>
      <c r="F129" s="440">
        <v>2029</v>
      </c>
      <c r="G129" s="475">
        <f>'Càlcul pressupost '!AI158</f>
        <v>205</v>
      </c>
      <c r="H129" s="476">
        <f>'Càlcul pressupost '!AJ158</f>
        <v>18.388905547226386</v>
      </c>
      <c r="I129" s="476">
        <f>'Càlcul pressupost '!AK158</f>
        <v>44.25</v>
      </c>
      <c r="J129" s="477">
        <f>'Càlcul pressupost '!AL158</f>
        <v>0</v>
      </c>
      <c r="K129" s="448">
        <f t="shared" si="69"/>
        <v>0.85</v>
      </c>
      <c r="L129" s="448">
        <f t="shared" si="69"/>
        <v>0.15000000000000002</v>
      </c>
      <c r="M129" s="478">
        <f t="shared" si="70"/>
        <v>174.25</v>
      </c>
      <c r="N129" s="479">
        <f t="shared" si="68"/>
        <v>15.630569715142428</v>
      </c>
      <c r="O129" s="480">
        <f t="shared" si="64"/>
        <v>37.612499999999997</v>
      </c>
      <c r="P129" s="479">
        <f t="shared" si="65"/>
        <v>0</v>
      </c>
      <c r="Q129" s="480">
        <f t="shared" si="66"/>
        <v>15.630569715142428</v>
      </c>
      <c r="R129" s="480">
        <f t="shared" si="59"/>
        <v>30.75</v>
      </c>
      <c r="S129" s="479">
        <f t="shared" si="60"/>
        <v>2.7583358320839579</v>
      </c>
      <c r="T129" s="480">
        <f t="shared" si="61"/>
        <v>6.6375000000000028</v>
      </c>
      <c r="U129" s="479">
        <f t="shared" si="62"/>
        <v>0</v>
      </c>
      <c r="V129" s="480">
        <f t="shared" si="67"/>
        <v>2.7583358320839579</v>
      </c>
      <c r="X129" s="455">
        <f t="shared" si="55"/>
        <v>0</v>
      </c>
    </row>
    <row r="130" spans="1:24" s="443" customFormat="1" ht="10.5" customHeight="1">
      <c r="A130" s="474" t="s">
        <v>134</v>
      </c>
      <c r="B130" s="440" t="s">
        <v>135</v>
      </c>
      <c r="C130" s="474" t="s">
        <v>140</v>
      </c>
      <c r="D130" s="445" t="s">
        <v>141</v>
      </c>
      <c r="E130" s="440" t="s">
        <v>246</v>
      </c>
      <c r="F130" s="440">
        <v>2029</v>
      </c>
      <c r="G130" s="475">
        <f>'Càlcul pressupost '!AI159</f>
        <v>440</v>
      </c>
      <c r="H130" s="476">
        <f>'Càlcul pressupost '!AJ159</f>
        <v>304.68395802098945</v>
      </c>
      <c r="I130" s="476">
        <f>'Càlcul pressupost '!AK159</f>
        <v>289.68005540166206</v>
      </c>
      <c r="J130" s="477">
        <f>'Càlcul pressupost '!AL159</f>
        <v>0</v>
      </c>
      <c r="K130" s="448">
        <f t="shared" si="69"/>
        <v>0.85</v>
      </c>
      <c r="L130" s="448">
        <f t="shared" si="69"/>
        <v>0.15000000000000002</v>
      </c>
      <c r="M130" s="478">
        <f t="shared" si="70"/>
        <v>374</v>
      </c>
      <c r="N130" s="479">
        <f t="shared" si="68"/>
        <v>258.98136431784104</v>
      </c>
      <c r="O130" s="480">
        <f t="shared" si="64"/>
        <v>246.22804709141275</v>
      </c>
      <c r="P130" s="479">
        <f t="shared" si="65"/>
        <v>0</v>
      </c>
      <c r="Q130" s="480">
        <f t="shared" si="66"/>
        <v>258.98136431784104</v>
      </c>
      <c r="R130" s="480">
        <f t="shared" si="59"/>
        <v>66</v>
      </c>
      <c r="S130" s="479">
        <f t="shared" si="60"/>
        <v>45.702593703148409</v>
      </c>
      <c r="T130" s="480">
        <f t="shared" si="61"/>
        <v>43.452008310249312</v>
      </c>
      <c r="U130" s="479">
        <f t="shared" si="62"/>
        <v>0</v>
      </c>
      <c r="V130" s="480">
        <f t="shared" si="67"/>
        <v>45.702593703148409</v>
      </c>
      <c r="X130" s="455">
        <f t="shared" si="55"/>
        <v>-1.1368683772161603E-13</v>
      </c>
    </row>
    <row r="131" spans="1:24" s="443" customFormat="1" ht="10.5" customHeight="1">
      <c r="A131" s="474" t="s">
        <v>142</v>
      </c>
      <c r="B131" s="440" t="s">
        <v>143</v>
      </c>
      <c r="C131" s="474" t="s">
        <v>144</v>
      </c>
      <c r="D131" s="440" t="s">
        <v>145</v>
      </c>
      <c r="E131" s="440" t="s">
        <v>246</v>
      </c>
      <c r="F131" s="440">
        <v>2029</v>
      </c>
      <c r="G131" s="475">
        <f>'Càlcul pressupost '!AI160</f>
        <v>0</v>
      </c>
      <c r="H131" s="476">
        <f>'Càlcul pressupost '!AJ160</f>
        <v>0</v>
      </c>
      <c r="I131" s="476">
        <f>'Càlcul pressupost '!AK160</f>
        <v>0</v>
      </c>
      <c r="J131" s="477">
        <f>'Càlcul pressupost '!AL160</f>
        <v>0</v>
      </c>
      <c r="K131" s="442">
        <f t="shared" si="69"/>
        <v>1</v>
      </c>
      <c r="L131" s="442">
        <f t="shared" si="69"/>
        <v>0</v>
      </c>
      <c r="M131" s="478">
        <f t="shared" si="70"/>
        <v>0</v>
      </c>
      <c r="N131" s="479">
        <f t="shared" si="68"/>
        <v>0</v>
      </c>
      <c r="O131" s="480">
        <f t="shared" si="64"/>
        <v>0</v>
      </c>
      <c r="P131" s="479">
        <f t="shared" si="65"/>
        <v>0</v>
      </c>
      <c r="Q131" s="480">
        <f t="shared" si="66"/>
        <v>0</v>
      </c>
      <c r="R131" s="480">
        <f>G131-M131</f>
        <v>0</v>
      </c>
      <c r="S131" s="479">
        <f>H131-N131</f>
        <v>0</v>
      </c>
      <c r="T131" s="480">
        <f>I131-O131</f>
        <v>0</v>
      </c>
      <c r="U131" s="479">
        <f>J131-P131</f>
        <v>0</v>
      </c>
      <c r="V131" s="480">
        <f t="shared" si="67"/>
        <v>0</v>
      </c>
      <c r="X131" s="455">
        <f t="shared" si="55"/>
        <v>0</v>
      </c>
    </row>
    <row r="132" spans="1:24" s="443" customFormat="1" ht="10.5" customHeight="1">
      <c r="A132" s="474" t="s">
        <v>146</v>
      </c>
      <c r="B132" s="440" t="s">
        <v>147</v>
      </c>
      <c r="C132" s="474" t="s">
        <v>148</v>
      </c>
      <c r="D132" s="440" t="s">
        <v>149</v>
      </c>
      <c r="E132" s="440" t="s">
        <v>246</v>
      </c>
      <c r="F132" s="440">
        <v>2029</v>
      </c>
      <c r="G132" s="475">
        <f>'Càlcul pressupost '!AI161</f>
        <v>0</v>
      </c>
      <c r="H132" s="476">
        <f>'Càlcul pressupost '!AJ161</f>
        <v>0</v>
      </c>
      <c r="I132" s="476">
        <f>'Càlcul pressupost '!AK161</f>
        <v>0</v>
      </c>
      <c r="J132" s="477">
        <f>'Càlcul pressupost '!AL161</f>
        <v>0</v>
      </c>
      <c r="K132" s="442">
        <f t="shared" si="69"/>
        <v>1</v>
      </c>
      <c r="L132" s="442">
        <f t="shared" si="69"/>
        <v>0</v>
      </c>
      <c r="M132" s="478">
        <f t="shared" si="70"/>
        <v>0</v>
      </c>
      <c r="N132" s="479">
        <f t="shared" si="68"/>
        <v>0</v>
      </c>
      <c r="O132" s="480">
        <f t="shared" si="64"/>
        <v>0</v>
      </c>
      <c r="P132" s="479">
        <f t="shared" si="65"/>
        <v>0</v>
      </c>
      <c r="Q132" s="480">
        <f t="shared" si="66"/>
        <v>0</v>
      </c>
      <c r="R132" s="480">
        <f t="shared" si="59"/>
        <v>0</v>
      </c>
      <c r="S132" s="479">
        <f t="shared" si="60"/>
        <v>0</v>
      </c>
      <c r="T132" s="480">
        <f t="shared" si="61"/>
        <v>0</v>
      </c>
      <c r="U132" s="479">
        <f t="shared" si="62"/>
        <v>0</v>
      </c>
      <c r="V132" s="480">
        <f t="shared" si="67"/>
        <v>0</v>
      </c>
      <c r="X132" s="455">
        <f t="shared" si="55"/>
        <v>0</v>
      </c>
    </row>
    <row r="133" spans="1:24" s="443" customFormat="1" ht="10.5" customHeight="1">
      <c r="A133" s="474" t="s">
        <v>150</v>
      </c>
      <c r="B133" s="440" t="s">
        <v>151</v>
      </c>
      <c r="C133" s="474" t="s">
        <v>152</v>
      </c>
      <c r="D133" s="440" t="s">
        <v>153</v>
      </c>
      <c r="E133" s="440" t="s">
        <v>246</v>
      </c>
      <c r="F133" s="440">
        <v>2029</v>
      </c>
      <c r="G133" s="475">
        <f>'Càlcul pressupost '!AI162</f>
        <v>929.6599700149925</v>
      </c>
      <c r="H133" s="476">
        <f>'Càlcul pressupost '!AJ162</f>
        <v>315.70929535232386</v>
      </c>
      <c r="I133" s="476">
        <f>'Càlcul pressupost '!AK162</f>
        <v>254.4</v>
      </c>
      <c r="J133" s="477">
        <f>'Càlcul pressupost '!AL162</f>
        <v>0</v>
      </c>
      <c r="K133" s="442">
        <f t="shared" si="69"/>
        <v>1</v>
      </c>
      <c r="L133" s="442">
        <f t="shared" si="69"/>
        <v>0</v>
      </c>
      <c r="M133" s="478">
        <f t="shared" si="70"/>
        <v>929.6599700149925</v>
      </c>
      <c r="N133" s="479">
        <f t="shared" si="68"/>
        <v>315.70929535232386</v>
      </c>
      <c r="O133" s="480">
        <f t="shared" si="64"/>
        <v>254.4</v>
      </c>
      <c r="P133" s="479">
        <f t="shared" si="65"/>
        <v>0</v>
      </c>
      <c r="Q133" s="480">
        <f t="shared" si="66"/>
        <v>315.70929535232386</v>
      </c>
      <c r="R133" s="480">
        <f t="shared" si="59"/>
        <v>0</v>
      </c>
      <c r="S133" s="479">
        <f t="shared" si="60"/>
        <v>0</v>
      </c>
      <c r="T133" s="480">
        <f t="shared" si="61"/>
        <v>0</v>
      </c>
      <c r="U133" s="479">
        <f t="shared" si="62"/>
        <v>0</v>
      </c>
      <c r="V133" s="480">
        <f t="shared" si="67"/>
        <v>0</v>
      </c>
      <c r="X133" s="455">
        <f t="shared" si="55"/>
        <v>5.6843418860808015E-14</v>
      </c>
    </row>
    <row r="134" spans="1:24" s="443" customFormat="1" ht="10.5" customHeight="1">
      <c r="A134" s="474" t="s">
        <v>134</v>
      </c>
      <c r="B134" s="440" t="s">
        <v>135</v>
      </c>
      <c r="C134" s="474" t="s">
        <v>154</v>
      </c>
      <c r="D134" s="445" t="s">
        <v>155</v>
      </c>
      <c r="E134" s="440" t="s">
        <v>246</v>
      </c>
      <c r="F134" s="440">
        <v>2029</v>
      </c>
      <c r="G134" s="475">
        <f>'Càlcul pressupost '!AI163</f>
        <v>175</v>
      </c>
      <c r="H134" s="476">
        <f>'Càlcul pressupost '!AJ163</f>
        <v>64.467466266866552</v>
      </c>
      <c r="I134" s="476">
        <f>'Càlcul pressupost '!AK163</f>
        <v>73.577977839335176</v>
      </c>
      <c r="J134" s="477">
        <f>'Càlcul pressupost '!AL163</f>
        <v>0</v>
      </c>
      <c r="K134" s="442">
        <f t="shared" si="69"/>
        <v>1</v>
      </c>
      <c r="L134" s="442">
        <f t="shared" si="69"/>
        <v>0</v>
      </c>
      <c r="M134" s="478">
        <f t="shared" si="70"/>
        <v>175</v>
      </c>
      <c r="N134" s="479">
        <f t="shared" si="68"/>
        <v>64.467466266866552</v>
      </c>
      <c r="O134" s="480">
        <f t="shared" si="64"/>
        <v>73.577977839335176</v>
      </c>
      <c r="P134" s="479">
        <f t="shared" si="65"/>
        <v>0</v>
      </c>
      <c r="Q134" s="480">
        <f t="shared" si="66"/>
        <v>64.467466266866552</v>
      </c>
      <c r="R134" s="480">
        <f t="shared" si="59"/>
        <v>0</v>
      </c>
      <c r="S134" s="479">
        <f t="shared" si="60"/>
        <v>0</v>
      </c>
      <c r="T134" s="480">
        <f t="shared" si="61"/>
        <v>0</v>
      </c>
      <c r="U134" s="479">
        <f t="shared" si="62"/>
        <v>0</v>
      </c>
      <c r="V134" s="480">
        <f t="shared" si="67"/>
        <v>0</v>
      </c>
      <c r="X134" s="455">
        <f t="shared" si="55"/>
        <v>0</v>
      </c>
    </row>
    <row r="135" spans="1:24" s="443" customFormat="1" ht="10.5" customHeight="1">
      <c r="A135" s="474" t="s">
        <v>134</v>
      </c>
      <c r="B135" s="440" t="s">
        <v>135</v>
      </c>
      <c r="C135" s="474" t="s">
        <v>156</v>
      </c>
      <c r="D135" s="445" t="s">
        <v>157</v>
      </c>
      <c r="E135" s="440" t="s">
        <v>246</v>
      </c>
      <c r="F135" s="440">
        <v>2029</v>
      </c>
      <c r="G135" s="475">
        <f>'Càlcul pressupost '!AI164</f>
        <v>35</v>
      </c>
      <c r="H135" s="476">
        <f>'Càlcul pressupost '!AJ164</f>
        <v>5.0002998500749625</v>
      </c>
      <c r="I135" s="476">
        <f>'Càlcul pressupost '!AK164</f>
        <v>8.9217451523545694</v>
      </c>
      <c r="J135" s="477">
        <f>'Càlcul pressupost '!AL164</f>
        <v>0</v>
      </c>
      <c r="K135" s="448">
        <f t="shared" si="69"/>
        <v>0.85</v>
      </c>
      <c r="L135" s="448">
        <f t="shared" si="69"/>
        <v>0.15000000000000002</v>
      </c>
      <c r="M135" s="478">
        <f t="shared" si="70"/>
        <v>29.75</v>
      </c>
      <c r="N135" s="479">
        <f t="shared" si="68"/>
        <v>4.2502548725637181</v>
      </c>
      <c r="O135" s="480">
        <f t="shared" si="64"/>
        <v>7.5834833795013834</v>
      </c>
      <c r="P135" s="479">
        <f t="shared" si="65"/>
        <v>0</v>
      </c>
      <c r="Q135" s="480">
        <f t="shared" si="66"/>
        <v>4.2502548725637181</v>
      </c>
      <c r="R135" s="480">
        <f t="shared" si="59"/>
        <v>5.25</v>
      </c>
      <c r="S135" s="479">
        <f t="shared" si="60"/>
        <v>0.75004497751124433</v>
      </c>
      <c r="T135" s="480">
        <f t="shared" si="61"/>
        <v>1.338261772853186</v>
      </c>
      <c r="U135" s="479">
        <f t="shared" si="62"/>
        <v>0</v>
      </c>
      <c r="V135" s="480">
        <f t="shared" si="67"/>
        <v>0.75004497751124433</v>
      </c>
      <c r="X135" s="455">
        <f t="shared" si="55"/>
        <v>-5.3290705182007514E-15</v>
      </c>
    </row>
    <row r="136" spans="1:24" s="443" customFormat="1" ht="10.5" customHeight="1">
      <c r="A136" s="474" t="s">
        <v>134</v>
      </c>
      <c r="B136" s="440" t="s">
        <v>135</v>
      </c>
      <c r="C136" s="474" t="s">
        <v>158</v>
      </c>
      <c r="D136" s="445" t="s">
        <v>159</v>
      </c>
      <c r="E136" s="440" t="s">
        <v>246</v>
      </c>
      <c r="F136" s="440">
        <v>2029</v>
      </c>
      <c r="G136" s="475">
        <f>'Càlcul pressupost '!AI165</f>
        <v>560</v>
      </c>
      <c r="H136" s="476">
        <f>'Càlcul pressupost '!AJ165</f>
        <v>59.743478260869558</v>
      </c>
      <c r="I136" s="476">
        <f>'Càlcul pressupost '!AK165</f>
        <v>127.85997229916897</v>
      </c>
      <c r="J136" s="477">
        <f>'Càlcul pressupost '!AL165</f>
        <v>0</v>
      </c>
      <c r="K136" s="448">
        <f t="shared" si="69"/>
        <v>0.8</v>
      </c>
      <c r="L136" s="448">
        <f t="shared" si="69"/>
        <v>0.19999999999999996</v>
      </c>
      <c r="M136" s="478">
        <f t="shared" si="70"/>
        <v>448</v>
      </c>
      <c r="N136" s="479">
        <f t="shared" si="68"/>
        <v>47.794782608695648</v>
      </c>
      <c r="O136" s="480">
        <f t="shared" si="64"/>
        <v>102.28797783933518</v>
      </c>
      <c r="P136" s="479">
        <f t="shared" si="65"/>
        <v>0</v>
      </c>
      <c r="Q136" s="480">
        <f t="shared" si="66"/>
        <v>47.794782608695648</v>
      </c>
      <c r="R136" s="480">
        <f t="shared" si="59"/>
        <v>112</v>
      </c>
      <c r="S136" s="479">
        <f t="shared" si="60"/>
        <v>11.94869565217391</v>
      </c>
      <c r="T136" s="480">
        <f t="shared" si="61"/>
        <v>25.571994459833789</v>
      </c>
      <c r="U136" s="479">
        <f t="shared" si="62"/>
        <v>0</v>
      </c>
      <c r="V136" s="480">
        <f t="shared" si="67"/>
        <v>11.94869565217391</v>
      </c>
      <c r="X136" s="455">
        <f t="shared" si="55"/>
        <v>-4.2632564145606011E-14</v>
      </c>
    </row>
    <row r="137" spans="1:24" s="443" customFormat="1" ht="10.5" customHeight="1">
      <c r="A137" s="474" t="s">
        <v>134</v>
      </c>
      <c r="B137" s="440" t="s">
        <v>135</v>
      </c>
      <c r="C137" s="474" t="s">
        <v>160</v>
      </c>
      <c r="D137" s="440" t="s">
        <v>161</v>
      </c>
      <c r="E137" s="440" t="s">
        <v>246</v>
      </c>
      <c r="F137" s="440">
        <v>2029</v>
      </c>
      <c r="G137" s="475">
        <f>'Càlcul pressupost '!AI166</f>
        <v>35</v>
      </c>
      <c r="H137" s="476">
        <f>'Càlcul pressupost '!AJ166</f>
        <v>0</v>
      </c>
      <c r="I137" s="476">
        <f>'Càlcul pressupost '!AK166</f>
        <v>5.25</v>
      </c>
      <c r="J137" s="477">
        <f>'Càlcul pressupost '!AL166</f>
        <v>0</v>
      </c>
      <c r="K137" s="448">
        <f t="shared" si="69"/>
        <v>0.85</v>
      </c>
      <c r="L137" s="448">
        <f t="shared" si="69"/>
        <v>0.15000000000000002</v>
      </c>
      <c r="M137" s="478">
        <f t="shared" si="70"/>
        <v>29.75</v>
      </c>
      <c r="N137" s="479">
        <f t="shared" si="68"/>
        <v>0</v>
      </c>
      <c r="O137" s="480">
        <f t="shared" si="64"/>
        <v>4.4624999999999995</v>
      </c>
      <c r="P137" s="479">
        <f t="shared" si="65"/>
        <v>0</v>
      </c>
      <c r="Q137" s="480">
        <f t="shared" si="66"/>
        <v>0</v>
      </c>
      <c r="R137" s="480">
        <f t="shared" si="59"/>
        <v>5.25</v>
      </c>
      <c r="S137" s="479">
        <f t="shared" si="60"/>
        <v>0</v>
      </c>
      <c r="T137" s="480">
        <f t="shared" si="61"/>
        <v>0.78750000000000053</v>
      </c>
      <c r="U137" s="479">
        <f t="shared" si="62"/>
        <v>0</v>
      </c>
      <c r="V137" s="480">
        <f t="shared" si="67"/>
        <v>0</v>
      </c>
      <c r="X137" s="455">
        <f t="shared" si="55"/>
        <v>0</v>
      </c>
    </row>
    <row r="138" spans="1:24" s="443" customFormat="1" ht="10.5" customHeight="1">
      <c r="A138" s="474" t="s">
        <v>164</v>
      </c>
      <c r="B138" s="440" t="s">
        <v>165</v>
      </c>
      <c r="C138" s="474" t="s">
        <v>166</v>
      </c>
      <c r="D138" s="445" t="s">
        <v>167</v>
      </c>
      <c r="E138" s="440" t="s">
        <v>246</v>
      </c>
      <c r="F138" s="440">
        <v>2029</v>
      </c>
      <c r="G138" s="475">
        <f>'Càlcul pressupost '!AI168</f>
        <v>105</v>
      </c>
      <c r="H138" s="476">
        <f>'Càlcul pressupost '!AJ168</f>
        <v>45.972263868065966</v>
      </c>
      <c r="I138" s="476">
        <f>'Càlcul pressupost '!AK168</f>
        <v>49.5</v>
      </c>
      <c r="J138" s="477">
        <f>'Càlcul pressupost '!AL168</f>
        <v>0</v>
      </c>
      <c r="K138" s="448">
        <f t="shared" si="69"/>
        <v>0.8</v>
      </c>
      <c r="L138" s="448">
        <f t="shared" si="69"/>
        <v>0.19999999999999996</v>
      </c>
      <c r="M138" s="478">
        <f t="shared" ref="M138:P153" si="71">G138*$K138</f>
        <v>84</v>
      </c>
      <c r="N138" s="479">
        <f t="shared" si="71"/>
        <v>36.777811094452773</v>
      </c>
      <c r="O138" s="480">
        <f t="shared" si="71"/>
        <v>39.6</v>
      </c>
      <c r="P138" s="479">
        <f t="shared" si="71"/>
        <v>0</v>
      </c>
      <c r="Q138" s="480">
        <f t="shared" si="66"/>
        <v>36.777811094452773</v>
      </c>
      <c r="R138" s="480">
        <f t="shared" ref="R138:U153" si="72">G138-M138</f>
        <v>21</v>
      </c>
      <c r="S138" s="479">
        <f t="shared" si="72"/>
        <v>9.1944527736131931</v>
      </c>
      <c r="T138" s="480">
        <f t="shared" si="72"/>
        <v>9.8999999999999986</v>
      </c>
      <c r="U138" s="479">
        <f t="shared" si="72"/>
        <v>0</v>
      </c>
      <c r="V138" s="480">
        <f t="shared" si="67"/>
        <v>9.1944527736131931</v>
      </c>
      <c r="X138" s="455">
        <f t="shared" si="55"/>
        <v>0</v>
      </c>
    </row>
    <row r="139" spans="1:24" s="443" customFormat="1" ht="10.5" customHeight="1" thickBot="1">
      <c r="A139" s="474" t="s">
        <v>164</v>
      </c>
      <c r="B139" s="440" t="s">
        <v>165</v>
      </c>
      <c r="C139" s="474" t="s">
        <v>166</v>
      </c>
      <c r="D139" s="445" t="s">
        <v>286</v>
      </c>
      <c r="E139" s="440" t="s">
        <v>246</v>
      </c>
      <c r="F139" s="440">
        <v>2029</v>
      </c>
      <c r="G139" s="475">
        <f>'Càlcul pressupost '!AI169</f>
        <v>0</v>
      </c>
      <c r="H139" s="476">
        <f>'Càlcul pressupost '!AJ169</f>
        <v>120.95817091454272</v>
      </c>
      <c r="I139" s="476">
        <f>'Càlcul pressupost '!AK169</f>
        <v>88.8</v>
      </c>
      <c r="J139" s="477">
        <f>'Càlcul pressupost '!AL169</f>
        <v>0</v>
      </c>
      <c r="K139" s="448">
        <f t="shared" si="69"/>
        <v>0.8</v>
      </c>
      <c r="L139" s="448">
        <f t="shared" si="69"/>
        <v>0.19999999999999996</v>
      </c>
      <c r="M139" s="478">
        <f t="shared" si="71"/>
        <v>0</v>
      </c>
      <c r="N139" s="479">
        <f t="shared" si="71"/>
        <v>96.766536731634176</v>
      </c>
      <c r="O139" s="480">
        <f t="shared" si="71"/>
        <v>71.040000000000006</v>
      </c>
      <c r="P139" s="479">
        <f t="shared" si="71"/>
        <v>0</v>
      </c>
      <c r="Q139" s="480">
        <f t="shared" si="66"/>
        <v>96.766536731634176</v>
      </c>
      <c r="R139" s="480">
        <f t="shared" si="72"/>
        <v>0</v>
      </c>
      <c r="S139" s="479">
        <f t="shared" si="72"/>
        <v>24.191634182908544</v>
      </c>
      <c r="T139" s="480">
        <f t="shared" si="72"/>
        <v>17.759999999999991</v>
      </c>
      <c r="U139" s="479">
        <f t="shared" si="72"/>
        <v>0</v>
      </c>
      <c r="V139" s="480">
        <f t="shared" si="67"/>
        <v>24.191634182908544</v>
      </c>
      <c r="X139" s="455">
        <f t="shared" si="55"/>
        <v>0</v>
      </c>
    </row>
    <row r="140" spans="1:24" s="443" customFormat="1" ht="10.5" customHeight="1">
      <c r="A140" s="465" t="s">
        <v>85</v>
      </c>
      <c r="B140" s="466" t="s">
        <v>86</v>
      </c>
      <c r="C140" s="465" t="s">
        <v>87</v>
      </c>
      <c r="D140" s="466" t="s">
        <v>88</v>
      </c>
      <c r="E140" s="466" t="s">
        <v>246</v>
      </c>
      <c r="F140" s="466">
        <v>2030</v>
      </c>
      <c r="G140" s="467">
        <f>'Càlcul pressupost '!AI182</f>
        <v>0</v>
      </c>
      <c r="H140" s="468">
        <f>'Càlcul pressupost '!AJ182</f>
        <v>0</v>
      </c>
      <c r="I140" s="468">
        <f>'Càlcul pressupost '!AK182</f>
        <v>0</v>
      </c>
      <c r="J140" s="469">
        <f>'Càlcul pressupost '!AL182</f>
        <v>0</v>
      </c>
      <c r="K140" s="470">
        <f t="shared" si="69"/>
        <v>1</v>
      </c>
      <c r="L140" s="470">
        <f t="shared" si="69"/>
        <v>0</v>
      </c>
      <c r="M140" s="471">
        <f t="shared" si="71"/>
        <v>0</v>
      </c>
      <c r="N140" s="472">
        <f t="shared" si="71"/>
        <v>0</v>
      </c>
      <c r="O140" s="473">
        <f t="shared" si="71"/>
        <v>0</v>
      </c>
      <c r="P140" s="472">
        <f t="shared" si="71"/>
        <v>0</v>
      </c>
      <c r="Q140" s="473">
        <f>N140+P140</f>
        <v>0</v>
      </c>
      <c r="R140" s="473">
        <f t="shared" si="72"/>
        <v>0</v>
      </c>
      <c r="S140" s="472">
        <f t="shared" si="72"/>
        <v>0</v>
      </c>
      <c r="T140" s="473">
        <f t="shared" si="72"/>
        <v>0</v>
      </c>
      <c r="U140" s="472">
        <f t="shared" si="72"/>
        <v>0</v>
      </c>
      <c r="V140" s="473">
        <f>S140+U140</f>
        <v>0</v>
      </c>
      <c r="X140" s="455">
        <f t="shared" si="55"/>
        <v>0</v>
      </c>
    </row>
    <row r="141" spans="1:24" s="443" customFormat="1" ht="10.5" customHeight="1">
      <c r="A141" s="474" t="s">
        <v>85</v>
      </c>
      <c r="B141" s="440" t="s">
        <v>86</v>
      </c>
      <c r="C141" s="474" t="s">
        <v>91</v>
      </c>
      <c r="D141" s="440" t="s">
        <v>92</v>
      </c>
      <c r="E141" s="440" t="s">
        <v>246</v>
      </c>
      <c r="F141" s="440">
        <v>2030</v>
      </c>
      <c r="G141" s="475">
        <f>'Càlcul pressupost '!AI183</f>
        <v>43.150674662668663</v>
      </c>
      <c r="H141" s="476">
        <f>'Càlcul pressupost '!AJ183</f>
        <v>29.69295352323838</v>
      </c>
      <c r="I141" s="476">
        <f>'Càlcul pressupost '!AK183</f>
        <v>13.5</v>
      </c>
      <c r="J141" s="477">
        <f>'Càlcul pressupost '!AL183</f>
        <v>0</v>
      </c>
      <c r="K141" s="442">
        <f t="shared" si="69"/>
        <v>1</v>
      </c>
      <c r="L141" s="442">
        <f t="shared" si="69"/>
        <v>0</v>
      </c>
      <c r="M141" s="478">
        <f t="shared" si="71"/>
        <v>43.150674662668663</v>
      </c>
      <c r="N141" s="479">
        <f>H141*$K141</f>
        <v>29.69295352323838</v>
      </c>
      <c r="O141" s="480">
        <f t="shared" si="71"/>
        <v>13.5</v>
      </c>
      <c r="P141" s="479">
        <f t="shared" si="71"/>
        <v>0</v>
      </c>
      <c r="Q141" s="480">
        <f t="shared" ref="Q141:Q165" si="73">N141+P141</f>
        <v>29.69295352323838</v>
      </c>
      <c r="R141" s="480">
        <f t="shared" si="72"/>
        <v>0</v>
      </c>
      <c r="S141" s="479">
        <f t="shared" si="72"/>
        <v>0</v>
      </c>
      <c r="T141" s="480">
        <f t="shared" si="72"/>
        <v>0</v>
      </c>
      <c r="U141" s="479">
        <f t="shared" si="72"/>
        <v>0</v>
      </c>
      <c r="V141" s="480">
        <f t="shared" ref="V141:V165" si="74">S141+U141</f>
        <v>0</v>
      </c>
      <c r="X141" s="455">
        <f t="shared" si="55"/>
        <v>7.1054273576010019E-15</v>
      </c>
    </row>
    <row r="142" spans="1:24" s="443" customFormat="1" ht="10.5" customHeight="1">
      <c r="A142" s="474" t="s">
        <v>93</v>
      </c>
      <c r="B142" s="440" t="s">
        <v>94</v>
      </c>
      <c r="C142" s="474" t="s">
        <v>95</v>
      </c>
      <c r="D142" s="440" t="s">
        <v>96</v>
      </c>
      <c r="E142" s="440" t="s">
        <v>246</v>
      </c>
      <c r="F142" s="440">
        <v>2030</v>
      </c>
      <c r="G142" s="475">
        <f>'Càlcul pressupost '!AI184</f>
        <v>162.39445277361318</v>
      </c>
      <c r="H142" s="476">
        <f>'Càlcul pressupost '!AJ184</f>
        <v>272.78860569715141</v>
      </c>
      <c r="I142" s="476">
        <f>'Càlcul pressupost '!AK184</f>
        <v>7.2789473684210515</v>
      </c>
      <c r="J142" s="477">
        <f>'Càlcul pressupost '!AL184</f>
        <v>0</v>
      </c>
      <c r="K142" s="442">
        <f t="shared" ref="K142:L161" si="75">K116</f>
        <v>1</v>
      </c>
      <c r="L142" s="442">
        <f t="shared" si="75"/>
        <v>0</v>
      </c>
      <c r="M142" s="478">
        <f t="shared" si="71"/>
        <v>162.39445277361318</v>
      </c>
      <c r="N142" s="479">
        <f>H142*$K142</f>
        <v>272.78860569715141</v>
      </c>
      <c r="O142" s="480">
        <f t="shared" si="71"/>
        <v>7.2789473684210515</v>
      </c>
      <c r="P142" s="479">
        <f t="shared" si="71"/>
        <v>0</v>
      </c>
      <c r="Q142" s="480">
        <f t="shared" si="73"/>
        <v>272.78860569715141</v>
      </c>
      <c r="R142" s="480">
        <f t="shared" si="72"/>
        <v>0</v>
      </c>
      <c r="S142" s="479">
        <f t="shared" si="72"/>
        <v>0</v>
      </c>
      <c r="T142" s="480">
        <f t="shared" si="72"/>
        <v>0</v>
      </c>
      <c r="U142" s="479">
        <f t="shared" si="72"/>
        <v>0</v>
      </c>
      <c r="V142" s="480">
        <f t="shared" si="74"/>
        <v>0</v>
      </c>
      <c r="X142" s="455">
        <f t="shared" si="55"/>
        <v>0</v>
      </c>
    </row>
    <row r="143" spans="1:24" s="443" customFormat="1" ht="10.5" customHeight="1">
      <c r="A143" s="474" t="s">
        <v>97</v>
      </c>
      <c r="B143" s="440" t="s">
        <v>98</v>
      </c>
      <c r="C143" s="474" t="s">
        <v>99</v>
      </c>
      <c r="D143" s="440" t="s">
        <v>100</v>
      </c>
      <c r="E143" s="440" t="s">
        <v>246</v>
      </c>
      <c r="F143" s="440">
        <v>2030</v>
      </c>
      <c r="G143" s="475">
        <f>'Càlcul pressupost '!AI185</f>
        <v>17.260269865067464</v>
      </c>
      <c r="H143" s="476">
        <f>'Càlcul pressupost '!AJ185</f>
        <v>9.3163418290854558</v>
      </c>
      <c r="I143" s="476">
        <f>'Càlcul pressupost '!AK185</f>
        <v>4.9088642659279778</v>
      </c>
      <c r="J143" s="477">
        <f>'Càlcul pressupost '!AL185</f>
        <v>0</v>
      </c>
      <c r="K143" s="442">
        <f t="shared" si="75"/>
        <v>0</v>
      </c>
      <c r="L143" s="442">
        <f t="shared" si="75"/>
        <v>1</v>
      </c>
      <c r="M143" s="478">
        <f t="shared" si="71"/>
        <v>0</v>
      </c>
      <c r="N143" s="479">
        <f>H143*$K143</f>
        <v>0</v>
      </c>
      <c r="O143" s="480">
        <f t="shared" si="71"/>
        <v>0</v>
      </c>
      <c r="P143" s="479">
        <f t="shared" si="71"/>
        <v>0</v>
      </c>
      <c r="Q143" s="480">
        <f t="shared" si="73"/>
        <v>0</v>
      </c>
      <c r="R143" s="480">
        <f t="shared" si="72"/>
        <v>17.260269865067464</v>
      </c>
      <c r="S143" s="479">
        <f t="shared" si="72"/>
        <v>9.3163418290854558</v>
      </c>
      <c r="T143" s="480">
        <f t="shared" si="72"/>
        <v>4.9088642659279778</v>
      </c>
      <c r="U143" s="479">
        <f t="shared" si="72"/>
        <v>0</v>
      </c>
      <c r="V143" s="480">
        <f t="shared" si="74"/>
        <v>9.3163418290854558</v>
      </c>
      <c r="X143" s="455">
        <f t="shared" si="55"/>
        <v>0</v>
      </c>
    </row>
    <row r="144" spans="1:24" s="443" customFormat="1" ht="10.5" customHeight="1">
      <c r="A144" s="474" t="s">
        <v>189</v>
      </c>
      <c r="B144" s="440" t="s">
        <v>102</v>
      </c>
      <c r="C144" s="474" t="s">
        <v>103</v>
      </c>
      <c r="D144" s="440" t="s">
        <v>104</v>
      </c>
      <c r="E144" s="440" t="s">
        <v>246</v>
      </c>
      <c r="F144" s="440">
        <v>2030</v>
      </c>
      <c r="G144" s="475">
        <f>'Càlcul pressupost '!AI186</f>
        <v>0</v>
      </c>
      <c r="H144" s="476">
        <f>'Càlcul pressupost '!AJ186</f>
        <v>0</v>
      </c>
      <c r="I144" s="476">
        <f>'Càlcul pressupost '!AK186</f>
        <v>0</v>
      </c>
      <c r="J144" s="477">
        <f>'Càlcul pressupost '!AL186</f>
        <v>0</v>
      </c>
      <c r="K144" s="442">
        <f t="shared" si="75"/>
        <v>0</v>
      </c>
      <c r="L144" s="442">
        <f t="shared" si="75"/>
        <v>1</v>
      </c>
      <c r="M144" s="478">
        <f t="shared" si="71"/>
        <v>0</v>
      </c>
      <c r="N144" s="479">
        <f t="shared" ref="N144:N165" si="76">H144*$K144</f>
        <v>0</v>
      </c>
      <c r="O144" s="480">
        <f t="shared" si="71"/>
        <v>0</v>
      </c>
      <c r="P144" s="479">
        <f t="shared" si="71"/>
        <v>0</v>
      </c>
      <c r="Q144" s="480">
        <f t="shared" si="73"/>
        <v>0</v>
      </c>
      <c r="R144" s="480">
        <f t="shared" si="72"/>
        <v>0</v>
      </c>
      <c r="S144" s="479">
        <f t="shared" si="72"/>
        <v>0</v>
      </c>
      <c r="T144" s="480">
        <f t="shared" si="72"/>
        <v>0</v>
      </c>
      <c r="U144" s="479">
        <f t="shared" si="72"/>
        <v>0</v>
      </c>
      <c r="V144" s="480">
        <f t="shared" si="74"/>
        <v>0</v>
      </c>
      <c r="X144" s="455">
        <f t="shared" si="55"/>
        <v>0</v>
      </c>
    </row>
    <row r="145" spans="1:24" s="443" customFormat="1" ht="10.5" customHeight="1">
      <c r="A145" s="474" t="s">
        <v>105</v>
      </c>
      <c r="B145" s="440" t="s">
        <v>102</v>
      </c>
      <c r="C145" s="474" t="s">
        <v>106</v>
      </c>
      <c r="D145" s="440" t="s">
        <v>107</v>
      </c>
      <c r="E145" s="440" t="s">
        <v>246</v>
      </c>
      <c r="F145" s="440">
        <v>2030</v>
      </c>
      <c r="G145" s="475">
        <f>'Càlcul pressupost '!AI187</f>
        <v>0</v>
      </c>
      <c r="H145" s="476">
        <f>'Càlcul pressupost '!AJ187</f>
        <v>0</v>
      </c>
      <c r="I145" s="476">
        <f>'Càlcul pressupost '!AK187</f>
        <v>0</v>
      </c>
      <c r="J145" s="477">
        <f>'Càlcul pressupost '!AL187</f>
        <v>0</v>
      </c>
      <c r="K145" s="442">
        <f t="shared" si="75"/>
        <v>1</v>
      </c>
      <c r="L145" s="442">
        <f t="shared" si="75"/>
        <v>0</v>
      </c>
      <c r="M145" s="478">
        <f t="shared" si="71"/>
        <v>0</v>
      </c>
      <c r="N145" s="479">
        <f t="shared" si="76"/>
        <v>0</v>
      </c>
      <c r="O145" s="480">
        <f t="shared" si="71"/>
        <v>0</v>
      </c>
      <c r="P145" s="479">
        <f t="shared" si="71"/>
        <v>0</v>
      </c>
      <c r="Q145" s="480">
        <f t="shared" si="73"/>
        <v>0</v>
      </c>
      <c r="R145" s="480">
        <f t="shared" si="72"/>
        <v>0</v>
      </c>
      <c r="S145" s="479">
        <f t="shared" si="72"/>
        <v>0</v>
      </c>
      <c r="T145" s="480">
        <f t="shared" si="72"/>
        <v>0</v>
      </c>
      <c r="U145" s="479">
        <f t="shared" si="72"/>
        <v>0</v>
      </c>
      <c r="V145" s="480">
        <f t="shared" si="74"/>
        <v>0</v>
      </c>
      <c r="X145" s="455">
        <f t="shared" si="55"/>
        <v>0</v>
      </c>
    </row>
    <row r="146" spans="1:24" s="443" customFormat="1" ht="10.5" customHeight="1">
      <c r="A146" s="474" t="s">
        <v>108</v>
      </c>
      <c r="B146" s="440" t="s">
        <v>109</v>
      </c>
      <c r="C146" s="474" t="s">
        <v>110</v>
      </c>
      <c r="D146" s="440" t="s">
        <v>111</v>
      </c>
      <c r="E146" s="440" t="s">
        <v>246</v>
      </c>
      <c r="F146" s="440">
        <v>2030</v>
      </c>
      <c r="G146" s="475">
        <f>'Càlcul pressupost '!AI188</f>
        <v>0</v>
      </c>
      <c r="H146" s="476">
        <f>'Càlcul pressupost '!AJ188</f>
        <v>0</v>
      </c>
      <c r="I146" s="476">
        <f>'Càlcul pressupost '!AK188</f>
        <v>0</v>
      </c>
      <c r="J146" s="477">
        <f>'Càlcul pressupost '!AL188</f>
        <v>0</v>
      </c>
      <c r="K146" s="442">
        <f t="shared" si="75"/>
        <v>1</v>
      </c>
      <c r="L146" s="442">
        <f t="shared" si="75"/>
        <v>0</v>
      </c>
      <c r="M146" s="478">
        <f t="shared" si="71"/>
        <v>0</v>
      </c>
      <c r="N146" s="479">
        <f t="shared" si="76"/>
        <v>0</v>
      </c>
      <c r="O146" s="480">
        <f t="shared" si="71"/>
        <v>0</v>
      </c>
      <c r="P146" s="479">
        <f t="shared" si="71"/>
        <v>0</v>
      </c>
      <c r="Q146" s="480">
        <f t="shared" si="73"/>
        <v>0</v>
      </c>
      <c r="R146" s="480">
        <f t="shared" si="72"/>
        <v>0</v>
      </c>
      <c r="S146" s="479">
        <f t="shared" si="72"/>
        <v>0</v>
      </c>
      <c r="T146" s="480">
        <f t="shared" si="72"/>
        <v>0</v>
      </c>
      <c r="U146" s="479">
        <f t="shared" si="72"/>
        <v>0</v>
      </c>
      <c r="V146" s="480">
        <f t="shared" si="74"/>
        <v>0</v>
      </c>
      <c r="X146" s="455">
        <f t="shared" si="55"/>
        <v>0</v>
      </c>
    </row>
    <row r="147" spans="1:24" s="443" customFormat="1" ht="10.5" customHeight="1">
      <c r="A147" s="474" t="s">
        <v>112</v>
      </c>
      <c r="B147" s="440" t="s">
        <v>113</v>
      </c>
      <c r="C147" s="474" t="s">
        <v>114</v>
      </c>
      <c r="D147" s="440" t="s">
        <v>115</v>
      </c>
      <c r="E147" s="440" t="s">
        <v>246</v>
      </c>
      <c r="F147" s="440">
        <v>2030</v>
      </c>
      <c r="G147" s="475">
        <f>'Càlcul pressupost '!AI189</f>
        <v>0</v>
      </c>
      <c r="H147" s="476">
        <f>'Càlcul pressupost '!AJ189</f>
        <v>0</v>
      </c>
      <c r="I147" s="476">
        <f>'Càlcul pressupost '!AK189</f>
        <v>0</v>
      </c>
      <c r="J147" s="477">
        <f>'Càlcul pressupost '!AL189</f>
        <v>0</v>
      </c>
      <c r="K147" s="442">
        <f t="shared" si="75"/>
        <v>1</v>
      </c>
      <c r="L147" s="442">
        <f t="shared" si="75"/>
        <v>0</v>
      </c>
      <c r="M147" s="478">
        <f t="shared" si="71"/>
        <v>0</v>
      </c>
      <c r="N147" s="479">
        <f t="shared" si="76"/>
        <v>0</v>
      </c>
      <c r="O147" s="480">
        <f t="shared" si="71"/>
        <v>0</v>
      </c>
      <c r="P147" s="479">
        <f t="shared" si="71"/>
        <v>0</v>
      </c>
      <c r="Q147" s="480">
        <f t="shared" si="73"/>
        <v>0</v>
      </c>
      <c r="R147" s="480">
        <f t="shared" si="72"/>
        <v>0</v>
      </c>
      <c r="S147" s="479">
        <f t="shared" si="72"/>
        <v>0</v>
      </c>
      <c r="T147" s="480">
        <f t="shared" si="72"/>
        <v>0</v>
      </c>
      <c r="U147" s="479">
        <f t="shared" si="72"/>
        <v>0</v>
      </c>
      <c r="V147" s="480">
        <f t="shared" si="74"/>
        <v>0</v>
      </c>
      <c r="X147" s="455">
        <f t="shared" si="55"/>
        <v>0</v>
      </c>
    </row>
    <row r="148" spans="1:24" s="443" customFormat="1" ht="10.5" customHeight="1">
      <c r="A148" s="474" t="s">
        <v>116</v>
      </c>
      <c r="B148" s="440" t="s">
        <v>117</v>
      </c>
      <c r="C148" s="474" t="s">
        <v>118</v>
      </c>
      <c r="D148" s="440" t="s">
        <v>119</v>
      </c>
      <c r="E148" s="440" t="s">
        <v>246</v>
      </c>
      <c r="F148" s="440">
        <v>2030</v>
      </c>
      <c r="G148" s="475">
        <f>'Càlcul pressupost '!AI190</f>
        <v>17.260269865067464</v>
      </c>
      <c r="H148" s="476">
        <f>'Càlcul pressupost '!AJ190</f>
        <v>6.6724137931034484</v>
      </c>
      <c r="I148" s="476">
        <f>'Càlcul pressupost '!AK190</f>
        <v>4.2504155124653735</v>
      </c>
      <c r="J148" s="477">
        <f>'Càlcul pressupost '!AL190</f>
        <v>0</v>
      </c>
      <c r="K148" s="442">
        <f t="shared" si="75"/>
        <v>0</v>
      </c>
      <c r="L148" s="442">
        <f t="shared" si="75"/>
        <v>1</v>
      </c>
      <c r="M148" s="478">
        <f t="shared" si="71"/>
        <v>0</v>
      </c>
      <c r="N148" s="479">
        <f t="shared" si="76"/>
        <v>0</v>
      </c>
      <c r="O148" s="480">
        <f t="shared" si="71"/>
        <v>0</v>
      </c>
      <c r="P148" s="479">
        <f t="shared" si="71"/>
        <v>0</v>
      </c>
      <c r="Q148" s="480">
        <f t="shared" si="73"/>
        <v>0</v>
      </c>
      <c r="R148" s="480">
        <f t="shared" si="72"/>
        <v>17.260269865067464</v>
      </c>
      <c r="S148" s="479">
        <f t="shared" si="72"/>
        <v>6.6724137931034484</v>
      </c>
      <c r="T148" s="480">
        <f t="shared" si="72"/>
        <v>4.2504155124653735</v>
      </c>
      <c r="U148" s="479">
        <f t="shared" si="72"/>
        <v>0</v>
      </c>
      <c r="V148" s="480">
        <f t="shared" si="74"/>
        <v>6.6724137931034484</v>
      </c>
      <c r="X148" s="455">
        <f t="shared" si="55"/>
        <v>0</v>
      </c>
    </row>
    <row r="149" spans="1:24" s="443" customFormat="1" ht="10.5" customHeight="1">
      <c r="A149" s="474" t="s">
        <v>116</v>
      </c>
      <c r="B149" s="440" t="s">
        <v>117</v>
      </c>
      <c r="C149" s="474" t="s">
        <v>120</v>
      </c>
      <c r="D149" s="440" t="s">
        <v>121</v>
      </c>
      <c r="E149" s="440" t="s">
        <v>246</v>
      </c>
      <c r="F149" s="440">
        <v>2030</v>
      </c>
      <c r="G149" s="475">
        <f>'Càlcul pressupost '!AI191</f>
        <v>17.260269865067464</v>
      </c>
      <c r="H149" s="476">
        <f>'Càlcul pressupost '!AJ191</f>
        <v>7.4268365817091455</v>
      </c>
      <c r="I149" s="476">
        <f>'Càlcul pressupost '!AK191</f>
        <v>4.4383656509695291</v>
      </c>
      <c r="J149" s="477">
        <f>'Càlcul pressupost '!AL191</f>
        <v>0</v>
      </c>
      <c r="K149" s="442">
        <f t="shared" si="75"/>
        <v>0</v>
      </c>
      <c r="L149" s="442">
        <f t="shared" si="75"/>
        <v>1</v>
      </c>
      <c r="M149" s="478">
        <f t="shared" si="71"/>
        <v>0</v>
      </c>
      <c r="N149" s="479">
        <f t="shared" si="76"/>
        <v>0</v>
      </c>
      <c r="O149" s="480">
        <f t="shared" si="71"/>
        <v>0</v>
      </c>
      <c r="P149" s="479">
        <f t="shared" si="71"/>
        <v>0</v>
      </c>
      <c r="Q149" s="480">
        <f t="shared" si="73"/>
        <v>0</v>
      </c>
      <c r="R149" s="480">
        <f t="shared" si="72"/>
        <v>17.260269865067464</v>
      </c>
      <c r="S149" s="479">
        <f t="shared" si="72"/>
        <v>7.4268365817091455</v>
      </c>
      <c r="T149" s="480">
        <f t="shared" si="72"/>
        <v>4.4383656509695291</v>
      </c>
      <c r="U149" s="479">
        <f t="shared" si="72"/>
        <v>0</v>
      </c>
      <c r="V149" s="480">
        <f t="shared" si="74"/>
        <v>7.4268365817091455</v>
      </c>
      <c r="X149" s="455">
        <f t="shared" si="55"/>
        <v>0</v>
      </c>
    </row>
    <row r="150" spans="1:24" s="443" customFormat="1" ht="10.5" customHeight="1">
      <c r="A150" s="474" t="s">
        <v>122</v>
      </c>
      <c r="B150" s="440" t="s">
        <v>123</v>
      </c>
      <c r="C150" s="474" t="s">
        <v>124</v>
      </c>
      <c r="D150" s="440" t="s">
        <v>125</v>
      </c>
      <c r="E150" s="440" t="s">
        <v>246</v>
      </c>
      <c r="F150" s="440">
        <v>2030</v>
      </c>
      <c r="G150" s="475">
        <f>'Càlcul pressupost '!AI192</f>
        <v>0</v>
      </c>
      <c r="H150" s="476">
        <f>'Càlcul pressupost '!AJ192</f>
        <v>0</v>
      </c>
      <c r="I150" s="476">
        <f>'Càlcul pressupost '!AK192</f>
        <v>0</v>
      </c>
      <c r="J150" s="477">
        <f>'Càlcul pressupost '!AL192</f>
        <v>0</v>
      </c>
      <c r="K150" s="442">
        <f t="shared" si="75"/>
        <v>1</v>
      </c>
      <c r="L150" s="442">
        <f t="shared" si="75"/>
        <v>0</v>
      </c>
      <c r="M150" s="478">
        <f>G150*$K150</f>
        <v>0</v>
      </c>
      <c r="N150" s="479">
        <f t="shared" si="76"/>
        <v>0</v>
      </c>
      <c r="O150" s="480">
        <f t="shared" si="71"/>
        <v>0</v>
      </c>
      <c r="P150" s="479">
        <f t="shared" si="71"/>
        <v>0</v>
      </c>
      <c r="Q150" s="480">
        <f t="shared" si="73"/>
        <v>0</v>
      </c>
      <c r="R150" s="480">
        <f t="shared" si="72"/>
        <v>0</v>
      </c>
      <c r="S150" s="479">
        <f t="shared" si="72"/>
        <v>0</v>
      </c>
      <c r="T150" s="480">
        <f t="shared" si="72"/>
        <v>0</v>
      </c>
      <c r="U150" s="479">
        <f t="shared" si="72"/>
        <v>0</v>
      </c>
      <c r="V150" s="480">
        <f t="shared" si="74"/>
        <v>0</v>
      </c>
      <c r="X150" s="455">
        <f t="shared" si="55"/>
        <v>0</v>
      </c>
    </row>
    <row r="151" spans="1:24" s="443" customFormat="1" ht="10.5" customHeight="1">
      <c r="A151" s="474" t="s">
        <v>126</v>
      </c>
      <c r="B151" s="440" t="s">
        <v>127</v>
      </c>
      <c r="C151" s="474" t="s">
        <v>128</v>
      </c>
      <c r="D151" s="440" t="s">
        <v>129</v>
      </c>
      <c r="E151" s="440" t="s">
        <v>246</v>
      </c>
      <c r="F151" s="440">
        <v>2030</v>
      </c>
      <c r="G151" s="475">
        <f>'Càlcul pressupost '!AI193</f>
        <v>24.657571214392803</v>
      </c>
      <c r="H151" s="476">
        <f>'Càlcul pressupost '!AJ193</f>
        <v>10.456971514242879</v>
      </c>
      <c r="I151" s="476">
        <f>'Càlcul pressupost '!AK193</f>
        <v>6.3024930747922436</v>
      </c>
      <c r="J151" s="477">
        <f>'Càlcul pressupost '!AL193</f>
        <v>0</v>
      </c>
      <c r="K151" s="442">
        <f t="shared" si="75"/>
        <v>0</v>
      </c>
      <c r="L151" s="442">
        <f t="shared" si="75"/>
        <v>1</v>
      </c>
      <c r="M151" s="478">
        <f t="shared" ref="M151:M165" si="77">G151*$K151</f>
        <v>0</v>
      </c>
      <c r="N151" s="479">
        <f t="shared" si="76"/>
        <v>0</v>
      </c>
      <c r="O151" s="480">
        <f t="shared" si="71"/>
        <v>0</v>
      </c>
      <c r="P151" s="479">
        <f t="shared" si="71"/>
        <v>0</v>
      </c>
      <c r="Q151" s="480">
        <f t="shared" si="73"/>
        <v>0</v>
      </c>
      <c r="R151" s="480">
        <f t="shared" si="72"/>
        <v>24.657571214392803</v>
      </c>
      <c r="S151" s="479">
        <f t="shared" si="72"/>
        <v>10.456971514242879</v>
      </c>
      <c r="T151" s="480">
        <f t="shared" si="72"/>
        <v>6.3024930747922436</v>
      </c>
      <c r="U151" s="479">
        <f t="shared" si="72"/>
        <v>0</v>
      </c>
      <c r="V151" s="480">
        <f t="shared" si="74"/>
        <v>10.456971514242879</v>
      </c>
      <c r="X151" s="455">
        <f t="shared" si="55"/>
        <v>0</v>
      </c>
    </row>
    <row r="152" spans="1:24" s="443" customFormat="1" ht="10.5" customHeight="1">
      <c r="A152" s="474" t="s">
        <v>126</v>
      </c>
      <c r="B152" s="440" t="s">
        <v>127</v>
      </c>
      <c r="C152" s="474" t="s">
        <v>267</v>
      </c>
      <c r="D152" s="445" t="s">
        <v>268</v>
      </c>
      <c r="E152" s="440" t="s">
        <v>246</v>
      </c>
      <c r="F152" s="440">
        <v>2030</v>
      </c>
      <c r="G152" s="475" t="e">
        <f>'Càlcul pressupost '!#REF!</f>
        <v>#REF!</v>
      </c>
      <c r="H152" s="476" t="e">
        <f>'Càlcul pressupost '!#REF!</f>
        <v>#REF!</v>
      </c>
      <c r="I152" s="476" t="e">
        <f>'Càlcul pressupost '!#REF!</f>
        <v>#REF!</v>
      </c>
      <c r="J152" s="477" t="e">
        <f>'Càlcul pressupost '!#REF!</f>
        <v>#REF!</v>
      </c>
      <c r="K152" s="442">
        <f t="shared" si="75"/>
        <v>0</v>
      </c>
      <c r="L152" s="442">
        <f t="shared" si="75"/>
        <v>1</v>
      </c>
      <c r="M152" s="478" t="e">
        <f t="shared" si="77"/>
        <v>#REF!</v>
      </c>
      <c r="N152" s="479" t="e">
        <f t="shared" si="76"/>
        <v>#REF!</v>
      </c>
      <c r="O152" s="480" t="e">
        <f t="shared" si="71"/>
        <v>#REF!</v>
      </c>
      <c r="P152" s="479" t="e">
        <f t="shared" si="71"/>
        <v>#REF!</v>
      </c>
      <c r="Q152" s="480" t="e">
        <f t="shared" si="73"/>
        <v>#REF!</v>
      </c>
      <c r="R152" s="480" t="e">
        <f t="shared" si="72"/>
        <v>#REF!</v>
      </c>
      <c r="S152" s="479" t="e">
        <f t="shared" si="72"/>
        <v>#REF!</v>
      </c>
      <c r="T152" s="480" t="e">
        <f t="shared" si="72"/>
        <v>#REF!</v>
      </c>
      <c r="U152" s="479" t="e">
        <f t="shared" si="72"/>
        <v>#REF!</v>
      </c>
      <c r="V152" s="480" t="e">
        <f t="shared" si="74"/>
        <v>#REF!</v>
      </c>
      <c r="X152" s="455" t="e">
        <f t="shared" si="55"/>
        <v>#REF!</v>
      </c>
    </row>
    <row r="153" spans="1:24" s="443" customFormat="1" ht="10.5" customHeight="1">
      <c r="A153" s="474" t="s">
        <v>130</v>
      </c>
      <c r="B153" s="440" t="s">
        <v>131</v>
      </c>
      <c r="C153" s="474" t="s">
        <v>132</v>
      </c>
      <c r="D153" s="440" t="s">
        <v>133</v>
      </c>
      <c r="E153" s="440" t="s">
        <v>246</v>
      </c>
      <c r="F153" s="440">
        <v>2030</v>
      </c>
      <c r="G153" s="475">
        <f>'Càlcul pressupost '!AI194</f>
        <v>0</v>
      </c>
      <c r="H153" s="476">
        <f>'Càlcul pressupost '!AJ194</f>
        <v>0</v>
      </c>
      <c r="I153" s="476">
        <f>'Càlcul pressupost '!AK194</f>
        <v>0</v>
      </c>
      <c r="J153" s="477">
        <f>'Càlcul pressupost '!AL194</f>
        <v>0</v>
      </c>
      <c r="K153" s="442">
        <f t="shared" si="75"/>
        <v>1</v>
      </c>
      <c r="L153" s="442">
        <f t="shared" si="75"/>
        <v>0</v>
      </c>
      <c r="M153" s="478">
        <f t="shared" si="77"/>
        <v>0</v>
      </c>
      <c r="N153" s="479">
        <f t="shared" si="76"/>
        <v>0</v>
      </c>
      <c r="O153" s="480">
        <f t="shared" si="71"/>
        <v>0</v>
      </c>
      <c r="P153" s="479">
        <f t="shared" si="71"/>
        <v>0</v>
      </c>
      <c r="Q153" s="480">
        <f t="shared" si="73"/>
        <v>0</v>
      </c>
      <c r="R153" s="480">
        <f t="shared" si="72"/>
        <v>0</v>
      </c>
      <c r="S153" s="479">
        <f t="shared" si="72"/>
        <v>0</v>
      </c>
      <c r="T153" s="480">
        <f t="shared" si="72"/>
        <v>0</v>
      </c>
      <c r="U153" s="479">
        <f t="shared" si="72"/>
        <v>0</v>
      </c>
      <c r="V153" s="480">
        <f t="shared" si="74"/>
        <v>0</v>
      </c>
      <c r="X153" s="455">
        <f t="shared" si="55"/>
        <v>0</v>
      </c>
    </row>
    <row r="154" spans="1:24" s="443" customFormat="1" ht="10.5" customHeight="1">
      <c r="A154" s="474" t="s">
        <v>134</v>
      </c>
      <c r="B154" s="440" t="s">
        <v>135</v>
      </c>
      <c r="C154" s="474" t="s">
        <v>136</v>
      </c>
      <c r="D154" s="440" t="s">
        <v>137</v>
      </c>
      <c r="E154" s="440" t="s">
        <v>246</v>
      </c>
      <c r="F154" s="440">
        <v>2030</v>
      </c>
      <c r="G154" s="475">
        <f>'Càlcul pressupost '!AI195</f>
        <v>271.23283358320839</v>
      </c>
      <c r="H154" s="476">
        <f>'Càlcul pressupost '!AJ195</f>
        <v>194.54272863568215</v>
      </c>
      <c r="I154" s="476">
        <f>'Càlcul pressupost '!AK195</f>
        <v>87.409418282548472</v>
      </c>
      <c r="J154" s="477">
        <f>'Càlcul pressupost '!AL195</f>
        <v>0</v>
      </c>
      <c r="K154" s="448">
        <f t="shared" si="75"/>
        <v>0.85</v>
      </c>
      <c r="L154" s="448">
        <f t="shared" si="75"/>
        <v>0.15000000000000002</v>
      </c>
      <c r="M154" s="478">
        <f t="shared" si="77"/>
        <v>230.54790854572713</v>
      </c>
      <c r="N154" s="479">
        <f t="shared" si="76"/>
        <v>165.36131934032983</v>
      </c>
      <c r="O154" s="480">
        <f t="shared" ref="O154:O165" si="78">I154*$K154</f>
        <v>74.298005540166201</v>
      </c>
      <c r="P154" s="479">
        <f t="shared" ref="P154:P165" si="79">J154*$K154</f>
        <v>0</v>
      </c>
      <c r="Q154" s="480">
        <f t="shared" si="73"/>
        <v>165.36131934032983</v>
      </c>
      <c r="R154" s="480">
        <f t="shared" ref="R154:R156" si="80">G154-M154</f>
        <v>40.684925037481264</v>
      </c>
      <c r="S154" s="479">
        <f t="shared" ref="S154:S156" si="81">H154-N154</f>
        <v>29.181409295352324</v>
      </c>
      <c r="T154" s="480">
        <f t="shared" ref="T154:T156" si="82">I154-O154</f>
        <v>13.111412742382271</v>
      </c>
      <c r="U154" s="479">
        <f t="shared" ref="U154:U156" si="83">J154-P154</f>
        <v>0</v>
      </c>
      <c r="V154" s="480">
        <f t="shared" si="74"/>
        <v>29.181409295352324</v>
      </c>
      <c r="X154" s="455">
        <f t="shared" si="55"/>
        <v>-2.8421709430404007E-14</v>
      </c>
    </row>
    <row r="155" spans="1:24" s="443" customFormat="1" ht="10.5" customHeight="1">
      <c r="A155" s="474" t="s">
        <v>134</v>
      </c>
      <c r="B155" s="440" t="s">
        <v>135</v>
      </c>
      <c r="C155" s="474" t="s">
        <v>138</v>
      </c>
      <c r="D155" s="440" t="s">
        <v>139</v>
      </c>
      <c r="E155" s="440" t="s">
        <v>246</v>
      </c>
      <c r="F155" s="440">
        <v>2030</v>
      </c>
      <c r="G155" s="475">
        <f>'Càlcul pressupost '!AI196</f>
        <v>50.547976011994002</v>
      </c>
      <c r="H155" s="476">
        <f>'Càlcul pressupost '!AJ196</f>
        <v>10.694752623688156</v>
      </c>
      <c r="I155" s="476">
        <f>'Càlcul pressupost '!AK196</f>
        <v>10.245152354570637</v>
      </c>
      <c r="J155" s="477">
        <f>'Càlcul pressupost '!AL196</f>
        <v>0</v>
      </c>
      <c r="K155" s="448">
        <f t="shared" si="75"/>
        <v>0.85</v>
      </c>
      <c r="L155" s="448">
        <f t="shared" si="75"/>
        <v>0.15000000000000002</v>
      </c>
      <c r="M155" s="478">
        <f t="shared" si="77"/>
        <v>42.9657796101949</v>
      </c>
      <c r="N155" s="479">
        <f t="shared" si="76"/>
        <v>9.0905397301349335</v>
      </c>
      <c r="O155" s="480">
        <f t="shared" si="78"/>
        <v>8.7083795013850409</v>
      </c>
      <c r="P155" s="479">
        <f t="shared" si="79"/>
        <v>0</v>
      </c>
      <c r="Q155" s="480">
        <f t="shared" si="73"/>
        <v>9.0905397301349335</v>
      </c>
      <c r="R155" s="480">
        <f t="shared" si="80"/>
        <v>7.5821964017991021</v>
      </c>
      <c r="S155" s="479">
        <f t="shared" si="81"/>
        <v>1.6042128935532229</v>
      </c>
      <c r="T155" s="480">
        <f t="shared" si="82"/>
        <v>1.536772853185596</v>
      </c>
      <c r="U155" s="479">
        <f t="shared" si="83"/>
        <v>0</v>
      </c>
      <c r="V155" s="480">
        <f t="shared" si="74"/>
        <v>1.6042128935532229</v>
      </c>
      <c r="X155" s="455">
        <f t="shared" si="55"/>
        <v>-3.5527136788005009E-15</v>
      </c>
    </row>
    <row r="156" spans="1:24" s="443" customFormat="1" ht="10.5" customHeight="1">
      <c r="A156" s="474" t="s">
        <v>134</v>
      </c>
      <c r="B156" s="440" t="s">
        <v>135</v>
      </c>
      <c r="C156" s="474" t="s">
        <v>140</v>
      </c>
      <c r="D156" s="445" t="s">
        <v>141</v>
      </c>
      <c r="E156" s="440" t="s">
        <v>246</v>
      </c>
      <c r="F156" s="440">
        <v>2030</v>
      </c>
      <c r="G156" s="475">
        <f>'Càlcul pressupost '!AI197</f>
        <v>108.49310344827586</v>
      </c>
      <c r="H156" s="476">
        <f>'Càlcul pressupost '!AJ197</f>
        <v>177.20044977511245</v>
      </c>
      <c r="I156" s="476">
        <f>'Càlcul pressupost '!AK197</f>
        <v>60.397229916897508</v>
      </c>
      <c r="J156" s="477">
        <f>'Càlcul pressupost '!AL197</f>
        <v>0</v>
      </c>
      <c r="K156" s="448">
        <f t="shared" si="75"/>
        <v>0.85</v>
      </c>
      <c r="L156" s="448">
        <f t="shared" si="75"/>
        <v>0.15000000000000002</v>
      </c>
      <c r="M156" s="478">
        <f t="shared" si="77"/>
        <v>92.219137931034481</v>
      </c>
      <c r="N156" s="479">
        <f t="shared" si="76"/>
        <v>150.62038230884556</v>
      </c>
      <c r="O156" s="480">
        <f t="shared" si="78"/>
        <v>51.33764542936288</v>
      </c>
      <c r="P156" s="479">
        <f t="shared" si="79"/>
        <v>0</v>
      </c>
      <c r="Q156" s="480">
        <f t="shared" si="73"/>
        <v>150.62038230884556</v>
      </c>
      <c r="R156" s="480">
        <f t="shared" si="80"/>
        <v>16.273965517241379</v>
      </c>
      <c r="S156" s="479">
        <f t="shared" si="81"/>
        <v>26.580067466266883</v>
      </c>
      <c r="T156" s="480">
        <f t="shared" si="82"/>
        <v>9.0595844875346287</v>
      </c>
      <c r="U156" s="479">
        <f t="shared" si="83"/>
        <v>0</v>
      </c>
      <c r="V156" s="480">
        <f t="shared" si="74"/>
        <v>26.580067466266883</v>
      </c>
      <c r="X156" s="455">
        <f t="shared" si="55"/>
        <v>3.5527136788005009E-14</v>
      </c>
    </row>
    <row r="157" spans="1:24" s="443" customFormat="1" ht="10.5" customHeight="1">
      <c r="A157" s="474" t="s">
        <v>142</v>
      </c>
      <c r="B157" s="440" t="s">
        <v>143</v>
      </c>
      <c r="C157" s="474" t="s">
        <v>144</v>
      </c>
      <c r="D157" s="440" t="s">
        <v>145</v>
      </c>
      <c r="E157" s="440" t="s">
        <v>246</v>
      </c>
      <c r="F157" s="440">
        <v>2030</v>
      </c>
      <c r="G157" s="475">
        <f>'Càlcul pressupost '!AI198</f>
        <v>0</v>
      </c>
      <c r="H157" s="476">
        <f>'Càlcul pressupost '!AJ198</f>
        <v>0</v>
      </c>
      <c r="I157" s="476">
        <f>'Càlcul pressupost '!AK198</f>
        <v>0</v>
      </c>
      <c r="J157" s="477">
        <f>'Càlcul pressupost '!AL198</f>
        <v>0</v>
      </c>
      <c r="K157" s="442">
        <f t="shared" si="75"/>
        <v>1</v>
      </c>
      <c r="L157" s="442">
        <f t="shared" si="75"/>
        <v>0</v>
      </c>
      <c r="M157" s="478">
        <f t="shared" si="77"/>
        <v>0</v>
      </c>
      <c r="N157" s="479">
        <f t="shared" si="76"/>
        <v>0</v>
      </c>
      <c r="O157" s="480">
        <f t="shared" si="78"/>
        <v>0</v>
      </c>
      <c r="P157" s="479">
        <f t="shared" si="79"/>
        <v>0</v>
      </c>
      <c r="Q157" s="480">
        <f t="shared" si="73"/>
        <v>0</v>
      </c>
      <c r="R157" s="480">
        <f>G157-M157</f>
        <v>0</v>
      </c>
      <c r="S157" s="479">
        <f>H157-N157</f>
        <v>0</v>
      </c>
      <c r="T157" s="480">
        <f>I157-O157</f>
        <v>0</v>
      </c>
      <c r="U157" s="479">
        <f>J157-P157</f>
        <v>0</v>
      </c>
      <c r="V157" s="480">
        <f t="shared" si="74"/>
        <v>0</v>
      </c>
      <c r="X157" s="455">
        <f t="shared" si="55"/>
        <v>0</v>
      </c>
    </row>
    <row r="158" spans="1:24" s="443" customFormat="1" ht="10.5" customHeight="1">
      <c r="A158" s="474" t="s">
        <v>146</v>
      </c>
      <c r="B158" s="440" t="s">
        <v>147</v>
      </c>
      <c r="C158" s="474" t="s">
        <v>148</v>
      </c>
      <c r="D158" s="440" t="s">
        <v>149</v>
      </c>
      <c r="E158" s="440" t="s">
        <v>246</v>
      </c>
      <c r="F158" s="440">
        <v>2030</v>
      </c>
      <c r="G158" s="475">
        <f>'Càlcul pressupost '!AI199</f>
        <v>0</v>
      </c>
      <c r="H158" s="476">
        <f>'Càlcul pressupost '!AJ199</f>
        <v>0</v>
      </c>
      <c r="I158" s="476">
        <f>'Càlcul pressupost '!AK199</f>
        <v>0</v>
      </c>
      <c r="J158" s="477">
        <f>'Càlcul pressupost '!AL199</f>
        <v>0</v>
      </c>
      <c r="K158" s="442">
        <f t="shared" si="75"/>
        <v>1</v>
      </c>
      <c r="L158" s="442">
        <f t="shared" si="75"/>
        <v>0</v>
      </c>
      <c r="M158" s="478">
        <f t="shared" si="77"/>
        <v>0</v>
      </c>
      <c r="N158" s="479">
        <f t="shared" si="76"/>
        <v>0</v>
      </c>
      <c r="O158" s="480">
        <f t="shared" si="78"/>
        <v>0</v>
      </c>
      <c r="P158" s="479">
        <f t="shared" si="79"/>
        <v>0</v>
      </c>
      <c r="Q158" s="480">
        <f t="shared" si="73"/>
        <v>0</v>
      </c>
      <c r="R158" s="480">
        <f t="shared" ref="R158:R165" si="84">G158-M158</f>
        <v>0</v>
      </c>
      <c r="S158" s="479">
        <f t="shared" ref="S158:S165" si="85">H158-N158</f>
        <v>0</v>
      </c>
      <c r="T158" s="480">
        <f t="shared" ref="T158:T165" si="86">I158-O158</f>
        <v>0</v>
      </c>
      <c r="U158" s="479">
        <f t="shared" ref="U158:U165" si="87">J158-P158</f>
        <v>0</v>
      </c>
      <c r="V158" s="480">
        <f t="shared" si="74"/>
        <v>0</v>
      </c>
      <c r="X158" s="455">
        <f t="shared" si="55"/>
        <v>0</v>
      </c>
    </row>
    <row r="159" spans="1:24" s="443" customFormat="1" ht="10.5" customHeight="1">
      <c r="A159" s="474" t="s">
        <v>150</v>
      </c>
      <c r="B159" s="440" t="s">
        <v>151</v>
      </c>
      <c r="C159" s="474" t="s">
        <v>152</v>
      </c>
      <c r="D159" s="440" t="s">
        <v>153</v>
      </c>
      <c r="E159" s="440" t="s">
        <v>246</v>
      </c>
      <c r="F159" s="440">
        <v>2030</v>
      </c>
      <c r="G159" s="475">
        <f>'Càlcul pressupost '!AI200</f>
        <v>482.3013493253373</v>
      </c>
      <c r="H159" s="476">
        <f>'Càlcul pressupost '!AJ200</f>
        <v>688.74677661169414</v>
      </c>
      <c r="I159" s="476">
        <f>'Càlcul pressupost '!AK200</f>
        <v>56.692520775623265</v>
      </c>
      <c r="J159" s="477">
        <f>'Càlcul pressupost '!AL200</f>
        <v>0</v>
      </c>
      <c r="K159" s="442">
        <f t="shared" si="75"/>
        <v>1</v>
      </c>
      <c r="L159" s="442">
        <f t="shared" si="75"/>
        <v>0</v>
      </c>
      <c r="M159" s="478">
        <f t="shared" si="77"/>
        <v>482.3013493253373</v>
      </c>
      <c r="N159" s="479">
        <f t="shared" si="76"/>
        <v>688.74677661169414</v>
      </c>
      <c r="O159" s="480">
        <f t="shared" si="78"/>
        <v>56.692520775623265</v>
      </c>
      <c r="P159" s="479">
        <f t="shared" si="79"/>
        <v>0</v>
      </c>
      <c r="Q159" s="480">
        <f t="shared" si="73"/>
        <v>688.74677661169414</v>
      </c>
      <c r="R159" s="480">
        <f t="shared" si="84"/>
        <v>0</v>
      </c>
      <c r="S159" s="479">
        <f t="shared" si="85"/>
        <v>0</v>
      </c>
      <c r="T159" s="480">
        <f t="shared" si="86"/>
        <v>0</v>
      </c>
      <c r="U159" s="479">
        <f t="shared" si="87"/>
        <v>0</v>
      </c>
      <c r="V159" s="480">
        <f t="shared" si="74"/>
        <v>0</v>
      </c>
      <c r="X159" s="455">
        <f t="shared" si="55"/>
        <v>1.1368683772161603E-13</v>
      </c>
    </row>
    <row r="160" spans="1:24" s="443" customFormat="1" ht="10.5" customHeight="1">
      <c r="A160" s="474" t="s">
        <v>134</v>
      </c>
      <c r="B160" s="440" t="s">
        <v>135</v>
      </c>
      <c r="C160" s="474" t="s">
        <v>154</v>
      </c>
      <c r="D160" s="445" t="s">
        <v>155</v>
      </c>
      <c r="E160" s="440" t="s">
        <v>246</v>
      </c>
      <c r="F160" s="440">
        <v>2030</v>
      </c>
      <c r="G160" s="475">
        <f>'Càlcul pressupost '!AI201</f>
        <v>43.150674662668663</v>
      </c>
      <c r="H160" s="476">
        <f>'Càlcul pressupost '!AJ201</f>
        <v>37.493103448275861</v>
      </c>
      <c r="I160" s="476">
        <f>'Càlcul pressupost '!AK201</f>
        <v>15.808587257617729</v>
      </c>
      <c r="J160" s="477">
        <f>'Càlcul pressupost '!AL201</f>
        <v>0</v>
      </c>
      <c r="K160" s="442">
        <f t="shared" si="75"/>
        <v>1</v>
      </c>
      <c r="L160" s="442">
        <f t="shared" si="75"/>
        <v>0</v>
      </c>
      <c r="M160" s="478">
        <f t="shared" si="77"/>
        <v>43.150674662668663</v>
      </c>
      <c r="N160" s="479">
        <f t="shared" si="76"/>
        <v>37.493103448275861</v>
      </c>
      <c r="O160" s="480">
        <f t="shared" si="78"/>
        <v>15.808587257617729</v>
      </c>
      <c r="P160" s="479">
        <f t="shared" si="79"/>
        <v>0</v>
      </c>
      <c r="Q160" s="480">
        <f t="shared" si="73"/>
        <v>37.493103448275861</v>
      </c>
      <c r="R160" s="480">
        <f t="shared" si="84"/>
        <v>0</v>
      </c>
      <c r="S160" s="479">
        <f t="shared" si="85"/>
        <v>0</v>
      </c>
      <c r="T160" s="480">
        <f t="shared" si="86"/>
        <v>0</v>
      </c>
      <c r="U160" s="479">
        <f t="shared" si="87"/>
        <v>0</v>
      </c>
      <c r="V160" s="480">
        <f t="shared" si="74"/>
        <v>0</v>
      </c>
      <c r="X160" s="455">
        <f t="shared" si="55"/>
        <v>0</v>
      </c>
    </row>
    <row r="161" spans="1:24" s="443" customFormat="1" ht="10.5" customHeight="1">
      <c r="A161" s="474" t="s">
        <v>134</v>
      </c>
      <c r="B161" s="440" t="s">
        <v>135</v>
      </c>
      <c r="C161" s="474" t="s">
        <v>156</v>
      </c>
      <c r="D161" s="445" t="s">
        <v>157</v>
      </c>
      <c r="E161" s="440" t="s">
        <v>246</v>
      </c>
      <c r="F161" s="440">
        <v>2030</v>
      </c>
      <c r="G161" s="475">
        <f>'Càlcul pressupost '!AI202</f>
        <v>8.630134932533732</v>
      </c>
      <c r="H161" s="476">
        <f>'Càlcul pressupost '!AJ202</f>
        <v>2.9091454272863566</v>
      </c>
      <c r="I161" s="476">
        <f>'Càlcul pressupost '!AK202</f>
        <v>2.0188365650969526</v>
      </c>
      <c r="J161" s="477">
        <f>'Càlcul pressupost '!AL202</f>
        <v>0</v>
      </c>
      <c r="K161" s="448">
        <f t="shared" si="75"/>
        <v>0.85</v>
      </c>
      <c r="L161" s="448">
        <f t="shared" si="75"/>
        <v>0.15000000000000002</v>
      </c>
      <c r="M161" s="478">
        <f t="shared" si="77"/>
        <v>7.3356146926536718</v>
      </c>
      <c r="N161" s="479">
        <f t="shared" si="76"/>
        <v>2.4727736131934033</v>
      </c>
      <c r="O161" s="480">
        <f t="shared" si="78"/>
        <v>1.7160110803324098</v>
      </c>
      <c r="P161" s="479">
        <f t="shared" si="79"/>
        <v>0</v>
      </c>
      <c r="Q161" s="480">
        <f t="shared" si="73"/>
        <v>2.4727736131934033</v>
      </c>
      <c r="R161" s="480">
        <f t="shared" si="84"/>
        <v>1.2945202398800602</v>
      </c>
      <c r="S161" s="479">
        <f t="shared" si="85"/>
        <v>0.43637181409295334</v>
      </c>
      <c r="T161" s="480">
        <f t="shared" si="86"/>
        <v>0.30282548476454285</v>
      </c>
      <c r="U161" s="479">
        <f t="shared" si="87"/>
        <v>0</v>
      </c>
      <c r="V161" s="480">
        <f t="shared" si="74"/>
        <v>0.43637181409295334</v>
      </c>
      <c r="X161" s="455">
        <f t="shared" si="55"/>
        <v>-6.6613381477509392E-16</v>
      </c>
    </row>
    <row r="162" spans="1:24" s="443" customFormat="1" ht="10.5" customHeight="1">
      <c r="A162" s="474" t="s">
        <v>134</v>
      </c>
      <c r="B162" s="440" t="s">
        <v>135</v>
      </c>
      <c r="C162" s="474" t="s">
        <v>158</v>
      </c>
      <c r="D162" s="445" t="s">
        <v>159</v>
      </c>
      <c r="E162" s="440" t="s">
        <v>246</v>
      </c>
      <c r="F162" s="440">
        <v>2030</v>
      </c>
      <c r="G162" s="475">
        <f>'Càlcul pressupost '!AI203</f>
        <v>138.08215892053971</v>
      </c>
      <c r="H162" s="476">
        <f>'Càlcul pressupost '!AJ203</f>
        <v>34.746176911544232</v>
      </c>
      <c r="I162" s="476">
        <f>'Càlcul pressupost '!AK203</f>
        <v>29.364127423822715</v>
      </c>
      <c r="J162" s="477">
        <f>'Càlcul pressupost '!AL203</f>
        <v>0</v>
      </c>
      <c r="K162" s="448">
        <f t="shared" ref="K162:L181" si="88">K136</f>
        <v>0.8</v>
      </c>
      <c r="L162" s="448">
        <f t="shared" si="88"/>
        <v>0.19999999999999996</v>
      </c>
      <c r="M162" s="478">
        <f t="shared" si="77"/>
        <v>110.46572713643178</v>
      </c>
      <c r="N162" s="479">
        <f t="shared" si="76"/>
        <v>27.796941529235387</v>
      </c>
      <c r="O162" s="480">
        <f t="shared" si="78"/>
        <v>23.491301939058175</v>
      </c>
      <c r="P162" s="479">
        <f t="shared" si="79"/>
        <v>0</v>
      </c>
      <c r="Q162" s="480">
        <f t="shared" si="73"/>
        <v>27.796941529235387</v>
      </c>
      <c r="R162" s="480">
        <f t="shared" si="84"/>
        <v>27.616431784107931</v>
      </c>
      <c r="S162" s="479">
        <f t="shared" si="85"/>
        <v>6.9492353823088457</v>
      </c>
      <c r="T162" s="480">
        <f t="shared" si="86"/>
        <v>5.8728254847645402</v>
      </c>
      <c r="U162" s="479">
        <f t="shared" si="87"/>
        <v>0</v>
      </c>
      <c r="V162" s="480">
        <f t="shared" si="74"/>
        <v>6.9492353823088457</v>
      </c>
      <c r="X162" s="455">
        <f t="shared" si="55"/>
        <v>0</v>
      </c>
    </row>
    <row r="163" spans="1:24" s="443" customFormat="1" ht="10.5" customHeight="1">
      <c r="A163" s="474" t="s">
        <v>134</v>
      </c>
      <c r="B163" s="440" t="s">
        <v>135</v>
      </c>
      <c r="C163" s="474" t="s">
        <v>160</v>
      </c>
      <c r="D163" s="440" t="s">
        <v>161</v>
      </c>
      <c r="E163" s="440" t="s">
        <v>246</v>
      </c>
      <c r="F163" s="440">
        <v>2030</v>
      </c>
      <c r="G163" s="475">
        <f>'Càlcul pressupost '!AI204</f>
        <v>8.630134932533732</v>
      </c>
      <c r="H163" s="476">
        <f>'Càlcul pressupost '!AJ204</f>
        <v>0</v>
      </c>
      <c r="I163" s="476">
        <f>'Càlcul pressupost '!AK204</f>
        <v>1.2944598337950137</v>
      </c>
      <c r="J163" s="477">
        <f>'Càlcul pressupost '!AL204</f>
        <v>0</v>
      </c>
      <c r="K163" s="448">
        <f t="shared" si="88"/>
        <v>0.85</v>
      </c>
      <c r="L163" s="448">
        <f t="shared" si="88"/>
        <v>0.15000000000000002</v>
      </c>
      <c r="M163" s="478">
        <f t="shared" si="77"/>
        <v>7.3356146926536718</v>
      </c>
      <c r="N163" s="479">
        <f t="shared" si="76"/>
        <v>0</v>
      </c>
      <c r="O163" s="480">
        <f t="shared" si="78"/>
        <v>1.1002908587257616</v>
      </c>
      <c r="P163" s="479">
        <f t="shared" si="79"/>
        <v>0</v>
      </c>
      <c r="Q163" s="480">
        <f t="shared" si="73"/>
        <v>0</v>
      </c>
      <c r="R163" s="480">
        <f t="shared" si="84"/>
        <v>1.2945202398800602</v>
      </c>
      <c r="S163" s="479">
        <f t="shared" si="85"/>
        <v>0</v>
      </c>
      <c r="T163" s="480">
        <f t="shared" si="86"/>
        <v>0.19416897506925213</v>
      </c>
      <c r="U163" s="479">
        <f t="shared" si="87"/>
        <v>0</v>
      </c>
      <c r="V163" s="480">
        <f t="shared" si="74"/>
        <v>0</v>
      </c>
      <c r="X163" s="455">
        <f t="shared" si="55"/>
        <v>-4.4408920985006262E-16</v>
      </c>
    </row>
    <row r="164" spans="1:24" s="443" customFormat="1" ht="10.5" customHeight="1">
      <c r="A164" s="474" t="s">
        <v>164</v>
      </c>
      <c r="B164" s="440" t="s">
        <v>165</v>
      </c>
      <c r="C164" s="474" t="s">
        <v>166</v>
      </c>
      <c r="D164" s="445" t="s">
        <v>167</v>
      </c>
      <c r="E164" s="440" t="s">
        <v>246</v>
      </c>
      <c r="F164" s="440">
        <v>2030</v>
      </c>
      <c r="G164" s="475">
        <f>'Càlcul pressupost '!AI206</f>
        <v>25.8904047976012</v>
      </c>
      <c r="H164" s="476">
        <f>'Càlcul pressupost '!AJ206</f>
        <v>26.736881559220386</v>
      </c>
      <c r="I164" s="476">
        <f>'Càlcul pressupost '!AK206</f>
        <v>10.541135734072023</v>
      </c>
      <c r="J164" s="477">
        <f>'Càlcul pressupost '!AL206</f>
        <v>0</v>
      </c>
      <c r="K164" s="448">
        <f t="shared" si="88"/>
        <v>0.8</v>
      </c>
      <c r="L164" s="448">
        <f t="shared" si="88"/>
        <v>0.19999999999999996</v>
      </c>
      <c r="M164" s="478">
        <f t="shared" si="77"/>
        <v>20.712323838080962</v>
      </c>
      <c r="N164" s="479">
        <f t="shared" si="76"/>
        <v>21.389505247376309</v>
      </c>
      <c r="O164" s="480">
        <f t="shared" si="78"/>
        <v>8.4329085872576197</v>
      </c>
      <c r="P164" s="479">
        <f t="shared" si="79"/>
        <v>0</v>
      </c>
      <c r="Q164" s="480">
        <f t="shared" si="73"/>
        <v>21.389505247376309</v>
      </c>
      <c r="R164" s="480">
        <f t="shared" si="84"/>
        <v>5.1780809595202371</v>
      </c>
      <c r="S164" s="479">
        <f t="shared" si="85"/>
        <v>5.3473763118440765</v>
      </c>
      <c r="T164" s="480">
        <f t="shared" si="86"/>
        <v>2.1082271468144036</v>
      </c>
      <c r="U164" s="479">
        <f t="shared" si="87"/>
        <v>0</v>
      </c>
      <c r="V164" s="480">
        <f t="shared" si="74"/>
        <v>5.3473763118440765</v>
      </c>
      <c r="X164" s="455">
        <f t="shared" si="55"/>
        <v>0</v>
      </c>
    </row>
    <row r="165" spans="1:24" s="443" customFormat="1" ht="10.5" customHeight="1" thickBot="1">
      <c r="A165" s="483" t="s">
        <v>164</v>
      </c>
      <c r="B165" s="484" t="s">
        <v>165</v>
      </c>
      <c r="C165" s="474" t="s">
        <v>166</v>
      </c>
      <c r="D165" s="445" t="s">
        <v>286</v>
      </c>
      <c r="E165" s="440" t="s">
        <v>246</v>
      </c>
      <c r="F165" s="440">
        <v>2030</v>
      </c>
      <c r="G165" s="475">
        <f>'Càlcul pressupost '!AI207</f>
        <v>0</v>
      </c>
      <c r="H165" s="476">
        <f>'Càlcul pressupost '!AJ207</f>
        <v>70.555772113943021</v>
      </c>
      <c r="I165" s="476">
        <f>'Càlcul pressupost '!AK207</f>
        <v>17.568559556786703</v>
      </c>
      <c r="J165" s="477">
        <f>'Càlcul pressupost '!AL207</f>
        <v>0</v>
      </c>
      <c r="K165" s="448">
        <f t="shared" si="88"/>
        <v>0.8</v>
      </c>
      <c r="L165" s="448">
        <f t="shared" si="88"/>
        <v>0.19999999999999996</v>
      </c>
      <c r="M165" s="478">
        <f t="shared" si="77"/>
        <v>0</v>
      </c>
      <c r="N165" s="479">
        <f t="shared" si="76"/>
        <v>56.44461769115442</v>
      </c>
      <c r="O165" s="480">
        <f t="shared" si="78"/>
        <v>14.054847645429362</v>
      </c>
      <c r="P165" s="479">
        <f t="shared" si="79"/>
        <v>0</v>
      </c>
      <c r="Q165" s="480">
        <f t="shared" si="73"/>
        <v>56.44461769115442</v>
      </c>
      <c r="R165" s="480">
        <f t="shared" si="84"/>
        <v>0</v>
      </c>
      <c r="S165" s="479">
        <f t="shared" si="85"/>
        <v>14.111154422788601</v>
      </c>
      <c r="T165" s="480">
        <f t="shared" si="86"/>
        <v>3.5137119113573405</v>
      </c>
      <c r="U165" s="479">
        <f t="shared" si="87"/>
        <v>0</v>
      </c>
      <c r="V165" s="480">
        <f t="shared" si="74"/>
        <v>14.111154422788601</v>
      </c>
      <c r="X165" s="455">
        <f t="shared" ref="X165:X228" si="89">SUM(G165:J165) -M165-O165-Q165-R165-T165-V165</f>
        <v>0</v>
      </c>
    </row>
    <row r="166" spans="1:24" s="443" customFormat="1" ht="10.5" customHeight="1">
      <c r="A166" s="474" t="s">
        <v>85</v>
      </c>
      <c r="B166" s="440" t="s">
        <v>86</v>
      </c>
      <c r="C166" s="465" t="s">
        <v>87</v>
      </c>
      <c r="D166" s="466" t="s">
        <v>88</v>
      </c>
      <c r="E166" s="466" t="s">
        <v>287</v>
      </c>
      <c r="F166" s="466">
        <v>2025</v>
      </c>
      <c r="G166" s="485">
        <f>338.277644432638+70.53</f>
        <v>408.80764443263797</v>
      </c>
      <c r="H166" s="486">
        <f>721.089353038573+130.3</f>
        <v>851.38935303857306</v>
      </c>
      <c r="I166" s="486">
        <f>292.773481829712+45.78</f>
        <v>338.55348182971204</v>
      </c>
      <c r="J166" s="487"/>
      <c r="K166" s="470">
        <f t="shared" si="88"/>
        <v>1</v>
      </c>
      <c r="L166" s="470">
        <f t="shared" si="88"/>
        <v>0</v>
      </c>
      <c r="M166" s="471">
        <f t="shared" ref="M166:P173" si="90">G166*$K166</f>
        <v>408.80764443263797</v>
      </c>
      <c r="N166" s="472">
        <f t="shared" si="90"/>
        <v>851.38935303857306</v>
      </c>
      <c r="O166" s="473">
        <f t="shared" si="90"/>
        <v>338.55348182971204</v>
      </c>
      <c r="P166" s="472">
        <f t="shared" si="90"/>
        <v>0</v>
      </c>
      <c r="Q166" s="473">
        <f>N166+P166</f>
        <v>851.38935303857306</v>
      </c>
      <c r="R166" s="473">
        <f t="shared" ref="R166:R197" si="91">G166*$L166</f>
        <v>0</v>
      </c>
      <c r="S166" s="472">
        <f t="shared" ref="S166:S197" si="92">H166*$L166</f>
        <v>0</v>
      </c>
      <c r="T166" s="473">
        <f t="shared" ref="T166:T197" si="93">I166*$L166</f>
        <v>0</v>
      </c>
      <c r="U166" s="472">
        <f t="shared" ref="U166:U192" si="94">J166-P166</f>
        <v>0</v>
      </c>
      <c r="V166" s="473">
        <f>S166+U166</f>
        <v>0</v>
      </c>
      <c r="X166" s="455">
        <f t="shared" si="89"/>
        <v>-1.1368683772161603E-13</v>
      </c>
    </row>
    <row r="167" spans="1:24" s="443" customFormat="1" ht="10.5" customHeight="1">
      <c r="A167" s="474" t="s">
        <v>85</v>
      </c>
      <c r="B167" s="440" t="s">
        <v>86</v>
      </c>
      <c r="C167" s="474" t="s">
        <v>91</v>
      </c>
      <c r="D167" s="440" t="s">
        <v>92</v>
      </c>
      <c r="E167" s="440" t="s">
        <v>287</v>
      </c>
      <c r="F167" s="440">
        <v>2025</v>
      </c>
      <c r="G167" s="488">
        <f>208.170858112392+260</f>
        <v>468.17085811239201</v>
      </c>
      <c r="H167" s="455">
        <f>600.907794198811+721</f>
        <v>1321.907794198811</v>
      </c>
      <c r="I167" s="455">
        <f>292.773481829712+495</f>
        <v>787.77348182971195</v>
      </c>
      <c r="J167" s="489"/>
      <c r="K167" s="442">
        <f t="shared" si="88"/>
        <v>1</v>
      </c>
      <c r="L167" s="442">
        <f t="shared" si="88"/>
        <v>0</v>
      </c>
      <c r="M167" s="478">
        <f t="shared" si="90"/>
        <v>468.17085811239201</v>
      </c>
      <c r="N167" s="479">
        <f t="shared" si="90"/>
        <v>1321.907794198811</v>
      </c>
      <c r="O167" s="480">
        <f t="shared" si="90"/>
        <v>787.77348182971195</v>
      </c>
      <c r="P167" s="479">
        <f t="shared" si="90"/>
        <v>0</v>
      </c>
      <c r="Q167" s="480">
        <f t="shared" ref="Q167:Q218" si="95">N167+P167</f>
        <v>1321.907794198811</v>
      </c>
      <c r="R167" s="480">
        <f t="shared" si="91"/>
        <v>0</v>
      </c>
      <c r="S167" s="479">
        <f t="shared" si="92"/>
        <v>0</v>
      </c>
      <c r="T167" s="480">
        <f t="shared" si="93"/>
        <v>0</v>
      </c>
      <c r="U167" s="479">
        <f t="shared" si="94"/>
        <v>0</v>
      </c>
      <c r="V167" s="480">
        <f t="shared" ref="V167:V218" si="96">S167+U167</f>
        <v>0</v>
      </c>
      <c r="X167" s="455">
        <f t="shared" si="89"/>
        <v>0</v>
      </c>
    </row>
    <row r="168" spans="1:24" s="443" customFormat="1" ht="10.5" customHeight="1">
      <c r="A168" s="474" t="s">
        <v>93</v>
      </c>
      <c r="B168" s="440" t="s">
        <v>94</v>
      </c>
      <c r="C168" s="474" t="s">
        <v>95</v>
      </c>
      <c r="D168" s="440" t="s">
        <v>96</v>
      </c>
      <c r="E168" s="440" t="s">
        <v>287</v>
      </c>
      <c r="F168" s="440">
        <v>2025</v>
      </c>
      <c r="G168" s="488">
        <v>208.17085811239244</v>
      </c>
      <c r="H168" s="455">
        <v>1278.9364207143246</v>
      </c>
      <c r="I168" s="455">
        <v>90.084148255296142</v>
      </c>
      <c r="J168" s="489"/>
      <c r="K168" s="442">
        <f t="shared" si="88"/>
        <v>1</v>
      </c>
      <c r="L168" s="442">
        <f t="shared" si="88"/>
        <v>0</v>
      </c>
      <c r="M168" s="478">
        <f t="shared" si="90"/>
        <v>208.17085811239244</v>
      </c>
      <c r="N168" s="479">
        <f t="shared" si="90"/>
        <v>1278.9364207143246</v>
      </c>
      <c r="O168" s="480">
        <f t="shared" si="90"/>
        <v>90.084148255296142</v>
      </c>
      <c r="P168" s="479">
        <f t="shared" si="90"/>
        <v>0</v>
      </c>
      <c r="Q168" s="480">
        <f t="shared" si="95"/>
        <v>1278.9364207143246</v>
      </c>
      <c r="R168" s="480">
        <f t="shared" si="91"/>
        <v>0</v>
      </c>
      <c r="S168" s="479">
        <f t="shared" si="92"/>
        <v>0</v>
      </c>
      <c r="T168" s="480">
        <f t="shared" si="93"/>
        <v>0</v>
      </c>
      <c r="U168" s="479">
        <f t="shared" si="94"/>
        <v>0</v>
      </c>
      <c r="V168" s="480">
        <f t="shared" si="96"/>
        <v>0</v>
      </c>
      <c r="X168" s="455">
        <f t="shared" si="89"/>
        <v>0</v>
      </c>
    </row>
    <row r="169" spans="1:24" s="443" customFormat="1" ht="10.5" customHeight="1">
      <c r="A169" s="474" t="s">
        <v>97</v>
      </c>
      <c r="B169" s="440" t="s">
        <v>98</v>
      </c>
      <c r="C169" s="474" t="s">
        <v>99</v>
      </c>
      <c r="D169" s="440" t="s">
        <v>100</v>
      </c>
      <c r="E169" s="440" t="s">
        <v>287</v>
      </c>
      <c r="F169" s="440">
        <v>2025</v>
      </c>
      <c r="G169" s="488">
        <f>156.128143584294+155.72</f>
        <v>311.84814358429401</v>
      </c>
      <c r="H169" s="455">
        <f>120.181558839762+431.52</f>
        <v>551.70155883976201</v>
      </c>
      <c r="I169" s="455">
        <f>67.5631111914721+134.77</f>
        <v>202.33311119147211</v>
      </c>
      <c r="J169" s="489"/>
      <c r="K169" s="442">
        <f t="shared" si="88"/>
        <v>0</v>
      </c>
      <c r="L169" s="442">
        <f t="shared" si="88"/>
        <v>1</v>
      </c>
      <c r="M169" s="478">
        <f t="shared" si="90"/>
        <v>0</v>
      </c>
      <c r="N169" s="479">
        <f t="shared" si="90"/>
        <v>0</v>
      </c>
      <c r="O169" s="480">
        <f t="shared" si="90"/>
        <v>0</v>
      </c>
      <c r="P169" s="479">
        <f t="shared" si="90"/>
        <v>0</v>
      </c>
      <c r="Q169" s="480">
        <f t="shared" si="95"/>
        <v>0</v>
      </c>
      <c r="R169" s="480">
        <f t="shared" si="91"/>
        <v>311.84814358429401</v>
      </c>
      <c r="S169" s="479">
        <f t="shared" si="92"/>
        <v>551.70155883976201</v>
      </c>
      <c r="T169" s="480">
        <f t="shared" si="93"/>
        <v>202.33311119147211</v>
      </c>
      <c r="U169" s="479">
        <f t="shared" si="94"/>
        <v>0</v>
      </c>
      <c r="V169" s="480">
        <f t="shared" si="96"/>
        <v>551.70155883976201</v>
      </c>
      <c r="X169" s="455">
        <f t="shared" si="89"/>
        <v>0</v>
      </c>
    </row>
    <row r="170" spans="1:24" s="443" customFormat="1" ht="10.5" customHeight="1">
      <c r="A170" s="474" t="s">
        <v>189</v>
      </c>
      <c r="B170" s="440" t="s">
        <v>102</v>
      </c>
      <c r="C170" s="474" t="s">
        <v>103</v>
      </c>
      <c r="D170" s="440" t="s">
        <v>104</v>
      </c>
      <c r="E170" s="440" t="s">
        <v>287</v>
      </c>
      <c r="F170" s="440">
        <v>2025</v>
      </c>
      <c r="G170" s="488">
        <v>104.08542905619622</v>
      </c>
      <c r="H170" s="455">
        <v>144.21787060771467</v>
      </c>
      <c r="I170" s="455">
        <v>45.042074127648071</v>
      </c>
      <c r="J170" s="489"/>
      <c r="K170" s="442">
        <f t="shared" si="88"/>
        <v>0</v>
      </c>
      <c r="L170" s="442">
        <f t="shared" si="88"/>
        <v>1</v>
      </c>
      <c r="M170" s="478">
        <f t="shared" si="90"/>
        <v>0</v>
      </c>
      <c r="N170" s="479">
        <f t="shared" si="90"/>
        <v>0</v>
      </c>
      <c r="O170" s="480">
        <f t="shared" si="90"/>
        <v>0</v>
      </c>
      <c r="P170" s="479">
        <f t="shared" si="90"/>
        <v>0</v>
      </c>
      <c r="Q170" s="480">
        <f t="shared" si="95"/>
        <v>0</v>
      </c>
      <c r="R170" s="480">
        <f t="shared" si="91"/>
        <v>104.08542905619622</v>
      </c>
      <c r="S170" s="479">
        <f t="shared" si="92"/>
        <v>144.21787060771467</v>
      </c>
      <c r="T170" s="480">
        <f t="shared" si="93"/>
        <v>45.042074127648071</v>
      </c>
      <c r="U170" s="479">
        <f t="shared" si="94"/>
        <v>0</v>
      </c>
      <c r="V170" s="480">
        <f t="shared" si="96"/>
        <v>144.21787060771467</v>
      </c>
      <c r="X170" s="455">
        <f t="shared" si="89"/>
        <v>0</v>
      </c>
    </row>
    <row r="171" spans="1:24" s="443" customFormat="1" ht="10.5" customHeight="1">
      <c r="A171" s="474" t="s">
        <v>105</v>
      </c>
      <c r="B171" s="440" t="s">
        <v>102</v>
      </c>
      <c r="C171" s="474" t="s">
        <v>106</v>
      </c>
      <c r="D171" s="440" t="s">
        <v>107</v>
      </c>
      <c r="E171" s="440" t="s">
        <v>287</v>
      </c>
      <c r="F171" s="440">
        <v>2025</v>
      </c>
      <c r="G171" s="488">
        <f>104.085429056196+130.106786320245</f>
        <v>234.192215376441</v>
      </c>
      <c r="H171" s="455">
        <f>1201.93002412584+120.181558839762</f>
        <v>1322.1115829656019</v>
      </c>
      <c r="I171" s="455">
        <f>67.5631111914721+67.5631111914721</f>
        <v>135.12622238294421</v>
      </c>
      <c r="J171" s="489"/>
      <c r="K171" s="442">
        <f t="shared" si="88"/>
        <v>1</v>
      </c>
      <c r="L171" s="442">
        <f t="shared" si="88"/>
        <v>0</v>
      </c>
      <c r="M171" s="478">
        <f t="shared" si="90"/>
        <v>234.192215376441</v>
      </c>
      <c r="N171" s="479">
        <f t="shared" si="90"/>
        <v>1322.1115829656019</v>
      </c>
      <c r="O171" s="480">
        <f t="shared" si="90"/>
        <v>135.12622238294421</v>
      </c>
      <c r="P171" s="479">
        <f t="shared" si="90"/>
        <v>0</v>
      </c>
      <c r="Q171" s="480">
        <f t="shared" si="95"/>
        <v>1322.1115829656019</v>
      </c>
      <c r="R171" s="480">
        <f t="shared" si="91"/>
        <v>0</v>
      </c>
      <c r="S171" s="479">
        <f t="shared" si="92"/>
        <v>0</v>
      </c>
      <c r="T171" s="480">
        <f t="shared" si="93"/>
        <v>0</v>
      </c>
      <c r="U171" s="479">
        <f t="shared" si="94"/>
        <v>0</v>
      </c>
      <c r="V171" s="480">
        <f t="shared" si="96"/>
        <v>0</v>
      </c>
      <c r="X171" s="455">
        <f t="shared" si="89"/>
        <v>0</v>
      </c>
    </row>
    <row r="172" spans="1:24" s="443" customFormat="1" ht="10.5" customHeight="1">
      <c r="A172" s="474" t="s">
        <v>108</v>
      </c>
      <c r="B172" s="440" t="s">
        <v>109</v>
      </c>
      <c r="C172" s="474" t="s">
        <v>110</v>
      </c>
      <c r="D172" s="440" t="s">
        <v>111</v>
      </c>
      <c r="E172" s="440" t="s">
        <v>287</v>
      </c>
      <c r="F172" s="440">
        <v>2025</v>
      </c>
      <c r="G172" s="488">
        <v>130.10678632024528</v>
      </c>
      <c r="H172" s="455">
        <v>841.27091187833537</v>
      </c>
      <c r="I172" s="455">
        <v>135.12622238294421</v>
      </c>
      <c r="J172" s="489"/>
      <c r="K172" s="442">
        <f t="shared" si="88"/>
        <v>1</v>
      </c>
      <c r="L172" s="442">
        <f t="shared" si="88"/>
        <v>0</v>
      </c>
      <c r="M172" s="478">
        <f t="shared" si="90"/>
        <v>130.10678632024528</v>
      </c>
      <c r="N172" s="479">
        <f t="shared" si="90"/>
        <v>841.27091187833537</v>
      </c>
      <c r="O172" s="480">
        <f t="shared" si="90"/>
        <v>135.12622238294421</v>
      </c>
      <c r="P172" s="479">
        <f t="shared" si="90"/>
        <v>0</v>
      </c>
      <c r="Q172" s="480">
        <f t="shared" si="95"/>
        <v>841.27091187833537</v>
      </c>
      <c r="R172" s="480">
        <f t="shared" si="91"/>
        <v>0</v>
      </c>
      <c r="S172" s="479">
        <f t="shared" si="92"/>
        <v>0</v>
      </c>
      <c r="T172" s="480">
        <f t="shared" si="93"/>
        <v>0</v>
      </c>
      <c r="U172" s="479">
        <f t="shared" si="94"/>
        <v>0</v>
      </c>
      <c r="V172" s="480">
        <f t="shared" si="96"/>
        <v>0</v>
      </c>
      <c r="X172" s="455">
        <f t="shared" si="89"/>
        <v>0</v>
      </c>
    </row>
    <row r="173" spans="1:24" s="443" customFormat="1" ht="10.5" customHeight="1">
      <c r="A173" s="474" t="s">
        <v>112</v>
      </c>
      <c r="B173" s="440" t="s">
        <v>113</v>
      </c>
      <c r="C173" s="474" t="s">
        <v>114</v>
      </c>
      <c r="D173" s="440" t="s">
        <v>115</v>
      </c>
      <c r="E173" s="440" t="s">
        <v>287</v>
      </c>
      <c r="F173" s="440">
        <v>2025</v>
      </c>
      <c r="G173" s="488">
        <v>208.17085811239244</v>
      </c>
      <c r="H173" s="455">
        <v>480.72623535904887</v>
      </c>
      <c r="I173" s="455">
        <v>135.12622238294421</v>
      </c>
      <c r="J173" s="489"/>
      <c r="K173" s="442">
        <f t="shared" si="88"/>
        <v>1</v>
      </c>
      <c r="L173" s="442">
        <f t="shared" si="88"/>
        <v>0</v>
      </c>
      <c r="M173" s="478">
        <f t="shared" si="90"/>
        <v>208.17085811239244</v>
      </c>
      <c r="N173" s="479">
        <f t="shared" si="90"/>
        <v>480.72623535904887</v>
      </c>
      <c r="O173" s="480">
        <f t="shared" si="90"/>
        <v>135.12622238294421</v>
      </c>
      <c r="P173" s="479">
        <f t="shared" si="90"/>
        <v>0</v>
      </c>
      <c r="Q173" s="480">
        <f t="shared" si="95"/>
        <v>480.72623535904887</v>
      </c>
      <c r="R173" s="480">
        <f t="shared" si="91"/>
        <v>0</v>
      </c>
      <c r="S173" s="479">
        <f t="shared" si="92"/>
        <v>0</v>
      </c>
      <c r="T173" s="480">
        <f t="shared" si="93"/>
        <v>0</v>
      </c>
      <c r="U173" s="479">
        <f t="shared" si="94"/>
        <v>0</v>
      </c>
      <c r="V173" s="480">
        <f t="shared" si="96"/>
        <v>0</v>
      </c>
      <c r="X173" s="455">
        <f t="shared" si="89"/>
        <v>-5.6843418860808015E-14</v>
      </c>
    </row>
    <row r="174" spans="1:24" s="443" customFormat="1" ht="10.5" customHeight="1">
      <c r="A174" s="474" t="s">
        <v>116</v>
      </c>
      <c r="B174" s="440" t="s">
        <v>117</v>
      </c>
      <c r="C174" s="474" t="s">
        <v>118</v>
      </c>
      <c r="D174" s="440" t="s">
        <v>119</v>
      </c>
      <c r="E174" s="440" t="s">
        <v>287</v>
      </c>
      <c r="F174" s="440">
        <v>2025</v>
      </c>
      <c r="G174" s="488">
        <v>130.10678632024528</v>
      </c>
      <c r="H174" s="455">
        <v>120.18155883976222</v>
      </c>
      <c r="I174" s="455">
        <v>45.042074127648071</v>
      </c>
      <c r="J174" s="489"/>
      <c r="K174" s="442">
        <f t="shared" si="88"/>
        <v>0</v>
      </c>
      <c r="L174" s="442">
        <f t="shared" si="88"/>
        <v>1</v>
      </c>
      <c r="M174" s="488"/>
      <c r="N174" s="491"/>
      <c r="O174" s="455"/>
      <c r="P174" s="479">
        <f t="shared" ref="P174:P219" si="97">J174*$K174</f>
        <v>0</v>
      </c>
      <c r="Q174" s="480">
        <f t="shared" si="95"/>
        <v>0</v>
      </c>
      <c r="R174" s="480">
        <f t="shared" si="91"/>
        <v>130.10678632024528</v>
      </c>
      <c r="S174" s="479">
        <f t="shared" si="92"/>
        <v>120.18155883976222</v>
      </c>
      <c r="T174" s="480">
        <f t="shared" si="93"/>
        <v>45.042074127648071</v>
      </c>
      <c r="U174" s="479">
        <f t="shared" si="94"/>
        <v>0</v>
      </c>
      <c r="V174" s="480">
        <f t="shared" si="96"/>
        <v>120.18155883976222</v>
      </c>
      <c r="X174" s="455">
        <f t="shared" si="89"/>
        <v>0</v>
      </c>
    </row>
    <row r="175" spans="1:24" s="443" customFormat="1" ht="10.5" customHeight="1">
      <c r="A175" s="474" t="s">
        <v>116</v>
      </c>
      <c r="B175" s="440" t="s">
        <v>117</v>
      </c>
      <c r="C175" s="474" t="s">
        <v>120</v>
      </c>
      <c r="D175" s="440" t="s">
        <v>121</v>
      </c>
      <c r="E175" s="440" t="s">
        <v>287</v>
      </c>
      <c r="F175" s="440">
        <v>2025</v>
      </c>
      <c r="G175" s="488">
        <f>130.106786320245+52.04</f>
        <v>182.14678632024498</v>
      </c>
      <c r="H175" s="455">
        <f>120.181558839762+48.07</f>
        <v>168.251558839762</v>
      </c>
      <c r="I175" s="455">
        <f>45.0420741276481+24.77</f>
        <v>69.812074127648103</v>
      </c>
      <c r="J175" s="489"/>
      <c r="K175" s="442">
        <f t="shared" si="88"/>
        <v>0</v>
      </c>
      <c r="L175" s="442">
        <f t="shared" si="88"/>
        <v>1</v>
      </c>
      <c r="M175" s="488"/>
      <c r="N175" s="491"/>
      <c r="O175" s="455"/>
      <c r="P175" s="479">
        <f t="shared" si="97"/>
        <v>0</v>
      </c>
      <c r="Q175" s="480">
        <f t="shared" si="95"/>
        <v>0</v>
      </c>
      <c r="R175" s="480">
        <f t="shared" si="91"/>
        <v>182.14678632024498</v>
      </c>
      <c r="S175" s="479">
        <f t="shared" si="92"/>
        <v>168.251558839762</v>
      </c>
      <c r="T175" s="480">
        <f t="shared" si="93"/>
        <v>69.812074127648103</v>
      </c>
      <c r="U175" s="479">
        <f t="shared" si="94"/>
        <v>0</v>
      </c>
      <c r="V175" s="480">
        <f t="shared" si="96"/>
        <v>168.251558839762</v>
      </c>
      <c r="X175" s="455">
        <f t="shared" si="89"/>
        <v>0</v>
      </c>
    </row>
    <row r="176" spans="1:24" s="443" customFormat="1" ht="10.5" customHeight="1">
      <c r="A176" s="474" t="s">
        <v>122</v>
      </c>
      <c r="B176" s="440" t="s">
        <v>123</v>
      </c>
      <c r="C176" s="474" t="s">
        <v>124</v>
      </c>
      <c r="D176" s="440" t="s">
        <v>125</v>
      </c>
      <c r="E176" s="440" t="s">
        <v>287</v>
      </c>
      <c r="F176" s="440">
        <v>2025</v>
      </c>
      <c r="G176" s="488">
        <v>780.64071792147161</v>
      </c>
      <c r="H176" s="455">
        <v>961.45247071809774</v>
      </c>
      <c r="I176" s="455">
        <v>472.94177834030467</v>
      </c>
      <c r="J176" s="489"/>
      <c r="K176" s="442">
        <f t="shared" si="88"/>
        <v>1</v>
      </c>
      <c r="L176" s="442">
        <f t="shared" si="88"/>
        <v>0</v>
      </c>
      <c r="M176" s="478">
        <f>G176*$K176</f>
        <v>780.64071792147161</v>
      </c>
      <c r="N176" s="479">
        <f>H176*$K176</f>
        <v>961.45247071809774</v>
      </c>
      <c r="O176" s="480">
        <f>I176*$K176</f>
        <v>472.94177834030467</v>
      </c>
      <c r="P176" s="479">
        <f t="shared" si="97"/>
        <v>0</v>
      </c>
      <c r="Q176" s="480">
        <f t="shared" si="95"/>
        <v>961.45247071809774</v>
      </c>
      <c r="R176" s="480">
        <f t="shared" si="91"/>
        <v>0</v>
      </c>
      <c r="S176" s="479">
        <f t="shared" si="92"/>
        <v>0</v>
      </c>
      <c r="T176" s="480">
        <f t="shared" si="93"/>
        <v>0</v>
      </c>
      <c r="U176" s="479">
        <f t="shared" si="94"/>
        <v>0</v>
      </c>
      <c r="V176" s="480">
        <f t="shared" si="96"/>
        <v>0</v>
      </c>
      <c r="X176" s="455">
        <f t="shared" si="89"/>
        <v>-1.1368683772161603E-13</v>
      </c>
    </row>
    <row r="177" spans="1:24" s="443" customFormat="1" ht="10.5" customHeight="1">
      <c r="A177" s="474" t="s">
        <v>126</v>
      </c>
      <c r="B177" s="440" t="s">
        <v>127</v>
      </c>
      <c r="C177" s="474" t="s">
        <v>128</v>
      </c>
      <c r="D177" s="440" t="s">
        <v>129</v>
      </c>
      <c r="E177" s="440" t="s">
        <v>287</v>
      </c>
      <c r="F177" s="440">
        <v>2025</v>
      </c>
      <c r="G177" s="488">
        <v>234.19221537644148</v>
      </c>
      <c r="H177" s="455">
        <v>240.36311767952444</v>
      </c>
      <c r="I177" s="455">
        <v>126.11780755741458</v>
      </c>
      <c r="J177" s="489"/>
      <c r="K177" s="442">
        <f t="shared" si="88"/>
        <v>0</v>
      </c>
      <c r="L177" s="442">
        <f t="shared" si="88"/>
        <v>1</v>
      </c>
      <c r="M177" s="488"/>
      <c r="N177" s="491"/>
      <c r="O177" s="455"/>
      <c r="P177" s="479">
        <f t="shared" si="97"/>
        <v>0</v>
      </c>
      <c r="Q177" s="480">
        <f t="shared" si="95"/>
        <v>0</v>
      </c>
      <c r="R177" s="480">
        <f t="shared" si="91"/>
        <v>234.19221537644148</v>
      </c>
      <c r="S177" s="479">
        <f t="shared" si="92"/>
        <v>240.36311767952444</v>
      </c>
      <c r="T177" s="480">
        <f t="shared" si="93"/>
        <v>126.11780755741458</v>
      </c>
      <c r="U177" s="479">
        <f t="shared" si="94"/>
        <v>0</v>
      </c>
      <c r="V177" s="480">
        <f t="shared" si="96"/>
        <v>240.36311767952444</v>
      </c>
      <c r="X177" s="455">
        <f t="shared" si="89"/>
        <v>0</v>
      </c>
    </row>
    <row r="178" spans="1:24" s="443" customFormat="1" ht="10.5" customHeight="1">
      <c r="A178" s="474" t="s">
        <v>126</v>
      </c>
      <c r="B178" s="440" t="s">
        <v>127</v>
      </c>
      <c r="C178" s="474" t="s">
        <v>267</v>
      </c>
      <c r="D178" s="445" t="s">
        <v>268</v>
      </c>
      <c r="E178" s="440" t="s">
        <v>287</v>
      </c>
      <c r="F178" s="440">
        <v>2025</v>
      </c>
      <c r="G178" s="488">
        <v>104.08542905619622</v>
      </c>
      <c r="H178" s="455">
        <v>96.145247071809777</v>
      </c>
      <c r="I178" s="455">
        <v>112.60518531912017</v>
      </c>
      <c r="J178" s="489"/>
      <c r="K178" s="442">
        <f t="shared" si="88"/>
        <v>0</v>
      </c>
      <c r="L178" s="442">
        <f t="shared" si="88"/>
        <v>1</v>
      </c>
      <c r="M178" s="488"/>
      <c r="N178" s="491"/>
      <c r="O178" s="455"/>
      <c r="P178" s="479">
        <f t="shared" si="97"/>
        <v>0</v>
      </c>
      <c r="Q178" s="480">
        <f t="shared" si="95"/>
        <v>0</v>
      </c>
      <c r="R178" s="480">
        <f t="shared" si="91"/>
        <v>104.08542905619622</v>
      </c>
      <c r="S178" s="479">
        <f t="shared" si="92"/>
        <v>96.145247071809777</v>
      </c>
      <c r="T178" s="480">
        <f t="shared" si="93"/>
        <v>112.60518531912017</v>
      </c>
      <c r="U178" s="479">
        <f t="shared" si="94"/>
        <v>0</v>
      </c>
      <c r="V178" s="480">
        <f t="shared" si="96"/>
        <v>96.145247071809777</v>
      </c>
      <c r="X178" s="455">
        <f t="shared" si="89"/>
        <v>0</v>
      </c>
    </row>
    <row r="179" spans="1:24" s="443" customFormat="1" ht="10.5" customHeight="1">
      <c r="A179" s="474" t="s">
        <v>130</v>
      </c>
      <c r="B179" s="440" t="s">
        <v>131</v>
      </c>
      <c r="C179" s="474" t="s">
        <v>132</v>
      </c>
      <c r="D179" s="440" t="s">
        <v>133</v>
      </c>
      <c r="E179" s="440" t="s">
        <v>287</v>
      </c>
      <c r="F179" s="440">
        <v>2025</v>
      </c>
      <c r="G179" s="488">
        <v>1431.17</v>
      </c>
      <c r="H179" s="455">
        <v>1802.72</v>
      </c>
      <c r="I179" s="455">
        <v>540.5</v>
      </c>
      <c r="J179" s="489"/>
      <c r="K179" s="442">
        <f t="shared" si="88"/>
        <v>1</v>
      </c>
      <c r="L179" s="442">
        <f t="shared" si="88"/>
        <v>0</v>
      </c>
      <c r="M179" s="478">
        <f t="shared" ref="M179:M200" si="98">G179*$K179</f>
        <v>1431.17</v>
      </c>
      <c r="N179" s="479">
        <f t="shared" ref="N179:N200" si="99">H179*$K179</f>
        <v>1802.72</v>
      </c>
      <c r="O179" s="480">
        <f t="shared" ref="O179:O200" si="100">I179*$K179</f>
        <v>540.5</v>
      </c>
      <c r="P179" s="479">
        <f t="shared" si="97"/>
        <v>0</v>
      </c>
      <c r="Q179" s="480">
        <f t="shared" si="95"/>
        <v>1802.72</v>
      </c>
      <c r="R179" s="480">
        <f t="shared" si="91"/>
        <v>0</v>
      </c>
      <c r="S179" s="479">
        <f t="shared" si="92"/>
        <v>0</v>
      </c>
      <c r="T179" s="480">
        <f t="shared" si="93"/>
        <v>0</v>
      </c>
      <c r="U179" s="479">
        <f t="shared" si="94"/>
        <v>0</v>
      </c>
      <c r="V179" s="480">
        <f t="shared" si="96"/>
        <v>0</v>
      </c>
      <c r="X179" s="455">
        <f t="shared" si="89"/>
        <v>2.2737367544323206E-13</v>
      </c>
    </row>
    <row r="180" spans="1:24" s="443" customFormat="1" ht="10.5" customHeight="1">
      <c r="A180" s="474" t="s">
        <v>134</v>
      </c>
      <c r="B180" s="440" t="s">
        <v>135</v>
      </c>
      <c r="C180" s="474" t="s">
        <v>136</v>
      </c>
      <c r="D180" s="440" t="s">
        <v>137</v>
      </c>
      <c r="E180" s="440" t="s">
        <v>287</v>
      </c>
      <c r="F180" s="440">
        <v>2025</v>
      </c>
      <c r="G180" s="488">
        <f>884.73+176.33</f>
        <v>1061.06</v>
      </c>
      <c r="H180" s="455">
        <f>2806+488.63</f>
        <v>3294.63</v>
      </c>
      <c r="I180" s="455">
        <f>630.59+152.61</f>
        <v>783.2</v>
      </c>
      <c r="J180" s="489"/>
      <c r="K180" s="448">
        <f t="shared" si="88"/>
        <v>0.85</v>
      </c>
      <c r="L180" s="448">
        <f t="shared" si="88"/>
        <v>0.15000000000000002</v>
      </c>
      <c r="M180" s="478">
        <f t="shared" si="98"/>
        <v>901.90099999999995</v>
      </c>
      <c r="N180" s="479">
        <f t="shared" si="99"/>
        <v>2800.4355</v>
      </c>
      <c r="O180" s="480">
        <f t="shared" si="100"/>
        <v>665.72</v>
      </c>
      <c r="P180" s="479">
        <f t="shared" si="97"/>
        <v>0</v>
      </c>
      <c r="Q180" s="480">
        <f t="shared" si="95"/>
        <v>2800.4355</v>
      </c>
      <c r="R180" s="480">
        <f t="shared" si="91"/>
        <v>159.15900000000002</v>
      </c>
      <c r="S180" s="479">
        <f t="shared" si="92"/>
        <v>494.19450000000006</v>
      </c>
      <c r="T180" s="480">
        <f t="shared" si="93"/>
        <v>117.48000000000002</v>
      </c>
      <c r="U180" s="479">
        <f t="shared" si="94"/>
        <v>0</v>
      </c>
      <c r="V180" s="480">
        <f t="shared" si="96"/>
        <v>494.19450000000006</v>
      </c>
      <c r="X180" s="455">
        <f t="shared" si="89"/>
        <v>0</v>
      </c>
    </row>
    <row r="181" spans="1:24" s="443" customFormat="1" ht="10.5" customHeight="1">
      <c r="A181" s="474" t="s">
        <v>134</v>
      </c>
      <c r="B181" s="440" t="s">
        <v>135</v>
      </c>
      <c r="C181" s="474" t="s">
        <v>138</v>
      </c>
      <c r="D181" s="440" t="s">
        <v>139</v>
      </c>
      <c r="E181" s="440" t="s">
        <v>287</v>
      </c>
      <c r="F181" s="440">
        <v>2025</v>
      </c>
      <c r="G181" s="488">
        <v>182.14950084834339</v>
      </c>
      <c r="H181" s="455">
        <v>480.72623535904887</v>
      </c>
      <c r="I181" s="455">
        <v>112.60518531912017</v>
      </c>
      <c r="J181" s="489"/>
      <c r="K181" s="448">
        <f t="shared" si="88"/>
        <v>0.85</v>
      </c>
      <c r="L181" s="448">
        <f t="shared" si="88"/>
        <v>0.15000000000000002</v>
      </c>
      <c r="M181" s="478">
        <f t="shared" si="98"/>
        <v>154.82707572109189</v>
      </c>
      <c r="N181" s="479">
        <f t="shared" si="99"/>
        <v>408.61730005519155</v>
      </c>
      <c r="O181" s="480">
        <f t="shared" si="100"/>
        <v>95.714407521252141</v>
      </c>
      <c r="P181" s="479">
        <f t="shared" si="97"/>
        <v>0</v>
      </c>
      <c r="Q181" s="480">
        <f t="shared" si="95"/>
        <v>408.61730005519155</v>
      </c>
      <c r="R181" s="480">
        <f t="shared" si="91"/>
        <v>27.322425127251513</v>
      </c>
      <c r="S181" s="479">
        <f t="shared" si="92"/>
        <v>72.108935303857336</v>
      </c>
      <c r="T181" s="480">
        <f t="shared" si="93"/>
        <v>16.890777797868029</v>
      </c>
      <c r="U181" s="479">
        <f t="shared" si="94"/>
        <v>0</v>
      </c>
      <c r="V181" s="480">
        <f t="shared" si="96"/>
        <v>72.108935303857336</v>
      </c>
      <c r="X181" s="455">
        <f t="shared" si="89"/>
        <v>0</v>
      </c>
    </row>
    <row r="182" spans="1:24" s="443" customFormat="1" ht="10.5" customHeight="1">
      <c r="A182" s="474" t="s">
        <v>134</v>
      </c>
      <c r="B182" s="440" t="s">
        <v>135</v>
      </c>
      <c r="C182" s="474" t="s">
        <v>140</v>
      </c>
      <c r="D182" s="445" t="s">
        <v>141</v>
      </c>
      <c r="E182" s="440" t="s">
        <v>287</v>
      </c>
      <c r="F182" s="440">
        <v>2025</v>
      </c>
      <c r="G182" s="488">
        <v>650.5339316012263</v>
      </c>
      <c r="H182" s="455">
        <f>1442.17870607715+1922.9</f>
        <v>3365.0787060771499</v>
      </c>
      <c r="I182" s="455">
        <f>67.5631111914721*2</f>
        <v>135.12622238294421</v>
      </c>
      <c r="J182" s="489"/>
      <c r="K182" s="448">
        <f t="shared" ref="K182:L189" si="101">K156</f>
        <v>0.85</v>
      </c>
      <c r="L182" s="448">
        <f t="shared" si="101"/>
        <v>0.15000000000000002</v>
      </c>
      <c r="M182" s="478">
        <f t="shared" si="98"/>
        <v>552.95384186104229</v>
      </c>
      <c r="N182" s="479">
        <f t="shared" si="99"/>
        <v>2860.3169001655774</v>
      </c>
      <c r="O182" s="480">
        <f t="shared" si="100"/>
        <v>114.85728902550257</v>
      </c>
      <c r="P182" s="479">
        <f t="shared" si="97"/>
        <v>0</v>
      </c>
      <c r="Q182" s="480">
        <f t="shared" si="95"/>
        <v>2860.3169001655774</v>
      </c>
      <c r="R182" s="480">
        <f t="shared" si="91"/>
        <v>97.580089740183965</v>
      </c>
      <c r="S182" s="479">
        <f t="shared" si="92"/>
        <v>504.76180591157259</v>
      </c>
      <c r="T182" s="480">
        <f t="shared" si="93"/>
        <v>20.268933357441632</v>
      </c>
      <c r="U182" s="479">
        <f t="shared" si="94"/>
        <v>0</v>
      </c>
      <c r="V182" s="480">
        <f t="shared" si="96"/>
        <v>504.76180591157259</v>
      </c>
      <c r="X182" s="455">
        <f t="shared" si="89"/>
        <v>0</v>
      </c>
    </row>
    <row r="183" spans="1:24" s="443" customFormat="1" ht="10.5" customHeight="1">
      <c r="A183" s="474" t="s">
        <v>142</v>
      </c>
      <c r="B183" s="440" t="s">
        <v>143</v>
      </c>
      <c r="C183" s="474" t="s">
        <v>144</v>
      </c>
      <c r="D183" s="440" t="s">
        <v>145</v>
      </c>
      <c r="E183" s="440" t="s">
        <v>287</v>
      </c>
      <c r="F183" s="440">
        <v>2025</v>
      </c>
      <c r="G183" s="488">
        <v>260.21357264049055</v>
      </c>
      <c r="H183" s="455">
        <v>961.45247071809774</v>
      </c>
      <c r="I183" s="455">
        <v>247.73140770206439</v>
      </c>
      <c r="J183" s="489"/>
      <c r="K183" s="442">
        <f t="shared" si="101"/>
        <v>1</v>
      </c>
      <c r="L183" s="442">
        <f t="shared" si="101"/>
        <v>0</v>
      </c>
      <c r="M183" s="478">
        <f t="shared" si="98"/>
        <v>260.21357264049055</v>
      </c>
      <c r="N183" s="479">
        <f t="shared" si="99"/>
        <v>961.45247071809774</v>
      </c>
      <c r="O183" s="480">
        <f t="shared" si="100"/>
        <v>247.73140770206439</v>
      </c>
      <c r="P183" s="479">
        <f t="shared" si="97"/>
        <v>0</v>
      </c>
      <c r="Q183" s="480">
        <f t="shared" si="95"/>
        <v>961.45247071809774</v>
      </c>
      <c r="R183" s="480">
        <f t="shared" si="91"/>
        <v>0</v>
      </c>
      <c r="S183" s="479">
        <f t="shared" si="92"/>
        <v>0</v>
      </c>
      <c r="T183" s="480">
        <f t="shared" si="93"/>
        <v>0</v>
      </c>
      <c r="U183" s="479">
        <f t="shared" si="94"/>
        <v>0</v>
      </c>
      <c r="V183" s="480">
        <f t="shared" si="96"/>
        <v>0</v>
      </c>
      <c r="X183" s="455">
        <f t="shared" si="89"/>
        <v>-1.1368683772161603E-13</v>
      </c>
    </row>
    <row r="184" spans="1:24" s="443" customFormat="1" ht="10.5" customHeight="1">
      <c r="A184" s="474" t="s">
        <v>146</v>
      </c>
      <c r="B184" s="440" t="s">
        <v>147</v>
      </c>
      <c r="C184" s="474" t="s">
        <v>148</v>
      </c>
      <c r="D184" s="440" t="s">
        <v>149</v>
      </c>
      <c r="E184" s="440" t="s">
        <v>287</v>
      </c>
      <c r="F184" s="440">
        <v>2025</v>
      </c>
      <c r="G184" s="488">
        <v>260.21357264049055</v>
      </c>
      <c r="H184" s="455">
        <v>384.58098828723911</v>
      </c>
      <c r="I184" s="455">
        <v>247.73140770206439</v>
      </c>
      <c r="J184" s="489"/>
      <c r="K184" s="442">
        <f t="shared" si="101"/>
        <v>1</v>
      </c>
      <c r="L184" s="442">
        <f t="shared" si="101"/>
        <v>0</v>
      </c>
      <c r="M184" s="478">
        <f t="shared" si="98"/>
        <v>260.21357264049055</v>
      </c>
      <c r="N184" s="479">
        <f t="shared" si="99"/>
        <v>384.58098828723911</v>
      </c>
      <c r="O184" s="480">
        <f t="shared" si="100"/>
        <v>247.73140770206439</v>
      </c>
      <c r="P184" s="479">
        <f t="shared" si="97"/>
        <v>0</v>
      </c>
      <c r="Q184" s="480">
        <f t="shared" si="95"/>
        <v>384.58098828723911</v>
      </c>
      <c r="R184" s="480">
        <f t="shared" si="91"/>
        <v>0</v>
      </c>
      <c r="S184" s="479">
        <f t="shared" si="92"/>
        <v>0</v>
      </c>
      <c r="T184" s="480">
        <f t="shared" si="93"/>
        <v>0</v>
      </c>
      <c r="U184" s="479">
        <f t="shared" si="94"/>
        <v>0</v>
      </c>
      <c r="V184" s="480">
        <f t="shared" si="96"/>
        <v>0</v>
      </c>
      <c r="X184" s="455">
        <f t="shared" si="89"/>
        <v>-5.6843418860808015E-14</v>
      </c>
    </row>
    <row r="185" spans="1:24" s="443" customFormat="1" ht="10.5" customHeight="1">
      <c r="A185" s="474" t="s">
        <v>150</v>
      </c>
      <c r="B185" s="440" t="s">
        <v>151</v>
      </c>
      <c r="C185" s="474" t="s">
        <v>152</v>
      </c>
      <c r="D185" s="440" t="s">
        <v>153</v>
      </c>
      <c r="E185" s="440" t="s">
        <v>287</v>
      </c>
      <c r="F185" s="440">
        <v>2025</v>
      </c>
      <c r="G185" s="488">
        <v>260.21357264049055</v>
      </c>
      <c r="H185" s="455">
        <v>1997.5378418530033</v>
      </c>
      <c r="I185" s="455">
        <v>450.42074127648067</v>
      </c>
      <c r="J185" s="489"/>
      <c r="K185" s="442">
        <f t="shared" si="101"/>
        <v>1</v>
      </c>
      <c r="L185" s="442">
        <f t="shared" si="101"/>
        <v>0</v>
      </c>
      <c r="M185" s="478">
        <f t="shared" si="98"/>
        <v>260.21357264049055</v>
      </c>
      <c r="N185" s="479">
        <f t="shared" si="99"/>
        <v>1997.5378418530033</v>
      </c>
      <c r="O185" s="480">
        <f t="shared" si="100"/>
        <v>450.42074127648067</v>
      </c>
      <c r="P185" s="479">
        <f t="shared" si="97"/>
        <v>0</v>
      </c>
      <c r="Q185" s="480">
        <f t="shared" si="95"/>
        <v>1997.5378418530033</v>
      </c>
      <c r="R185" s="480">
        <f t="shared" si="91"/>
        <v>0</v>
      </c>
      <c r="S185" s="479">
        <f t="shared" si="92"/>
        <v>0</v>
      </c>
      <c r="T185" s="480">
        <f t="shared" si="93"/>
        <v>0</v>
      </c>
      <c r="U185" s="479">
        <f t="shared" si="94"/>
        <v>0</v>
      </c>
      <c r="V185" s="480">
        <f t="shared" si="96"/>
        <v>0</v>
      </c>
      <c r="X185" s="455">
        <f t="shared" si="89"/>
        <v>4.5474735088646412E-13</v>
      </c>
    </row>
    <row r="186" spans="1:24" s="443" customFormat="1" ht="10.5" customHeight="1">
      <c r="A186" s="474" t="s">
        <v>134</v>
      </c>
      <c r="B186" s="440" t="s">
        <v>135</v>
      </c>
      <c r="C186" s="474" t="s">
        <v>154</v>
      </c>
      <c r="D186" s="445" t="s">
        <v>155</v>
      </c>
      <c r="E186" s="440" t="s">
        <v>287</v>
      </c>
      <c r="F186" s="440">
        <v>2025</v>
      </c>
      <c r="G186" s="488">
        <v>234.19221537644148</v>
      </c>
      <c r="H186" s="455">
        <v>480.72623535904887</v>
      </c>
      <c r="I186" s="455">
        <v>225.21037063824033</v>
      </c>
      <c r="J186" s="489"/>
      <c r="K186" s="442">
        <f t="shared" si="101"/>
        <v>1</v>
      </c>
      <c r="L186" s="442">
        <f t="shared" si="101"/>
        <v>0</v>
      </c>
      <c r="M186" s="478">
        <f t="shared" si="98"/>
        <v>234.19221537644148</v>
      </c>
      <c r="N186" s="479">
        <f t="shared" si="99"/>
        <v>480.72623535904887</v>
      </c>
      <c r="O186" s="480">
        <f t="shared" si="100"/>
        <v>225.21037063824033</v>
      </c>
      <c r="P186" s="479">
        <f t="shared" si="97"/>
        <v>0</v>
      </c>
      <c r="Q186" s="480">
        <f t="shared" si="95"/>
        <v>480.72623535904887</v>
      </c>
      <c r="R186" s="480">
        <f t="shared" si="91"/>
        <v>0</v>
      </c>
      <c r="S186" s="479">
        <f t="shared" si="92"/>
        <v>0</v>
      </c>
      <c r="T186" s="480">
        <f t="shared" si="93"/>
        <v>0</v>
      </c>
      <c r="U186" s="479">
        <f t="shared" si="94"/>
        <v>0</v>
      </c>
      <c r="V186" s="480">
        <f t="shared" si="96"/>
        <v>0</v>
      </c>
      <c r="X186" s="455">
        <f t="shared" si="89"/>
        <v>-5.6843418860808015E-14</v>
      </c>
    </row>
    <row r="187" spans="1:24" s="443" customFormat="1" ht="10.5" customHeight="1">
      <c r="A187" s="474" t="s">
        <v>134</v>
      </c>
      <c r="B187" s="440" t="s">
        <v>135</v>
      </c>
      <c r="C187" s="474" t="s">
        <v>156</v>
      </c>
      <c r="D187" s="445" t="s">
        <v>157</v>
      </c>
      <c r="E187" s="440" t="s">
        <v>287</v>
      </c>
      <c r="F187" s="440">
        <v>2025</v>
      </c>
      <c r="G187" s="488">
        <v>78.064071792147161</v>
      </c>
      <c r="H187" s="455">
        <v>240.36311767952444</v>
      </c>
      <c r="I187" s="455">
        <v>67.563111191472103</v>
      </c>
      <c r="J187" s="489"/>
      <c r="K187" s="448">
        <f t="shared" si="101"/>
        <v>0.85</v>
      </c>
      <c r="L187" s="448">
        <f t="shared" si="101"/>
        <v>0.15000000000000002</v>
      </c>
      <c r="M187" s="478">
        <f t="shared" si="98"/>
        <v>66.354461023325086</v>
      </c>
      <c r="N187" s="479">
        <f t="shared" si="99"/>
        <v>204.30865002759577</v>
      </c>
      <c r="O187" s="480">
        <f t="shared" si="100"/>
        <v>57.428644512751283</v>
      </c>
      <c r="P187" s="479">
        <f t="shared" si="97"/>
        <v>0</v>
      </c>
      <c r="Q187" s="480">
        <f t="shared" si="95"/>
        <v>204.30865002759577</v>
      </c>
      <c r="R187" s="480">
        <f t="shared" si="91"/>
        <v>11.709610768822076</v>
      </c>
      <c r="S187" s="479">
        <f t="shared" si="92"/>
        <v>36.054467651928668</v>
      </c>
      <c r="T187" s="480">
        <f t="shared" si="93"/>
        <v>10.134466678720816</v>
      </c>
      <c r="U187" s="479">
        <f t="shared" si="94"/>
        <v>0</v>
      </c>
      <c r="V187" s="480">
        <f t="shared" si="96"/>
        <v>36.054467651928668</v>
      </c>
      <c r="X187" s="455">
        <f t="shared" si="89"/>
        <v>0</v>
      </c>
    </row>
    <row r="188" spans="1:24" s="443" customFormat="1" ht="10.5" customHeight="1">
      <c r="A188" s="474" t="s">
        <v>134</v>
      </c>
      <c r="B188" s="440" t="s">
        <v>135</v>
      </c>
      <c r="C188" s="474" t="s">
        <v>158</v>
      </c>
      <c r="D188" s="445" t="s">
        <v>159</v>
      </c>
      <c r="E188" s="440" t="s">
        <v>287</v>
      </c>
      <c r="F188" s="440">
        <v>2025</v>
      </c>
      <c r="G188" s="488">
        <v>130.10678632024528</v>
      </c>
      <c r="H188" s="455">
        <v>360.54467651928667</v>
      </c>
      <c r="I188" s="455">
        <v>67.563111191472103</v>
      </c>
      <c r="J188" s="489"/>
      <c r="K188" s="448">
        <f t="shared" si="101"/>
        <v>0.8</v>
      </c>
      <c r="L188" s="448">
        <f t="shared" si="101"/>
        <v>0.19999999999999996</v>
      </c>
      <c r="M188" s="478">
        <f t="shared" si="98"/>
        <v>104.08542905619623</v>
      </c>
      <c r="N188" s="479">
        <f t="shared" si="99"/>
        <v>288.43574121542935</v>
      </c>
      <c r="O188" s="480">
        <f t="shared" si="100"/>
        <v>54.050488953177684</v>
      </c>
      <c r="P188" s="479">
        <f t="shared" si="97"/>
        <v>0</v>
      </c>
      <c r="Q188" s="480">
        <f t="shared" si="95"/>
        <v>288.43574121542935</v>
      </c>
      <c r="R188" s="480">
        <f t="shared" si="91"/>
        <v>26.021357264049051</v>
      </c>
      <c r="S188" s="479">
        <f t="shared" si="92"/>
        <v>72.108935303857322</v>
      </c>
      <c r="T188" s="480">
        <f t="shared" si="93"/>
        <v>13.512622238294417</v>
      </c>
      <c r="U188" s="479">
        <f t="shared" si="94"/>
        <v>0</v>
      </c>
      <c r="V188" s="480">
        <f t="shared" si="96"/>
        <v>72.108935303857322</v>
      </c>
      <c r="X188" s="455">
        <f t="shared" si="89"/>
        <v>0</v>
      </c>
    </row>
    <row r="189" spans="1:24" s="443" customFormat="1" ht="10.5" customHeight="1">
      <c r="A189" s="474" t="s">
        <v>134</v>
      </c>
      <c r="B189" s="440" t="s">
        <v>135</v>
      </c>
      <c r="C189" s="474" t="s">
        <v>160</v>
      </c>
      <c r="D189" s="440" t="s">
        <v>161</v>
      </c>
      <c r="E189" s="440" t="s">
        <v>287</v>
      </c>
      <c r="F189" s="440">
        <v>2025</v>
      </c>
      <c r="G189" s="488">
        <v>234.19221537644148</v>
      </c>
      <c r="H189" s="455">
        <v>216.326805911572</v>
      </c>
      <c r="I189" s="455">
        <v>135.12622238294421</v>
      </c>
      <c r="J189" s="489"/>
      <c r="K189" s="448">
        <f t="shared" si="101"/>
        <v>0.85</v>
      </c>
      <c r="L189" s="448">
        <f t="shared" si="101"/>
        <v>0.15000000000000002</v>
      </c>
      <c r="M189" s="478">
        <f t="shared" si="98"/>
        <v>199.06338306997526</v>
      </c>
      <c r="N189" s="479">
        <f t="shared" si="99"/>
        <v>183.87778502483619</v>
      </c>
      <c r="O189" s="480">
        <f t="shared" si="100"/>
        <v>114.85728902550257</v>
      </c>
      <c r="P189" s="479">
        <f t="shared" si="97"/>
        <v>0</v>
      </c>
      <c r="Q189" s="480">
        <f t="shared" si="95"/>
        <v>183.87778502483619</v>
      </c>
      <c r="R189" s="480">
        <f t="shared" si="91"/>
        <v>35.128832306466229</v>
      </c>
      <c r="S189" s="479">
        <f t="shared" si="92"/>
        <v>32.449020886735802</v>
      </c>
      <c r="T189" s="480">
        <f t="shared" si="93"/>
        <v>20.268933357441632</v>
      </c>
      <c r="U189" s="479">
        <f t="shared" si="94"/>
        <v>0</v>
      </c>
      <c r="V189" s="480">
        <f t="shared" si="96"/>
        <v>32.449020886735802</v>
      </c>
      <c r="X189" s="455">
        <f t="shared" si="89"/>
        <v>0</v>
      </c>
    </row>
    <row r="190" spans="1:24" s="443" customFormat="1" ht="10.5" customHeight="1">
      <c r="A190" s="474" t="s">
        <v>105</v>
      </c>
      <c r="B190" s="440" t="s">
        <v>102</v>
      </c>
      <c r="C190" s="474" t="s">
        <v>162</v>
      </c>
      <c r="D190" s="440" t="s">
        <v>163</v>
      </c>
      <c r="E190" s="440" t="s">
        <v>287</v>
      </c>
      <c r="F190" s="440">
        <v>2025</v>
      </c>
      <c r="G190" s="488"/>
      <c r="H190" s="455"/>
      <c r="I190" s="455"/>
      <c r="J190" s="489"/>
      <c r="K190" s="490">
        <v>1</v>
      </c>
      <c r="L190" s="490">
        <v>0</v>
      </c>
      <c r="M190" s="478">
        <f t="shared" si="98"/>
        <v>0</v>
      </c>
      <c r="N190" s="479">
        <f t="shared" si="99"/>
        <v>0</v>
      </c>
      <c r="O190" s="480">
        <f t="shared" si="100"/>
        <v>0</v>
      </c>
      <c r="P190" s="479">
        <f t="shared" si="97"/>
        <v>0</v>
      </c>
      <c r="Q190" s="480">
        <f t="shared" si="95"/>
        <v>0</v>
      </c>
      <c r="R190" s="480">
        <f t="shared" si="91"/>
        <v>0</v>
      </c>
      <c r="S190" s="479">
        <f t="shared" si="92"/>
        <v>0</v>
      </c>
      <c r="T190" s="480">
        <f t="shared" si="93"/>
        <v>0</v>
      </c>
      <c r="U190" s="479">
        <f t="shared" si="94"/>
        <v>0</v>
      </c>
      <c r="V190" s="480">
        <f t="shared" si="96"/>
        <v>0</v>
      </c>
      <c r="X190" s="455">
        <f t="shared" si="89"/>
        <v>0</v>
      </c>
    </row>
    <row r="191" spans="1:24" s="443" customFormat="1" ht="10.5" customHeight="1">
      <c r="A191" s="474" t="s">
        <v>164</v>
      </c>
      <c r="B191" s="440" t="s">
        <v>165</v>
      </c>
      <c r="C191" s="474" t="s">
        <v>166</v>
      </c>
      <c r="D191" s="445" t="s">
        <v>167</v>
      </c>
      <c r="E191" s="440" t="s">
        <v>287</v>
      </c>
      <c r="F191" s="440">
        <v>2025</v>
      </c>
      <c r="G191" s="488">
        <v>88.117500569906383</v>
      </c>
      <c r="H191" s="455">
        <v>162.79087169962804</v>
      </c>
      <c r="I191" s="455">
        <v>57.198135636303839</v>
      </c>
      <c r="J191" s="489"/>
      <c r="K191" s="448">
        <f>K164</f>
        <v>0.8</v>
      </c>
      <c r="L191" s="448">
        <f>L164</f>
        <v>0.19999999999999996</v>
      </c>
      <c r="M191" s="478">
        <f t="shared" si="98"/>
        <v>70.494000455925104</v>
      </c>
      <c r="N191" s="479">
        <f t="shared" si="99"/>
        <v>130.23269735970243</v>
      </c>
      <c r="O191" s="480">
        <f t="shared" si="100"/>
        <v>45.758508509043075</v>
      </c>
      <c r="P191" s="479">
        <f t="shared" si="97"/>
        <v>0</v>
      </c>
      <c r="Q191" s="480">
        <f t="shared" si="95"/>
        <v>130.23269735970243</v>
      </c>
      <c r="R191" s="480">
        <f t="shared" si="91"/>
        <v>17.623500113981272</v>
      </c>
      <c r="S191" s="479">
        <f t="shared" si="92"/>
        <v>32.5581743399256</v>
      </c>
      <c r="T191" s="480">
        <f t="shared" si="93"/>
        <v>11.439627127260765</v>
      </c>
      <c r="U191" s="479">
        <f t="shared" si="94"/>
        <v>0</v>
      </c>
      <c r="V191" s="480">
        <f t="shared" si="96"/>
        <v>32.5581743399256</v>
      </c>
      <c r="X191" s="455">
        <f t="shared" si="89"/>
        <v>0</v>
      </c>
    </row>
    <row r="192" spans="1:24" s="443" customFormat="1" ht="10.5" customHeight="1" thickBot="1">
      <c r="A192" s="474" t="s">
        <v>164</v>
      </c>
      <c r="B192" s="440" t="s">
        <v>165</v>
      </c>
      <c r="C192" s="474" t="s">
        <v>166</v>
      </c>
      <c r="D192" s="445" t="s">
        <v>286</v>
      </c>
      <c r="E192" s="440" t="s">
        <v>287</v>
      </c>
      <c r="F192" s="440">
        <v>2025</v>
      </c>
      <c r="G192" s="488"/>
      <c r="H192" s="455"/>
      <c r="I192" s="455"/>
      <c r="J192" s="489"/>
      <c r="K192" s="448">
        <f>K165</f>
        <v>0.8</v>
      </c>
      <c r="L192" s="448">
        <f>L165</f>
        <v>0.19999999999999996</v>
      </c>
      <c r="M192" s="478">
        <f t="shared" si="98"/>
        <v>0</v>
      </c>
      <c r="N192" s="479">
        <f t="shared" si="99"/>
        <v>0</v>
      </c>
      <c r="O192" s="480">
        <f t="shared" si="100"/>
        <v>0</v>
      </c>
      <c r="P192" s="479">
        <f t="shared" si="97"/>
        <v>0</v>
      </c>
      <c r="Q192" s="480">
        <f>N192+P192</f>
        <v>0</v>
      </c>
      <c r="R192" s="480">
        <f t="shared" si="91"/>
        <v>0</v>
      </c>
      <c r="S192" s="479">
        <f t="shared" si="92"/>
        <v>0</v>
      </c>
      <c r="T192" s="480">
        <f t="shared" si="93"/>
        <v>0</v>
      </c>
      <c r="U192" s="479">
        <f t="shared" si="94"/>
        <v>0</v>
      </c>
      <c r="V192" s="480">
        <f>S192+U192</f>
        <v>0</v>
      </c>
      <c r="X192" s="455">
        <f t="shared" si="89"/>
        <v>0</v>
      </c>
    </row>
    <row r="193" spans="1:24" s="443" customFormat="1" ht="10.5" customHeight="1">
      <c r="A193" s="465" t="s">
        <v>85</v>
      </c>
      <c r="B193" s="466" t="s">
        <v>86</v>
      </c>
      <c r="C193" s="465" t="s">
        <v>87</v>
      </c>
      <c r="D193" s="466" t="s">
        <v>88</v>
      </c>
      <c r="E193" s="466" t="s">
        <v>287</v>
      </c>
      <c r="F193" s="466">
        <v>2026</v>
      </c>
      <c r="G193" s="485">
        <v>7.7205098769206435</v>
      </c>
      <c r="H193" s="486">
        <v>16.457420594890159</v>
      </c>
      <c r="I193" s="486">
        <v>6.6819684817122296</v>
      </c>
      <c r="J193" s="487"/>
      <c r="K193" s="470">
        <f>K166</f>
        <v>1</v>
      </c>
      <c r="L193" s="442">
        <f t="shared" ref="K193:L219" si="102">L166</f>
        <v>0</v>
      </c>
      <c r="M193" s="471">
        <f t="shared" si="98"/>
        <v>7.7205098769206435</v>
      </c>
      <c r="N193" s="472">
        <f t="shared" si="99"/>
        <v>16.457420594890159</v>
      </c>
      <c r="O193" s="473">
        <f t="shared" si="100"/>
        <v>6.6819684817122296</v>
      </c>
      <c r="P193" s="472">
        <f t="shared" si="97"/>
        <v>0</v>
      </c>
      <c r="Q193" s="473">
        <f>N193+P193</f>
        <v>16.457420594890159</v>
      </c>
      <c r="R193" s="473">
        <f t="shared" si="91"/>
        <v>0</v>
      </c>
      <c r="S193" s="472">
        <f t="shared" si="92"/>
        <v>0</v>
      </c>
      <c r="T193" s="473">
        <f t="shared" si="93"/>
        <v>0</v>
      </c>
      <c r="U193" s="472">
        <f t="shared" ref="U193:U219" si="103">J193-P193</f>
        <v>0</v>
      </c>
      <c r="V193" s="473">
        <f>S193+U193</f>
        <v>0</v>
      </c>
      <c r="X193" s="455">
        <f t="shared" si="89"/>
        <v>0</v>
      </c>
    </row>
    <row r="194" spans="1:24" s="443" customFormat="1" ht="10.5" customHeight="1">
      <c r="A194" s="474" t="s">
        <v>85</v>
      </c>
      <c r="B194" s="440" t="s">
        <v>86</v>
      </c>
      <c r="C194" s="474" t="s">
        <v>91</v>
      </c>
      <c r="D194" s="440" t="s">
        <v>92</v>
      </c>
      <c r="E194" s="440" t="s">
        <v>287</v>
      </c>
      <c r="F194" s="440">
        <v>2026</v>
      </c>
      <c r="G194" s="488">
        <f>4.75108300118193+5.94</f>
        <v>10.69108300118193</v>
      </c>
      <c r="H194" s="455">
        <f>13.7145171624085+16.46</f>
        <v>30.174517162408499</v>
      </c>
      <c r="I194" s="455">
        <f>6.68196848171223+11.31</f>
        <v>17.991968481712231</v>
      </c>
      <c r="J194" s="489"/>
      <c r="K194" s="442">
        <f>K167</f>
        <v>1</v>
      </c>
      <c r="L194" s="442">
        <f t="shared" si="102"/>
        <v>0</v>
      </c>
      <c r="M194" s="478">
        <f t="shared" si="98"/>
        <v>10.69108300118193</v>
      </c>
      <c r="N194" s="479">
        <f t="shared" si="99"/>
        <v>30.174517162408499</v>
      </c>
      <c r="O194" s="480">
        <f t="shared" si="100"/>
        <v>17.991968481712231</v>
      </c>
      <c r="P194" s="479">
        <f t="shared" si="97"/>
        <v>0</v>
      </c>
      <c r="Q194" s="480">
        <f t="shared" si="95"/>
        <v>30.174517162408499</v>
      </c>
      <c r="R194" s="480">
        <f t="shared" si="91"/>
        <v>0</v>
      </c>
      <c r="S194" s="479">
        <f t="shared" si="92"/>
        <v>0</v>
      </c>
      <c r="T194" s="480">
        <f t="shared" si="93"/>
        <v>0</v>
      </c>
      <c r="U194" s="479">
        <f t="shared" si="103"/>
        <v>0</v>
      </c>
      <c r="V194" s="480">
        <f t="shared" si="96"/>
        <v>0</v>
      </c>
      <c r="X194" s="455">
        <f t="shared" si="89"/>
        <v>3.5527136788005009E-15</v>
      </c>
    </row>
    <row r="195" spans="1:24" s="443" customFormat="1" ht="10.5" customHeight="1">
      <c r="A195" s="474" t="s">
        <v>93</v>
      </c>
      <c r="B195" s="440" t="s">
        <v>94</v>
      </c>
      <c r="C195" s="474" t="s">
        <v>95</v>
      </c>
      <c r="D195" s="440" t="s">
        <v>96</v>
      </c>
      <c r="E195" s="440" t="s">
        <v>287</v>
      </c>
      <c r="F195" s="440">
        <v>2026</v>
      </c>
      <c r="G195" s="488">
        <v>4.7510830011819341</v>
      </c>
      <c r="H195" s="455">
        <v>3.2914841189780319</v>
      </c>
      <c r="I195" s="455">
        <v>2.0559903020653012</v>
      </c>
      <c r="J195" s="489"/>
      <c r="K195" s="442">
        <f t="shared" si="102"/>
        <v>1</v>
      </c>
      <c r="L195" s="442">
        <f t="shared" si="102"/>
        <v>0</v>
      </c>
      <c r="M195" s="478">
        <f t="shared" si="98"/>
        <v>4.7510830011819341</v>
      </c>
      <c r="N195" s="479">
        <f t="shared" si="99"/>
        <v>3.2914841189780319</v>
      </c>
      <c r="O195" s="480">
        <f t="shared" si="100"/>
        <v>2.0559903020653012</v>
      </c>
      <c r="P195" s="479">
        <f t="shared" si="97"/>
        <v>0</v>
      </c>
      <c r="Q195" s="480">
        <f t="shared" si="95"/>
        <v>3.2914841189780319</v>
      </c>
      <c r="R195" s="480">
        <f t="shared" si="91"/>
        <v>0</v>
      </c>
      <c r="S195" s="479">
        <f t="shared" si="92"/>
        <v>0</v>
      </c>
      <c r="T195" s="480">
        <f t="shared" si="93"/>
        <v>0</v>
      </c>
      <c r="U195" s="479">
        <f t="shared" si="103"/>
        <v>0</v>
      </c>
      <c r="V195" s="480">
        <f t="shared" si="96"/>
        <v>0</v>
      </c>
      <c r="X195" s="455">
        <f t="shared" si="89"/>
        <v>-1.3322676295501878E-15</v>
      </c>
    </row>
    <row r="196" spans="1:24" s="443" customFormat="1" ht="10.5" customHeight="1">
      <c r="A196" s="474" t="s">
        <v>97</v>
      </c>
      <c r="B196" s="440" t="s">
        <v>98</v>
      </c>
      <c r="C196" s="474" t="s">
        <v>99</v>
      </c>
      <c r="D196" s="440" t="s">
        <v>100</v>
      </c>
      <c r="E196" s="440" t="s">
        <v>287</v>
      </c>
      <c r="F196" s="440">
        <v>2026</v>
      </c>
      <c r="G196" s="488">
        <v>3.5633122508864501</v>
      </c>
      <c r="H196" s="455">
        <v>2.7429034324816932</v>
      </c>
      <c r="I196" s="455">
        <v>1.5419927265489757</v>
      </c>
      <c r="J196" s="489"/>
      <c r="K196" s="442">
        <f t="shared" si="102"/>
        <v>0</v>
      </c>
      <c r="L196" s="442">
        <f t="shared" si="102"/>
        <v>1</v>
      </c>
      <c r="M196" s="478">
        <f t="shared" si="98"/>
        <v>0</v>
      </c>
      <c r="N196" s="479">
        <f t="shared" si="99"/>
        <v>0</v>
      </c>
      <c r="O196" s="480">
        <f t="shared" si="100"/>
        <v>0</v>
      </c>
      <c r="P196" s="479">
        <f t="shared" si="97"/>
        <v>0</v>
      </c>
      <c r="Q196" s="480">
        <f t="shared" si="95"/>
        <v>0</v>
      </c>
      <c r="R196" s="480">
        <f t="shared" si="91"/>
        <v>3.5633122508864501</v>
      </c>
      <c r="S196" s="479">
        <f t="shared" si="92"/>
        <v>2.7429034324816932</v>
      </c>
      <c r="T196" s="480">
        <f t="shared" si="93"/>
        <v>1.5419927265489757</v>
      </c>
      <c r="U196" s="479">
        <f t="shared" si="103"/>
        <v>0</v>
      </c>
      <c r="V196" s="480">
        <f t="shared" si="96"/>
        <v>2.7429034324816932</v>
      </c>
      <c r="X196" s="455">
        <f t="shared" si="89"/>
        <v>0</v>
      </c>
    </row>
    <row r="197" spans="1:24" s="443" customFormat="1" ht="10.5" customHeight="1">
      <c r="A197" s="474" t="s">
        <v>189</v>
      </c>
      <c r="B197" s="440" t="s">
        <v>102</v>
      </c>
      <c r="C197" s="474" t="s">
        <v>103</v>
      </c>
      <c r="D197" s="440" t="s">
        <v>104</v>
      </c>
      <c r="E197" s="440" t="s">
        <v>287</v>
      </c>
      <c r="F197" s="440">
        <v>2026</v>
      </c>
      <c r="G197" s="488">
        <v>2.375541500590967</v>
      </c>
      <c r="H197" s="455">
        <v>3.2914841189780319</v>
      </c>
      <c r="I197" s="455">
        <v>1.0279951510326506</v>
      </c>
      <c r="J197" s="489"/>
      <c r="K197" s="442">
        <f t="shared" si="102"/>
        <v>0</v>
      </c>
      <c r="L197" s="442">
        <f t="shared" si="102"/>
        <v>1</v>
      </c>
      <c r="M197" s="478">
        <f t="shared" si="98"/>
        <v>0</v>
      </c>
      <c r="N197" s="479">
        <f t="shared" si="99"/>
        <v>0</v>
      </c>
      <c r="O197" s="480">
        <f t="shared" si="100"/>
        <v>0</v>
      </c>
      <c r="P197" s="479">
        <f t="shared" si="97"/>
        <v>0</v>
      </c>
      <c r="Q197" s="480">
        <f t="shared" si="95"/>
        <v>0</v>
      </c>
      <c r="R197" s="480">
        <f t="shared" si="91"/>
        <v>2.375541500590967</v>
      </c>
      <c r="S197" s="479">
        <f t="shared" si="92"/>
        <v>3.2914841189780319</v>
      </c>
      <c r="T197" s="480">
        <f t="shared" si="93"/>
        <v>1.0279951510326506</v>
      </c>
      <c r="U197" s="479">
        <f t="shared" si="103"/>
        <v>0</v>
      </c>
      <c r="V197" s="480">
        <f t="shared" si="96"/>
        <v>3.2914841189780319</v>
      </c>
      <c r="X197" s="455">
        <f t="shared" si="89"/>
        <v>0</v>
      </c>
    </row>
    <row r="198" spans="1:24" s="443" customFormat="1" ht="10.5" customHeight="1">
      <c r="A198" s="474" t="s">
        <v>105</v>
      </c>
      <c r="B198" s="440" t="s">
        <v>102</v>
      </c>
      <c r="C198" s="474" t="s">
        <v>106</v>
      </c>
      <c r="D198" s="440" t="s">
        <v>107</v>
      </c>
      <c r="E198" s="440" t="s">
        <v>287</v>
      </c>
      <c r="F198" s="440">
        <v>2026</v>
      </c>
      <c r="G198" s="488">
        <f>2.37554150059097+2.96942687573871</f>
        <v>5.34496837632968</v>
      </c>
      <c r="H198" s="455">
        <f>25.7074992812618+2.74290343248169</f>
        <v>28.45040271374349</v>
      </c>
      <c r="I198" s="455">
        <f>1.54199272654898+1.54199272654898</f>
        <v>3.0839854530979598</v>
      </c>
      <c r="J198" s="489"/>
      <c r="K198" s="442">
        <f t="shared" si="102"/>
        <v>1</v>
      </c>
      <c r="L198" s="442">
        <f t="shared" si="102"/>
        <v>0</v>
      </c>
      <c r="M198" s="478">
        <f t="shared" si="98"/>
        <v>5.34496837632968</v>
      </c>
      <c r="N198" s="479">
        <f t="shared" si="99"/>
        <v>28.45040271374349</v>
      </c>
      <c r="O198" s="480">
        <f t="shared" si="100"/>
        <v>3.0839854530979598</v>
      </c>
      <c r="P198" s="479">
        <f t="shared" si="97"/>
        <v>0</v>
      </c>
      <c r="Q198" s="480">
        <f t="shared" si="95"/>
        <v>28.45040271374349</v>
      </c>
      <c r="R198" s="480">
        <f t="shared" ref="R198:R219" si="104">G198*$L198</f>
        <v>0</v>
      </c>
      <c r="S198" s="479">
        <f t="shared" ref="S198:S219" si="105">H198*$L198</f>
        <v>0</v>
      </c>
      <c r="T198" s="480">
        <f t="shared" ref="T198:T219" si="106">I198*$L198</f>
        <v>0</v>
      </c>
      <c r="U198" s="479">
        <f t="shared" si="103"/>
        <v>0</v>
      </c>
      <c r="V198" s="480">
        <f t="shared" si="96"/>
        <v>0</v>
      </c>
      <c r="X198" s="455">
        <f t="shared" si="89"/>
        <v>-3.5527136788005009E-15</v>
      </c>
    </row>
    <row r="199" spans="1:24" s="443" customFormat="1" ht="10.5" customHeight="1">
      <c r="A199" s="474" t="s">
        <v>108</v>
      </c>
      <c r="B199" s="440" t="s">
        <v>109</v>
      </c>
      <c r="C199" s="474" t="s">
        <v>110</v>
      </c>
      <c r="D199" s="440" t="s">
        <v>111</v>
      </c>
      <c r="E199" s="440" t="s">
        <v>287</v>
      </c>
      <c r="F199" s="440">
        <v>2026</v>
      </c>
      <c r="G199" s="488">
        <v>2.9694268757387086</v>
      </c>
      <c r="H199" s="455">
        <v>19.200324027371853</v>
      </c>
      <c r="I199" s="455">
        <v>3.0839854530979518</v>
      </c>
      <c r="J199" s="489"/>
      <c r="K199" s="442">
        <f t="shared" si="102"/>
        <v>1</v>
      </c>
      <c r="L199" s="442">
        <f t="shared" si="102"/>
        <v>0</v>
      </c>
      <c r="M199" s="478">
        <f t="shared" si="98"/>
        <v>2.9694268757387086</v>
      </c>
      <c r="N199" s="479">
        <f t="shared" si="99"/>
        <v>19.200324027371853</v>
      </c>
      <c r="O199" s="480">
        <f t="shared" si="100"/>
        <v>3.0839854530979518</v>
      </c>
      <c r="P199" s="479">
        <f t="shared" si="97"/>
        <v>0</v>
      </c>
      <c r="Q199" s="480">
        <f t="shared" si="95"/>
        <v>19.200324027371853</v>
      </c>
      <c r="R199" s="480">
        <f t="shared" si="104"/>
        <v>0</v>
      </c>
      <c r="S199" s="479">
        <f t="shared" si="105"/>
        <v>0</v>
      </c>
      <c r="T199" s="480">
        <f t="shared" si="106"/>
        <v>0</v>
      </c>
      <c r="U199" s="479">
        <f t="shared" si="103"/>
        <v>0</v>
      </c>
      <c r="V199" s="480">
        <f t="shared" si="96"/>
        <v>0</v>
      </c>
      <c r="X199" s="455">
        <f t="shared" si="89"/>
        <v>0</v>
      </c>
    </row>
    <row r="200" spans="1:24" s="443" customFormat="1" ht="10.5" customHeight="1">
      <c r="A200" s="474" t="s">
        <v>112</v>
      </c>
      <c r="B200" s="440" t="s">
        <v>113</v>
      </c>
      <c r="C200" s="474" t="s">
        <v>114</v>
      </c>
      <c r="D200" s="440" t="s">
        <v>115</v>
      </c>
      <c r="E200" s="440" t="s">
        <v>287</v>
      </c>
      <c r="F200" s="440">
        <v>2026</v>
      </c>
      <c r="G200" s="488">
        <v>4.7510830011819341</v>
      </c>
      <c r="H200" s="455">
        <v>10.971613729926771</v>
      </c>
      <c r="I200" s="455">
        <v>3.0839854530979518</v>
      </c>
      <c r="J200" s="489"/>
      <c r="K200" s="442">
        <f t="shared" si="102"/>
        <v>1</v>
      </c>
      <c r="L200" s="442">
        <f t="shared" si="102"/>
        <v>0</v>
      </c>
      <c r="M200" s="478">
        <f t="shared" si="98"/>
        <v>4.7510830011819341</v>
      </c>
      <c r="N200" s="479">
        <f t="shared" si="99"/>
        <v>10.971613729926771</v>
      </c>
      <c r="O200" s="480">
        <f t="shared" si="100"/>
        <v>3.0839854530979518</v>
      </c>
      <c r="P200" s="479">
        <f t="shared" si="97"/>
        <v>0</v>
      </c>
      <c r="Q200" s="480">
        <f t="shared" si="95"/>
        <v>10.971613729926771</v>
      </c>
      <c r="R200" s="480">
        <f t="shared" si="104"/>
        <v>0</v>
      </c>
      <c r="S200" s="479">
        <f t="shared" si="105"/>
        <v>0</v>
      </c>
      <c r="T200" s="480">
        <f t="shared" si="106"/>
        <v>0</v>
      </c>
      <c r="U200" s="479">
        <f t="shared" si="103"/>
        <v>0</v>
      </c>
      <c r="V200" s="480">
        <f t="shared" si="96"/>
        <v>0</v>
      </c>
      <c r="X200" s="455">
        <f t="shared" si="89"/>
        <v>0</v>
      </c>
    </row>
    <row r="201" spans="1:24" s="443" customFormat="1" ht="10.5" customHeight="1">
      <c r="A201" s="474" t="s">
        <v>116</v>
      </c>
      <c r="B201" s="440" t="s">
        <v>117</v>
      </c>
      <c r="C201" s="474" t="s">
        <v>118</v>
      </c>
      <c r="D201" s="440" t="s">
        <v>119</v>
      </c>
      <c r="E201" s="440" t="s">
        <v>287</v>
      </c>
      <c r="F201" s="440">
        <v>2026</v>
      </c>
      <c r="G201" s="488">
        <v>17.623500113981279</v>
      </c>
      <c r="H201" s="455">
        <v>32.558174339925614</v>
      </c>
      <c r="I201" s="455">
        <v>11.439627127260763</v>
      </c>
      <c r="J201" s="489"/>
      <c r="K201" s="442">
        <f t="shared" si="102"/>
        <v>0</v>
      </c>
      <c r="L201" s="442">
        <f t="shared" si="102"/>
        <v>1</v>
      </c>
      <c r="M201" s="478"/>
      <c r="N201" s="479"/>
      <c r="O201" s="480"/>
      <c r="P201" s="479">
        <f t="shared" si="97"/>
        <v>0</v>
      </c>
      <c r="Q201" s="480">
        <f t="shared" si="95"/>
        <v>0</v>
      </c>
      <c r="R201" s="480">
        <f t="shared" si="104"/>
        <v>17.623500113981279</v>
      </c>
      <c r="S201" s="479">
        <f t="shared" si="105"/>
        <v>32.558174339925614</v>
      </c>
      <c r="T201" s="480">
        <f t="shared" si="106"/>
        <v>11.439627127260763</v>
      </c>
      <c r="U201" s="479">
        <f t="shared" si="103"/>
        <v>0</v>
      </c>
      <c r="V201" s="480">
        <f t="shared" si="96"/>
        <v>32.558174339925614</v>
      </c>
      <c r="X201" s="455">
        <f t="shared" si="89"/>
        <v>0</v>
      </c>
    </row>
    <row r="202" spans="1:24" s="443" customFormat="1" ht="10.5" customHeight="1">
      <c r="A202" s="474" t="s">
        <v>116</v>
      </c>
      <c r="B202" s="440" t="s">
        <v>117</v>
      </c>
      <c r="C202" s="474" t="s">
        <v>120</v>
      </c>
      <c r="D202" s="440" t="s">
        <v>121</v>
      </c>
      <c r="E202" s="440" t="s">
        <v>287</v>
      </c>
      <c r="F202" s="440">
        <v>2026</v>
      </c>
      <c r="G202" s="488">
        <v>2.9694268757387086</v>
      </c>
      <c r="H202" s="455">
        <v>2.7429034324816928</v>
      </c>
      <c r="I202" s="455">
        <v>1.593392484100608</v>
      </c>
      <c r="J202" s="489"/>
      <c r="K202" s="442">
        <f t="shared" si="102"/>
        <v>0</v>
      </c>
      <c r="L202" s="442">
        <f t="shared" si="102"/>
        <v>1</v>
      </c>
      <c r="M202" s="478"/>
      <c r="N202" s="479"/>
      <c r="O202" s="480"/>
      <c r="P202" s="479">
        <f t="shared" si="97"/>
        <v>0</v>
      </c>
      <c r="Q202" s="480">
        <f t="shared" si="95"/>
        <v>0</v>
      </c>
      <c r="R202" s="480">
        <f t="shared" si="104"/>
        <v>2.9694268757387086</v>
      </c>
      <c r="S202" s="479">
        <f t="shared" si="105"/>
        <v>2.7429034324816928</v>
      </c>
      <c r="T202" s="480">
        <f t="shared" si="106"/>
        <v>1.593392484100608</v>
      </c>
      <c r="U202" s="479">
        <f t="shared" si="103"/>
        <v>0</v>
      </c>
      <c r="V202" s="480">
        <f t="shared" si="96"/>
        <v>2.7429034324816928</v>
      </c>
      <c r="X202" s="455">
        <f t="shared" si="89"/>
        <v>0</v>
      </c>
    </row>
    <row r="203" spans="1:24" s="443" customFormat="1" ht="10.5" customHeight="1">
      <c r="A203" s="474" t="s">
        <v>122</v>
      </c>
      <c r="B203" s="440" t="s">
        <v>123</v>
      </c>
      <c r="C203" s="474" t="s">
        <v>124</v>
      </c>
      <c r="D203" s="440" t="s">
        <v>125</v>
      </c>
      <c r="E203" s="440" t="s">
        <v>287</v>
      </c>
      <c r="F203" s="440">
        <v>2026</v>
      </c>
      <c r="G203" s="488">
        <v>17.816561254432255</v>
      </c>
      <c r="H203" s="455">
        <v>21.943227459853542</v>
      </c>
      <c r="I203" s="455">
        <v>10.793949085842829</v>
      </c>
      <c r="J203" s="489"/>
      <c r="K203" s="442">
        <f t="shared" si="102"/>
        <v>1</v>
      </c>
      <c r="L203" s="442">
        <f t="shared" si="102"/>
        <v>0</v>
      </c>
      <c r="M203" s="478">
        <f>G203*$K203</f>
        <v>17.816561254432255</v>
      </c>
      <c r="N203" s="479">
        <f>H203*$K203</f>
        <v>21.943227459853542</v>
      </c>
      <c r="O203" s="480">
        <f>I203*$K203</f>
        <v>10.793949085842829</v>
      </c>
      <c r="P203" s="479">
        <f t="shared" si="97"/>
        <v>0</v>
      </c>
      <c r="Q203" s="480">
        <f t="shared" si="95"/>
        <v>21.943227459853542</v>
      </c>
      <c r="R203" s="480">
        <f t="shared" si="104"/>
        <v>0</v>
      </c>
      <c r="S203" s="479">
        <f t="shared" si="105"/>
        <v>0</v>
      </c>
      <c r="T203" s="480">
        <f t="shared" si="106"/>
        <v>0</v>
      </c>
      <c r="U203" s="479">
        <f t="shared" si="103"/>
        <v>0</v>
      </c>
      <c r="V203" s="480">
        <f t="shared" si="96"/>
        <v>0</v>
      </c>
      <c r="X203" s="455">
        <f t="shared" si="89"/>
        <v>0</v>
      </c>
    </row>
    <row r="204" spans="1:24" s="443" customFormat="1" ht="10.5" customHeight="1">
      <c r="A204" s="474" t="s">
        <v>126</v>
      </c>
      <c r="B204" s="440" t="s">
        <v>127</v>
      </c>
      <c r="C204" s="474" t="s">
        <v>128</v>
      </c>
      <c r="D204" s="440" t="s">
        <v>129</v>
      </c>
      <c r="E204" s="440" t="s">
        <v>287</v>
      </c>
      <c r="F204" s="440">
        <v>2026</v>
      </c>
      <c r="G204" s="488">
        <v>5.3449683763296756</v>
      </c>
      <c r="H204" s="455">
        <v>5.4858068649633864</v>
      </c>
      <c r="I204" s="455">
        <v>2.8783864228914213</v>
      </c>
      <c r="J204" s="489"/>
      <c r="K204" s="442">
        <f t="shared" si="102"/>
        <v>0</v>
      </c>
      <c r="L204" s="442">
        <f t="shared" si="102"/>
        <v>1</v>
      </c>
      <c r="M204" s="478">
        <v>0</v>
      </c>
      <c r="N204" s="479">
        <v>0</v>
      </c>
      <c r="O204" s="480">
        <v>0</v>
      </c>
      <c r="P204" s="479">
        <f t="shared" si="97"/>
        <v>0</v>
      </c>
      <c r="Q204" s="480">
        <f t="shared" si="95"/>
        <v>0</v>
      </c>
      <c r="R204" s="480">
        <f t="shared" si="104"/>
        <v>5.3449683763296756</v>
      </c>
      <c r="S204" s="479">
        <f t="shared" si="105"/>
        <v>5.4858068649633864</v>
      </c>
      <c r="T204" s="480">
        <f t="shared" si="106"/>
        <v>2.8783864228914213</v>
      </c>
      <c r="U204" s="479">
        <f t="shared" si="103"/>
        <v>0</v>
      </c>
      <c r="V204" s="480">
        <f t="shared" si="96"/>
        <v>5.4858068649633864</v>
      </c>
      <c r="X204" s="455">
        <f t="shared" si="89"/>
        <v>0</v>
      </c>
    </row>
    <row r="205" spans="1:24" s="443" customFormat="1" ht="10.5" customHeight="1">
      <c r="A205" s="474" t="s">
        <v>126</v>
      </c>
      <c r="B205" s="440" t="s">
        <v>127</v>
      </c>
      <c r="C205" s="474" t="s">
        <v>267</v>
      </c>
      <c r="D205" s="445" t="s">
        <v>268</v>
      </c>
      <c r="E205" s="440" t="s">
        <v>287</v>
      </c>
      <c r="F205" s="440">
        <v>2026</v>
      </c>
      <c r="G205" s="488">
        <v>2.375541500590967</v>
      </c>
      <c r="H205" s="455">
        <v>2.1943227459853545</v>
      </c>
      <c r="I205" s="455">
        <v>2.5699878775816263</v>
      </c>
      <c r="J205" s="489"/>
      <c r="K205" s="442">
        <f t="shared" si="102"/>
        <v>0</v>
      </c>
      <c r="L205" s="442">
        <f t="shared" si="102"/>
        <v>1</v>
      </c>
      <c r="M205" s="478">
        <v>0</v>
      </c>
      <c r="N205" s="479">
        <v>0</v>
      </c>
      <c r="O205" s="480">
        <v>0</v>
      </c>
      <c r="P205" s="479">
        <f t="shared" si="97"/>
        <v>0</v>
      </c>
      <c r="Q205" s="480">
        <f t="shared" si="95"/>
        <v>0</v>
      </c>
      <c r="R205" s="480">
        <f t="shared" si="104"/>
        <v>2.375541500590967</v>
      </c>
      <c r="S205" s="479">
        <f t="shared" si="105"/>
        <v>2.1943227459853545</v>
      </c>
      <c r="T205" s="480">
        <f t="shared" si="106"/>
        <v>2.5699878775816263</v>
      </c>
      <c r="U205" s="479">
        <f t="shared" si="103"/>
        <v>0</v>
      </c>
      <c r="V205" s="480">
        <f t="shared" si="96"/>
        <v>2.1943227459853545</v>
      </c>
      <c r="X205" s="455">
        <f t="shared" si="89"/>
        <v>0</v>
      </c>
    </row>
    <row r="206" spans="1:24" s="443" customFormat="1" ht="10.5" customHeight="1">
      <c r="A206" s="474" t="s">
        <v>130</v>
      </c>
      <c r="B206" s="440" t="s">
        <v>131</v>
      </c>
      <c r="C206" s="474" t="s">
        <v>132</v>
      </c>
      <c r="D206" s="440" t="s">
        <v>133</v>
      </c>
      <c r="E206" s="440" t="s">
        <v>287</v>
      </c>
      <c r="F206" s="440">
        <v>2026</v>
      </c>
      <c r="G206" s="488">
        <v>32.663695633125798</v>
      </c>
      <c r="H206" s="455">
        <v>41.143551487225395</v>
      </c>
      <c r="I206" s="455">
        <v>12.335941812391809</v>
      </c>
      <c r="J206" s="489"/>
      <c r="K206" s="442">
        <f t="shared" si="102"/>
        <v>1</v>
      </c>
      <c r="L206" s="442">
        <f t="shared" si="102"/>
        <v>0</v>
      </c>
      <c r="M206" s="478">
        <f t="shared" ref="M206:M219" si="107">G206*$K206</f>
        <v>32.663695633125798</v>
      </c>
      <c r="N206" s="479">
        <f t="shared" ref="N206:N219" si="108">H206*$K206</f>
        <v>41.143551487225395</v>
      </c>
      <c r="O206" s="480">
        <f t="shared" ref="O206:O219" si="109">I206*$K206</f>
        <v>12.335941812391809</v>
      </c>
      <c r="P206" s="479">
        <f t="shared" si="97"/>
        <v>0</v>
      </c>
      <c r="Q206" s="480">
        <f t="shared" si="95"/>
        <v>41.143551487225395</v>
      </c>
      <c r="R206" s="480">
        <f t="shared" si="104"/>
        <v>0</v>
      </c>
      <c r="S206" s="479">
        <f t="shared" si="105"/>
        <v>0</v>
      </c>
      <c r="T206" s="480">
        <f t="shared" si="106"/>
        <v>0</v>
      </c>
      <c r="U206" s="479">
        <f t="shared" si="103"/>
        <v>0</v>
      </c>
      <c r="V206" s="480">
        <f t="shared" si="96"/>
        <v>0</v>
      </c>
      <c r="X206" s="455">
        <f t="shared" si="89"/>
        <v>0</v>
      </c>
    </row>
    <row r="207" spans="1:24" s="443" customFormat="1" ht="10.5" customHeight="1">
      <c r="A207" s="474" t="s">
        <v>134</v>
      </c>
      <c r="B207" s="440" t="s">
        <v>135</v>
      </c>
      <c r="C207" s="474" t="s">
        <v>136</v>
      </c>
      <c r="D207" s="440" t="s">
        <v>137</v>
      </c>
      <c r="E207" s="440" t="s">
        <v>287</v>
      </c>
      <c r="F207" s="440">
        <v>2026</v>
      </c>
      <c r="G207" s="488">
        <f>17.8165612544323+2.38</f>
        <v>20.1965612544323</v>
      </c>
      <c r="H207" s="455">
        <f>43.8864549197071+16.46</f>
        <v>60.346454919707099</v>
      </c>
      <c r="I207" s="455">
        <f>12.8499393879081+1.54</f>
        <v>14.3899393879081</v>
      </c>
      <c r="J207" s="489"/>
      <c r="K207" s="448">
        <f t="shared" si="102"/>
        <v>0.85</v>
      </c>
      <c r="L207" s="448">
        <f t="shared" si="102"/>
        <v>0.15000000000000002</v>
      </c>
      <c r="M207" s="478">
        <f t="shared" si="107"/>
        <v>17.167077066267456</v>
      </c>
      <c r="N207" s="479">
        <f t="shared" si="108"/>
        <v>51.294486681751032</v>
      </c>
      <c r="O207" s="480">
        <f t="shared" si="109"/>
        <v>12.231448479721886</v>
      </c>
      <c r="P207" s="479">
        <f t="shared" si="97"/>
        <v>0</v>
      </c>
      <c r="Q207" s="480">
        <f t="shared" si="95"/>
        <v>51.294486681751032</v>
      </c>
      <c r="R207" s="480">
        <f t="shared" si="104"/>
        <v>3.0294841881648455</v>
      </c>
      <c r="S207" s="479">
        <f t="shared" si="105"/>
        <v>9.051968237956066</v>
      </c>
      <c r="T207" s="480">
        <f t="shared" si="106"/>
        <v>2.1584909081862156</v>
      </c>
      <c r="U207" s="479">
        <f t="shared" si="103"/>
        <v>0</v>
      </c>
      <c r="V207" s="480">
        <f t="shared" si="96"/>
        <v>9.051968237956066</v>
      </c>
      <c r="X207" s="455">
        <f t="shared" si="89"/>
        <v>0</v>
      </c>
    </row>
    <row r="208" spans="1:24" s="443" customFormat="1" ht="10.5" customHeight="1">
      <c r="A208" s="474" t="s">
        <v>134</v>
      </c>
      <c r="B208" s="440" t="s">
        <v>135</v>
      </c>
      <c r="C208" s="474" t="s">
        <v>138</v>
      </c>
      <c r="D208" s="440" t="s">
        <v>139</v>
      </c>
      <c r="E208" s="440" t="s">
        <v>287</v>
      </c>
      <c r="F208" s="440">
        <v>2026</v>
      </c>
      <c r="G208" s="488">
        <v>4.1571976260341925</v>
      </c>
      <c r="H208" s="455">
        <v>10.971613729926771</v>
      </c>
      <c r="I208" s="455">
        <v>2.5699878775816263</v>
      </c>
      <c r="J208" s="489"/>
      <c r="K208" s="448">
        <f t="shared" si="102"/>
        <v>0.85</v>
      </c>
      <c r="L208" s="448">
        <f t="shared" si="102"/>
        <v>0.15000000000000002</v>
      </c>
      <c r="M208" s="478">
        <f t="shared" si="107"/>
        <v>3.5336179821290634</v>
      </c>
      <c r="N208" s="479">
        <f t="shared" si="108"/>
        <v>9.3258716704377544</v>
      </c>
      <c r="O208" s="480">
        <f t="shared" si="109"/>
        <v>2.1844896959443822</v>
      </c>
      <c r="P208" s="479">
        <f t="shared" si="97"/>
        <v>0</v>
      </c>
      <c r="Q208" s="480">
        <f t="shared" si="95"/>
        <v>9.3258716704377544</v>
      </c>
      <c r="R208" s="480">
        <f t="shared" si="104"/>
        <v>0.62357964390512899</v>
      </c>
      <c r="S208" s="479">
        <f t="shared" si="105"/>
        <v>1.645742059489016</v>
      </c>
      <c r="T208" s="480">
        <f t="shared" si="106"/>
        <v>0.38549818163724398</v>
      </c>
      <c r="U208" s="479">
        <f t="shared" si="103"/>
        <v>0</v>
      </c>
      <c r="V208" s="480">
        <f t="shared" si="96"/>
        <v>1.645742059489016</v>
      </c>
      <c r="X208" s="455">
        <f t="shared" si="89"/>
        <v>-2.4424906541753444E-15</v>
      </c>
    </row>
    <row r="209" spans="1:24" s="443" customFormat="1" ht="10.5" customHeight="1">
      <c r="A209" s="474" t="s">
        <v>134</v>
      </c>
      <c r="B209" s="440" t="s">
        <v>135</v>
      </c>
      <c r="C209" s="474" t="s">
        <v>140</v>
      </c>
      <c r="D209" s="445" t="s">
        <v>141</v>
      </c>
      <c r="E209" s="440" t="s">
        <v>287</v>
      </c>
      <c r="F209" s="440">
        <v>2026</v>
      </c>
      <c r="G209" s="488">
        <v>14.847134378693546</v>
      </c>
      <c r="H209" s="455">
        <f>32.9148411897803+43.89</f>
        <v>76.804841189780291</v>
      </c>
      <c r="I209" s="455">
        <f>1.54199272654898+1.54</f>
        <v>3.0819927265489797</v>
      </c>
      <c r="J209" s="489"/>
      <c r="K209" s="448">
        <f t="shared" si="102"/>
        <v>0.85</v>
      </c>
      <c r="L209" s="448">
        <f t="shared" si="102"/>
        <v>0.15000000000000002</v>
      </c>
      <c r="M209" s="478">
        <f t="shared" si="107"/>
        <v>12.620064221889514</v>
      </c>
      <c r="N209" s="479">
        <f t="shared" si="108"/>
        <v>65.284115011313247</v>
      </c>
      <c r="O209" s="480">
        <f t="shared" si="109"/>
        <v>2.6196938175666329</v>
      </c>
      <c r="P209" s="479">
        <f t="shared" si="97"/>
        <v>0</v>
      </c>
      <c r="Q209" s="480">
        <f t="shared" si="95"/>
        <v>65.284115011313247</v>
      </c>
      <c r="R209" s="480">
        <f t="shared" si="104"/>
        <v>2.2270701568040323</v>
      </c>
      <c r="S209" s="479">
        <f t="shared" si="105"/>
        <v>11.520726178467045</v>
      </c>
      <c r="T209" s="480">
        <f t="shared" si="106"/>
        <v>0.46229890898234705</v>
      </c>
      <c r="U209" s="479">
        <f t="shared" si="103"/>
        <v>0</v>
      </c>
      <c r="V209" s="480">
        <f t="shared" si="96"/>
        <v>11.520726178467045</v>
      </c>
      <c r="X209" s="455">
        <f t="shared" si="89"/>
        <v>-1.5987211554602254E-14</v>
      </c>
    </row>
    <row r="210" spans="1:24" s="443" customFormat="1" ht="10.5" customHeight="1">
      <c r="A210" s="474" t="s">
        <v>142</v>
      </c>
      <c r="B210" s="440" t="s">
        <v>143</v>
      </c>
      <c r="C210" s="474" t="s">
        <v>144</v>
      </c>
      <c r="D210" s="440" t="s">
        <v>145</v>
      </c>
      <c r="E210" s="440" t="s">
        <v>287</v>
      </c>
      <c r="F210" s="440">
        <v>2026</v>
      </c>
      <c r="G210" s="488">
        <v>5.9388537514774171</v>
      </c>
      <c r="H210" s="455">
        <v>21.943227459853542</v>
      </c>
      <c r="I210" s="455">
        <v>5.6539733306795785</v>
      </c>
      <c r="J210" s="489"/>
      <c r="K210" s="442">
        <f t="shared" si="102"/>
        <v>1</v>
      </c>
      <c r="L210" s="442">
        <f t="shared" si="102"/>
        <v>0</v>
      </c>
      <c r="M210" s="478">
        <f t="shared" si="107"/>
        <v>5.9388537514774171</v>
      </c>
      <c r="N210" s="479">
        <f t="shared" si="108"/>
        <v>21.943227459853542</v>
      </c>
      <c r="O210" s="480">
        <f t="shared" si="109"/>
        <v>5.6539733306795785</v>
      </c>
      <c r="P210" s="479">
        <f t="shared" si="97"/>
        <v>0</v>
      </c>
      <c r="Q210" s="480">
        <f t="shared" si="95"/>
        <v>21.943227459853542</v>
      </c>
      <c r="R210" s="480">
        <f t="shared" si="104"/>
        <v>0</v>
      </c>
      <c r="S210" s="479">
        <f t="shared" si="105"/>
        <v>0</v>
      </c>
      <c r="T210" s="480">
        <f t="shared" si="106"/>
        <v>0</v>
      </c>
      <c r="U210" s="479">
        <f t="shared" si="103"/>
        <v>0</v>
      </c>
      <c r="V210" s="480">
        <f t="shared" si="96"/>
        <v>0</v>
      </c>
      <c r="X210" s="455">
        <f t="shared" si="89"/>
        <v>3.5527136788005009E-15</v>
      </c>
    </row>
    <row r="211" spans="1:24" s="443" customFormat="1" ht="10.5" customHeight="1">
      <c r="A211" s="474" t="s">
        <v>146</v>
      </c>
      <c r="B211" s="440" t="s">
        <v>147</v>
      </c>
      <c r="C211" s="474" t="s">
        <v>148</v>
      </c>
      <c r="D211" s="440" t="s">
        <v>149</v>
      </c>
      <c r="E211" s="440" t="s">
        <v>287</v>
      </c>
      <c r="F211" s="440">
        <v>2026</v>
      </c>
      <c r="G211" s="488">
        <v>5.9388537514774171</v>
      </c>
      <c r="H211" s="455">
        <v>8.7772909839414179</v>
      </c>
      <c r="I211" s="455">
        <v>5.6539733306795785</v>
      </c>
      <c r="J211" s="489"/>
      <c r="K211" s="442">
        <f t="shared" si="102"/>
        <v>1</v>
      </c>
      <c r="L211" s="442">
        <f t="shared" si="102"/>
        <v>0</v>
      </c>
      <c r="M211" s="478">
        <f t="shared" si="107"/>
        <v>5.9388537514774171</v>
      </c>
      <c r="N211" s="479">
        <f t="shared" si="108"/>
        <v>8.7772909839414179</v>
      </c>
      <c r="O211" s="480">
        <f t="shared" si="109"/>
        <v>5.6539733306795785</v>
      </c>
      <c r="P211" s="479">
        <f t="shared" si="97"/>
        <v>0</v>
      </c>
      <c r="Q211" s="480">
        <f t="shared" si="95"/>
        <v>8.7772909839414179</v>
      </c>
      <c r="R211" s="480">
        <f t="shared" si="104"/>
        <v>0</v>
      </c>
      <c r="S211" s="479">
        <f t="shared" si="105"/>
        <v>0</v>
      </c>
      <c r="T211" s="480">
        <f t="shared" si="106"/>
        <v>0</v>
      </c>
      <c r="U211" s="479">
        <f t="shared" si="103"/>
        <v>0</v>
      </c>
      <c r="V211" s="480">
        <f t="shared" si="96"/>
        <v>0</v>
      </c>
      <c r="X211" s="455">
        <f t="shared" si="89"/>
        <v>0</v>
      </c>
    </row>
    <row r="212" spans="1:24" s="443" customFormat="1" ht="10.5" customHeight="1">
      <c r="A212" s="474" t="s">
        <v>150</v>
      </c>
      <c r="B212" s="440" t="s">
        <v>151</v>
      </c>
      <c r="C212" s="474" t="s">
        <v>152</v>
      </c>
      <c r="D212" s="440" t="s">
        <v>153</v>
      </c>
      <c r="E212" s="440" t="s">
        <v>287</v>
      </c>
      <c r="F212" s="440">
        <v>2026</v>
      </c>
      <c r="G212" s="488">
        <v>5.9388537514774171</v>
      </c>
      <c r="H212" s="455">
        <v>30.720518443794962</v>
      </c>
      <c r="I212" s="455">
        <v>10.279951510326505</v>
      </c>
      <c r="J212" s="489"/>
      <c r="K212" s="442">
        <f t="shared" si="102"/>
        <v>1</v>
      </c>
      <c r="L212" s="442">
        <f t="shared" si="102"/>
        <v>0</v>
      </c>
      <c r="M212" s="478">
        <f t="shared" si="107"/>
        <v>5.9388537514774171</v>
      </c>
      <c r="N212" s="479">
        <f t="shared" si="108"/>
        <v>30.720518443794962</v>
      </c>
      <c r="O212" s="480">
        <f t="shared" si="109"/>
        <v>10.279951510326505</v>
      </c>
      <c r="P212" s="479">
        <f t="shared" si="97"/>
        <v>0</v>
      </c>
      <c r="Q212" s="480">
        <f t="shared" si="95"/>
        <v>30.720518443794962</v>
      </c>
      <c r="R212" s="480">
        <f t="shared" si="104"/>
        <v>0</v>
      </c>
      <c r="S212" s="479">
        <f t="shared" si="105"/>
        <v>0</v>
      </c>
      <c r="T212" s="480">
        <f t="shared" si="106"/>
        <v>0</v>
      </c>
      <c r="U212" s="479">
        <f t="shared" si="103"/>
        <v>0</v>
      </c>
      <c r="V212" s="480">
        <f t="shared" si="96"/>
        <v>0</v>
      </c>
      <c r="X212" s="455">
        <f t="shared" si="89"/>
        <v>3.5527136788005009E-15</v>
      </c>
    </row>
    <row r="213" spans="1:24" s="443" customFormat="1" ht="10.5" customHeight="1">
      <c r="A213" s="474" t="s">
        <v>134</v>
      </c>
      <c r="B213" s="440" t="s">
        <v>135</v>
      </c>
      <c r="C213" s="474" t="s">
        <v>154</v>
      </c>
      <c r="D213" s="445" t="s">
        <v>155</v>
      </c>
      <c r="E213" s="440" t="s">
        <v>287</v>
      </c>
      <c r="F213" s="440">
        <v>2026</v>
      </c>
      <c r="G213" s="488">
        <v>5.3449683763296765</v>
      </c>
      <c r="H213" s="455">
        <v>10.971613729926771</v>
      </c>
      <c r="I213" s="455">
        <v>5.1399757551632526</v>
      </c>
      <c r="J213" s="489"/>
      <c r="K213" s="442">
        <f t="shared" si="102"/>
        <v>1</v>
      </c>
      <c r="L213" s="442">
        <f t="shared" si="102"/>
        <v>0</v>
      </c>
      <c r="M213" s="478">
        <f t="shared" si="107"/>
        <v>5.3449683763296765</v>
      </c>
      <c r="N213" s="479">
        <f t="shared" si="108"/>
        <v>10.971613729926771</v>
      </c>
      <c r="O213" s="480">
        <f t="shared" si="109"/>
        <v>5.1399757551632526</v>
      </c>
      <c r="P213" s="479">
        <f t="shared" si="97"/>
        <v>0</v>
      </c>
      <c r="Q213" s="480">
        <f t="shared" si="95"/>
        <v>10.971613729926771</v>
      </c>
      <c r="R213" s="480">
        <f t="shared" si="104"/>
        <v>0</v>
      </c>
      <c r="S213" s="479">
        <f t="shared" si="105"/>
        <v>0</v>
      </c>
      <c r="T213" s="480">
        <f t="shared" si="106"/>
        <v>0</v>
      </c>
      <c r="U213" s="479">
        <f t="shared" si="103"/>
        <v>0</v>
      </c>
      <c r="V213" s="480">
        <f t="shared" si="96"/>
        <v>0</v>
      </c>
      <c r="X213" s="455">
        <f t="shared" si="89"/>
        <v>-1.7763568394002505E-15</v>
      </c>
    </row>
    <row r="214" spans="1:24" s="443" customFormat="1" ht="10.5" customHeight="1">
      <c r="A214" s="474" t="s">
        <v>134</v>
      </c>
      <c r="B214" s="440" t="s">
        <v>135</v>
      </c>
      <c r="C214" s="474" t="s">
        <v>156</v>
      </c>
      <c r="D214" s="445" t="s">
        <v>157</v>
      </c>
      <c r="E214" s="440" t="s">
        <v>287</v>
      </c>
      <c r="F214" s="440">
        <v>2026</v>
      </c>
      <c r="G214" s="488">
        <v>1.7816561254432255</v>
      </c>
      <c r="H214" s="455">
        <v>5.4858068649633855</v>
      </c>
      <c r="I214" s="455">
        <v>1.5419927265489759</v>
      </c>
      <c r="J214" s="489"/>
      <c r="K214" s="448">
        <f t="shared" si="102"/>
        <v>0.85</v>
      </c>
      <c r="L214" s="448">
        <f t="shared" si="102"/>
        <v>0.15000000000000002</v>
      </c>
      <c r="M214" s="478">
        <f t="shared" si="107"/>
        <v>1.5144077066267416</v>
      </c>
      <c r="N214" s="479">
        <f t="shared" si="108"/>
        <v>4.6629358352188772</v>
      </c>
      <c r="O214" s="480">
        <f t="shared" si="109"/>
        <v>1.3106938175666294</v>
      </c>
      <c r="P214" s="479">
        <f t="shared" si="97"/>
        <v>0</v>
      </c>
      <c r="Q214" s="480">
        <f t="shared" si="95"/>
        <v>4.6629358352188772</v>
      </c>
      <c r="R214" s="480">
        <f t="shared" si="104"/>
        <v>0.26724841881648387</v>
      </c>
      <c r="S214" s="479">
        <f t="shared" si="105"/>
        <v>0.82287102974450799</v>
      </c>
      <c r="T214" s="480">
        <f t="shared" si="106"/>
        <v>0.23129890898234642</v>
      </c>
      <c r="U214" s="479">
        <f t="shared" si="103"/>
        <v>0</v>
      </c>
      <c r="V214" s="480">
        <f t="shared" si="96"/>
        <v>0.82287102974450799</v>
      </c>
      <c r="X214" s="455">
        <f t="shared" si="89"/>
        <v>0</v>
      </c>
    </row>
    <row r="215" spans="1:24" s="443" customFormat="1" ht="10.5" customHeight="1">
      <c r="A215" s="474" t="s">
        <v>134</v>
      </c>
      <c r="B215" s="440" t="s">
        <v>135</v>
      </c>
      <c r="C215" s="474" t="s">
        <v>158</v>
      </c>
      <c r="D215" s="445" t="s">
        <v>159</v>
      </c>
      <c r="E215" s="440" t="s">
        <v>287</v>
      </c>
      <c r="F215" s="440">
        <v>2026</v>
      </c>
      <c r="G215" s="488">
        <v>2.9694268757387086</v>
      </c>
      <c r="H215" s="455">
        <v>8.2287102974450796</v>
      </c>
      <c r="I215" s="455">
        <v>1.5419927265489759</v>
      </c>
      <c r="J215" s="489"/>
      <c r="K215" s="448">
        <f t="shared" si="102"/>
        <v>0.8</v>
      </c>
      <c r="L215" s="448">
        <f t="shared" si="102"/>
        <v>0.19999999999999996</v>
      </c>
      <c r="M215" s="478">
        <f t="shared" si="107"/>
        <v>2.375541500590967</v>
      </c>
      <c r="N215" s="479">
        <f t="shared" si="108"/>
        <v>6.5829682379560639</v>
      </c>
      <c r="O215" s="480">
        <f t="shared" si="109"/>
        <v>1.2335941812391809</v>
      </c>
      <c r="P215" s="479">
        <f t="shared" si="97"/>
        <v>0</v>
      </c>
      <c r="Q215" s="480">
        <f t="shared" si="95"/>
        <v>6.5829682379560639</v>
      </c>
      <c r="R215" s="480">
        <f t="shared" si="104"/>
        <v>0.59388537514774153</v>
      </c>
      <c r="S215" s="479">
        <f t="shared" si="105"/>
        <v>1.6457420594890155</v>
      </c>
      <c r="T215" s="480">
        <f t="shared" si="106"/>
        <v>0.3083985453097951</v>
      </c>
      <c r="U215" s="479">
        <f t="shared" si="103"/>
        <v>0</v>
      </c>
      <c r="V215" s="480">
        <f t="shared" si="96"/>
        <v>1.6457420594890155</v>
      </c>
      <c r="X215" s="455">
        <f t="shared" si="89"/>
        <v>1.9984014443252818E-15</v>
      </c>
    </row>
    <row r="216" spans="1:24" s="443" customFormat="1" ht="10.5" customHeight="1">
      <c r="A216" s="474" t="s">
        <v>134</v>
      </c>
      <c r="B216" s="440" t="s">
        <v>135</v>
      </c>
      <c r="C216" s="474" t="s">
        <v>160</v>
      </c>
      <c r="D216" s="440" t="s">
        <v>161</v>
      </c>
      <c r="E216" s="440" t="s">
        <v>287</v>
      </c>
      <c r="F216" s="440">
        <v>2026</v>
      </c>
      <c r="G216" s="488">
        <v>5.3449683763296765</v>
      </c>
      <c r="H216" s="455">
        <v>4.9372261784670481</v>
      </c>
      <c r="I216" s="455">
        <v>3.0839854530979518</v>
      </c>
      <c r="J216" s="489"/>
      <c r="K216" s="448">
        <f t="shared" si="102"/>
        <v>0.85</v>
      </c>
      <c r="L216" s="448">
        <f t="shared" si="102"/>
        <v>0.15000000000000002</v>
      </c>
      <c r="M216" s="478">
        <f t="shared" si="107"/>
        <v>4.5432231198802251</v>
      </c>
      <c r="N216" s="479">
        <f t="shared" si="108"/>
        <v>4.196642251696991</v>
      </c>
      <c r="O216" s="480">
        <f t="shared" si="109"/>
        <v>2.6213876351332588</v>
      </c>
      <c r="P216" s="479">
        <f t="shared" si="97"/>
        <v>0</v>
      </c>
      <c r="Q216" s="480">
        <f t="shared" si="95"/>
        <v>4.196642251696991</v>
      </c>
      <c r="R216" s="480">
        <f t="shared" si="104"/>
        <v>0.8017452564494516</v>
      </c>
      <c r="S216" s="479">
        <f t="shared" si="105"/>
        <v>0.74058392677005735</v>
      </c>
      <c r="T216" s="480">
        <f t="shared" si="106"/>
        <v>0.46259781796469285</v>
      </c>
      <c r="U216" s="479">
        <f t="shared" si="103"/>
        <v>0</v>
      </c>
      <c r="V216" s="480">
        <f t="shared" si="96"/>
        <v>0.74058392677005735</v>
      </c>
      <c r="X216" s="455">
        <f t="shared" si="89"/>
        <v>1.5543122344752192E-15</v>
      </c>
    </row>
    <row r="217" spans="1:24" s="443" customFormat="1" ht="10.5" customHeight="1">
      <c r="A217" s="474" t="s">
        <v>105</v>
      </c>
      <c r="B217" s="440" t="s">
        <v>102</v>
      </c>
      <c r="C217" s="474" t="s">
        <v>162</v>
      </c>
      <c r="D217" s="440" t="s">
        <v>163</v>
      </c>
      <c r="E217" s="440" t="s">
        <v>287</v>
      </c>
      <c r="F217" s="440">
        <v>2026</v>
      </c>
      <c r="G217" s="488"/>
      <c r="H217" s="455"/>
      <c r="I217" s="455"/>
      <c r="J217" s="489"/>
      <c r="K217" s="490">
        <f t="shared" si="102"/>
        <v>1</v>
      </c>
      <c r="L217" s="490">
        <f t="shared" si="102"/>
        <v>0</v>
      </c>
      <c r="M217" s="478">
        <f t="shared" si="107"/>
        <v>0</v>
      </c>
      <c r="N217" s="479">
        <f t="shared" si="108"/>
        <v>0</v>
      </c>
      <c r="O217" s="480">
        <f t="shared" si="109"/>
        <v>0</v>
      </c>
      <c r="P217" s="479">
        <f t="shared" si="97"/>
        <v>0</v>
      </c>
      <c r="Q217" s="480">
        <f t="shared" si="95"/>
        <v>0</v>
      </c>
      <c r="R217" s="480">
        <f t="shared" si="104"/>
        <v>0</v>
      </c>
      <c r="S217" s="479">
        <f t="shared" si="105"/>
        <v>0</v>
      </c>
      <c r="T217" s="480">
        <f t="shared" si="106"/>
        <v>0</v>
      </c>
      <c r="U217" s="479">
        <f t="shared" si="103"/>
        <v>0</v>
      </c>
      <c r="V217" s="480">
        <f t="shared" si="96"/>
        <v>0</v>
      </c>
      <c r="X217" s="455">
        <f t="shared" si="89"/>
        <v>0</v>
      </c>
    </row>
    <row r="218" spans="1:24" s="443" customFormat="1" ht="10.5" customHeight="1">
      <c r="A218" s="474" t="s">
        <v>164</v>
      </c>
      <c r="B218" s="440" t="s">
        <v>165</v>
      </c>
      <c r="C218" s="474" t="s">
        <v>166</v>
      </c>
      <c r="D218" s="445" t="s">
        <v>167</v>
      </c>
      <c r="E218" s="440" t="s">
        <v>287</v>
      </c>
      <c r="F218" s="440">
        <v>2026</v>
      </c>
      <c r="G218" s="488">
        <v>1.2450686874023063</v>
      </c>
      <c r="H218" s="455">
        <v>2.3001766463783899</v>
      </c>
      <c r="I218" s="455">
        <v>0.80818914742201864</v>
      </c>
      <c r="J218" s="489"/>
      <c r="K218" s="448">
        <f t="shared" si="102"/>
        <v>0.8</v>
      </c>
      <c r="L218" s="448">
        <f t="shared" ref="L218:L226" si="110">L191</f>
        <v>0.19999999999999996</v>
      </c>
      <c r="M218" s="478">
        <f t="shared" si="107"/>
        <v>0.99605494992184507</v>
      </c>
      <c r="N218" s="479">
        <f t="shared" si="108"/>
        <v>1.8401413171027121</v>
      </c>
      <c r="O218" s="480">
        <f t="shared" si="109"/>
        <v>0.646551317937615</v>
      </c>
      <c r="P218" s="479">
        <f t="shared" si="97"/>
        <v>0</v>
      </c>
      <c r="Q218" s="480">
        <f t="shared" si="95"/>
        <v>1.8401413171027121</v>
      </c>
      <c r="R218" s="480">
        <f t="shared" si="104"/>
        <v>0.24901373748046118</v>
      </c>
      <c r="S218" s="479">
        <f t="shared" si="105"/>
        <v>0.46003532927567786</v>
      </c>
      <c r="T218" s="480">
        <f t="shared" si="106"/>
        <v>0.16163782948440369</v>
      </c>
      <c r="U218" s="479">
        <f t="shared" si="103"/>
        <v>0</v>
      </c>
      <c r="V218" s="480">
        <f t="shared" si="96"/>
        <v>0.46003532927567786</v>
      </c>
      <c r="X218" s="455">
        <f t="shared" si="89"/>
        <v>0</v>
      </c>
    </row>
    <row r="219" spans="1:24" s="443" customFormat="1" ht="10.5" customHeight="1" thickBot="1">
      <c r="A219" s="474" t="s">
        <v>164</v>
      </c>
      <c r="B219" s="440" t="s">
        <v>165</v>
      </c>
      <c r="C219" s="474" t="s">
        <v>166</v>
      </c>
      <c r="D219" s="445" t="s">
        <v>286</v>
      </c>
      <c r="E219" s="440" t="s">
        <v>287</v>
      </c>
      <c r="F219" s="440">
        <v>2026</v>
      </c>
      <c r="G219" s="488"/>
      <c r="H219" s="455"/>
      <c r="I219" s="455"/>
      <c r="J219" s="489"/>
      <c r="K219" s="448">
        <f t="shared" si="102"/>
        <v>0.8</v>
      </c>
      <c r="L219" s="448">
        <f t="shared" si="110"/>
        <v>0.19999999999999996</v>
      </c>
      <c r="M219" s="478">
        <f t="shared" si="107"/>
        <v>0</v>
      </c>
      <c r="N219" s="479">
        <f t="shared" si="108"/>
        <v>0</v>
      </c>
      <c r="O219" s="480">
        <f t="shared" si="109"/>
        <v>0</v>
      </c>
      <c r="P219" s="479">
        <f t="shared" si="97"/>
        <v>0</v>
      </c>
      <c r="Q219" s="480">
        <f>N219+P219</f>
        <v>0</v>
      </c>
      <c r="R219" s="480">
        <f t="shared" si="104"/>
        <v>0</v>
      </c>
      <c r="S219" s="479">
        <f t="shared" si="105"/>
        <v>0</v>
      </c>
      <c r="T219" s="480">
        <f t="shared" si="106"/>
        <v>0</v>
      </c>
      <c r="U219" s="479">
        <f t="shared" si="103"/>
        <v>0</v>
      </c>
      <c r="V219" s="480">
        <f>S219+U219</f>
        <v>0</v>
      </c>
      <c r="X219" s="455">
        <f t="shared" si="89"/>
        <v>0</v>
      </c>
    </row>
    <row r="220" spans="1:24" s="443" customFormat="1" ht="10.5" customHeight="1">
      <c r="A220" s="465" t="s">
        <v>85</v>
      </c>
      <c r="B220" s="466" t="s">
        <v>86</v>
      </c>
      <c r="C220" s="465" t="s">
        <v>87</v>
      </c>
      <c r="D220" s="466" t="s">
        <v>88</v>
      </c>
      <c r="E220" s="466" t="s">
        <v>288</v>
      </c>
      <c r="F220" s="466">
        <v>2026</v>
      </c>
      <c r="G220" s="485">
        <v>154.41019753841289</v>
      </c>
      <c r="H220" s="486">
        <v>329.14841189780316</v>
      </c>
      <c r="I220" s="486">
        <v>133.63936963424459</v>
      </c>
      <c r="J220" s="487"/>
      <c r="K220" s="442">
        <f t="shared" ref="K220:K226" si="111">K193</f>
        <v>1</v>
      </c>
      <c r="L220" s="442">
        <f t="shared" si="110"/>
        <v>0</v>
      </c>
      <c r="M220" s="471">
        <f t="shared" ref="M220:M223" si="112">G220*$K220</f>
        <v>154.41019753841289</v>
      </c>
      <c r="N220" s="472">
        <f t="shared" ref="N220:N223" si="113">H220*$K220</f>
        <v>329.14841189780316</v>
      </c>
      <c r="O220" s="473">
        <f t="shared" ref="O220:O223" si="114">I220*$K220</f>
        <v>133.63936963424459</v>
      </c>
      <c r="P220" s="472">
        <f t="shared" ref="P220:P239" si="115">J220*$K220</f>
        <v>0</v>
      </c>
      <c r="Q220" s="473">
        <f>N220+P220</f>
        <v>329.14841189780316</v>
      </c>
      <c r="R220" s="473">
        <f t="shared" ref="R220:R231" si="116">G220*$L220</f>
        <v>0</v>
      </c>
      <c r="S220" s="472">
        <f t="shared" ref="S220:S231" si="117">H220*$L220</f>
        <v>0</v>
      </c>
      <c r="T220" s="473">
        <f t="shared" ref="T220:T231" si="118">I220*$L220</f>
        <v>0</v>
      </c>
      <c r="U220" s="472">
        <f>J220*$L220</f>
        <v>0</v>
      </c>
      <c r="V220" s="473">
        <f>S220+U220</f>
        <v>0</v>
      </c>
      <c r="X220" s="455">
        <f t="shared" si="89"/>
        <v>0</v>
      </c>
    </row>
    <row r="221" spans="1:24" s="443" customFormat="1" ht="10.5" customHeight="1">
      <c r="A221" s="474" t="s">
        <v>85</v>
      </c>
      <c r="B221" s="440" t="s">
        <v>86</v>
      </c>
      <c r="C221" s="474" t="s">
        <v>91</v>
      </c>
      <c r="D221" s="440" t="s">
        <v>92</v>
      </c>
      <c r="E221" s="440" t="s">
        <v>288</v>
      </c>
      <c r="F221" s="440">
        <v>2026</v>
      </c>
      <c r="G221" s="488">
        <v>95.021660023638688</v>
      </c>
      <c r="H221" s="455">
        <v>274.29034324816934</v>
      </c>
      <c r="I221" s="455">
        <v>133.63936963424459</v>
      </c>
      <c r="J221" s="489"/>
      <c r="K221" s="442">
        <f t="shared" si="111"/>
        <v>1</v>
      </c>
      <c r="L221" s="442">
        <f t="shared" si="110"/>
        <v>0</v>
      </c>
      <c r="M221" s="478">
        <f t="shared" si="112"/>
        <v>95.021660023638688</v>
      </c>
      <c r="N221" s="479">
        <f t="shared" si="113"/>
        <v>274.29034324816934</v>
      </c>
      <c r="O221" s="480">
        <f t="shared" si="114"/>
        <v>133.63936963424459</v>
      </c>
      <c r="P221" s="479">
        <f t="shared" si="115"/>
        <v>0</v>
      </c>
      <c r="Q221" s="480">
        <f t="shared" ref="Q221:Q245" si="119">N221+P221</f>
        <v>274.29034324816934</v>
      </c>
      <c r="R221" s="480">
        <f t="shared" si="116"/>
        <v>0</v>
      </c>
      <c r="S221" s="479">
        <f t="shared" si="117"/>
        <v>0</v>
      </c>
      <c r="T221" s="480">
        <f t="shared" si="118"/>
        <v>0</v>
      </c>
      <c r="U221" s="479">
        <f t="shared" ref="U221:U245" si="120">J221-P221</f>
        <v>0</v>
      </c>
      <c r="V221" s="480">
        <f t="shared" ref="V221:V245" si="121">S221+U221</f>
        <v>0</v>
      </c>
      <c r="X221" s="455">
        <f t="shared" si="89"/>
        <v>0</v>
      </c>
    </row>
    <row r="222" spans="1:24" s="443" customFormat="1" ht="10.5" customHeight="1">
      <c r="A222" s="474" t="s">
        <v>93</v>
      </c>
      <c r="B222" s="440" t="s">
        <v>94</v>
      </c>
      <c r="C222" s="474" t="s">
        <v>95</v>
      </c>
      <c r="D222" s="440" t="s">
        <v>96</v>
      </c>
      <c r="E222" s="440" t="s">
        <v>288</v>
      </c>
      <c r="F222" s="440">
        <v>2026</v>
      </c>
      <c r="G222" s="488">
        <v>95.021660023638688</v>
      </c>
      <c r="H222" s="455">
        <v>65.829682379560637</v>
      </c>
      <c r="I222" s="455">
        <v>41.11980604130602</v>
      </c>
      <c r="J222" s="489"/>
      <c r="K222" s="442">
        <f t="shared" si="111"/>
        <v>1</v>
      </c>
      <c r="L222" s="442">
        <f t="shared" si="110"/>
        <v>0</v>
      </c>
      <c r="M222" s="478">
        <f t="shared" si="112"/>
        <v>95.021660023638688</v>
      </c>
      <c r="N222" s="479">
        <f t="shared" si="113"/>
        <v>65.829682379560637</v>
      </c>
      <c r="O222" s="480">
        <f t="shared" si="114"/>
        <v>41.11980604130602</v>
      </c>
      <c r="P222" s="479">
        <f t="shared" si="115"/>
        <v>0</v>
      </c>
      <c r="Q222" s="480">
        <f t="shared" si="119"/>
        <v>65.829682379560637</v>
      </c>
      <c r="R222" s="480">
        <f t="shared" si="116"/>
        <v>0</v>
      </c>
      <c r="S222" s="479">
        <f t="shared" si="117"/>
        <v>0</v>
      </c>
      <c r="T222" s="480">
        <f t="shared" si="118"/>
        <v>0</v>
      </c>
      <c r="U222" s="479">
        <f t="shared" si="120"/>
        <v>0</v>
      </c>
      <c r="V222" s="480">
        <f t="shared" si="121"/>
        <v>0</v>
      </c>
      <c r="X222" s="455">
        <f t="shared" si="89"/>
        <v>1.4210854715202004E-14</v>
      </c>
    </row>
    <row r="223" spans="1:24" s="443" customFormat="1" ht="10.5" customHeight="1">
      <c r="A223" s="474" t="s">
        <v>97</v>
      </c>
      <c r="B223" s="440" t="s">
        <v>98</v>
      </c>
      <c r="C223" s="474" t="s">
        <v>99</v>
      </c>
      <c r="D223" s="440" t="s">
        <v>100</v>
      </c>
      <c r="E223" s="440" t="s">
        <v>288</v>
      </c>
      <c r="F223" s="440">
        <v>2026</v>
      </c>
      <c r="G223" s="511">
        <v>38.27261306507669</v>
      </c>
      <c r="H223" s="512">
        <v>26.514733180656368</v>
      </c>
      <c r="I223" s="513">
        <v>16.562144099970482</v>
      </c>
      <c r="J223" s="489"/>
      <c r="K223" s="442">
        <f t="shared" si="111"/>
        <v>0</v>
      </c>
      <c r="L223" s="442">
        <f t="shared" si="110"/>
        <v>1</v>
      </c>
      <c r="M223" s="478">
        <f t="shared" si="112"/>
        <v>0</v>
      </c>
      <c r="N223" s="479">
        <f t="shared" si="113"/>
        <v>0</v>
      </c>
      <c r="O223" s="480">
        <f t="shared" si="114"/>
        <v>0</v>
      </c>
      <c r="P223" s="479">
        <f t="shared" si="115"/>
        <v>0</v>
      </c>
      <c r="Q223" s="480">
        <f t="shared" si="119"/>
        <v>0</v>
      </c>
      <c r="R223" s="480">
        <f t="shared" si="116"/>
        <v>38.27261306507669</v>
      </c>
      <c r="S223" s="479">
        <f t="shared" si="117"/>
        <v>26.514733180656368</v>
      </c>
      <c r="T223" s="480">
        <f t="shared" si="118"/>
        <v>16.562144099970482</v>
      </c>
      <c r="U223" s="479">
        <f t="shared" si="120"/>
        <v>0</v>
      </c>
      <c r="V223" s="480">
        <f t="shared" si="121"/>
        <v>26.514733180656368</v>
      </c>
      <c r="X223" s="455">
        <f t="shared" si="89"/>
        <v>0</v>
      </c>
    </row>
    <row r="224" spans="1:24" s="443" customFormat="1" ht="10.5" customHeight="1">
      <c r="A224" s="474" t="s">
        <v>189</v>
      </c>
      <c r="B224" s="440" t="s">
        <v>102</v>
      </c>
      <c r="C224" s="474" t="s">
        <v>103</v>
      </c>
      <c r="D224" s="440" t="s">
        <v>104</v>
      </c>
      <c r="E224" s="440" t="s">
        <v>288</v>
      </c>
      <c r="F224" s="440">
        <v>2026</v>
      </c>
      <c r="G224" s="510">
        <v>38.27261306507669</v>
      </c>
      <c r="H224" s="514">
        <v>53.029466361312736</v>
      </c>
      <c r="I224" s="514">
        <v>16.562144099970482</v>
      </c>
      <c r="J224" s="489"/>
      <c r="K224" s="442">
        <f t="shared" si="111"/>
        <v>0</v>
      </c>
      <c r="L224" s="442">
        <f t="shared" si="110"/>
        <v>1</v>
      </c>
      <c r="M224" s="488">
        <v>0</v>
      </c>
      <c r="N224" s="491">
        <v>0</v>
      </c>
      <c r="O224" s="455">
        <v>0</v>
      </c>
      <c r="P224" s="479">
        <f t="shared" si="115"/>
        <v>0</v>
      </c>
      <c r="Q224" s="480">
        <f t="shared" si="119"/>
        <v>0</v>
      </c>
      <c r="R224" s="480">
        <f>G224*$L224</f>
        <v>38.27261306507669</v>
      </c>
      <c r="S224" s="479">
        <f t="shared" si="117"/>
        <v>53.029466361312736</v>
      </c>
      <c r="T224" s="480">
        <f t="shared" si="118"/>
        <v>16.562144099970482</v>
      </c>
      <c r="U224" s="479">
        <f t="shared" si="120"/>
        <v>0</v>
      </c>
      <c r="V224" s="480">
        <f t="shared" si="121"/>
        <v>53.029466361312736</v>
      </c>
      <c r="X224" s="455">
        <f t="shared" si="89"/>
        <v>0</v>
      </c>
    </row>
    <row r="225" spans="1:24" s="443" customFormat="1" ht="10.5" customHeight="1">
      <c r="A225" s="474" t="s">
        <v>105</v>
      </c>
      <c r="B225" s="440" t="s">
        <v>102</v>
      </c>
      <c r="C225" s="474" t="s">
        <v>106</v>
      </c>
      <c r="D225" s="440" t="s">
        <v>107</v>
      </c>
      <c r="E225" s="440" t="s">
        <v>288</v>
      </c>
      <c r="F225" s="440">
        <v>2026</v>
      </c>
      <c r="G225" s="488">
        <v>43.815543233122277</v>
      </c>
      <c r="H225" s="455">
        <v>474.16054229882968</v>
      </c>
      <c r="I225" s="455">
        <v>28.441199178569999</v>
      </c>
      <c r="J225" s="489"/>
      <c r="K225" s="442">
        <f t="shared" si="111"/>
        <v>1</v>
      </c>
      <c r="L225" s="442">
        <f t="shared" si="110"/>
        <v>0</v>
      </c>
      <c r="M225" s="478">
        <f t="shared" ref="M225:O227" si="122">G225*$K225</f>
        <v>43.815543233122277</v>
      </c>
      <c r="N225" s="479">
        <f t="shared" si="122"/>
        <v>474.16054229882968</v>
      </c>
      <c r="O225" s="480">
        <f t="shared" si="122"/>
        <v>28.441199178569999</v>
      </c>
      <c r="P225" s="479">
        <f t="shared" si="115"/>
        <v>0</v>
      </c>
      <c r="Q225" s="480">
        <f>N225+P225</f>
        <v>474.16054229882968</v>
      </c>
      <c r="R225" s="480">
        <f t="shared" si="116"/>
        <v>0</v>
      </c>
      <c r="S225" s="479">
        <f t="shared" si="117"/>
        <v>0</v>
      </c>
      <c r="T225" s="480">
        <f t="shared" si="118"/>
        <v>0</v>
      </c>
      <c r="U225" s="479">
        <f t="shared" si="120"/>
        <v>0</v>
      </c>
      <c r="V225" s="480">
        <f>S225+U225</f>
        <v>0</v>
      </c>
      <c r="X225" s="455">
        <f t="shared" si="89"/>
        <v>-5.6843418860808015E-14</v>
      </c>
    </row>
    <row r="226" spans="1:24" s="443" customFormat="1" ht="10.5" customHeight="1">
      <c r="A226" s="474" t="s">
        <v>108</v>
      </c>
      <c r="B226" s="440" t="s">
        <v>109</v>
      </c>
      <c r="C226" s="474" t="s">
        <v>110</v>
      </c>
      <c r="D226" s="440" t="s">
        <v>111</v>
      </c>
      <c r="E226" s="440" t="s">
        <v>288</v>
      </c>
      <c r="F226" s="440">
        <v>2026</v>
      </c>
      <c r="G226" s="488">
        <v>54.769429041402844</v>
      </c>
      <c r="H226" s="455">
        <v>354.13930983819193</v>
      </c>
      <c r="I226" s="455">
        <v>56.882398357139998</v>
      </c>
      <c r="J226" s="489"/>
      <c r="K226" s="442">
        <f t="shared" si="111"/>
        <v>1</v>
      </c>
      <c r="L226" s="442">
        <f t="shared" si="110"/>
        <v>0</v>
      </c>
      <c r="M226" s="478">
        <f t="shared" si="122"/>
        <v>54.769429041402844</v>
      </c>
      <c r="N226" s="479">
        <f t="shared" si="122"/>
        <v>354.13930983819193</v>
      </c>
      <c r="O226" s="480">
        <f t="shared" si="122"/>
        <v>56.882398357139998</v>
      </c>
      <c r="P226" s="479">
        <f t="shared" si="115"/>
        <v>0</v>
      </c>
      <c r="Q226" s="480">
        <f t="shared" si="119"/>
        <v>354.13930983819193</v>
      </c>
      <c r="R226" s="480">
        <f t="shared" si="116"/>
        <v>0</v>
      </c>
      <c r="S226" s="479">
        <f t="shared" si="117"/>
        <v>0</v>
      </c>
      <c r="T226" s="480">
        <f t="shared" si="118"/>
        <v>0</v>
      </c>
      <c r="U226" s="479">
        <f t="shared" si="120"/>
        <v>0</v>
      </c>
      <c r="V226" s="480">
        <f t="shared" si="121"/>
        <v>0</v>
      </c>
      <c r="X226" s="455">
        <f t="shared" si="89"/>
        <v>0</v>
      </c>
    </row>
    <row r="227" spans="1:24" s="443" customFormat="1" ht="10.5" customHeight="1">
      <c r="A227" s="474" t="s">
        <v>112</v>
      </c>
      <c r="B227" s="440" t="s">
        <v>113</v>
      </c>
      <c r="C227" s="474" t="s">
        <v>114</v>
      </c>
      <c r="D227" s="440" t="s">
        <v>115</v>
      </c>
      <c r="E227" s="440" t="s">
        <v>288</v>
      </c>
      <c r="F227" s="440">
        <v>2026</v>
      </c>
      <c r="G227" s="488">
        <v>87.631086466244554</v>
      </c>
      <c r="H227" s="455"/>
      <c r="I227" s="455"/>
      <c r="J227" s="489"/>
      <c r="K227" s="442">
        <f t="shared" ref="K227:L245" si="123">K200</f>
        <v>1</v>
      </c>
      <c r="L227" s="442">
        <f t="shared" si="123"/>
        <v>0</v>
      </c>
      <c r="M227" s="478">
        <f t="shared" si="122"/>
        <v>87.631086466244554</v>
      </c>
      <c r="N227" s="479">
        <f t="shared" si="122"/>
        <v>0</v>
      </c>
      <c r="O227" s="480">
        <f t="shared" si="122"/>
        <v>0</v>
      </c>
      <c r="P227" s="479">
        <f t="shared" si="115"/>
        <v>0</v>
      </c>
      <c r="Q227" s="480">
        <f t="shared" si="119"/>
        <v>0</v>
      </c>
      <c r="R227" s="480">
        <f t="shared" si="116"/>
        <v>0</v>
      </c>
      <c r="S227" s="479">
        <f t="shared" si="117"/>
        <v>0</v>
      </c>
      <c r="T227" s="480">
        <f t="shared" si="118"/>
        <v>0</v>
      </c>
      <c r="U227" s="479">
        <f t="shared" si="120"/>
        <v>0</v>
      </c>
      <c r="V227" s="480">
        <f t="shared" si="121"/>
        <v>0</v>
      </c>
      <c r="X227" s="455">
        <f t="shared" si="89"/>
        <v>0</v>
      </c>
    </row>
    <row r="228" spans="1:24" s="443" customFormat="1" ht="10.5" customHeight="1">
      <c r="A228" s="474" t="s">
        <v>116</v>
      </c>
      <c r="B228" s="440" t="s">
        <v>117</v>
      </c>
      <c r="C228" s="474" t="s">
        <v>118</v>
      </c>
      <c r="D228" s="440" t="s">
        <v>119</v>
      </c>
      <c r="E228" s="440" t="s">
        <v>288</v>
      </c>
      <c r="F228" s="440">
        <v>2026</v>
      </c>
      <c r="G228" s="488">
        <v>47.840766331345861</v>
      </c>
      <c r="H228" s="455">
        <v>44.191221967760605</v>
      </c>
      <c r="I228" s="455">
        <v>16.562144099970482</v>
      </c>
      <c r="J228" s="489"/>
      <c r="K228" s="442">
        <f t="shared" si="123"/>
        <v>0</v>
      </c>
      <c r="L228" s="442">
        <f t="shared" si="123"/>
        <v>1</v>
      </c>
      <c r="M228" s="488"/>
      <c r="N228" s="491"/>
      <c r="O228" s="455"/>
      <c r="P228" s="479">
        <f t="shared" si="115"/>
        <v>0</v>
      </c>
      <c r="Q228" s="480">
        <f t="shared" si="119"/>
        <v>0</v>
      </c>
      <c r="R228" s="480">
        <f t="shared" si="116"/>
        <v>47.840766331345861</v>
      </c>
      <c r="S228" s="479">
        <f t="shared" si="117"/>
        <v>44.191221967760605</v>
      </c>
      <c r="T228" s="480">
        <f t="shared" si="118"/>
        <v>16.562144099970482</v>
      </c>
      <c r="U228" s="479">
        <f t="shared" si="120"/>
        <v>0</v>
      </c>
      <c r="V228" s="480">
        <f t="shared" si="121"/>
        <v>44.191221967760605</v>
      </c>
      <c r="X228" s="455">
        <f t="shared" si="89"/>
        <v>0</v>
      </c>
    </row>
    <row r="229" spans="1:24" s="443" customFormat="1" ht="10.5" customHeight="1">
      <c r="A229" s="474" t="s">
        <v>116</v>
      </c>
      <c r="B229" s="440" t="s">
        <v>117</v>
      </c>
      <c r="C229" s="474" t="s">
        <v>120</v>
      </c>
      <c r="D229" s="440" t="s">
        <v>121</v>
      </c>
      <c r="E229" s="440" t="s">
        <v>288</v>
      </c>
      <c r="F229" s="440">
        <v>2026</v>
      </c>
      <c r="G229" s="488">
        <v>66.977072863884189</v>
      </c>
      <c r="H229" s="455">
        <v>61.867710754864852</v>
      </c>
      <c r="I229" s="455">
        <v>25.671323354954247</v>
      </c>
      <c r="J229" s="489"/>
      <c r="K229" s="442">
        <f t="shared" si="123"/>
        <v>0</v>
      </c>
      <c r="L229" s="442">
        <f t="shared" si="123"/>
        <v>1</v>
      </c>
      <c r="M229" s="488">
        <v>0</v>
      </c>
      <c r="N229" s="491">
        <v>0</v>
      </c>
      <c r="O229" s="455">
        <v>0</v>
      </c>
      <c r="P229" s="479">
        <f t="shared" si="115"/>
        <v>0</v>
      </c>
      <c r="Q229" s="480">
        <f t="shared" si="119"/>
        <v>0</v>
      </c>
      <c r="R229" s="480">
        <f t="shared" si="116"/>
        <v>66.977072863884189</v>
      </c>
      <c r="S229" s="479">
        <f t="shared" si="117"/>
        <v>61.867710754864852</v>
      </c>
      <c r="T229" s="480">
        <f t="shared" si="118"/>
        <v>25.671323354954247</v>
      </c>
      <c r="U229" s="479">
        <f t="shared" si="120"/>
        <v>0</v>
      </c>
      <c r="V229" s="480">
        <f t="shared" si="121"/>
        <v>61.867710754864852</v>
      </c>
      <c r="X229" s="455">
        <f t="shared" ref="X229:X245" si="124">SUM(G229:J229) -M229-O229-Q229-R229-T229-V229</f>
        <v>0</v>
      </c>
    </row>
    <row r="230" spans="1:24" s="443" customFormat="1" ht="10.5" customHeight="1">
      <c r="A230" s="474" t="s">
        <v>122</v>
      </c>
      <c r="B230" s="440" t="s">
        <v>123</v>
      </c>
      <c r="C230" s="474" t="s">
        <v>124</v>
      </c>
      <c r="D230" s="440" t="s">
        <v>125</v>
      </c>
      <c r="E230" s="440" t="s">
        <v>288</v>
      </c>
      <c r="F230" s="440">
        <v>2026</v>
      </c>
      <c r="G230" s="488">
        <v>350.52434586497833</v>
      </c>
      <c r="H230" s="455">
        <v>404.73063981507647</v>
      </c>
      <c r="I230" s="455">
        <v>199.08839424998996</v>
      </c>
      <c r="J230" s="489"/>
      <c r="K230" s="442">
        <f t="shared" si="123"/>
        <v>1</v>
      </c>
      <c r="L230" s="442">
        <f t="shared" si="123"/>
        <v>0</v>
      </c>
      <c r="M230" s="478">
        <f>G230*$K230</f>
        <v>350.52434586497833</v>
      </c>
      <c r="N230" s="479">
        <f>H230*$K230</f>
        <v>404.73063981507647</v>
      </c>
      <c r="O230" s="480">
        <f>I230*$K230</f>
        <v>199.08839424998996</v>
      </c>
      <c r="P230" s="479">
        <f t="shared" si="115"/>
        <v>0</v>
      </c>
      <c r="Q230" s="480">
        <f t="shared" si="119"/>
        <v>404.73063981507647</v>
      </c>
      <c r="R230" s="480">
        <f t="shared" si="116"/>
        <v>0</v>
      </c>
      <c r="S230" s="479">
        <f t="shared" si="117"/>
        <v>0</v>
      </c>
      <c r="T230" s="480">
        <f t="shared" si="118"/>
        <v>0</v>
      </c>
      <c r="U230" s="479">
        <f t="shared" si="120"/>
        <v>0</v>
      </c>
      <c r="V230" s="480">
        <f t="shared" si="121"/>
        <v>0</v>
      </c>
      <c r="X230" s="455">
        <f t="shared" si="124"/>
        <v>5.6843418860808015E-14</v>
      </c>
    </row>
    <row r="231" spans="1:24" s="443" customFormat="1" ht="10.5" customHeight="1">
      <c r="A231" s="474" t="s">
        <v>126</v>
      </c>
      <c r="B231" s="440" t="s">
        <v>127</v>
      </c>
      <c r="C231" s="474" t="s">
        <v>128</v>
      </c>
      <c r="D231" s="440" t="s">
        <v>129</v>
      </c>
      <c r="E231" s="440" t="s">
        <v>288</v>
      </c>
      <c r="F231" s="440">
        <v>2026</v>
      </c>
      <c r="G231" s="488">
        <v>76.545226130153381</v>
      </c>
      <c r="H231" s="455">
        <v>70.43169954196911</v>
      </c>
      <c r="I231" s="455">
        <v>41.405360249926197</v>
      </c>
      <c r="J231" s="489"/>
      <c r="K231" s="442">
        <f t="shared" si="123"/>
        <v>0</v>
      </c>
      <c r="L231" s="442">
        <f t="shared" si="123"/>
        <v>1</v>
      </c>
      <c r="M231" s="488"/>
      <c r="N231" s="491"/>
      <c r="O231" s="455"/>
      <c r="P231" s="479">
        <f t="shared" si="115"/>
        <v>0</v>
      </c>
      <c r="Q231" s="480">
        <f t="shared" si="119"/>
        <v>0</v>
      </c>
      <c r="R231" s="480">
        <f t="shared" si="116"/>
        <v>76.545226130153381</v>
      </c>
      <c r="S231" s="479">
        <f t="shared" si="117"/>
        <v>70.43169954196911</v>
      </c>
      <c r="T231" s="480">
        <f t="shared" si="118"/>
        <v>41.405360249926197</v>
      </c>
      <c r="U231" s="479">
        <f t="shared" si="120"/>
        <v>0</v>
      </c>
      <c r="V231" s="480">
        <f t="shared" si="121"/>
        <v>70.43169954196911</v>
      </c>
      <c r="X231" s="455">
        <f t="shared" si="124"/>
        <v>0</v>
      </c>
    </row>
    <row r="232" spans="1:24" s="443" customFormat="1" ht="10.5" customHeight="1">
      <c r="A232" s="474" t="s">
        <v>126</v>
      </c>
      <c r="B232" s="440" t="s">
        <v>127</v>
      </c>
      <c r="C232" s="474" t="s">
        <v>267</v>
      </c>
      <c r="D232" s="445" t="s">
        <v>268</v>
      </c>
      <c r="E232" s="440" t="s">
        <v>288</v>
      </c>
      <c r="F232" s="440">
        <v>2026</v>
      </c>
      <c r="G232" s="488">
        <v>38.27261306507669</v>
      </c>
      <c r="H232" s="455">
        <v>26.240477574208494</v>
      </c>
      <c r="I232" s="455">
        <v>46.374003479917342</v>
      </c>
      <c r="J232" s="489"/>
      <c r="K232" s="442">
        <f t="shared" si="123"/>
        <v>0</v>
      </c>
      <c r="L232" s="442">
        <f t="shared" si="123"/>
        <v>1</v>
      </c>
      <c r="M232" s="488">
        <v>0</v>
      </c>
      <c r="N232" s="491">
        <v>0</v>
      </c>
      <c r="O232" s="455">
        <v>0</v>
      </c>
      <c r="P232" s="479">
        <f t="shared" si="115"/>
        <v>0</v>
      </c>
      <c r="Q232" s="480">
        <f t="shared" si="119"/>
        <v>0</v>
      </c>
      <c r="R232" s="480">
        <f t="shared" ref="R232:R245" si="125">G232*$L232</f>
        <v>38.27261306507669</v>
      </c>
      <c r="S232" s="479">
        <f t="shared" ref="S232:S245" si="126">H232*$L232</f>
        <v>26.240477574208494</v>
      </c>
      <c r="T232" s="480">
        <f t="shared" ref="T232:T245" si="127">I232*$L232</f>
        <v>46.374003479917342</v>
      </c>
      <c r="U232" s="479">
        <f t="shared" si="120"/>
        <v>0</v>
      </c>
      <c r="V232" s="480">
        <f t="shared" si="121"/>
        <v>26.240477574208494</v>
      </c>
      <c r="X232" s="455">
        <f t="shared" si="124"/>
        <v>0</v>
      </c>
    </row>
    <row r="233" spans="1:24" s="443" customFormat="1" ht="10.5" customHeight="1">
      <c r="A233" s="474" t="s">
        <v>130</v>
      </c>
      <c r="B233" s="440" t="s">
        <v>131</v>
      </c>
      <c r="C233" s="474" t="s">
        <v>132</v>
      </c>
      <c r="D233" s="440" t="s">
        <v>133</v>
      </c>
      <c r="E233" s="440" t="s">
        <v>288</v>
      </c>
      <c r="F233" s="440">
        <v>2026</v>
      </c>
      <c r="G233" s="488">
        <v>273.84714520701431</v>
      </c>
      <c r="H233" s="455">
        <v>404.73063981507647</v>
      </c>
      <c r="I233" s="455">
        <v>0.62821925896439756</v>
      </c>
      <c r="J233" s="489"/>
      <c r="K233" s="442">
        <f t="shared" si="123"/>
        <v>1</v>
      </c>
      <c r="L233" s="442">
        <f t="shared" si="123"/>
        <v>0</v>
      </c>
      <c r="M233" s="478">
        <f t="shared" ref="M233:M245" si="128">G233*$K233</f>
        <v>273.84714520701431</v>
      </c>
      <c r="N233" s="479">
        <f t="shared" ref="N233:N245" si="129">H233*$K233</f>
        <v>404.73063981507647</v>
      </c>
      <c r="O233" s="480">
        <f t="shared" ref="O233:O245" si="130">I233*$K233</f>
        <v>0.62821925896439756</v>
      </c>
      <c r="P233" s="479">
        <f t="shared" si="115"/>
        <v>0</v>
      </c>
      <c r="Q233" s="480">
        <f t="shared" si="119"/>
        <v>404.73063981507647</v>
      </c>
      <c r="R233" s="480">
        <f t="shared" si="125"/>
        <v>0</v>
      </c>
      <c r="S233" s="479">
        <f t="shared" si="126"/>
        <v>0</v>
      </c>
      <c r="T233" s="480">
        <f t="shared" si="127"/>
        <v>0</v>
      </c>
      <c r="U233" s="479">
        <f t="shared" si="120"/>
        <v>0</v>
      </c>
      <c r="V233" s="480">
        <f t="shared" si="121"/>
        <v>0</v>
      </c>
      <c r="X233" s="455">
        <f t="shared" si="124"/>
        <v>-5.6843418860808015E-14</v>
      </c>
    </row>
    <row r="234" spans="1:24" s="443" customFormat="1" ht="10.5" customHeight="1">
      <c r="A234" s="474" t="s">
        <v>134</v>
      </c>
      <c r="B234" s="440" t="s">
        <v>135</v>
      </c>
      <c r="C234" s="474" t="s">
        <v>136</v>
      </c>
      <c r="D234" s="440" t="s">
        <v>137</v>
      </c>
      <c r="E234" s="440" t="s">
        <v>288</v>
      </c>
      <c r="F234" s="440">
        <v>2026</v>
      </c>
      <c r="G234" s="488">
        <v>306.18090452061358</v>
      </c>
      <c r="H234" s="455">
        <v>839.63321738745162</v>
      </c>
      <c r="I234" s="455">
        <v>219.44840932460892</v>
      </c>
      <c r="J234" s="489"/>
      <c r="K234" s="448">
        <f t="shared" si="123"/>
        <v>0.85</v>
      </c>
      <c r="L234" s="448">
        <f t="shared" si="123"/>
        <v>0.15000000000000002</v>
      </c>
      <c r="M234" s="478">
        <f t="shared" si="128"/>
        <v>260.25376884252154</v>
      </c>
      <c r="N234" s="479">
        <f t="shared" si="129"/>
        <v>713.68823477933381</v>
      </c>
      <c r="O234" s="480">
        <f t="shared" si="130"/>
        <v>186.53114792591757</v>
      </c>
      <c r="P234" s="479">
        <f t="shared" si="115"/>
        <v>0</v>
      </c>
      <c r="Q234" s="480">
        <f t="shared" si="119"/>
        <v>713.68823477933381</v>
      </c>
      <c r="R234" s="480">
        <f t="shared" si="125"/>
        <v>45.927135678092043</v>
      </c>
      <c r="S234" s="479">
        <f t="shared" si="126"/>
        <v>125.94498260811777</v>
      </c>
      <c r="T234" s="480">
        <f t="shared" si="127"/>
        <v>32.917261398691345</v>
      </c>
      <c r="U234" s="479">
        <f t="shared" si="120"/>
        <v>0</v>
      </c>
      <c r="V234" s="480">
        <f t="shared" si="121"/>
        <v>125.94498260811777</v>
      </c>
      <c r="X234" s="455">
        <f t="shared" si="124"/>
        <v>1.2789769243681803E-13</v>
      </c>
    </row>
    <row r="235" spans="1:24" s="443" customFormat="1" ht="10.5" customHeight="1">
      <c r="A235" s="474" t="s">
        <v>134</v>
      </c>
      <c r="B235" s="440" t="s">
        <v>135</v>
      </c>
      <c r="C235" s="474" t="s">
        <v>138</v>
      </c>
      <c r="D235" s="440" t="s">
        <v>139</v>
      </c>
      <c r="E235" s="440" t="s">
        <v>288</v>
      </c>
      <c r="F235" s="440">
        <v>2026</v>
      </c>
      <c r="G235" s="488">
        <v>66.977072863884203</v>
      </c>
      <c r="H235" s="455">
        <v>176.76488787104242</v>
      </c>
      <c r="I235" s="455">
        <v>41.405360249926197</v>
      </c>
      <c r="J235" s="489"/>
      <c r="K235" s="448">
        <f t="shared" si="123"/>
        <v>0.85</v>
      </c>
      <c r="L235" s="448">
        <f t="shared" si="123"/>
        <v>0.15000000000000002</v>
      </c>
      <c r="M235" s="478">
        <f t="shared" si="128"/>
        <v>56.93051193430157</v>
      </c>
      <c r="N235" s="479">
        <f t="shared" si="129"/>
        <v>150.25015469038604</v>
      </c>
      <c r="O235" s="480">
        <f t="shared" si="130"/>
        <v>35.19455621243727</v>
      </c>
      <c r="P235" s="479">
        <f t="shared" si="115"/>
        <v>0</v>
      </c>
      <c r="Q235" s="480">
        <f t="shared" si="119"/>
        <v>150.25015469038604</v>
      </c>
      <c r="R235" s="480">
        <f t="shared" si="125"/>
        <v>10.046560929582633</v>
      </c>
      <c r="S235" s="479">
        <f t="shared" si="126"/>
        <v>26.514733180656368</v>
      </c>
      <c r="T235" s="480">
        <f t="shared" si="127"/>
        <v>6.2108040374889306</v>
      </c>
      <c r="U235" s="479">
        <f t="shared" si="120"/>
        <v>0</v>
      </c>
      <c r="V235" s="480">
        <f t="shared" si="121"/>
        <v>26.514733180656368</v>
      </c>
      <c r="X235" s="455">
        <f t="shared" si="124"/>
        <v>4.2632564145606011E-14</v>
      </c>
    </row>
    <row r="236" spans="1:24" s="443" customFormat="1" ht="10.5" customHeight="1">
      <c r="A236" s="474" t="s">
        <v>134</v>
      </c>
      <c r="B236" s="440" t="s">
        <v>135</v>
      </c>
      <c r="C236" s="474" t="s">
        <v>140</v>
      </c>
      <c r="D236" s="445" t="s">
        <v>141</v>
      </c>
      <c r="E236" s="440" t="s">
        <v>288</v>
      </c>
      <c r="F236" s="440">
        <v>2026</v>
      </c>
      <c r="G236" s="488">
        <v>239.20383165672936</v>
      </c>
      <c r="H236" s="455">
        <v>1237.3542150972969</v>
      </c>
      <c r="I236" s="455">
        <v>49.686432299911445</v>
      </c>
      <c r="J236" s="489"/>
      <c r="K236" s="448">
        <f t="shared" si="123"/>
        <v>0.85</v>
      </c>
      <c r="L236" s="448">
        <f t="shared" si="123"/>
        <v>0.15000000000000002</v>
      </c>
      <c r="M236" s="478">
        <f t="shared" si="128"/>
        <v>203.32325690821995</v>
      </c>
      <c r="N236" s="479">
        <f t="shared" si="129"/>
        <v>1051.7510828327024</v>
      </c>
      <c r="O236" s="480">
        <f t="shared" si="130"/>
        <v>42.233467454924728</v>
      </c>
      <c r="P236" s="479">
        <f t="shared" si="115"/>
        <v>0</v>
      </c>
      <c r="Q236" s="480">
        <f t="shared" si="119"/>
        <v>1051.7510828327024</v>
      </c>
      <c r="R236" s="480">
        <f t="shared" si="125"/>
        <v>35.88057474850941</v>
      </c>
      <c r="S236" s="479">
        <f t="shared" si="126"/>
        <v>185.60313226459456</v>
      </c>
      <c r="T236" s="480">
        <f t="shared" si="127"/>
        <v>7.4529648449867176</v>
      </c>
      <c r="U236" s="479">
        <f t="shared" si="120"/>
        <v>0</v>
      </c>
      <c r="V236" s="480">
        <f t="shared" si="121"/>
        <v>185.60313226459456</v>
      </c>
      <c r="X236" s="455">
        <f t="shared" si="124"/>
        <v>0</v>
      </c>
    </row>
    <row r="237" spans="1:24" s="443" customFormat="1" ht="10.5" customHeight="1">
      <c r="A237" s="474" t="s">
        <v>142</v>
      </c>
      <c r="B237" s="440" t="s">
        <v>143</v>
      </c>
      <c r="C237" s="474" t="s">
        <v>144</v>
      </c>
      <c r="D237" s="440" t="s">
        <v>145</v>
      </c>
      <c r="E237" s="440" t="s">
        <v>288</v>
      </c>
      <c r="F237" s="440">
        <v>2026</v>
      </c>
      <c r="G237" s="488">
        <v>109.53885808280569</v>
      </c>
      <c r="H237" s="455">
        <v>404.73063981507647</v>
      </c>
      <c r="I237" s="455">
        <v>104.28439698809001</v>
      </c>
      <c r="J237" s="489"/>
      <c r="K237" s="442">
        <f t="shared" si="123"/>
        <v>1</v>
      </c>
      <c r="L237" s="442">
        <f t="shared" si="123"/>
        <v>0</v>
      </c>
      <c r="M237" s="478">
        <f t="shared" si="128"/>
        <v>109.53885808280569</v>
      </c>
      <c r="N237" s="479">
        <f t="shared" si="129"/>
        <v>404.73063981507647</v>
      </c>
      <c r="O237" s="480">
        <f t="shared" si="130"/>
        <v>104.28439698809001</v>
      </c>
      <c r="P237" s="479">
        <f t="shared" si="115"/>
        <v>0</v>
      </c>
      <c r="Q237" s="480">
        <f t="shared" si="119"/>
        <v>404.73063981507647</v>
      </c>
      <c r="R237" s="480">
        <f t="shared" si="125"/>
        <v>0</v>
      </c>
      <c r="S237" s="479">
        <f t="shared" si="126"/>
        <v>0</v>
      </c>
      <c r="T237" s="480">
        <f t="shared" si="127"/>
        <v>0</v>
      </c>
      <c r="U237" s="479">
        <f t="shared" si="120"/>
        <v>0</v>
      </c>
      <c r="V237" s="480">
        <f t="shared" si="121"/>
        <v>0</v>
      </c>
      <c r="X237" s="455">
        <f t="shared" si="124"/>
        <v>-5.6843418860808015E-14</v>
      </c>
    </row>
    <row r="238" spans="1:24" s="443" customFormat="1" ht="10.5" customHeight="1">
      <c r="A238" s="474" t="s">
        <v>146</v>
      </c>
      <c r="B238" s="440" t="s">
        <v>147</v>
      </c>
      <c r="C238" s="474" t="s">
        <v>148</v>
      </c>
      <c r="D238" s="440" t="s">
        <v>149</v>
      </c>
      <c r="E238" s="440" t="s">
        <v>288</v>
      </c>
      <c r="F238" s="440">
        <v>2026</v>
      </c>
      <c r="G238" s="488">
        <v>118.77707502954834</v>
      </c>
      <c r="H238" s="455">
        <v>175.54581967882837</v>
      </c>
      <c r="I238" s="455">
        <v>113.07946661359158</v>
      </c>
      <c r="J238" s="489"/>
      <c r="K238" s="442">
        <f t="shared" si="123"/>
        <v>1</v>
      </c>
      <c r="L238" s="442">
        <f t="shared" si="123"/>
        <v>0</v>
      </c>
      <c r="M238" s="478">
        <f t="shared" si="128"/>
        <v>118.77707502954834</v>
      </c>
      <c r="N238" s="479">
        <f t="shared" si="129"/>
        <v>175.54581967882837</v>
      </c>
      <c r="O238" s="480">
        <f t="shared" si="130"/>
        <v>113.07946661359158</v>
      </c>
      <c r="P238" s="479">
        <f t="shared" si="115"/>
        <v>0</v>
      </c>
      <c r="Q238" s="480">
        <f t="shared" si="119"/>
        <v>175.54581967882837</v>
      </c>
      <c r="R238" s="480">
        <f t="shared" si="125"/>
        <v>0</v>
      </c>
      <c r="S238" s="479">
        <f t="shared" si="126"/>
        <v>0</v>
      </c>
      <c r="T238" s="480">
        <f t="shared" si="127"/>
        <v>0</v>
      </c>
      <c r="U238" s="479">
        <f t="shared" si="120"/>
        <v>0</v>
      </c>
      <c r="V238" s="480">
        <f t="shared" si="121"/>
        <v>0</v>
      </c>
      <c r="X238" s="455">
        <f t="shared" si="124"/>
        <v>-5.6843418860808015E-14</v>
      </c>
    </row>
    <row r="239" spans="1:24" s="443" customFormat="1" ht="10.5" customHeight="1">
      <c r="A239" s="474" t="s">
        <v>150</v>
      </c>
      <c r="B239" s="440" t="s">
        <v>151</v>
      </c>
      <c r="C239" s="474" t="s">
        <v>152</v>
      </c>
      <c r="D239" s="440" t="s">
        <v>153</v>
      </c>
      <c r="E239" s="440" t="s">
        <v>288</v>
      </c>
      <c r="F239" s="440">
        <v>2026</v>
      </c>
      <c r="G239" s="488">
        <v>118.77707502954834</v>
      </c>
      <c r="H239" s="455">
        <v>614.41036887589917</v>
      </c>
      <c r="I239" s="455">
        <v>205.5990302065301</v>
      </c>
      <c r="J239" s="489"/>
      <c r="K239" s="442">
        <f t="shared" si="123"/>
        <v>1</v>
      </c>
      <c r="L239" s="442">
        <f t="shared" si="123"/>
        <v>0</v>
      </c>
      <c r="M239" s="478">
        <f t="shared" si="128"/>
        <v>118.77707502954834</v>
      </c>
      <c r="N239" s="479">
        <f t="shared" si="129"/>
        <v>614.41036887589917</v>
      </c>
      <c r="O239" s="480">
        <f t="shared" si="130"/>
        <v>205.5990302065301</v>
      </c>
      <c r="P239" s="479">
        <f t="shared" si="115"/>
        <v>0</v>
      </c>
      <c r="Q239" s="480">
        <f t="shared" si="119"/>
        <v>614.41036887589917</v>
      </c>
      <c r="R239" s="480">
        <f t="shared" si="125"/>
        <v>0</v>
      </c>
      <c r="S239" s="479">
        <f t="shared" si="126"/>
        <v>0</v>
      </c>
      <c r="T239" s="480">
        <f t="shared" si="127"/>
        <v>0</v>
      </c>
      <c r="U239" s="479">
        <f t="shared" si="120"/>
        <v>0</v>
      </c>
      <c r="V239" s="480">
        <f t="shared" si="121"/>
        <v>0</v>
      </c>
      <c r="X239" s="455">
        <f t="shared" si="124"/>
        <v>0</v>
      </c>
    </row>
    <row r="240" spans="1:24" s="443" customFormat="1" ht="10.5" customHeight="1">
      <c r="A240" s="474" t="s">
        <v>134</v>
      </c>
      <c r="B240" s="440" t="s">
        <v>135</v>
      </c>
      <c r="C240" s="474" t="s">
        <v>154</v>
      </c>
      <c r="D240" s="445" t="s">
        <v>155</v>
      </c>
      <c r="E240" s="440" t="s">
        <v>288</v>
      </c>
      <c r="F240" s="440">
        <v>2026</v>
      </c>
      <c r="G240" s="488">
        <v>98.584972274525143</v>
      </c>
      <c r="H240" s="455">
        <v>202.36531990753824</v>
      </c>
      <c r="I240" s="455">
        <v>94.803997261899994</v>
      </c>
      <c r="J240" s="489"/>
      <c r="K240" s="442">
        <f t="shared" si="123"/>
        <v>1</v>
      </c>
      <c r="L240" s="442">
        <f t="shared" si="123"/>
        <v>0</v>
      </c>
      <c r="M240" s="478">
        <f t="shared" si="128"/>
        <v>98.584972274525143</v>
      </c>
      <c r="N240" s="479">
        <f t="shared" si="129"/>
        <v>202.36531990753824</v>
      </c>
      <c r="O240" s="480">
        <f t="shared" si="130"/>
        <v>94.803997261899994</v>
      </c>
      <c r="P240" s="479">
        <f t="shared" ref="P240:P245" si="131">J240*$K240</f>
        <v>0</v>
      </c>
      <c r="Q240" s="480">
        <f t="shared" si="119"/>
        <v>202.36531990753824</v>
      </c>
      <c r="R240" s="480">
        <f t="shared" si="125"/>
        <v>0</v>
      </c>
      <c r="S240" s="479">
        <f t="shared" si="126"/>
        <v>0</v>
      </c>
      <c r="T240" s="480">
        <f t="shared" si="127"/>
        <v>0</v>
      </c>
      <c r="U240" s="479">
        <f t="shared" si="120"/>
        <v>0</v>
      </c>
      <c r="V240" s="480">
        <f t="shared" si="121"/>
        <v>0</v>
      </c>
      <c r="X240" s="455">
        <f t="shared" si="124"/>
        <v>2.8421709430404007E-14</v>
      </c>
    </row>
    <row r="241" spans="1:35" s="443" customFormat="1" ht="10.5" customHeight="1">
      <c r="A241" s="474" t="s">
        <v>134</v>
      </c>
      <c r="B241" s="440" t="s">
        <v>135</v>
      </c>
      <c r="C241" s="474" t="s">
        <v>156</v>
      </c>
      <c r="D241" s="445" t="s">
        <v>157</v>
      </c>
      <c r="E241" s="440" t="s">
        <v>288</v>
      </c>
      <c r="F241" s="440">
        <v>2026</v>
      </c>
      <c r="G241" s="488">
        <v>28.70445979880752</v>
      </c>
      <c r="H241" s="455">
        <v>88.382443935521209</v>
      </c>
      <c r="I241" s="455">
        <v>24.843216149955722</v>
      </c>
      <c r="J241" s="489"/>
      <c r="K241" s="448">
        <f t="shared" si="123"/>
        <v>0.85</v>
      </c>
      <c r="L241" s="448">
        <f t="shared" si="123"/>
        <v>0.15000000000000002</v>
      </c>
      <c r="M241" s="478">
        <f t="shared" si="128"/>
        <v>24.398790828986392</v>
      </c>
      <c r="N241" s="479">
        <f t="shared" si="129"/>
        <v>75.12507734519302</v>
      </c>
      <c r="O241" s="480">
        <f t="shared" si="130"/>
        <v>21.116733727462364</v>
      </c>
      <c r="P241" s="479">
        <f t="shared" si="131"/>
        <v>0</v>
      </c>
      <c r="Q241" s="480">
        <f t="shared" si="119"/>
        <v>75.12507734519302</v>
      </c>
      <c r="R241" s="480">
        <f t="shared" si="125"/>
        <v>4.305668969821129</v>
      </c>
      <c r="S241" s="479">
        <f t="shared" si="126"/>
        <v>13.257366590328184</v>
      </c>
      <c r="T241" s="480">
        <f t="shared" si="127"/>
        <v>3.7264824224933588</v>
      </c>
      <c r="U241" s="479">
        <f t="shared" si="120"/>
        <v>0</v>
      </c>
      <c r="V241" s="480">
        <f t="shared" si="121"/>
        <v>13.257366590328184</v>
      </c>
      <c r="X241" s="455">
        <f t="shared" si="124"/>
        <v>2.3092638912203256E-14</v>
      </c>
    </row>
    <row r="242" spans="1:35" s="443" customFormat="1" ht="10.5" customHeight="1">
      <c r="A242" s="474" t="s">
        <v>134</v>
      </c>
      <c r="B242" s="440" t="s">
        <v>135</v>
      </c>
      <c r="C242" s="474" t="s">
        <v>158</v>
      </c>
      <c r="D242" s="445" t="s">
        <v>159</v>
      </c>
      <c r="E242" s="440" t="s">
        <v>288</v>
      </c>
      <c r="F242" s="440">
        <v>2026</v>
      </c>
      <c r="G242" s="488">
        <v>47.840766331345861</v>
      </c>
      <c r="H242" s="455">
        <v>132.57366590328184</v>
      </c>
      <c r="I242" s="455">
        <v>24.843216149955722</v>
      </c>
      <c r="J242" s="489"/>
      <c r="K242" s="448">
        <f t="shared" si="123"/>
        <v>0.8</v>
      </c>
      <c r="L242" s="448">
        <f t="shared" si="123"/>
        <v>0.19999999999999996</v>
      </c>
      <c r="M242" s="478">
        <f t="shared" si="128"/>
        <v>38.27261306507669</v>
      </c>
      <c r="N242" s="479">
        <f t="shared" si="129"/>
        <v>106.05893272262547</v>
      </c>
      <c r="O242" s="480">
        <f t="shared" si="130"/>
        <v>19.874572919964578</v>
      </c>
      <c r="P242" s="479">
        <f t="shared" si="131"/>
        <v>0</v>
      </c>
      <c r="Q242" s="480">
        <f t="shared" si="119"/>
        <v>106.05893272262547</v>
      </c>
      <c r="R242" s="480">
        <f t="shared" si="125"/>
        <v>9.5681532662691708</v>
      </c>
      <c r="S242" s="479">
        <f t="shared" si="126"/>
        <v>26.514733180656361</v>
      </c>
      <c r="T242" s="480">
        <f t="shared" si="127"/>
        <v>4.9686432299911436</v>
      </c>
      <c r="U242" s="479">
        <f t="shared" si="120"/>
        <v>0</v>
      </c>
      <c r="V242" s="480">
        <f t="shared" si="121"/>
        <v>26.514733180656361</v>
      </c>
      <c r="X242" s="455">
        <f t="shared" si="124"/>
        <v>0</v>
      </c>
    </row>
    <row r="243" spans="1:35" s="443" customFormat="1" ht="10.5" customHeight="1">
      <c r="A243" s="474" t="s">
        <v>134</v>
      </c>
      <c r="B243" s="440" t="s">
        <v>135</v>
      </c>
      <c r="C243" s="474" t="s">
        <v>160</v>
      </c>
      <c r="D243" s="440" t="s">
        <v>161</v>
      </c>
      <c r="E243" s="440" t="s">
        <v>288</v>
      </c>
      <c r="F243" s="440">
        <v>2026</v>
      </c>
      <c r="G243" s="488">
        <v>86.113379396422559</v>
      </c>
      <c r="H243" s="455"/>
      <c r="I243" s="455">
        <v>49.686432299911445</v>
      </c>
      <c r="J243" s="489"/>
      <c r="K243" s="448">
        <f t="shared" si="123"/>
        <v>0.85</v>
      </c>
      <c r="L243" s="448">
        <f t="shared" si="123"/>
        <v>0.15000000000000002</v>
      </c>
      <c r="M243" s="478">
        <f t="shared" si="128"/>
        <v>73.196372486959177</v>
      </c>
      <c r="N243" s="479">
        <f t="shared" si="129"/>
        <v>0</v>
      </c>
      <c r="O243" s="480">
        <f t="shared" si="130"/>
        <v>42.233467454924728</v>
      </c>
      <c r="P243" s="479">
        <f t="shared" si="131"/>
        <v>0</v>
      </c>
      <c r="Q243" s="480">
        <f t="shared" si="119"/>
        <v>0</v>
      </c>
      <c r="R243" s="480">
        <f t="shared" si="125"/>
        <v>12.917006909463385</v>
      </c>
      <c r="S243" s="479">
        <f t="shared" si="126"/>
        <v>0</v>
      </c>
      <c r="T243" s="480">
        <f t="shared" si="127"/>
        <v>7.4529648449867176</v>
      </c>
      <c r="U243" s="479">
        <f t="shared" si="120"/>
        <v>0</v>
      </c>
      <c r="V243" s="480">
        <f t="shared" si="121"/>
        <v>0</v>
      </c>
      <c r="X243" s="455">
        <f t="shared" si="124"/>
        <v>9.7699626167013776E-15</v>
      </c>
    </row>
    <row r="244" spans="1:35" s="443" customFormat="1" ht="10.5" customHeight="1">
      <c r="A244" s="474" t="s">
        <v>105</v>
      </c>
      <c r="B244" s="440" t="s">
        <v>102</v>
      </c>
      <c r="C244" s="474" t="s">
        <v>162</v>
      </c>
      <c r="D244" s="440" t="s">
        <v>163</v>
      </c>
      <c r="E244" s="440" t="s">
        <v>288</v>
      </c>
      <c r="F244" s="440">
        <v>2026</v>
      </c>
      <c r="G244" s="488"/>
      <c r="H244" s="455"/>
      <c r="I244" s="455"/>
      <c r="J244" s="489"/>
      <c r="K244" s="442">
        <f t="shared" si="123"/>
        <v>1</v>
      </c>
      <c r="L244" s="442">
        <f t="shared" si="123"/>
        <v>0</v>
      </c>
      <c r="M244" s="478">
        <f t="shared" si="128"/>
        <v>0</v>
      </c>
      <c r="N244" s="479">
        <f t="shared" si="129"/>
        <v>0</v>
      </c>
      <c r="O244" s="480">
        <f t="shared" si="130"/>
        <v>0</v>
      </c>
      <c r="P244" s="479">
        <f t="shared" si="131"/>
        <v>0</v>
      </c>
      <c r="Q244" s="480">
        <f t="shared" si="119"/>
        <v>0</v>
      </c>
      <c r="R244" s="480">
        <f t="shared" si="125"/>
        <v>0</v>
      </c>
      <c r="S244" s="479">
        <f t="shared" si="126"/>
        <v>0</v>
      </c>
      <c r="T244" s="480">
        <f t="shared" si="127"/>
        <v>0</v>
      </c>
      <c r="U244" s="479">
        <f t="shared" si="120"/>
        <v>0</v>
      </c>
      <c r="V244" s="480">
        <f t="shared" si="121"/>
        <v>0</v>
      </c>
      <c r="X244" s="455">
        <f t="shared" si="124"/>
        <v>0</v>
      </c>
    </row>
    <row r="245" spans="1:35" s="130" customFormat="1" ht="10.5" customHeight="1" thickBot="1">
      <c r="A245" s="313" t="s">
        <v>164</v>
      </c>
      <c r="B245" s="314" t="s">
        <v>165</v>
      </c>
      <c r="C245" s="313" t="s">
        <v>166</v>
      </c>
      <c r="D245" s="315" t="s">
        <v>167</v>
      </c>
      <c r="E245" s="314" t="s">
        <v>288</v>
      </c>
      <c r="F245" s="314">
        <v>2026</v>
      </c>
      <c r="G245" s="397">
        <v>20.059439963703824</v>
      </c>
      <c r="H245" s="316">
        <v>37.058401524985172</v>
      </c>
      <c r="I245" s="316">
        <v>13.0208251529103</v>
      </c>
      <c r="J245" s="398"/>
      <c r="K245" s="448">
        <f t="shared" si="123"/>
        <v>0.8</v>
      </c>
      <c r="L245" s="448">
        <f t="shared" si="123"/>
        <v>0.19999999999999996</v>
      </c>
      <c r="M245" s="478">
        <f t="shared" si="128"/>
        <v>16.04755197096306</v>
      </c>
      <c r="N245" s="463">
        <f t="shared" si="129"/>
        <v>29.646721219988137</v>
      </c>
      <c r="O245" s="317">
        <f t="shared" si="130"/>
        <v>10.41666012232824</v>
      </c>
      <c r="P245" s="463">
        <f t="shared" si="131"/>
        <v>0</v>
      </c>
      <c r="Q245" s="459">
        <f t="shared" si="119"/>
        <v>29.646721219988137</v>
      </c>
      <c r="R245" s="317">
        <f t="shared" si="125"/>
        <v>4.011887992740764</v>
      </c>
      <c r="S245" s="463">
        <f t="shared" si="126"/>
        <v>7.4116803049970326</v>
      </c>
      <c r="T245" s="317">
        <f t="shared" si="127"/>
        <v>2.6041650305820592</v>
      </c>
      <c r="U245" s="463">
        <f t="shared" si="120"/>
        <v>0</v>
      </c>
      <c r="V245" s="459">
        <f t="shared" si="121"/>
        <v>7.4116803049970326</v>
      </c>
      <c r="X245" s="132">
        <f t="shared" si="124"/>
        <v>1.2434497875801753E-14</v>
      </c>
    </row>
    <row r="246" spans="1:35" ht="30" customHeight="1">
      <c r="Q246" s="459"/>
    </row>
    <row r="247" spans="1:35" s="130" customFormat="1" ht="30" customHeight="1">
      <c r="F247" s="130">
        <v>484623</v>
      </c>
    </row>
    <row r="248" spans="1:35" s="130" customFormat="1" ht="12">
      <c r="A248" s="362" t="s">
        <v>206</v>
      </c>
      <c r="M248" s="355" t="s">
        <v>241</v>
      </c>
      <c r="N248" s="170" t="s">
        <v>289</v>
      </c>
      <c r="Q248" s="679" t="s">
        <v>206</v>
      </c>
      <c r="R248" s="679"/>
      <c r="U248" s="362" t="s">
        <v>206</v>
      </c>
      <c r="V248" s="362" t="s">
        <v>290</v>
      </c>
      <c r="W248" s="362"/>
      <c r="X248" s="362"/>
      <c r="AC248" s="362" t="s">
        <v>206</v>
      </c>
      <c r="AD248" s="362" t="s">
        <v>239</v>
      </c>
      <c r="AE248" s="362"/>
      <c r="AF248" s="362"/>
    </row>
    <row r="249" spans="1:35" s="130" customFormat="1" ht="9" customHeight="1"/>
    <row r="250" spans="1:35" s="130" customFormat="1" ht="12">
      <c r="B250" s="131" t="s">
        <v>291</v>
      </c>
      <c r="C250" s="131" t="s">
        <v>292</v>
      </c>
      <c r="M250" s="355" t="s">
        <v>293</v>
      </c>
      <c r="N250" s="355" t="s">
        <v>292</v>
      </c>
      <c r="O250" s="170"/>
      <c r="P250" s="170"/>
      <c r="Q250" s="170"/>
      <c r="R250" s="170"/>
      <c r="S250" s="170"/>
      <c r="T250" s="170"/>
      <c r="U250" s="355" t="s">
        <v>294</v>
      </c>
      <c r="V250" s="355" t="s">
        <v>292</v>
      </c>
      <c r="W250" s="170"/>
      <c r="X250" s="170"/>
      <c r="Y250" s="170"/>
      <c r="Z250" s="170"/>
      <c r="AA250" s="170"/>
      <c r="AB250" s="170"/>
      <c r="AC250" s="355" t="s">
        <v>295</v>
      </c>
      <c r="AD250" s="355" t="s">
        <v>292</v>
      </c>
      <c r="AE250" s="170"/>
      <c r="AF250" s="170"/>
      <c r="AG250" s="170"/>
      <c r="AH250" s="170"/>
      <c r="AI250" s="170"/>
    </row>
    <row r="251" spans="1:35" s="130" customFormat="1" ht="12">
      <c r="B251" s="131" t="s">
        <v>241</v>
      </c>
      <c r="C251" s="130">
        <v>2025</v>
      </c>
      <c r="D251" s="130">
        <v>2026</v>
      </c>
      <c r="E251" s="130">
        <v>2027</v>
      </c>
      <c r="F251" s="130">
        <v>2028</v>
      </c>
      <c r="G251" s="130">
        <v>2029</v>
      </c>
      <c r="H251" s="130">
        <v>2030</v>
      </c>
      <c r="M251" s="355" t="s">
        <v>296</v>
      </c>
      <c r="N251" s="170">
        <v>2025</v>
      </c>
      <c r="O251" s="170">
        <v>2026</v>
      </c>
      <c r="P251" s="170">
        <v>2027</v>
      </c>
      <c r="Q251" s="170">
        <v>2028</v>
      </c>
      <c r="R251" s="170">
        <v>2029</v>
      </c>
      <c r="S251" s="170">
        <v>2030</v>
      </c>
      <c r="T251" s="170"/>
      <c r="U251" s="355" t="s">
        <v>296</v>
      </c>
      <c r="V251" s="170">
        <v>2025</v>
      </c>
      <c r="W251" s="170">
        <v>2026</v>
      </c>
      <c r="X251" s="170">
        <v>2027</v>
      </c>
      <c r="Y251" s="170">
        <v>2028</v>
      </c>
      <c r="Z251" s="170">
        <v>2029</v>
      </c>
      <c r="AA251" s="170">
        <v>2030</v>
      </c>
      <c r="AB251" s="170"/>
      <c r="AC251" s="355" t="s">
        <v>296</v>
      </c>
      <c r="AD251" s="170">
        <v>2025</v>
      </c>
      <c r="AE251" s="170">
        <v>2026</v>
      </c>
      <c r="AF251" s="170">
        <v>2027</v>
      </c>
      <c r="AG251" s="170">
        <v>2028</v>
      </c>
      <c r="AH251" s="170">
        <v>2029</v>
      </c>
      <c r="AI251" s="170">
        <v>2030</v>
      </c>
    </row>
    <row r="252" spans="1:35" s="130" customFormat="1" ht="12">
      <c r="B252" s="418" t="s">
        <v>287</v>
      </c>
      <c r="C252" s="132">
        <v>6933.9420628734406</v>
      </c>
      <c r="D252" s="132">
        <v>152.61992719816061</v>
      </c>
      <c r="E252" s="132"/>
      <c r="F252" s="132"/>
      <c r="G252" s="132"/>
      <c r="H252" s="132"/>
      <c r="M252" s="356" t="s">
        <v>157</v>
      </c>
      <c r="N252" s="357">
        <v>66.354461023325086</v>
      </c>
      <c r="O252" s="357">
        <v>51.923198535613132</v>
      </c>
      <c r="P252" s="357">
        <v>29.75</v>
      </c>
      <c r="Q252" s="357">
        <v>29.75</v>
      </c>
      <c r="R252" s="357">
        <v>29.75</v>
      </c>
      <c r="S252" s="357">
        <v>7.3356146926536718</v>
      </c>
      <c r="T252" s="357"/>
      <c r="U252" s="356" t="s">
        <v>157</v>
      </c>
      <c r="V252" s="357">
        <v>204.30865002759577</v>
      </c>
      <c r="W252" s="357">
        <v>141.49597419990215</v>
      </c>
      <c r="X252" s="357">
        <v>38.247706146926539</v>
      </c>
      <c r="Y252" s="357">
        <v>30.598088455772114</v>
      </c>
      <c r="Z252" s="357">
        <v>20.806776611694151</v>
      </c>
      <c r="AA252" s="357">
        <v>4.1043403298350816</v>
      </c>
      <c r="AB252" s="357"/>
      <c r="AC252" s="356" t="s">
        <v>157</v>
      </c>
      <c r="AD252" s="357">
        <v>57.428644512751283</v>
      </c>
      <c r="AE252" s="357">
        <v>30.99512145084617</v>
      </c>
      <c r="AF252" s="357">
        <v>10.199646814404431</v>
      </c>
      <c r="AG252" s="357">
        <v>9.0522645429362871</v>
      </c>
      <c r="AH252" s="357">
        <v>7.5834833795013834</v>
      </c>
      <c r="AI252" s="357">
        <v>1.7160110803324098</v>
      </c>
    </row>
    <row r="253" spans="1:35" s="130" customFormat="1" ht="12">
      <c r="B253" s="418" t="s">
        <v>288</v>
      </c>
      <c r="C253" s="132"/>
      <c r="D253" s="132">
        <v>2273.1419138519086</v>
      </c>
      <c r="E253" s="132"/>
      <c r="F253" s="132"/>
      <c r="G253" s="132"/>
      <c r="H253" s="132"/>
      <c r="M253" s="356" t="s">
        <v>155</v>
      </c>
      <c r="N253" s="357">
        <v>234.19221537644148</v>
      </c>
      <c r="O253" s="357">
        <v>256.92994065085486</v>
      </c>
      <c r="P253" s="357">
        <v>175</v>
      </c>
      <c r="Q253" s="357">
        <v>175</v>
      </c>
      <c r="R253" s="357">
        <v>175</v>
      </c>
      <c r="S253" s="357">
        <v>43.150674662668663</v>
      </c>
      <c r="T253" s="357"/>
      <c r="U253" s="356" t="s">
        <v>155</v>
      </c>
      <c r="V253" s="357">
        <v>480.72623535904887</v>
      </c>
      <c r="W253" s="357">
        <v>835.33693363746499</v>
      </c>
      <c r="X253" s="357">
        <v>580</v>
      </c>
      <c r="Y253" s="357">
        <v>463.99999999999994</v>
      </c>
      <c r="Z253" s="357">
        <v>315.51994002998498</v>
      </c>
      <c r="AA253" s="357">
        <v>62.239580209895053</v>
      </c>
      <c r="AB253" s="357"/>
      <c r="AC253" s="356" t="s">
        <v>155</v>
      </c>
      <c r="AD253" s="357">
        <v>225.21037063824033</v>
      </c>
      <c r="AE253" s="357">
        <v>199.39397301706322</v>
      </c>
      <c r="AF253" s="357">
        <v>113.24999999999999</v>
      </c>
      <c r="AG253" s="357">
        <v>95.85</v>
      </c>
      <c r="AH253" s="357">
        <v>73.577977839335176</v>
      </c>
      <c r="AI253" s="357">
        <v>15.808587257617729</v>
      </c>
    </row>
    <row r="254" spans="1:35" s="130" customFormat="1" ht="12">
      <c r="B254" s="418" t="s">
        <v>246</v>
      </c>
      <c r="C254" s="132"/>
      <c r="D254" s="132">
        <v>4436.9682533733139</v>
      </c>
      <c r="E254" s="132">
        <v>5334.5274362818591</v>
      </c>
      <c r="F254" s="132">
        <v>4161.8399550224894</v>
      </c>
      <c r="G254" s="132">
        <v>3424.75</v>
      </c>
      <c r="H254" s="132">
        <v>844.45886806596684</v>
      </c>
      <c r="M254" s="356" t="s">
        <v>88</v>
      </c>
      <c r="N254" s="357">
        <v>408.80764443263797</v>
      </c>
      <c r="O254" s="357">
        <v>392.67868342732754</v>
      </c>
      <c r="P254" s="357">
        <v>300</v>
      </c>
      <c r="Q254" s="357">
        <v>181.0791604197901</v>
      </c>
      <c r="R254" s="357">
        <v>0</v>
      </c>
      <c r="S254" s="357">
        <v>0</v>
      </c>
      <c r="T254" s="357"/>
      <c r="U254" s="356" t="s">
        <v>88</v>
      </c>
      <c r="V254" s="357">
        <v>851.38935303857306</v>
      </c>
      <c r="W254" s="357">
        <v>940.26340370708624</v>
      </c>
      <c r="X254" s="357">
        <v>350</v>
      </c>
      <c r="Y254" s="357">
        <v>211.13388305847073</v>
      </c>
      <c r="Z254" s="357">
        <v>0</v>
      </c>
      <c r="AA254" s="357">
        <v>0</v>
      </c>
      <c r="AB254" s="357"/>
      <c r="AC254" s="356" t="s">
        <v>88</v>
      </c>
      <c r="AD254" s="357">
        <v>338.55348182971204</v>
      </c>
      <c r="AE254" s="357">
        <v>216.40222454254962</v>
      </c>
      <c r="AF254" s="357">
        <v>97.5</v>
      </c>
      <c r="AG254" s="357">
        <v>58.831994459833794</v>
      </c>
      <c r="AH254" s="357">
        <v>0</v>
      </c>
      <c r="AI254" s="357">
        <v>0</v>
      </c>
    </row>
    <row r="255" spans="1:35" s="130" customFormat="1" ht="12">
      <c r="B255" s="418" t="s">
        <v>252</v>
      </c>
      <c r="C255" s="132">
        <v>6933.9420628734406</v>
      </c>
      <c r="D255" s="396">
        <v>6862.730094423383</v>
      </c>
      <c r="E255" s="132">
        <v>5334.5274362818591</v>
      </c>
      <c r="F255" s="132">
        <v>4161.8399550224894</v>
      </c>
      <c r="G255" s="132">
        <v>3424.75</v>
      </c>
      <c r="H255" s="132">
        <v>844.45886806596684</v>
      </c>
      <c r="M255" s="356" t="s">
        <v>92</v>
      </c>
      <c r="N255" s="357">
        <v>468.17085811239201</v>
      </c>
      <c r="O255" s="357">
        <v>248.9319334296182</v>
      </c>
      <c r="P255" s="357">
        <v>175</v>
      </c>
      <c r="Q255" s="357">
        <v>175</v>
      </c>
      <c r="R255" s="357">
        <v>175</v>
      </c>
      <c r="S255" s="357">
        <v>43.150674662668663</v>
      </c>
      <c r="T255" s="357"/>
      <c r="U255" s="356" t="s">
        <v>92</v>
      </c>
      <c r="V255" s="357">
        <v>1321.907794198811</v>
      </c>
      <c r="W255" s="357">
        <v>827.90324122017296</v>
      </c>
      <c r="X255" s="357">
        <v>360</v>
      </c>
      <c r="Y255" s="357">
        <v>290</v>
      </c>
      <c r="Z255" s="357">
        <v>233.99999999999997</v>
      </c>
      <c r="AA255" s="357">
        <v>46.849325337331329</v>
      </c>
      <c r="AB255" s="357"/>
      <c r="AC255" s="356" t="s">
        <v>92</v>
      </c>
      <c r="AD255" s="357">
        <v>787.77348182971195</v>
      </c>
      <c r="AE255" s="357">
        <v>216.07995307440558</v>
      </c>
      <c r="AF255" s="357">
        <v>80.25</v>
      </c>
      <c r="AG255" s="357">
        <v>69.75</v>
      </c>
      <c r="AH255" s="357">
        <v>61.35</v>
      </c>
      <c r="AI255" s="357">
        <v>13.5</v>
      </c>
    </row>
    <row r="256" spans="1:35" s="130" customFormat="1" ht="12">
      <c r="M256" s="356" t="s">
        <v>163</v>
      </c>
      <c r="N256" s="357">
        <v>0</v>
      </c>
      <c r="O256" s="357">
        <v>0</v>
      </c>
      <c r="P256" s="357"/>
      <c r="Q256" s="357"/>
      <c r="R256" s="357"/>
      <c r="S256" s="357"/>
      <c r="T256" s="357"/>
      <c r="U256" s="356" t="s">
        <v>163</v>
      </c>
      <c r="V256" s="357">
        <v>0</v>
      </c>
      <c r="W256" s="357">
        <v>0</v>
      </c>
      <c r="X256" s="357"/>
      <c r="Y256" s="357"/>
      <c r="Z256" s="357"/>
      <c r="AA256" s="357"/>
      <c r="AB256" s="357"/>
      <c r="AC256" s="356" t="s">
        <v>163</v>
      </c>
      <c r="AD256" s="357">
        <v>0</v>
      </c>
      <c r="AE256" s="357">
        <v>0</v>
      </c>
      <c r="AF256" s="357"/>
      <c r="AG256" s="357"/>
      <c r="AH256" s="357"/>
      <c r="AI256" s="357"/>
    </row>
    <row r="257" spans="1:35" s="130" customFormat="1" ht="12">
      <c r="A257" s="418" t="s">
        <v>287</v>
      </c>
      <c r="B257" s="132">
        <v>38.99</v>
      </c>
      <c r="C257" s="132">
        <f>C252*$B$257</f>
        <v>270354.40103143547</v>
      </c>
      <c r="D257" s="132">
        <f>D252*$B$257</f>
        <v>5950.6509614562829</v>
      </c>
      <c r="E257" s="132">
        <f t="shared" ref="E257:H257" si="132">E252*$B$257</f>
        <v>0</v>
      </c>
      <c r="F257" s="132">
        <f t="shared" si="132"/>
        <v>0</v>
      </c>
      <c r="G257" s="132">
        <f t="shared" si="132"/>
        <v>0</v>
      </c>
      <c r="H257" s="132">
        <f t="shared" si="132"/>
        <v>0</v>
      </c>
      <c r="M257" s="356" t="s">
        <v>141</v>
      </c>
      <c r="N257" s="357">
        <v>552.95384186104229</v>
      </c>
      <c r="O257" s="357">
        <v>476.0433211301094</v>
      </c>
      <c r="P257" s="357">
        <v>374</v>
      </c>
      <c r="Q257" s="357">
        <v>374</v>
      </c>
      <c r="R257" s="357">
        <v>374</v>
      </c>
      <c r="S257" s="357">
        <v>92.219137931034481</v>
      </c>
      <c r="T257" s="357"/>
      <c r="U257" s="356" t="s">
        <v>141</v>
      </c>
      <c r="V257" s="357">
        <v>2860.3169001655774</v>
      </c>
      <c r="W257" s="357">
        <v>3052.4851978440156</v>
      </c>
      <c r="X257" s="357">
        <v>1980.5</v>
      </c>
      <c r="Y257" s="357">
        <v>1584.3999999999999</v>
      </c>
      <c r="Z257" s="357">
        <v>1267.5199999999998</v>
      </c>
      <c r="AA257" s="357">
        <v>250.03138680659669</v>
      </c>
      <c r="AB257" s="357"/>
      <c r="AC257" s="356" t="s">
        <v>141</v>
      </c>
      <c r="AD257" s="357">
        <v>114.85728902550257</v>
      </c>
      <c r="AE257" s="357">
        <v>343.96816127249133</v>
      </c>
      <c r="AF257" s="357">
        <v>353.17499999999995</v>
      </c>
      <c r="AG257" s="357">
        <v>293.76</v>
      </c>
      <c r="AH257" s="357">
        <v>246.22804709141275</v>
      </c>
      <c r="AI257" s="357">
        <v>51.33764542936288</v>
      </c>
    </row>
    <row r="258" spans="1:35" s="130" customFormat="1" ht="12">
      <c r="A258" s="418" t="s">
        <v>288</v>
      </c>
      <c r="B258" s="132">
        <v>38.99</v>
      </c>
      <c r="C258" s="132">
        <f t="shared" ref="C258:H258" si="133">C253*$B$258</f>
        <v>0</v>
      </c>
      <c r="D258" s="132">
        <f t="shared" si="133"/>
        <v>88629.803221085924</v>
      </c>
      <c r="E258" s="132">
        <f t="shared" si="133"/>
        <v>0</v>
      </c>
      <c r="F258" s="132">
        <f t="shared" si="133"/>
        <v>0</v>
      </c>
      <c r="G258" s="132">
        <f t="shared" si="133"/>
        <v>0</v>
      </c>
      <c r="H258" s="132">
        <f t="shared" si="133"/>
        <v>0</v>
      </c>
      <c r="I258" s="130">
        <v>2026</v>
      </c>
      <c r="J258" s="130">
        <v>2027</v>
      </c>
      <c r="K258" s="130">
        <v>2028</v>
      </c>
      <c r="M258" s="356" t="s">
        <v>161</v>
      </c>
      <c r="N258" s="357">
        <v>199.06338306997526</v>
      </c>
      <c r="O258" s="357">
        <v>103.74959560683939</v>
      </c>
      <c r="P258" s="357">
        <v>29.75</v>
      </c>
      <c r="Q258" s="357">
        <v>29.75</v>
      </c>
      <c r="R258" s="357">
        <v>29.75</v>
      </c>
      <c r="S258" s="357">
        <v>7.3356146926536718</v>
      </c>
      <c r="T258" s="357"/>
      <c r="U258" s="356" t="s">
        <v>161</v>
      </c>
      <c r="V258" s="357">
        <v>183.87778502483619</v>
      </c>
      <c r="W258" s="357">
        <v>34.796642251696987</v>
      </c>
      <c r="X258" s="357">
        <v>0</v>
      </c>
      <c r="Y258" s="357">
        <v>0</v>
      </c>
      <c r="Z258" s="357">
        <v>0</v>
      </c>
      <c r="AA258" s="357">
        <v>0</v>
      </c>
      <c r="AB258" s="357"/>
      <c r="AC258" s="356" t="s">
        <v>161</v>
      </c>
      <c r="AD258" s="357">
        <v>114.85728902550257</v>
      </c>
      <c r="AE258" s="357">
        <v>48.756378635764356</v>
      </c>
      <c r="AF258" s="357">
        <v>4.4624999999999995</v>
      </c>
      <c r="AG258" s="357">
        <v>4.4624999999999995</v>
      </c>
      <c r="AH258" s="357">
        <v>4.4624999999999995</v>
      </c>
      <c r="AI258" s="357">
        <v>1.1002908587257616</v>
      </c>
    </row>
    <row r="259" spans="1:35" s="130" customFormat="1" ht="12">
      <c r="A259" s="418" t="s">
        <v>246</v>
      </c>
      <c r="B259" s="426">
        <f>Perfils!G9</f>
        <v>66.7</v>
      </c>
      <c r="C259" s="132">
        <f t="shared" ref="C259:H259" si="134">C254*$B$259</f>
        <v>0</v>
      </c>
      <c r="D259" s="132">
        <f t="shared" si="134"/>
        <v>295945.78250000003</v>
      </c>
      <c r="E259" s="132">
        <f t="shared" si="134"/>
        <v>355812.98000000004</v>
      </c>
      <c r="F259" s="132">
        <f t="shared" si="134"/>
        <v>277594.72500000003</v>
      </c>
      <c r="G259" s="132">
        <f t="shared" si="134"/>
        <v>228430.82500000001</v>
      </c>
      <c r="H259" s="132">
        <f t="shared" si="134"/>
        <v>56325.40649999999</v>
      </c>
      <c r="I259" s="132">
        <f>D259+D272+D285</f>
        <v>1252163.3744999999</v>
      </c>
      <c r="J259" s="132">
        <f>E259+E272+E285</f>
        <v>1191944.0590000004</v>
      </c>
      <c r="K259" s="132">
        <f>F259+F272+F285</f>
        <v>880777.33049999992</v>
      </c>
      <c r="L259" s="132">
        <f>G259+G272+G285</f>
        <v>651675.05599999998</v>
      </c>
      <c r="M259" s="356" t="s">
        <v>149</v>
      </c>
      <c r="N259" s="357">
        <v>260.21357264049055</v>
      </c>
      <c r="O259" s="357">
        <v>274.68849249916667</v>
      </c>
      <c r="P259" s="357">
        <v>205</v>
      </c>
      <c r="Q259" s="357">
        <v>154.02998500749624</v>
      </c>
      <c r="R259" s="357">
        <v>0</v>
      </c>
      <c r="S259" s="357">
        <v>0</v>
      </c>
      <c r="T259" s="357"/>
      <c r="U259" s="356" t="s">
        <v>149</v>
      </c>
      <c r="V259" s="357">
        <v>384.58098828723911</v>
      </c>
      <c r="W259" s="357">
        <v>841.24634904357936</v>
      </c>
      <c r="X259" s="357">
        <v>570</v>
      </c>
      <c r="Y259" s="357">
        <v>342.62293853073464</v>
      </c>
      <c r="Z259" s="357">
        <v>0</v>
      </c>
      <c r="AA259" s="357">
        <v>0</v>
      </c>
      <c r="AB259" s="357"/>
      <c r="AC259" s="356" t="s">
        <v>149</v>
      </c>
      <c r="AD259" s="357">
        <v>247.73140770206439</v>
      </c>
      <c r="AE259" s="357">
        <v>204.2179274788972</v>
      </c>
      <c r="AF259" s="357">
        <v>116.25</v>
      </c>
      <c r="AG259" s="357">
        <v>74.497922437673125</v>
      </c>
      <c r="AH259" s="357">
        <v>0</v>
      </c>
      <c r="AI259" s="357">
        <v>0</v>
      </c>
    </row>
    <row r="260" spans="1:35" s="130" customFormat="1" ht="12">
      <c r="C260" s="427">
        <f t="shared" ref="C260:H260" si="135">SUM(C257:C259)</f>
        <v>270354.40103143547</v>
      </c>
      <c r="D260" s="427">
        <f>SUM(D257:D259)</f>
        <v>390526.23668254225</v>
      </c>
      <c r="E260" s="427">
        <f t="shared" si="135"/>
        <v>355812.98000000004</v>
      </c>
      <c r="F260" s="427">
        <f t="shared" si="135"/>
        <v>277594.72500000003</v>
      </c>
      <c r="G260" s="427">
        <f t="shared" si="135"/>
        <v>228430.82500000001</v>
      </c>
      <c r="H260" s="427">
        <f t="shared" si="135"/>
        <v>56325.40649999999</v>
      </c>
      <c r="I260" s="132" t="e">
        <f>I259-M29</f>
        <v>#REF!</v>
      </c>
      <c r="J260" s="132" t="e">
        <f>J259-N29</f>
        <v>#REF!</v>
      </c>
      <c r="K260" s="132" t="e">
        <f>K259-O29</f>
        <v>#REF!</v>
      </c>
      <c r="L260" s="302" t="e">
        <f>L259-P29</f>
        <v>#REF!</v>
      </c>
      <c r="M260" s="356" t="s">
        <v>125</v>
      </c>
      <c r="N260" s="357">
        <v>780.64071792147161</v>
      </c>
      <c r="O260" s="357">
        <v>608.04090711941058</v>
      </c>
      <c r="P260" s="357">
        <v>0</v>
      </c>
      <c r="Q260" s="357">
        <v>0</v>
      </c>
      <c r="R260" s="357">
        <v>0</v>
      </c>
      <c r="S260" s="357">
        <v>0</v>
      </c>
      <c r="T260" s="357"/>
      <c r="U260" s="356" t="s">
        <v>125</v>
      </c>
      <c r="V260" s="357">
        <v>961.45247071809774</v>
      </c>
      <c r="W260" s="357">
        <v>816.67386727492999</v>
      </c>
      <c r="X260" s="358">
        <v>0</v>
      </c>
      <c r="Y260" s="357">
        <v>0</v>
      </c>
      <c r="Z260" s="357">
        <v>0</v>
      </c>
      <c r="AA260" s="357">
        <v>0</v>
      </c>
      <c r="AB260" s="357"/>
      <c r="AC260" s="356" t="s">
        <v>125</v>
      </c>
      <c r="AD260" s="357">
        <v>472.94177834030467</v>
      </c>
      <c r="AE260" s="357">
        <v>268.78732948541727</v>
      </c>
      <c r="AF260" s="357">
        <v>0</v>
      </c>
      <c r="AG260" s="357">
        <v>0</v>
      </c>
      <c r="AH260" s="357">
        <v>0</v>
      </c>
      <c r="AI260" s="357">
        <v>0</v>
      </c>
    </row>
    <row r="261" spans="1:35" s="130" customFormat="1" ht="12">
      <c r="M261" s="356" t="s">
        <v>159</v>
      </c>
      <c r="N261" s="357">
        <v>104.08542905619623</v>
      </c>
      <c r="O261" s="357">
        <v>530.24815456566762</v>
      </c>
      <c r="P261" s="357">
        <v>560</v>
      </c>
      <c r="Q261" s="357">
        <v>448</v>
      </c>
      <c r="R261" s="357">
        <v>448</v>
      </c>
      <c r="S261" s="357">
        <v>110.46572713643178</v>
      </c>
      <c r="T261" s="357"/>
      <c r="U261" s="356" t="s">
        <v>159</v>
      </c>
      <c r="V261" s="357">
        <v>288.43574121542935</v>
      </c>
      <c r="W261" s="357">
        <v>669.44190096058151</v>
      </c>
      <c r="X261" s="357">
        <v>420</v>
      </c>
      <c r="Y261" s="357">
        <v>344</v>
      </c>
      <c r="Z261" s="357">
        <v>233.92000000000004</v>
      </c>
      <c r="AA261" s="357">
        <v>46.143088455772109</v>
      </c>
      <c r="AB261" s="357"/>
      <c r="AC261" s="356" t="s">
        <v>159</v>
      </c>
      <c r="AD261" s="357">
        <v>54.050488953177684</v>
      </c>
      <c r="AE261" s="357">
        <v>149.62816710120376</v>
      </c>
      <c r="AF261" s="357">
        <v>147</v>
      </c>
      <c r="AG261" s="357">
        <v>118.80000000000001</v>
      </c>
      <c r="AH261" s="357">
        <v>102.28797783933518</v>
      </c>
      <c r="AI261" s="357">
        <v>23.491301939058175</v>
      </c>
    </row>
    <row r="262" spans="1:35" s="130" customFormat="1" ht="12">
      <c r="M262" s="356" t="s">
        <v>100</v>
      </c>
      <c r="N262" s="357">
        <v>0</v>
      </c>
      <c r="O262" s="357">
        <v>0</v>
      </c>
      <c r="P262" s="357">
        <v>0</v>
      </c>
      <c r="Q262" s="357">
        <v>0</v>
      </c>
      <c r="R262" s="357">
        <v>0</v>
      </c>
      <c r="S262" s="357">
        <v>0</v>
      </c>
      <c r="T262" s="357"/>
      <c r="U262" s="356" t="s">
        <v>100</v>
      </c>
      <c r="V262" s="357">
        <v>0</v>
      </c>
      <c r="W262" s="357">
        <v>0</v>
      </c>
      <c r="X262" s="357">
        <v>0</v>
      </c>
      <c r="Y262" s="357">
        <v>0</v>
      </c>
      <c r="Z262" s="357">
        <v>0</v>
      </c>
      <c r="AA262" s="357">
        <v>0</v>
      </c>
      <c r="AB262" s="357"/>
      <c r="AC262" s="356" t="s">
        <v>100</v>
      </c>
      <c r="AD262" s="357">
        <v>0</v>
      </c>
      <c r="AE262" s="357">
        <v>0</v>
      </c>
      <c r="AF262" s="357">
        <v>0</v>
      </c>
      <c r="AG262" s="357">
        <v>0</v>
      </c>
      <c r="AH262" s="357">
        <v>0</v>
      </c>
      <c r="AI262" s="357">
        <v>0</v>
      </c>
    </row>
    <row r="263" spans="1:35" s="130" customFormat="1" ht="12">
      <c r="B263" s="131" t="s">
        <v>294</v>
      </c>
      <c r="C263" s="131" t="s">
        <v>292</v>
      </c>
      <c r="M263" s="356" t="s">
        <v>145</v>
      </c>
      <c r="N263" s="357">
        <v>260.21357264049055</v>
      </c>
      <c r="O263" s="357">
        <v>324.57771183428309</v>
      </c>
      <c r="P263" s="357">
        <v>240</v>
      </c>
      <c r="Q263" s="357">
        <v>180.32788605697152</v>
      </c>
      <c r="R263" s="357">
        <v>0</v>
      </c>
      <c r="S263" s="357">
        <v>0</v>
      </c>
      <c r="T263" s="357"/>
      <c r="U263" s="356" t="s">
        <v>145</v>
      </c>
      <c r="V263" s="357">
        <v>961.45247071809774</v>
      </c>
      <c r="W263" s="357">
        <v>742.67386727492999</v>
      </c>
      <c r="X263" s="357">
        <v>235</v>
      </c>
      <c r="Y263" s="357">
        <v>140.50539730134932</v>
      </c>
      <c r="Z263" s="357">
        <v>0</v>
      </c>
      <c r="AA263" s="357">
        <v>0</v>
      </c>
      <c r="AB263" s="357"/>
      <c r="AC263" s="356" t="s">
        <v>145</v>
      </c>
      <c r="AD263" s="357">
        <v>247.73140770206439</v>
      </c>
      <c r="AE263" s="357">
        <v>171.90346727167818</v>
      </c>
      <c r="AF263" s="357">
        <v>71.25</v>
      </c>
      <c r="AG263" s="357">
        <v>48.125069252077559</v>
      </c>
      <c r="AH263" s="357">
        <v>0</v>
      </c>
      <c r="AI263" s="357">
        <v>0</v>
      </c>
    </row>
    <row r="264" spans="1:35" s="130" customFormat="1" ht="12">
      <c r="B264" s="131" t="s">
        <v>296</v>
      </c>
      <c r="C264" s="130">
        <v>2025</v>
      </c>
      <c r="D264" s="130">
        <v>2026</v>
      </c>
      <c r="E264" s="130">
        <v>2027</v>
      </c>
      <c r="F264" s="130">
        <v>2028</v>
      </c>
      <c r="G264" s="130">
        <v>2029</v>
      </c>
      <c r="H264" s="130">
        <v>2030</v>
      </c>
      <c r="M264" s="356" t="s">
        <v>167</v>
      </c>
      <c r="N264" s="357">
        <v>70.494000455925104</v>
      </c>
      <c r="O264" s="357">
        <v>90.483606920884895</v>
      </c>
      <c r="P264" s="357">
        <v>84</v>
      </c>
      <c r="Q264" s="357">
        <v>84</v>
      </c>
      <c r="R264" s="357">
        <v>84</v>
      </c>
      <c r="S264" s="357">
        <v>20.712323838080962</v>
      </c>
      <c r="T264" s="357"/>
      <c r="U264" s="356" t="s">
        <v>167</v>
      </c>
      <c r="V264" s="357">
        <v>130.23269735970243</v>
      </c>
      <c r="W264" s="357">
        <v>371.08686253709089</v>
      </c>
      <c r="X264" s="357">
        <v>280</v>
      </c>
      <c r="Y264" s="357">
        <v>224</v>
      </c>
      <c r="Z264" s="357">
        <v>180</v>
      </c>
      <c r="AA264" s="357">
        <v>35.506806596701651</v>
      </c>
      <c r="AB264" s="357"/>
      <c r="AC264" s="356" t="s">
        <v>167</v>
      </c>
      <c r="AD264" s="357">
        <v>45.758508509043075</v>
      </c>
      <c r="AE264" s="357">
        <v>58.799167118936218</v>
      </c>
      <c r="AF264" s="357">
        <v>54.599999999999994</v>
      </c>
      <c r="AG264" s="357">
        <v>46.2</v>
      </c>
      <c r="AH264" s="357">
        <v>39.6</v>
      </c>
      <c r="AI264" s="357">
        <v>8.4329085872576197</v>
      </c>
    </row>
    <row r="265" spans="1:35" s="130" customFormat="1" ht="12">
      <c r="B265" s="418" t="s">
        <v>287</v>
      </c>
      <c r="C265" s="132">
        <v>19561.03687893851</v>
      </c>
      <c r="D265" s="132">
        <v>387.23235291739115</v>
      </c>
      <c r="E265" s="132"/>
      <c r="F265" s="132"/>
      <c r="G265" s="132"/>
      <c r="H265" s="132"/>
      <c r="M265" s="356" t="s">
        <v>119</v>
      </c>
      <c r="N265" s="357"/>
      <c r="O265" s="357">
        <v>0</v>
      </c>
      <c r="P265" s="357">
        <v>0</v>
      </c>
      <c r="Q265" s="357">
        <v>0</v>
      </c>
      <c r="R265" s="357">
        <v>0</v>
      </c>
      <c r="S265" s="357">
        <v>0</v>
      </c>
      <c r="T265" s="357"/>
      <c r="U265" s="356" t="s">
        <v>119</v>
      </c>
      <c r="V265" s="357">
        <v>0</v>
      </c>
      <c r="W265" s="357">
        <v>0</v>
      </c>
      <c r="X265" s="357">
        <v>0</v>
      </c>
      <c r="Y265" s="357">
        <v>0</v>
      </c>
      <c r="Z265" s="357">
        <v>0</v>
      </c>
      <c r="AA265" s="357">
        <v>0</v>
      </c>
      <c r="AB265" s="357"/>
      <c r="AC265" s="356" t="s">
        <v>119</v>
      </c>
      <c r="AD265" s="357"/>
      <c r="AE265" s="357">
        <v>0</v>
      </c>
      <c r="AF265" s="357">
        <v>0</v>
      </c>
      <c r="AG265" s="357">
        <v>0</v>
      </c>
      <c r="AH265" s="357">
        <v>0</v>
      </c>
      <c r="AI265" s="357">
        <v>0</v>
      </c>
    </row>
    <row r="266" spans="1:35" s="130" customFormat="1" ht="12">
      <c r="B266" s="418" t="s">
        <v>288</v>
      </c>
      <c r="C266" s="132"/>
      <c r="D266" s="132">
        <v>5830.6019211602779</v>
      </c>
      <c r="E266" s="132"/>
      <c r="F266" s="132"/>
      <c r="G266" s="132"/>
      <c r="H266" s="132"/>
      <c r="M266" s="356" t="s">
        <v>121</v>
      </c>
      <c r="N266" s="357"/>
      <c r="O266" s="357">
        <v>0</v>
      </c>
      <c r="P266" s="357">
        <v>0</v>
      </c>
      <c r="Q266" s="357">
        <v>0</v>
      </c>
      <c r="R266" s="357">
        <v>0</v>
      </c>
      <c r="S266" s="357">
        <v>0</v>
      </c>
      <c r="T266" s="357"/>
      <c r="U266" s="356" t="s">
        <v>121</v>
      </c>
      <c r="V266" s="357">
        <v>0</v>
      </c>
      <c r="W266" s="357">
        <v>0</v>
      </c>
      <c r="X266" s="357">
        <v>0</v>
      </c>
      <c r="Y266" s="357">
        <v>0</v>
      </c>
      <c r="Z266" s="357">
        <v>0</v>
      </c>
      <c r="AA266" s="357">
        <v>0</v>
      </c>
      <c r="AB266" s="357"/>
      <c r="AC266" s="356" t="s">
        <v>121</v>
      </c>
      <c r="AD266" s="357"/>
      <c r="AE266" s="357">
        <v>0</v>
      </c>
      <c r="AF266" s="357">
        <v>0</v>
      </c>
      <c r="AG266" s="357">
        <v>0</v>
      </c>
      <c r="AH266" s="357">
        <v>0</v>
      </c>
      <c r="AI266" s="357">
        <v>0</v>
      </c>
    </row>
    <row r="267" spans="1:35" s="130" customFormat="1" ht="12">
      <c r="B267" s="418" t="s">
        <v>246</v>
      </c>
      <c r="C267" s="132"/>
      <c r="D267" s="132">
        <v>12216.204445277361</v>
      </c>
      <c r="E267" s="132">
        <v>10039.444707646178</v>
      </c>
      <c r="F267" s="132">
        <v>7198.6311469265356</v>
      </c>
      <c r="G267" s="132">
        <v>4980.7067166416791</v>
      </c>
      <c r="H267" s="132">
        <v>983.46203148425786</v>
      </c>
      <c r="M267" s="356" t="s">
        <v>104</v>
      </c>
      <c r="N267" s="357">
        <v>0</v>
      </c>
      <c r="O267" s="357">
        <v>0</v>
      </c>
      <c r="P267" s="357">
        <v>0</v>
      </c>
      <c r="Q267" s="357">
        <v>0</v>
      </c>
      <c r="R267" s="357">
        <v>0</v>
      </c>
      <c r="S267" s="357">
        <v>0</v>
      </c>
      <c r="T267" s="357"/>
      <c r="U267" s="356" t="s">
        <v>104</v>
      </c>
      <c r="V267" s="357">
        <v>0</v>
      </c>
      <c r="W267" s="357">
        <v>0</v>
      </c>
      <c r="X267" s="357">
        <v>0</v>
      </c>
      <c r="Y267" s="357">
        <v>0</v>
      </c>
      <c r="Z267" s="357">
        <v>0</v>
      </c>
      <c r="AA267" s="357">
        <v>0</v>
      </c>
      <c r="AB267" s="357"/>
      <c r="AC267" s="356" t="s">
        <v>104</v>
      </c>
      <c r="AD267" s="357">
        <v>0</v>
      </c>
      <c r="AE267" s="357">
        <v>0</v>
      </c>
      <c r="AF267" s="357">
        <v>0</v>
      </c>
      <c r="AG267" s="357">
        <v>0</v>
      </c>
      <c r="AH267" s="357">
        <v>0</v>
      </c>
      <c r="AI267" s="357">
        <v>0</v>
      </c>
    </row>
    <row r="268" spans="1:35" s="130" customFormat="1" ht="12">
      <c r="B268" s="418" t="s">
        <v>252</v>
      </c>
      <c r="C268" s="132">
        <v>19561.03687893851</v>
      </c>
      <c r="D268" s="396">
        <v>18434.03871935503</v>
      </c>
      <c r="E268" s="132">
        <v>10039.444707646178</v>
      </c>
      <c r="F268" s="132">
        <v>7198.6311469265356</v>
      </c>
      <c r="G268" s="132">
        <v>4980.7067166416791</v>
      </c>
      <c r="H268" s="132">
        <v>983.46203148425786</v>
      </c>
      <c r="M268" s="356" t="s">
        <v>96</v>
      </c>
      <c r="N268" s="357">
        <v>208.17085811239244</v>
      </c>
      <c r="O268" s="357">
        <v>205.03301288988808</v>
      </c>
      <c r="P268" s="357">
        <v>120</v>
      </c>
      <c r="Q268" s="357">
        <v>120</v>
      </c>
      <c r="R268" s="357">
        <v>120</v>
      </c>
      <c r="S268" s="357">
        <v>29.589055472263865</v>
      </c>
      <c r="T268" s="357"/>
      <c r="U268" s="356" t="s">
        <v>96</v>
      </c>
      <c r="V268" s="357">
        <v>1278.9364207143246</v>
      </c>
      <c r="W268" s="357">
        <v>307.4334603516121</v>
      </c>
      <c r="X268" s="357">
        <v>150</v>
      </c>
      <c r="Y268" s="357">
        <v>120</v>
      </c>
      <c r="Z268" s="357">
        <v>96</v>
      </c>
      <c r="AA268" s="357">
        <v>18.937031484257869</v>
      </c>
      <c r="AB268" s="357"/>
      <c r="AC268" s="356" t="s">
        <v>96</v>
      </c>
      <c r="AD268" s="357">
        <v>90.084148255296142</v>
      </c>
      <c r="AE268" s="357">
        <v>77.911668919548603</v>
      </c>
      <c r="AF268" s="357">
        <v>40.5</v>
      </c>
      <c r="AG268" s="357">
        <v>35.999999999999993</v>
      </c>
      <c r="AH268" s="357">
        <v>32.4</v>
      </c>
      <c r="AI268" s="357">
        <v>7.2789473684210515</v>
      </c>
    </row>
    <row r="269" spans="1:35" s="130" customFormat="1" ht="14.5">
      <c r="B269"/>
      <c r="C269"/>
      <c r="D269"/>
      <c r="E269"/>
      <c r="F269"/>
      <c r="G269"/>
      <c r="M269" s="356" t="s">
        <v>129</v>
      </c>
      <c r="N269" s="357"/>
      <c r="O269" s="357">
        <v>0</v>
      </c>
      <c r="P269" s="357">
        <v>0</v>
      </c>
      <c r="Q269" s="357">
        <v>0</v>
      </c>
      <c r="R269" s="357">
        <v>0</v>
      </c>
      <c r="S269" s="357">
        <v>0</v>
      </c>
      <c r="T269" s="357"/>
      <c r="U269" s="356" t="s">
        <v>129</v>
      </c>
      <c r="V269" s="357">
        <v>0</v>
      </c>
      <c r="W269" s="357">
        <v>0</v>
      </c>
      <c r="X269" s="357">
        <v>0</v>
      </c>
      <c r="Y269" s="357">
        <v>0</v>
      </c>
      <c r="Z269" s="357">
        <v>0</v>
      </c>
      <c r="AA269" s="357">
        <v>0</v>
      </c>
      <c r="AB269" s="357"/>
      <c r="AC269" s="356" t="s">
        <v>129</v>
      </c>
      <c r="AD269" s="357"/>
      <c r="AE269" s="357">
        <v>0</v>
      </c>
      <c r="AF269" s="357">
        <v>0</v>
      </c>
      <c r="AG269" s="357">
        <v>0</v>
      </c>
      <c r="AH269" s="357">
        <v>0</v>
      </c>
      <c r="AI269" s="357">
        <v>0</v>
      </c>
    </row>
    <row r="270" spans="1:35" s="130" customFormat="1" ht="12">
      <c r="A270" s="418" t="s">
        <v>287</v>
      </c>
      <c r="B270" s="426">
        <v>42.21</v>
      </c>
      <c r="C270" s="132">
        <f t="shared" ref="C270:H270" si="136">C265*$B$270</f>
        <v>825671.36665999459</v>
      </c>
      <c r="D270" s="132">
        <f>D265*$B$270</f>
        <v>16345.077616643081</v>
      </c>
      <c r="E270" s="132">
        <f t="shared" si="136"/>
        <v>0</v>
      </c>
      <c r="F270" s="132">
        <f t="shared" si="136"/>
        <v>0</v>
      </c>
      <c r="G270" s="132">
        <f t="shared" si="136"/>
        <v>0</v>
      </c>
      <c r="H270" s="132">
        <f t="shared" si="136"/>
        <v>0</v>
      </c>
      <c r="M270" s="356" t="s">
        <v>133</v>
      </c>
      <c r="N270" s="357">
        <v>1431.17</v>
      </c>
      <c r="O270" s="357">
        <v>663.51084084014019</v>
      </c>
      <c r="P270" s="357">
        <v>304.02743628185908</v>
      </c>
      <c r="Q270" s="357">
        <v>0</v>
      </c>
      <c r="R270" s="357">
        <v>0</v>
      </c>
      <c r="S270" s="357">
        <v>0</v>
      </c>
      <c r="T270" s="357"/>
      <c r="U270" s="356" t="s">
        <v>133</v>
      </c>
      <c r="V270" s="357">
        <v>1802.72</v>
      </c>
      <c r="W270" s="357">
        <v>1498.8741913023018</v>
      </c>
      <c r="X270" s="357">
        <v>698.13703148425782</v>
      </c>
      <c r="Y270" s="357">
        <v>0</v>
      </c>
      <c r="Z270" s="357">
        <v>0</v>
      </c>
      <c r="AA270" s="357">
        <v>0</v>
      </c>
      <c r="AB270" s="357"/>
      <c r="AC270" s="356" t="s">
        <v>133</v>
      </c>
      <c r="AD270" s="357">
        <v>540.5</v>
      </c>
      <c r="AE270" s="357">
        <v>188.9141610713562</v>
      </c>
      <c r="AF270" s="357">
        <v>150.32465373961219</v>
      </c>
      <c r="AG270" s="357">
        <v>0</v>
      </c>
      <c r="AH270" s="357">
        <v>0</v>
      </c>
      <c r="AI270" s="357">
        <v>0</v>
      </c>
    </row>
    <row r="271" spans="1:35" s="130" customFormat="1" ht="12">
      <c r="A271" s="418" t="s">
        <v>288</v>
      </c>
      <c r="B271" s="426">
        <v>42.21</v>
      </c>
      <c r="C271" s="132">
        <f t="shared" ref="C271:H271" si="137">C266*$B$271</f>
        <v>0</v>
      </c>
      <c r="D271" s="132">
        <f t="shared" si="137"/>
        <v>246109.70709217535</v>
      </c>
      <c r="E271" s="132">
        <f t="shared" si="137"/>
        <v>0</v>
      </c>
      <c r="F271" s="132">
        <f t="shared" si="137"/>
        <v>0</v>
      </c>
      <c r="G271" s="132">
        <f t="shared" si="137"/>
        <v>0</v>
      </c>
      <c r="H271" s="132">
        <f t="shared" si="137"/>
        <v>0</v>
      </c>
      <c r="M271" s="356" t="s">
        <v>111</v>
      </c>
      <c r="N271" s="357">
        <v>130.10678632024528</v>
      </c>
      <c r="O271" s="357">
        <v>128.50602233393315</v>
      </c>
      <c r="P271" s="357">
        <v>90</v>
      </c>
      <c r="Q271" s="357">
        <v>67.622938530734629</v>
      </c>
      <c r="R271" s="357">
        <v>0</v>
      </c>
      <c r="S271" s="357">
        <v>0</v>
      </c>
      <c r="T271" s="357"/>
      <c r="U271" s="356" t="s">
        <v>111</v>
      </c>
      <c r="V271" s="357">
        <v>841.27091187833537</v>
      </c>
      <c r="W271" s="357">
        <v>549.92868933782768</v>
      </c>
      <c r="X271" s="357">
        <v>83.059970014992501</v>
      </c>
      <c r="Y271" s="357">
        <v>49.175412293853071</v>
      </c>
      <c r="Z271" s="357">
        <v>0</v>
      </c>
      <c r="AA271" s="357">
        <v>0</v>
      </c>
      <c r="AB271" s="357"/>
      <c r="AC271" s="356" t="s">
        <v>111</v>
      </c>
      <c r="AD271" s="357">
        <v>135.12622238294421</v>
      </c>
      <c r="AE271" s="357">
        <v>80.269846414116074</v>
      </c>
      <c r="AF271" s="357">
        <v>25.959002770083103</v>
      </c>
      <c r="AG271" s="357">
        <v>17.519667590027701</v>
      </c>
      <c r="AH271" s="357">
        <v>0</v>
      </c>
      <c r="AI271" s="357">
        <v>0</v>
      </c>
    </row>
    <row r="272" spans="1:35" s="130" customFormat="1" ht="12">
      <c r="A272" s="418" t="s">
        <v>246</v>
      </c>
      <c r="B272" s="426">
        <f>Perfils!G9</f>
        <v>66.7</v>
      </c>
      <c r="C272" s="132">
        <f t="shared" ref="C272:H272" si="138">C267*$B$272</f>
        <v>0</v>
      </c>
      <c r="D272" s="132">
        <f t="shared" si="138"/>
        <v>814820.83649999998</v>
      </c>
      <c r="E272" s="132">
        <f t="shared" si="138"/>
        <v>669630.96200000017</v>
      </c>
      <c r="F272" s="132">
        <f t="shared" si="138"/>
        <v>480148.69749999995</v>
      </c>
      <c r="G272" s="132">
        <f t="shared" si="138"/>
        <v>332213.13800000004</v>
      </c>
      <c r="H272" s="132">
        <f t="shared" si="138"/>
        <v>65596.917499999996</v>
      </c>
      <c r="I272" s="132"/>
      <c r="J272" s="132"/>
      <c r="K272" s="132"/>
      <c r="L272" s="132"/>
      <c r="M272" s="356" t="s">
        <v>107</v>
      </c>
      <c r="N272" s="357">
        <v>234.192215376441</v>
      </c>
      <c r="O272" s="357">
        <v>216.24956708171581</v>
      </c>
      <c r="P272" s="357">
        <v>205</v>
      </c>
      <c r="Q272" s="357">
        <v>154.02998500749624</v>
      </c>
      <c r="R272" s="357">
        <v>0</v>
      </c>
      <c r="S272" s="357">
        <v>0</v>
      </c>
      <c r="T272" s="357"/>
      <c r="U272" s="356" t="s">
        <v>107</v>
      </c>
      <c r="V272" s="357">
        <v>1322.1115829656019</v>
      </c>
      <c r="W272" s="357">
        <v>757.83013541737068</v>
      </c>
      <c r="X272" s="357">
        <v>180</v>
      </c>
      <c r="Y272" s="357">
        <v>107.44542728635682</v>
      </c>
      <c r="Z272" s="357">
        <v>0</v>
      </c>
      <c r="AA272" s="357">
        <v>0</v>
      </c>
      <c r="AB272" s="357"/>
      <c r="AC272" s="356" t="s">
        <v>107</v>
      </c>
      <c r="AD272" s="357">
        <v>135.12622238294421</v>
      </c>
      <c r="AE272" s="357">
        <v>78.071445019479583</v>
      </c>
      <c r="AF272" s="357">
        <v>57.75</v>
      </c>
      <c r="AG272" s="357">
        <v>39.221329639889198</v>
      </c>
      <c r="AH272" s="357">
        <v>0</v>
      </c>
      <c r="AI272" s="357">
        <v>0</v>
      </c>
    </row>
    <row r="273" spans="1:35" s="130" customFormat="1" ht="12">
      <c r="C273" s="427">
        <f t="shared" ref="C273:H273" si="139">SUM(C270:C272)</f>
        <v>825671.36665999459</v>
      </c>
      <c r="D273" s="427">
        <f t="shared" si="139"/>
        <v>1077275.6212088184</v>
      </c>
      <c r="E273" s="427">
        <f t="shared" si="139"/>
        <v>669630.96200000017</v>
      </c>
      <c r="F273" s="427">
        <f t="shared" si="139"/>
        <v>480148.69749999995</v>
      </c>
      <c r="G273" s="427">
        <f t="shared" si="139"/>
        <v>332213.13800000004</v>
      </c>
      <c r="H273" s="427">
        <f t="shared" si="139"/>
        <v>65596.917499999996</v>
      </c>
      <c r="I273" s="132"/>
      <c r="J273" s="132"/>
      <c r="K273" s="132"/>
      <c r="L273" s="302"/>
      <c r="M273" s="356" t="s">
        <v>139</v>
      </c>
      <c r="N273" s="357">
        <v>154.82707572109189</v>
      </c>
      <c r="O273" s="357">
        <v>207.33941477400185</v>
      </c>
      <c r="P273" s="357">
        <v>174.25</v>
      </c>
      <c r="Q273" s="357">
        <v>174.25</v>
      </c>
      <c r="R273" s="357">
        <v>174.25</v>
      </c>
      <c r="S273" s="357">
        <v>42.9657796101949</v>
      </c>
      <c r="T273" s="357"/>
      <c r="U273" s="356" t="s">
        <v>139</v>
      </c>
      <c r="V273" s="357">
        <v>408.61730005519155</v>
      </c>
      <c r="W273" s="357">
        <v>459.7656965257413</v>
      </c>
      <c r="X273" s="357">
        <v>119</v>
      </c>
      <c r="Y273" s="357">
        <v>95.199999999999989</v>
      </c>
      <c r="Z273" s="357">
        <v>76.5</v>
      </c>
      <c r="AA273" s="357">
        <v>15.090367316341828</v>
      </c>
      <c r="AB273" s="357"/>
      <c r="AC273" s="356" t="s">
        <v>139</v>
      </c>
      <c r="AD273" s="357">
        <v>95.714407521252141</v>
      </c>
      <c r="AE273" s="357">
        <v>74.221365852979972</v>
      </c>
      <c r="AF273" s="357">
        <v>43.987499999999997</v>
      </c>
      <c r="AG273" s="357">
        <v>40.417499999999997</v>
      </c>
      <c r="AH273" s="357">
        <v>37.612499999999997</v>
      </c>
      <c r="AI273" s="357">
        <v>8.7083795013850409</v>
      </c>
    </row>
    <row r="274" spans="1:35" s="130" customFormat="1" ht="14.5">
      <c r="B274"/>
      <c r="C274"/>
      <c r="D274"/>
      <c r="E274"/>
      <c r="F274" s="518"/>
      <c r="G274"/>
      <c r="M274" s="356" t="s">
        <v>153</v>
      </c>
      <c r="N274" s="357">
        <v>260.21357264049055</v>
      </c>
      <c r="O274" s="357">
        <v>938.85296026528351</v>
      </c>
      <c r="P274" s="357">
        <v>1100</v>
      </c>
      <c r="Q274" s="357">
        <v>880</v>
      </c>
      <c r="R274" s="357">
        <v>880</v>
      </c>
      <c r="S274" s="357">
        <v>216.9863568215892</v>
      </c>
      <c r="T274" s="357"/>
      <c r="U274" s="356" t="s">
        <v>153</v>
      </c>
      <c r="V274" s="357">
        <v>1997.5378418530033</v>
      </c>
      <c r="W274" s="357">
        <v>2028.8157448909085</v>
      </c>
      <c r="X274" s="357">
        <v>1275</v>
      </c>
      <c r="Y274" s="357">
        <v>1020</v>
      </c>
      <c r="Z274" s="357">
        <v>815.99999999999989</v>
      </c>
      <c r="AA274" s="357">
        <v>160.96431784107943</v>
      </c>
      <c r="AB274" s="357"/>
      <c r="AC274" s="356" t="s">
        <v>153</v>
      </c>
      <c r="AD274" s="357">
        <v>450.42074127648067</v>
      </c>
      <c r="AE274" s="357">
        <v>479.40225041491749</v>
      </c>
      <c r="AF274" s="357">
        <v>356.25</v>
      </c>
      <c r="AG274" s="357">
        <v>285</v>
      </c>
      <c r="AH274" s="357">
        <v>254.4</v>
      </c>
      <c r="AI274" s="357">
        <v>56.692520775623265</v>
      </c>
    </row>
    <row r="275" spans="1:35" s="130" customFormat="1" ht="14.5">
      <c r="B275"/>
      <c r="C275"/>
      <c r="D275"/>
      <c r="E275"/>
      <c r="F275"/>
      <c r="G275"/>
      <c r="M275" s="356" t="s">
        <v>137</v>
      </c>
      <c r="N275" s="357">
        <v>901.90099999999995</v>
      </c>
      <c r="O275" s="357">
        <v>969.43732267040809</v>
      </c>
      <c r="P275" s="357">
        <v>1168.75</v>
      </c>
      <c r="Q275" s="357">
        <v>935</v>
      </c>
      <c r="R275" s="357">
        <v>935</v>
      </c>
      <c r="S275" s="357">
        <v>230.54790854572713</v>
      </c>
      <c r="T275" s="357"/>
      <c r="U275" s="356" t="s">
        <v>137</v>
      </c>
      <c r="V275" s="357">
        <v>2800.4355</v>
      </c>
      <c r="W275" s="357">
        <v>2596.7094006215048</v>
      </c>
      <c r="X275" s="357">
        <v>1980.5</v>
      </c>
      <c r="Y275" s="357">
        <v>1583.55</v>
      </c>
      <c r="Z275" s="357">
        <v>1266.8399999999999</v>
      </c>
      <c r="AA275" s="357">
        <v>249.89719640179908</v>
      </c>
      <c r="AB275" s="357"/>
      <c r="AC275" s="356" t="s">
        <v>137</v>
      </c>
      <c r="AD275" s="357">
        <v>665.72</v>
      </c>
      <c r="AE275" s="357">
        <v>521.09660610093033</v>
      </c>
      <c r="AF275" s="357">
        <v>472.38749999999999</v>
      </c>
      <c r="AG275" s="357">
        <v>377.78249999999997</v>
      </c>
      <c r="AH275" s="357">
        <v>330.27597645429358</v>
      </c>
      <c r="AI275" s="357">
        <v>72.066814404432122</v>
      </c>
    </row>
    <row r="276" spans="1:35" s="130" customFormat="1" ht="12">
      <c r="B276" s="131" t="s">
        <v>295</v>
      </c>
      <c r="C276" s="131" t="s">
        <v>292</v>
      </c>
      <c r="M276" s="356" t="s">
        <v>115</v>
      </c>
      <c r="N276" s="357">
        <v>208.17085811239244</v>
      </c>
      <c r="O276" s="357">
        <v>175.50540784823608</v>
      </c>
      <c r="P276" s="357">
        <v>0</v>
      </c>
      <c r="Q276" s="357">
        <v>0</v>
      </c>
      <c r="R276" s="357">
        <v>0</v>
      </c>
      <c r="S276" s="357">
        <v>0</v>
      </c>
      <c r="T276" s="357"/>
      <c r="U276" s="356" t="s">
        <v>115</v>
      </c>
      <c r="V276" s="357">
        <v>480.72623535904887</v>
      </c>
      <c r="W276" s="357">
        <v>213.67716095631357</v>
      </c>
      <c r="X276" s="358">
        <v>0</v>
      </c>
      <c r="Y276" s="357">
        <v>0</v>
      </c>
      <c r="Z276" s="357">
        <v>0</v>
      </c>
      <c r="AA276" s="357">
        <v>0</v>
      </c>
      <c r="AB276" s="357"/>
      <c r="AC276" s="356" t="s">
        <v>115</v>
      </c>
      <c r="AD276" s="357">
        <v>135.12622238294421</v>
      </c>
      <c r="AE276" s="357">
        <v>29.158362184399888</v>
      </c>
      <c r="AF276" s="357">
        <v>0</v>
      </c>
      <c r="AG276" s="357">
        <v>0</v>
      </c>
      <c r="AH276" s="357">
        <v>0</v>
      </c>
      <c r="AI276" s="357">
        <v>0</v>
      </c>
    </row>
    <row r="277" spans="1:35" s="130" customFormat="1" ht="12">
      <c r="B277" s="131" t="s">
        <v>296</v>
      </c>
      <c r="C277" s="130">
        <v>2025</v>
      </c>
      <c r="D277" s="130">
        <v>2026</v>
      </c>
      <c r="E277" s="130">
        <v>2027</v>
      </c>
      <c r="F277" s="130">
        <v>2028</v>
      </c>
      <c r="G277" s="130">
        <v>2029</v>
      </c>
      <c r="H277" s="130">
        <v>2030</v>
      </c>
      <c r="M277" s="356" t="s">
        <v>268</v>
      </c>
      <c r="N277" s="357"/>
      <c r="O277" s="357">
        <v>0</v>
      </c>
      <c r="P277" s="357">
        <v>0</v>
      </c>
      <c r="Q277" s="357">
        <v>0</v>
      </c>
      <c r="R277" s="357">
        <v>0</v>
      </c>
      <c r="S277" s="357">
        <v>0</v>
      </c>
      <c r="T277" s="357"/>
      <c r="U277" s="356" t="s">
        <v>268</v>
      </c>
      <c r="V277" s="357">
        <v>0</v>
      </c>
      <c r="W277" s="357">
        <v>0</v>
      </c>
      <c r="X277" s="357">
        <v>0</v>
      </c>
      <c r="Y277" s="357">
        <v>0</v>
      </c>
      <c r="Z277" s="357">
        <v>0</v>
      </c>
      <c r="AA277" s="357">
        <v>0</v>
      </c>
      <c r="AB277" s="357"/>
      <c r="AC277" s="356" t="s">
        <v>268</v>
      </c>
      <c r="AD277" s="357"/>
      <c r="AE277" s="357">
        <v>0</v>
      </c>
      <c r="AF277" s="357">
        <v>0</v>
      </c>
      <c r="AG277" s="357">
        <v>0</v>
      </c>
      <c r="AH277" s="357">
        <v>0</v>
      </c>
      <c r="AI277" s="357">
        <v>0</v>
      </c>
    </row>
    <row r="278" spans="1:35" s="130" customFormat="1" ht="12">
      <c r="B278" s="418" t="s">
        <v>287</v>
      </c>
      <c r="C278" s="132">
        <v>4954.7121122699364</v>
      </c>
      <c r="D278" s="132">
        <v>108.68750739497675</v>
      </c>
      <c r="E278" s="132"/>
      <c r="F278" s="132"/>
      <c r="G278" s="132"/>
      <c r="H278" s="132"/>
      <c r="M278" s="356" t="s">
        <v>286</v>
      </c>
      <c r="N278" s="357">
        <v>0</v>
      </c>
      <c r="O278" s="357">
        <v>0</v>
      </c>
      <c r="P278" s="357">
        <v>0</v>
      </c>
      <c r="Q278" s="357">
        <v>0</v>
      </c>
      <c r="R278" s="357">
        <v>0</v>
      </c>
      <c r="S278" s="357">
        <v>0</v>
      </c>
      <c r="T278" s="357"/>
      <c r="U278" s="356" t="s">
        <v>286</v>
      </c>
      <c r="V278" s="357">
        <v>0</v>
      </c>
      <c r="W278" s="357">
        <v>747.59999999999991</v>
      </c>
      <c r="X278" s="357">
        <v>740</v>
      </c>
      <c r="Y278" s="357">
        <v>592</v>
      </c>
      <c r="Z278" s="357">
        <v>473.6</v>
      </c>
      <c r="AA278" s="357">
        <v>93.698590704647671</v>
      </c>
      <c r="AB278" s="357"/>
      <c r="AC278" s="356" t="s">
        <v>286</v>
      </c>
      <c r="AD278" s="357">
        <v>0</v>
      </c>
      <c r="AE278" s="357">
        <v>97.920000000000016</v>
      </c>
      <c r="AF278" s="357">
        <v>111</v>
      </c>
      <c r="AG278" s="357">
        <v>88.800000000000011</v>
      </c>
      <c r="AH278" s="357">
        <v>71.040000000000006</v>
      </c>
      <c r="AI278" s="357">
        <v>14.054847645429362</v>
      </c>
    </row>
    <row r="279" spans="1:35" s="130" customFormat="1" ht="12">
      <c r="B279" s="418" t="s">
        <v>288</v>
      </c>
      <c r="C279" s="132"/>
      <c r="D279" s="132">
        <v>1468.8062532425308</v>
      </c>
      <c r="E279" s="132"/>
      <c r="F279" s="132"/>
      <c r="G279" s="132"/>
      <c r="H279" s="132"/>
      <c r="M279" s="356" t="s">
        <v>252</v>
      </c>
      <c r="N279" s="357">
        <v>6933.9420628734406</v>
      </c>
      <c r="O279" s="361">
        <v>6862.730094423383</v>
      </c>
      <c r="P279" s="357">
        <v>5334.5274362818591</v>
      </c>
      <c r="Q279" s="357">
        <v>4161.8399550224894</v>
      </c>
      <c r="R279" s="357">
        <v>3424.75</v>
      </c>
      <c r="S279" s="357">
        <v>844.45886806596695</v>
      </c>
      <c r="T279" s="357"/>
      <c r="U279" s="356" t="s">
        <v>252</v>
      </c>
      <c r="V279" s="357">
        <v>19561.036878938514</v>
      </c>
      <c r="W279" s="357">
        <v>18434.038719355034</v>
      </c>
      <c r="X279" s="357">
        <v>10039.444707646177</v>
      </c>
      <c r="Y279" s="357">
        <v>7198.6311469265365</v>
      </c>
      <c r="Z279" s="357">
        <v>4980.7067166416791</v>
      </c>
      <c r="AA279" s="357">
        <v>983.46203148425775</v>
      </c>
      <c r="AB279" s="357"/>
      <c r="AC279" s="356" t="s">
        <v>252</v>
      </c>
      <c r="AD279" s="357">
        <v>4954.7121122699364</v>
      </c>
      <c r="AE279" s="357">
        <v>3535.8975764269812</v>
      </c>
      <c r="AF279" s="357">
        <v>2306.0958033240995</v>
      </c>
      <c r="AG279" s="357">
        <v>1704.0707479224375</v>
      </c>
      <c r="AH279" s="357">
        <v>1260.8184626038781</v>
      </c>
      <c r="AI279" s="357">
        <v>274.18825484764545</v>
      </c>
    </row>
    <row r="280" spans="1:35" s="130" customFormat="1" ht="10.5">
      <c r="B280" s="418" t="s">
        <v>246</v>
      </c>
      <c r="C280" s="132"/>
      <c r="D280" s="132">
        <v>1958.4038157894736</v>
      </c>
      <c r="E280" s="132">
        <v>2306.0958033240995</v>
      </c>
      <c r="F280" s="132">
        <v>1704.0707479224375</v>
      </c>
      <c r="G280" s="132">
        <v>1260.8184626038778</v>
      </c>
      <c r="H280" s="132">
        <v>274.18825484764545</v>
      </c>
    </row>
    <row r="281" spans="1:35" s="130" customFormat="1" ht="10.5">
      <c r="B281" s="418" t="s">
        <v>252</v>
      </c>
      <c r="C281" s="132">
        <v>4954.7121122699364</v>
      </c>
      <c r="D281" s="396">
        <v>3535.8975764269812</v>
      </c>
      <c r="E281" s="132">
        <v>2306.0958033240995</v>
      </c>
      <c r="F281" s="132">
        <v>1704.0707479224375</v>
      </c>
      <c r="G281" s="132">
        <v>1260.8184626038778</v>
      </c>
      <c r="H281" s="132">
        <v>274.18825484764545</v>
      </c>
    </row>
    <row r="282" spans="1:35" s="130" customFormat="1" ht="14.5">
      <c r="B282"/>
      <c r="C282"/>
      <c r="D282"/>
      <c r="E282"/>
      <c r="F282"/>
      <c r="G282"/>
      <c r="M282" s="355" t="s">
        <v>241</v>
      </c>
      <c r="N282" s="170" t="s">
        <v>289</v>
      </c>
    </row>
    <row r="283" spans="1:35" s="130" customFormat="1" ht="10.5">
      <c r="A283" s="418" t="s">
        <v>287</v>
      </c>
      <c r="B283" s="460">
        <v>45.05</v>
      </c>
      <c r="C283" s="132">
        <f t="shared" ref="C283:H283" si="140">C278*$B$283</f>
        <v>223209.78065776062</v>
      </c>
      <c r="D283" s="132">
        <f t="shared" si="140"/>
        <v>4896.3722081437018</v>
      </c>
      <c r="E283" s="132">
        <f t="shared" si="140"/>
        <v>0</v>
      </c>
      <c r="F283" s="132">
        <f t="shared" si="140"/>
        <v>0</v>
      </c>
      <c r="G283" s="132">
        <f t="shared" si="140"/>
        <v>0</v>
      </c>
      <c r="H283" s="132">
        <f t="shared" si="140"/>
        <v>0</v>
      </c>
    </row>
    <row r="284" spans="1:35" s="130" customFormat="1" ht="12">
      <c r="A284" s="418" t="s">
        <v>288</v>
      </c>
      <c r="B284" s="460">
        <v>45.05</v>
      </c>
      <c r="C284" s="132">
        <f t="shared" ref="C284:H284" si="141">C279*$B$284</f>
        <v>0</v>
      </c>
      <c r="D284" s="132">
        <f t="shared" si="141"/>
        <v>66169.721708576006</v>
      </c>
      <c r="E284" s="132">
        <f t="shared" si="141"/>
        <v>0</v>
      </c>
      <c r="F284" s="132">
        <f t="shared" si="141"/>
        <v>0</v>
      </c>
      <c r="G284" s="132">
        <f t="shared" si="141"/>
        <v>0</v>
      </c>
      <c r="H284" s="132">
        <f t="shared" si="141"/>
        <v>0</v>
      </c>
      <c r="M284" s="355" t="s">
        <v>297</v>
      </c>
      <c r="N284" s="355" t="s">
        <v>292</v>
      </c>
      <c r="O284" s="170"/>
      <c r="P284" s="170"/>
      <c r="Q284" s="170"/>
      <c r="R284" s="170"/>
      <c r="S284" s="170"/>
      <c r="T284" s="170"/>
      <c r="U284" s="355" t="s">
        <v>298</v>
      </c>
      <c r="V284" s="355" t="s">
        <v>292</v>
      </c>
      <c r="W284" s="170"/>
      <c r="X284" s="170"/>
      <c r="Y284" s="170"/>
      <c r="Z284" s="170"/>
      <c r="AA284" s="170"/>
      <c r="AB284" s="170"/>
      <c r="AC284" s="355" t="s">
        <v>299</v>
      </c>
      <c r="AD284" s="355" t="s">
        <v>292</v>
      </c>
      <c r="AE284" s="170"/>
      <c r="AF284" s="170"/>
      <c r="AG284" s="170"/>
      <c r="AH284" s="170"/>
      <c r="AI284" s="170"/>
    </row>
    <row r="285" spans="1:35" s="130" customFormat="1" ht="12">
      <c r="A285" s="418" t="s">
        <v>246</v>
      </c>
      <c r="B285" s="132">
        <f>Perfils!G23</f>
        <v>72.2</v>
      </c>
      <c r="C285" s="132">
        <f t="shared" ref="C285:H285" si="142">C280*$B$285</f>
        <v>0</v>
      </c>
      <c r="D285" s="132">
        <f t="shared" si="142"/>
        <v>141396.7555</v>
      </c>
      <c r="E285" s="132">
        <f t="shared" si="142"/>
        <v>166500.117</v>
      </c>
      <c r="F285" s="132">
        <f t="shared" si="142"/>
        <v>123033.908</v>
      </c>
      <c r="G285" s="132">
        <f t="shared" si="142"/>
        <v>91031.092999999979</v>
      </c>
      <c r="H285" s="132">
        <f t="shared" si="142"/>
        <v>19796.392000000003</v>
      </c>
      <c r="I285" s="132"/>
      <c r="J285" s="132"/>
      <c r="K285" s="132"/>
      <c r="M285" s="355" t="s">
        <v>296</v>
      </c>
      <c r="N285" s="170">
        <v>2025</v>
      </c>
      <c r="O285" s="170">
        <v>2026</v>
      </c>
      <c r="P285" s="170">
        <v>2027</v>
      </c>
      <c r="Q285" s="170">
        <v>2028</v>
      </c>
      <c r="R285" s="170">
        <v>2029</v>
      </c>
      <c r="S285" s="170">
        <v>2030</v>
      </c>
      <c r="T285" s="170"/>
      <c r="U285" s="355" t="s">
        <v>296</v>
      </c>
      <c r="V285" s="170">
        <v>2025</v>
      </c>
      <c r="W285" s="170">
        <v>2026</v>
      </c>
      <c r="X285" s="170">
        <v>2027</v>
      </c>
      <c r="Y285" s="170">
        <v>2028</v>
      </c>
      <c r="Z285" s="170">
        <v>2029</v>
      </c>
      <c r="AA285" s="170">
        <v>2030</v>
      </c>
      <c r="AB285" s="170"/>
      <c r="AC285" s="355" t="s">
        <v>296</v>
      </c>
      <c r="AD285" s="170">
        <v>2025</v>
      </c>
      <c r="AE285" s="170">
        <v>2026</v>
      </c>
      <c r="AF285" s="170">
        <v>2027</v>
      </c>
      <c r="AG285" s="170">
        <v>2028</v>
      </c>
      <c r="AH285" s="170">
        <v>2029</v>
      </c>
      <c r="AI285" s="170">
        <v>2030</v>
      </c>
    </row>
    <row r="286" spans="1:35" s="130" customFormat="1" ht="12">
      <c r="C286" s="427">
        <f t="shared" ref="C286:H286" si="143">SUM(C283:C285)</f>
        <v>223209.78065776062</v>
      </c>
      <c r="D286" s="427">
        <f t="shared" si="143"/>
        <v>212462.84941671969</v>
      </c>
      <c r="E286" s="427">
        <f t="shared" si="143"/>
        <v>166500.117</v>
      </c>
      <c r="F286" s="427">
        <f t="shared" si="143"/>
        <v>123033.908</v>
      </c>
      <c r="G286" s="427">
        <f t="shared" si="143"/>
        <v>91031.092999999979</v>
      </c>
      <c r="H286" s="427">
        <f t="shared" si="143"/>
        <v>19796.392000000003</v>
      </c>
      <c r="I286" s="132"/>
      <c r="J286" s="132"/>
      <c r="K286" s="132"/>
      <c r="M286" s="356" t="s">
        <v>157</v>
      </c>
      <c r="N286" s="357">
        <v>11.709610768822076</v>
      </c>
      <c r="O286" s="357">
        <v>9.162917388637613</v>
      </c>
      <c r="P286" s="357">
        <v>5.25</v>
      </c>
      <c r="Q286" s="357">
        <v>5.25</v>
      </c>
      <c r="R286" s="357">
        <v>5.25</v>
      </c>
      <c r="S286" s="357">
        <v>1.2945202398800602</v>
      </c>
      <c r="T286" s="357"/>
      <c r="U286" s="356" t="s">
        <v>157</v>
      </c>
      <c r="V286" s="357">
        <v>36.054467651928668</v>
      </c>
      <c r="W286" s="357">
        <v>24.96987779998274</v>
      </c>
      <c r="X286" s="357">
        <v>6.7495952023988011</v>
      </c>
      <c r="Y286" s="357">
        <v>5.3996626686656697</v>
      </c>
      <c r="Z286" s="357">
        <v>3.6717841079460278</v>
      </c>
      <c r="AA286" s="357">
        <v>0.72429535232383824</v>
      </c>
      <c r="AB286" s="357"/>
      <c r="AC286" s="356" t="s">
        <v>157</v>
      </c>
      <c r="AD286" s="357">
        <v>10.134466678720816</v>
      </c>
      <c r="AE286" s="359">
        <v>5.4697273148552066</v>
      </c>
      <c r="AF286" s="359">
        <v>1.799937673130195</v>
      </c>
      <c r="AG286" s="359">
        <v>1.5974584487534624</v>
      </c>
      <c r="AH286" s="359">
        <v>1.338261772853186</v>
      </c>
      <c r="AI286" s="357">
        <v>0.30282548476454285</v>
      </c>
    </row>
    <row r="287" spans="1:35" s="130" customFormat="1" ht="14.5">
      <c r="B287"/>
      <c r="C287"/>
      <c r="D287"/>
      <c r="E287"/>
      <c r="F287"/>
      <c r="G287"/>
      <c r="I287" s="132"/>
      <c r="J287" s="132"/>
      <c r="K287" s="132"/>
      <c r="M287" s="356" t="s">
        <v>155</v>
      </c>
      <c r="N287" s="357">
        <v>0</v>
      </c>
      <c r="O287" s="357">
        <v>0</v>
      </c>
      <c r="P287" s="357">
        <v>0</v>
      </c>
      <c r="Q287" s="357">
        <v>0</v>
      </c>
      <c r="R287" s="357">
        <v>0</v>
      </c>
      <c r="S287" s="357">
        <v>0</v>
      </c>
      <c r="T287" s="357"/>
      <c r="U287" s="356" t="s">
        <v>155</v>
      </c>
      <c r="V287" s="357">
        <v>0</v>
      </c>
      <c r="W287" s="357">
        <v>0</v>
      </c>
      <c r="X287" s="357">
        <v>0</v>
      </c>
      <c r="Y287" s="357">
        <v>0</v>
      </c>
      <c r="Z287" s="357">
        <v>0</v>
      </c>
      <c r="AA287" s="357">
        <v>0</v>
      </c>
      <c r="AB287" s="357"/>
      <c r="AC287" s="356" t="s">
        <v>155</v>
      </c>
      <c r="AD287" s="357">
        <v>0</v>
      </c>
      <c r="AE287" s="357">
        <v>0</v>
      </c>
      <c r="AF287" s="357">
        <v>0</v>
      </c>
      <c r="AG287" s="357">
        <v>0</v>
      </c>
      <c r="AH287" s="357">
        <v>0</v>
      </c>
      <c r="AI287" s="357">
        <v>0</v>
      </c>
    </row>
    <row r="288" spans="1:35" s="130" customFormat="1" ht="14.5">
      <c r="B288"/>
      <c r="C288"/>
      <c r="D288"/>
      <c r="E288"/>
      <c r="F288"/>
      <c r="G288"/>
      <c r="I288" s="132"/>
      <c r="J288" s="132"/>
      <c r="K288" s="132"/>
      <c r="M288" s="356" t="s">
        <v>88</v>
      </c>
      <c r="N288" s="357">
        <v>0</v>
      </c>
      <c r="O288" s="357">
        <v>0</v>
      </c>
      <c r="P288" s="357">
        <v>0</v>
      </c>
      <c r="Q288" s="357">
        <v>0</v>
      </c>
      <c r="R288" s="357">
        <v>0</v>
      </c>
      <c r="S288" s="357">
        <v>0</v>
      </c>
      <c r="T288" s="357"/>
      <c r="U288" s="356" t="s">
        <v>88</v>
      </c>
      <c r="V288" s="357">
        <v>0</v>
      </c>
      <c r="W288" s="357">
        <v>0</v>
      </c>
      <c r="X288" s="357">
        <v>0</v>
      </c>
      <c r="Y288" s="357">
        <v>0</v>
      </c>
      <c r="Z288" s="357">
        <v>0</v>
      </c>
      <c r="AA288" s="357">
        <v>0</v>
      </c>
      <c r="AB288" s="357"/>
      <c r="AC288" s="356" t="s">
        <v>88</v>
      </c>
      <c r="AD288" s="357">
        <v>0</v>
      </c>
      <c r="AE288" s="357">
        <v>0</v>
      </c>
      <c r="AF288" s="357">
        <v>0</v>
      </c>
      <c r="AG288" s="357">
        <v>0</v>
      </c>
      <c r="AH288" s="357">
        <v>0</v>
      </c>
      <c r="AI288" s="357">
        <v>0</v>
      </c>
    </row>
    <row r="289" spans="1:35" s="130" customFormat="1" ht="14.5">
      <c r="A289" s="362" t="s">
        <v>206</v>
      </c>
      <c r="B289" s="2"/>
      <c r="C289" s="534">
        <v>2025</v>
      </c>
      <c r="D289" s="534">
        <v>2026</v>
      </c>
      <c r="E289" s="534">
        <v>2027</v>
      </c>
      <c r="F289" s="534">
        <v>2028</v>
      </c>
      <c r="G289" s="534">
        <v>2029</v>
      </c>
      <c r="H289" s="534">
        <v>2030</v>
      </c>
      <c r="I289" s="132"/>
      <c r="J289" s="132"/>
      <c r="K289" s="132"/>
      <c r="M289" s="356" t="s">
        <v>92</v>
      </c>
      <c r="N289" s="357">
        <v>0</v>
      </c>
      <c r="O289" s="357">
        <v>0</v>
      </c>
      <c r="P289" s="357">
        <v>0</v>
      </c>
      <c r="Q289" s="357">
        <v>0</v>
      </c>
      <c r="R289" s="357">
        <v>0</v>
      </c>
      <c r="S289" s="357">
        <v>0</v>
      </c>
      <c r="T289" s="357"/>
      <c r="U289" s="356" t="s">
        <v>92</v>
      </c>
      <c r="V289" s="357">
        <v>0</v>
      </c>
      <c r="W289" s="357">
        <v>0</v>
      </c>
      <c r="X289" s="357">
        <v>0</v>
      </c>
      <c r="Y289" s="357">
        <v>0</v>
      </c>
      <c r="Z289" s="357">
        <v>0</v>
      </c>
      <c r="AA289" s="357">
        <v>0</v>
      </c>
      <c r="AB289" s="357"/>
      <c r="AC289" s="356" t="s">
        <v>92</v>
      </c>
      <c r="AD289" s="357">
        <v>0</v>
      </c>
      <c r="AE289" s="357">
        <v>0</v>
      </c>
      <c r="AF289" s="357">
        <v>0</v>
      </c>
      <c r="AG289" s="357">
        <v>0</v>
      </c>
      <c r="AH289" s="357">
        <v>0</v>
      </c>
      <c r="AI289" s="357">
        <v>0</v>
      </c>
    </row>
    <row r="290" spans="1:35" s="130" customFormat="1" ht="12">
      <c r="A290" s="533" t="s">
        <v>287</v>
      </c>
      <c r="B290" s="402"/>
      <c r="C290" s="416">
        <f t="shared" ref="C290:F291" si="144">C257+C270+C283</f>
        <v>1319235.5483491907</v>
      </c>
      <c r="D290" s="416">
        <f t="shared" si="144"/>
        <v>27192.100786243063</v>
      </c>
      <c r="E290" s="416">
        <f t="shared" si="144"/>
        <v>0</v>
      </c>
      <c r="F290" s="416">
        <f t="shared" si="144"/>
        <v>0</v>
      </c>
      <c r="G290" s="402"/>
      <c r="H290" s="402"/>
      <c r="I290" s="132"/>
      <c r="J290" s="132"/>
      <c r="K290" s="132"/>
      <c r="M290" s="356" t="s">
        <v>163</v>
      </c>
      <c r="N290" s="357">
        <v>0</v>
      </c>
      <c r="O290" s="357">
        <v>0</v>
      </c>
      <c r="P290" s="357"/>
      <c r="Q290" s="357"/>
      <c r="R290" s="357"/>
      <c r="S290" s="357"/>
      <c r="T290" s="357"/>
      <c r="U290" s="356" t="s">
        <v>163</v>
      </c>
      <c r="V290" s="357">
        <v>0</v>
      </c>
      <c r="W290" s="357">
        <v>0</v>
      </c>
      <c r="X290" s="357"/>
      <c r="Y290" s="357"/>
      <c r="Z290" s="357"/>
      <c r="AA290" s="357"/>
      <c r="AB290" s="357"/>
      <c r="AC290" s="356" t="s">
        <v>163</v>
      </c>
      <c r="AD290" s="357">
        <v>0</v>
      </c>
      <c r="AE290" s="357">
        <v>0</v>
      </c>
      <c r="AF290" s="357"/>
      <c r="AG290" s="357"/>
      <c r="AH290" s="357"/>
      <c r="AI290" s="357"/>
    </row>
    <row r="291" spans="1:35" s="130" customFormat="1" ht="12">
      <c r="A291" s="533" t="s">
        <v>288</v>
      </c>
      <c r="B291" s="402"/>
      <c r="C291" s="416">
        <f t="shared" si="144"/>
        <v>0</v>
      </c>
      <c r="D291" s="416">
        <f t="shared" si="144"/>
        <v>400909.23202183732</v>
      </c>
      <c r="E291" s="416">
        <f t="shared" si="144"/>
        <v>0</v>
      </c>
      <c r="F291" s="416">
        <f t="shared" si="144"/>
        <v>0</v>
      </c>
      <c r="G291" s="402"/>
      <c r="H291" s="402"/>
      <c r="I291" s="132"/>
      <c r="J291" s="132"/>
      <c r="K291" s="132"/>
      <c r="M291" s="356" t="s">
        <v>141</v>
      </c>
      <c r="N291" s="357">
        <v>97.580089740183965</v>
      </c>
      <c r="O291" s="357">
        <v>84.00764490531347</v>
      </c>
      <c r="P291" s="357">
        <v>66</v>
      </c>
      <c r="Q291" s="357">
        <v>66</v>
      </c>
      <c r="R291" s="357">
        <v>66</v>
      </c>
      <c r="S291" s="357">
        <v>16.273965517241379</v>
      </c>
      <c r="T291" s="357"/>
      <c r="U291" s="356" t="s">
        <v>141</v>
      </c>
      <c r="V291" s="357">
        <v>504.76180591157259</v>
      </c>
      <c r="W291" s="357">
        <v>538.67385844306159</v>
      </c>
      <c r="X291" s="357">
        <v>349.5</v>
      </c>
      <c r="Y291" s="357">
        <v>279.60000000000014</v>
      </c>
      <c r="Z291" s="357">
        <v>223.68000000000006</v>
      </c>
      <c r="AA291" s="357">
        <v>44.123185907046491</v>
      </c>
      <c r="AB291" s="357"/>
      <c r="AC291" s="356" t="s">
        <v>141</v>
      </c>
      <c r="AD291" s="357">
        <v>20.268933357441632</v>
      </c>
      <c r="AE291" s="357">
        <v>60.700263753969089</v>
      </c>
      <c r="AF291" s="357">
        <v>62.324999999999989</v>
      </c>
      <c r="AG291" s="357">
        <v>51.839999999999975</v>
      </c>
      <c r="AH291" s="357">
        <v>43.452008310249312</v>
      </c>
      <c r="AI291" s="357">
        <v>9.0595844875346287</v>
      </c>
    </row>
    <row r="292" spans="1:35" s="130" customFormat="1" ht="12">
      <c r="A292" s="402"/>
      <c r="B292" s="402"/>
      <c r="C292" s="542">
        <f>SUM(C290:C291)</f>
        <v>1319235.5483491907</v>
      </c>
      <c r="D292" s="543">
        <f>SUM(D290:D291)</f>
        <v>428101.33280808036</v>
      </c>
      <c r="E292" s="542">
        <f>SUM(E290:E291)</f>
        <v>0</v>
      </c>
      <c r="F292" s="542">
        <f>SUM(F290:F291)</f>
        <v>0</v>
      </c>
      <c r="G292" s="538"/>
      <c r="H292" s="538"/>
      <c r="I292" s="132"/>
      <c r="J292" s="132"/>
      <c r="K292" s="132"/>
      <c r="M292" s="356" t="s">
        <v>161</v>
      </c>
      <c r="N292" s="357">
        <v>35.128832306466229</v>
      </c>
      <c r="O292" s="357">
        <v>18.308752165912836</v>
      </c>
      <c r="P292" s="357">
        <v>5.25</v>
      </c>
      <c r="Q292" s="357">
        <v>5.25</v>
      </c>
      <c r="R292" s="357">
        <v>5.25</v>
      </c>
      <c r="S292" s="357">
        <v>1.2945202398800602</v>
      </c>
      <c r="T292" s="357"/>
      <c r="U292" s="356" t="s">
        <v>161</v>
      </c>
      <c r="V292" s="359">
        <v>32.449020886735802</v>
      </c>
      <c r="W292" s="359">
        <v>6.1405839267700593</v>
      </c>
      <c r="X292" s="357">
        <v>0</v>
      </c>
      <c r="Y292" s="357">
        <v>0</v>
      </c>
      <c r="Z292" s="357">
        <v>0</v>
      </c>
      <c r="AA292" s="357">
        <v>0</v>
      </c>
      <c r="AB292" s="357"/>
      <c r="AC292" s="356" t="s">
        <v>161</v>
      </c>
      <c r="AD292" s="359">
        <v>20.268933357441632</v>
      </c>
      <c r="AE292" s="359">
        <v>8.6040668180760633</v>
      </c>
      <c r="AF292" s="359">
        <v>0.78750000000000053</v>
      </c>
      <c r="AG292" s="359">
        <v>0.78750000000000053</v>
      </c>
      <c r="AH292" s="359">
        <v>0.78750000000000053</v>
      </c>
      <c r="AI292" s="359">
        <v>0.19416897506925213</v>
      </c>
    </row>
    <row r="293" spans="1:35" s="130" customFormat="1" ht="14.5">
      <c r="A293" s="309"/>
      <c r="B293" s="124"/>
      <c r="C293" s="497"/>
      <c r="D293" s="540"/>
      <c r="E293" s="497"/>
      <c r="F293" s="497"/>
      <c r="G293" s="124"/>
      <c r="H293" s="309"/>
      <c r="I293" s="311"/>
      <c r="J293" s="132"/>
      <c r="K293" s="132"/>
      <c r="M293" s="356" t="s">
        <v>149</v>
      </c>
      <c r="N293" s="357">
        <v>0</v>
      </c>
      <c r="O293" s="357">
        <v>0</v>
      </c>
      <c r="P293" s="357">
        <v>0</v>
      </c>
      <c r="Q293" s="357">
        <v>0</v>
      </c>
      <c r="R293" s="357">
        <v>0</v>
      </c>
      <c r="S293" s="357">
        <v>0</v>
      </c>
      <c r="T293" s="357"/>
      <c r="U293" s="356" t="s">
        <v>149</v>
      </c>
      <c r="V293" s="357">
        <v>0</v>
      </c>
      <c r="W293" s="357">
        <v>0</v>
      </c>
      <c r="X293" s="357">
        <v>0</v>
      </c>
      <c r="Y293" s="357">
        <v>0</v>
      </c>
      <c r="Z293" s="357">
        <v>0</v>
      </c>
      <c r="AA293" s="357">
        <v>0</v>
      </c>
      <c r="AB293" s="357"/>
      <c r="AC293" s="356" t="s">
        <v>149</v>
      </c>
      <c r="AD293" s="359">
        <v>0</v>
      </c>
      <c r="AE293" s="359">
        <v>0</v>
      </c>
      <c r="AF293" s="359">
        <v>0</v>
      </c>
      <c r="AG293" s="359">
        <v>0</v>
      </c>
      <c r="AH293" s="359">
        <v>0</v>
      </c>
      <c r="AI293" s="359">
        <v>0</v>
      </c>
    </row>
    <row r="294" spans="1:35" s="130" customFormat="1" ht="14.5">
      <c r="A294" s="309"/>
      <c r="B294" s="124"/>
      <c r="C294" s="497"/>
      <c r="D294" s="540"/>
      <c r="E294" s="497"/>
      <c r="F294" s="497"/>
      <c r="G294" s="124"/>
      <c r="H294" s="309"/>
      <c r="I294" s="311"/>
      <c r="J294" s="132"/>
      <c r="M294" s="356" t="s">
        <v>125</v>
      </c>
      <c r="N294" s="357">
        <v>0</v>
      </c>
      <c r="O294" s="357">
        <v>0</v>
      </c>
      <c r="P294" s="357">
        <v>0</v>
      </c>
      <c r="Q294" s="357">
        <v>0</v>
      </c>
      <c r="R294" s="357">
        <v>0</v>
      </c>
      <c r="S294" s="357">
        <v>0</v>
      </c>
      <c r="T294" s="357"/>
      <c r="U294" s="356" t="s">
        <v>125</v>
      </c>
      <c r="V294" s="359">
        <v>0</v>
      </c>
      <c r="W294" s="359">
        <v>0</v>
      </c>
      <c r="X294" s="359">
        <v>0</v>
      </c>
      <c r="Y294" s="357">
        <v>0</v>
      </c>
      <c r="Z294" s="357">
        <v>0</v>
      </c>
      <c r="AA294" s="357">
        <v>0</v>
      </c>
      <c r="AB294" s="357"/>
      <c r="AC294" s="356" t="s">
        <v>125</v>
      </c>
      <c r="AD294" s="359">
        <v>0</v>
      </c>
      <c r="AE294" s="359">
        <v>0</v>
      </c>
      <c r="AF294" s="359">
        <v>0</v>
      </c>
      <c r="AG294" s="357">
        <v>0</v>
      </c>
      <c r="AH294" s="357">
        <v>0</v>
      </c>
      <c r="AI294" s="357">
        <v>0</v>
      </c>
    </row>
    <row r="295" spans="1:35" s="130" customFormat="1" ht="14.5">
      <c r="A295" s="309"/>
      <c r="B295" s="124"/>
      <c r="C295" s="497"/>
      <c r="D295" s="540"/>
      <c r="E295" s="497"/>
      <c r="F295" s="497"/>
      <c r="G295" s="124"/>
      <c r="H295" s="309"/>
      <c r="I295" s="311"/>
      <c r="J295" s="132"/>
      <c r="M295" s="356" t="s">
        <v>159</v>
      </c>
      <c r="N295" s="357">
        <v>26.021357264049051</v>
      </c>
      <c r="O295" s="357">
        <v>132.56203864141688</v>
      </c>
      <c r="P295" s="357">
        <v>140</v>
      </c>
      <c r="Q295" s="357">
        <v>112</v>
      </c>
      <c r="R295" s="357">
        <v>112</v>
      </c>
      <c r="S295" s="357">
        <v>27.616431784107931</v>
      </c>
      <c r="T295" s="357"/>
      <c r="U295" s="356" t="s">
        <v>159</v>
      </c>
      <c r="V295" s="357">
        <v>72.108935303857322</v>
      </c>
      <c r="W295" s="357">
        <v>167.36047524014529</v>
      </c>
      <c r="X295" s="357">
        <v>105</v>
      </c>
      <c r="Y295" s="357">
        <v>86</v>
      </c>
      <c r="Z295" s="357">
        <v>58.47999999999999</v>
      </c>
      <c r="AA295" s="357">
        <v>11.535772113943025</v>
      </c>
      <c r="AB295" s="357"/>
      <c r="AC295" s="356" t="s">
        <v>159</v>
      </c>
      <c r="AD295" s="357">
        <v>13.512622238294417</v>
      </c>
      <c r="AE295" s="357">
        <v>37.407041775300932</v>
      </c>
      <c r="AF295" s="357">
        <v>36.75</v>
      </c>
      <c r="AG295" s="357">
        <v>29.699999999999989</v>
      </c>
      <c r="AH295" s="357">
        <v>25.571994459833789</v>
      </c>
      <c r="AI295" s="357">
        <v>5.8728254847645402</v>
      </c>
    </row>
    <row r="296" spans="1:35" s="130" customFormat="1" ht="14.5">
      <c r="B296"/>
      <c r="C296"/>
      <c r="D296"/>
      <c r="E296"/>
      <c r="F296"/>
      <c r="G296"/>
      <c r="I296" s="132"/>
      <c r="J296" s="132"/>
      <c r="M296" s="356" t="s">
        <v>100</v>
      </c>
      <c r="N296" s="357">
        <v>311.84814358429401</v>
      </c>
      <c r="O296" s="357">
        <v>108.90444105809209</v>
      </c>
      <c r="P296" s="357">
        <v>70</v>
      </c>
      <c r="Q296" s="357">
        <v>70</v>
      </c>
      <c r="R296" s="357">
        <v>70</v>
      </c>
      <c r="S296" s="357">
        <v>17.260269865067464</v>
      </c>
      <c r="T296" s="357"/>
      <c r="U296" s="356" t="s">
        <v>100</v>
      </c>
      <c r="V296" s="357">
        <v>551.70155883976201</v>
      </c>
      <c r="W296" s="357">
        <v>217.03844620834045</v>
      </c>
      <c r="X296" s="357">
        <v>120</v>
      </c>
      <c r="Y296" s="357">
        <v>98</v>
      </c>
      <c r="Z296" s="357">
        <v>78.399999999999991</v>
      </c>
      <c r="AA296" s="357">
        <v>15.465217391304346</v>
      </c>
      <c r="AB296" s="357"/>
      <c r="AC296" s="356" t="s">
        <v>100</v>
      </c>
      <c r="AD296" s="357">
        <v>202.33311119147211</v>
      </c>
      <c r="AE296" s="357">
        <v>44.931560649234143</v>
      </c>
      <c r="AF296" s="357">
        <v>28.499999999999996</v>
      </c>
      <c r="AG296" s="357">
        <v>25.2</v>
      </c>
      <c r="AH296" s="357">
        <v>22.259972299168975</v>
      </c>
      <c r="AI296" s="357">
        <v>4.9088642659279778</v>
      </c>
    </row>
    <row r="297" spans="1:35" s="130" customFormat="1" ht="14.5">
      <c r="A297" s="362" t="s">
        <v>264</v>
      </c>
      <c r="B297"/>
      <c r="C297"/>
      <c r="D297"/>
      <c r="E297"/>
      <c r="F297"/>
      <c r="G297"/>
      <c r="M297" s="356" t="s">
        <v>145</v>
      </c>
      <c r="N297" s="357">
        <v>0</v>
      </c>
      <c r="O297" s="357">
        <v>0</v>
      </c>
      <c r="P297" s="357">
        <v>0</v>
      </c>
      <c r="Q297" s="357">
        <v>0</v>
      </c>
      <c r="R297" s="357">
        <v>0</v>
      </c>
      <c r="S297" s="357">
        <v>0</v>
      </c>
      <c r="T297" s="357"/>
      <c r="U297" s="356" t="s">
        <v>145</v>
      </c>
      <c r="V297" s="359">
        <v>0</v>
      </c>
      <c r="W297" s="359">
        <v>0</v>
      </c>
      <c r="X297" s="359">
        <v>0</v>
      </c>
      <c r="Y297" s="359">
        <v>0</v>
      </c>
      <c r="Z297" s="357">
        <v>0</v>
      </c>
      <c r="AA297" s="357">
        <v>0</v>
      </c>
      <c r="AB297" s="357"/>
      <c r="AC297" s="356" t="s">
        <v>145</v>
      </c>
      <c r="AD297" s="359">
        <v>0</v>
      </c>
      <c r="AE297" s="359">
        <v>0</v>
      </c>
      <c r="AF297" s="357">
        <v>0</v>
      </c>
      <c r="AG297" s="357">
        <v>0</v>
      </c>
      <c r="AH297" s="357">
        <v>0</v>
      </c>
      <c r="AI297" s="357">
        <v>0</v>
      </c>
    </row>
    <row r="298" spans="1:35" s="130" customFormat="1" ht="14.5">
      <c r="B298"/>
      <c r="C298"/>
      <c r="D298"/>
      <c r="E298"/>
      <c r="F298"/>
      <c r="G298"/>
      <c r="M298" s="356" t="s">
        <v>167</v>
      </c>
      <c r="N298" s="357">
        <v>17.623500113981272</v>
      </c>
      <c r="O298" s="357">
        <v>22.620901730221224</v>
      </c>
      <c r="P298" s="357">
        <v>21</v>
      </c>
      <c r="Q298" s="357">
        <v>21</v>
      </c>
      <c r="R298" s="357">
        <v>21</v>
      </c>
      <c r="S298" s="357">
        <v>5.1780809595202371</v>
      </c>
      <c r="T298" s="357"/>
      <c r="U298" s="356" t="s">
        <v>167</v>
      </c>
      <c r="V298" s="357">
        <v>32.5581743399256</v>
      </c>
      <c r="W298" s="357">
        <v>92.771715634272695</v>
      </c>
      <c r="X298" s="357">
        <v>70</v>
      </c>
      <c r="Y298" s="357">
        <v>56</v>
      </c>
      <c r="Z298" s="357">
        <v>45</v>
      </c>
      <c r="AA298" s="357">
        <v>8.8767016491754092</v>
      </c>
      <c r="AB298" s="357"/>
      <c r="AC298" s="356" t="s">
        <v>167</v>
      </c>
      <c r="AD298" s="357">
        <v>11.439627127260765</v>
      </c>
      <c r="AE298" s="357">
        <v>14.699791779734047</v>
      </c>
      <c r="AF298" s="357">
        <v>13.649999999999991</v>
      </c>
      <c r="AG298" s="357">
        <v>11.549999999999997</v>
      </c>
      <c r="AH298" s="357">
        <v>9.8999999999999986</v>
      </c>
      <c r="AI298" s="357">
        <v>2.1082271468144036</v>
      </c>
    </row>
    <row r="299" spans="1:35" s="130" customFormat="1" ht="12">
      <c r="B299" s="131" t="s">
        <v>297</v>
      </c>
      <c r="C299" s="131" t="s">
        <v>292</v>
      </c>
      <c r="M299" s="356" t="s">
        <v>119</v>
      </c>
      <c r="N299" s="357">
        <v>130.10678632024528</v>
      </c>
      <c r="O299" s="357">
        <v>130.57656029840058</v>
      </c>
      <c r="P299" s="357">
        <v>70</v>
      </c>
      <c r="Q299" s="357">
        <v>70</v>
      </c>
      <c r="R299" s="357">
        <v>70</v>
      </c>
      <c r="S299" s="357">
        <v>17.260269865067464</v>
      </c>
      <c r="T299" s="357"/>
      <c r="U299" s="356" t="s">
        <v>119</v>
      </c>
      <c r="V299" s="357">
        <v>120.18155883976222</v>
      </c>
      <c r="W299" s="357">
        <v>223.28777711728142</v>
      </c>
      <c r="X299" s="357">
        <v>80</v>
      </c>
      <c r="Y299" s="357">
        <v>63</v>
      </c>
      <c r="Z299" s="357">
        <v>50.4</v>
      </c>
      <c r="AA299" s="357">
        <v>11.076161919040478</v>
      </c>
      <c r="AB299" s="357"/>
      <c r="AC299" s="356" t="s">
        <v>119</v>
      </c>
      <c r="AD299" s="357">
        <v>45.042074127648071</v>
      </c>
      <c r="AE299" s="357">
        <v>48.349416656594123</v>
      </c>
      <c r="AF299" s="357">
        <v>22.5</v>
      </c>
      <c r="AG299" s="357">
        <v>19.95</v>
      </c>
      <c r="AH299" s="357">
        <v>18.059972299168976</v>
      </c>
      <c r="AI299" s="357">
        <v>4.2504155124653735</v>
      </c>
    </row>
    <row r="300" spans="1:35" s="130" customFormat="1" ht="12">
      <c r="B300" s="131" t="s">
        <v>296</v>
      </c>
      <c r="C300" s="130">
        <v>2025</v>
      </c>
      <c r="D300" s="130">
        <v>2026</v>
      </c>
      <c r="E300" s="130">
        <v>2027</v>
      </c>
      <c r="F300" s="130">
        <v>2028</v>
      </c>
      <c r="G300" s="130">
        <v>2029</v>
      </c>
      <c r="H300" s="130">
        <v>2030</v>
      </c>
      <c r="M300" s="356" t="s">
        <v>121</v>
      </c>
      <c r="N300" s="357">
        <v>182.14678632024498</v>
      </c>
      <c r="O300" s="357">
        <v>135.05879359269636</v>
      </c>
      <c r="P300" s="357">
        <v>70</v>
      </c>
      <c r="Q300" s="357">
        <v>70</v>
      </c>
      <c r="R300" s="357">
        <v>70</v>
      </c>
      <c r="S300" s="357">
        <v>17.260269865067464</v>
      </c>
      <c r="T300" s="357"/>
      <c r="U300" s="356" t="s">
        <v>121</v>
      </c>
      <c r="V300" s="357">
        <v>168.251558839762</v>
      </c>
      <c r="W300" s="357">
        <v>238.27912992947546</v>
      </c>
      <c r="X300" s="357">
        <v>105</v>
      </c>
      <c r="Y300" s="357">
        <v>84</v>
      </c>
      <c r="Z300" s="357">
        <v>57.999999999999993</v>
      </c>
      <c r="AA300" s="357">
        <v>12.328785607196401</v>
      </c>
      <c r="AB300" s="357"/>
      <c r="AC300" s="356" t="s">
        <v>121</v>
      </c>
      <c r="AD300" s="357">
        <v>69.812074127648103</v>
      </c>
      <c r="AE300" s="357">
        <v>51.68189035429031</v>
      </c>
      <c r="AF300" s="357">
        <v>26.25</v>
      </c>
      <c r="AG300" s="357">
        <v>23.099999999999998</v>
      </c>
      <c r="AH300" s="357">
        <v>19.2</v>
      </c>
      <c r="AI300" s="357">
        <v>4.4383656509695291</v>
      </c>
    </row>
    <row r="301" spans="1:35" s="130" customFormat="1" ht="12">
      <c r="B301" s="418" t="s">
        <v>287</v>
      </c>
      <c r="C301" s="132">
        <v>1441.0096050343725</v>
      </c>
      <c r="D301" s="132">
        <v>42.044317394886193</v>
      </c>
      <c r="E301" s="132"/>
      <c r="F301" s="132"/>
      <c r="G301" s="132"/>
      <c r="H301" s="132"/>
      <c r="M301" s="356" t="s">
        <v>104</v>
      </c>
      <c r="N301" s="357">
        <v>104.08542905619622</v>
      </c>
      <c r="O301" s="357">
        <v>163.04815456566766</v>
      </c>
      <c r="P301" s="357">
        <v>105.09595202398799</v>
      </c>
      <c r="Q301" s="357">
        <v>0</v>
      </c>
      <c r="R301" s="357">
        <v>0</v>
      </c>
      <c r="S301" s="357">
        <v>0</v>
      </c>
      <c r="T301" s="357"/>
      <c r="U301" s="356" t="s">
        <v>104</v>
      </c>
      <c r="V301" s="357">
        <v>144.21787060771467</v>
      </c>
      <c r="W301" s="357">
        <v>599.32095048029078</v>
      </c>
      <c r="X301" s="357">
        <v>262.73973013493253</v>
      </c>
      <c r="Y301" s="357">
        <v>0</v>
      </c>
      <c r="Z301" s="357">
        <v>0</v>
      </c>
      <c r="AA301" s="357">
        <v>0</v>
      </c>
      <c r="AB301" s="357"/>
      <c r="AC301" s="356" t="s">
        <v>104</v>
      </c>
      <c r="AD301" s="357">
        <v>45.042074127648071</v>
      </c>
      <c r="AE301" s="357">
        <v>81.850111550172102</v>
      </c>
      <c r="AF301" s="357">
        <v>55.175346260387805</v>
      </c>
      <c r="AG301" s="357">
        <v>0</v>
      </c>
      <c r="AH301" s="357">
        <v>0</v>
      </c>
      <c r="AI301" s="357">
        <v>0</v>
      </c>
    </row>
    <row r="302" spans="1:35" s="130" customFormat="1" ht="12">
      <c r="B302" s="418" t="s">
        <v>288</v>
      </c>
      <c r="C302" s="132"/>
      <c r="D302" s="132">
        <v>428.83789301509205</v>
      </c>
      <c r="E302" s="132"/>
      <c r="F302" s="132"/>
      <c r="G302" s="132"/>
      <c r="H302" s="132"/>
      <c r="M302" s="356" t="s">
        <v>96</v>
      </c>
      <c r="N302" s="357">
        <v>0</v>
      </c>
      <c r="O302" s="357">
        <v>0</v>
      </c>
      <c r="P302" s="357">
        <v>0</v>
      </c>
      <c r="Q302" s="357">
        <v>0</v>
      </c>
      <c r="R302" s="357">
        <v>0</v>
      </c>
      <c r="S302" s="357">
        <v>0</v>
      </c>
      <c r="T302" s="357"/>
      <c r="U302" s="356" t="s">
        <v>96</v>
      </c>
      <c r="V302" s="357">
        <v>0</v>
      </c>
      <c r="W302" s="357">
        <v>0</v>
      </c>
      <c r="X302" s="357">
        <v>0</v>
      </c>
      <c r="Y302" s="357">
        <v>0</v>
      </c>
      <c r="Z302" s="357">
        <v>0</v>
      </c>
      <c r="AA302" s="357">
        <v>0</v>
      </c>
      <c r="AB302" s="357"/>
      <c r="AC302" s="356" t="s">
        <v>96</v>
      </c>
      <c r="AD302" s="357">
        <v>0</v>
      </c>
      <c r="AE302" s="357">
        <v>0</v>
      </c>
      <c r="AF302" s="357">
        <v>0</v>
      </c>
      <c r="AG302" s="357">
        <v>0</v>
      </c>
      <c r="AH302" s="357">
        <v>0</v>
      </c>
      <c r="AI302" s="357">
        <v>0</v>
      </c>
    </row>
    <row r="303" spans="1:35" s="130" customFormat="1" ht="12">
      <c r="B303" s="418" t="s">
        <v>246</v>
      </c>
      <c r="C303" s="132"/>
      <c r="D303" s="132">
        <v>759.40161169415296</v>
      </c>
      <c r="E303" s="132">
        <v>889.59595202398805</v>
      </c>
      <c r="F303" s="132">
        <v>715.25</v>
      </c>
      <c r="G303" s="132">
        <v>715.25</v>
      </c>
      <c r="H303" s="132">
        <v>176.36302098950523</v>
      </c>
      <c r="M303" s="356" t="s">
        <v>129</v>
      </c>
      <c r="N303" s="357">
        <v>234.19221537644148</v>
      </c>
      <c r="O303" s="357">
        <v>145.16275822462399</v>
      </c>
      <c r="P303" s="357">
        <v>65</v>
      </c>
      <c r="Q303" s="357">
        <v>65</v>
      </c>
      <c r="R303" s="357">
        <v>65</v>
      </c>
      <c r="S303" s="357">
        <v>16.027436281859071</v>
      </c>
      <c r="T303" s="357"/>
      <c r="U303" s="356" t="s">
        <v>129</v>
      </c>
      <c r="V303" s="357">
        <v>240.36311767952444</v>
      </c>
      <c r="W303" s="357">
        <v>220.94209411307941</v>
      </c>
      <c r="X303" s="357">
        <v>70</v>
      </c>
      <c r="Y303" s="357">
        <v>55</v>
      </c>
      <c r="Z303" s="357">
        <v>44</v>
      </c>
      <c r="AA303" s="357">
        <v>8.679460269865066</v>
      </c>
      <c r="AB303" s="357"/>
      <c r="AC303" s="356" t="s">
        <v>129</v>
      </c>
      <c r="AD303" s="357">
        <v>126.11780755741458</v>
      </c>
      <c r="AE303" s="357">
        <v>64.12834501076776</v>
      </c>
      <c r="AF303" s="357">
        <v>20.25</v>
      </c>
      <c r="AG303" s="357">
        <v>17.999999999999996</v>
      </c>
      <c r="AH303" s="357">
        <v>16.350000000000001</v>
      </c>
      <c r="AI303" s="357">
        <v>3.7060941828254843</v>
      </c>
    </row>
    <row r="304" spans="1:35" s="130" customFormat="1" ht="12">
      <c r="B304" s="418" t="s">
        <v>252</v>
      </c>
      <c r="C304" s="132">
        <v>1441.0096050343725</v>
      </c>
      <c r="D304" s="396">
        <v>1230.2838221041311</v>
      </c>
      <c r="E304" s="132">
        <v>889.59595202398805</v>
      </c>
      <c r="F304" s="132">
        <v>715.25</v>
      </c>
      <c r="G304" s="132">
        <v>715.25</v>
      </c>
      <c r="H304" s="132">
        <v>176.36302098950523</v>
      </c>
      <c r="M304" s="356" t="s">
        <v>133</v>
      </c>
      <c r="N304" s="360">
        <v>0</v>
      </c>
      <c r="O304" s="359">
        <v>0</v>
      </c>
      <c r="P304" s="357">
        <v>0</v>
      </c>
      <c r="Q304" s="357">
        <v>0</v>
      </c>
      <c r="R304" s="357">
        <v>0</v>
      </c>
      <c r="S304" s="357">
        <v>0</v>
      </c>
      <c r="T304" s="357"/>
      <c r="U304" s="356" t="s">
        <v>133</v>
      </c>
      <c r="V304" s="359">
        <v>0</v>
      </c>
      <c r="W304" s="357">
        <v>0</v>
      </c>
      <c r="X304" s="357">
        <v>0</v>
      </c>
      <c r="Y304" s="357">
        <v>0</v>
      </c>
      <c r="Z304" s="357">
        <v>0</v>
      </c>
      <c r="AA304" s="357">
        <v>0</v>
      </c>
      <c r="AB304" s="357"/>
      <c r="AC304" s="356" t="s">
        <v>133</v>
      </c>
      <c r="AD304" s="359">
        <v>0</v>
      </c>
      <c r="AE304" s="357">
        <v>0</v>
      </c>
      <c r="AF304" s="357">
        <v>0</v>
      </c>
      <c r="AG304" s="357">
        <v>0</v>
      </c>
      <c r="AH304" s="357">
        <v>0</v>
      </c>
      <c r="AI304" s="357">
        <v>0</v>
      </c>
    </row>
    <row r="305" spans="1:35" s="130" customFormat="1" ht="14.5">
      <c r="B305"/>
      <c r="C305"/>
      <c r="D305"/>
      <c r="E305"/>
      <c r="F305"/>
      <c r="G305"/>
      <c r="M305" s="356" t="s">
        <v>111</v>
      </c>
      <c r="N305" s="357">
        <v>0</v>
      </c>
      <c r="O305" s="357">
        <v>0</v>
      </c>
      <c r="P305" s="357">
        <v>0</v>
      </c>
      <c r="Q305" s="357">
        <v>0</v>
      </c>
      <c r="R305" s="357">
        <v>0</v>
      </c>
      <c r="S305" s="357">
        <v>0</v>
      </c>
      <c r="T305" s="357"/>
      <c r="U305" s="356" t="s">
        <v>111</v>
      </c>
      <c r="V305" s="357">
        <v>0</v>
      </c>
      <c r="W305" s="357">
        <v>0</v>
      </c>
      <c r="X305" s="357">
        <v>0</v>
      </c>
      <c r="Y305" s="357">
        <v>0</v>
      </c>
      <c r="Z305" s="357">
        <v>0</v>
      </c>
      <c r="AA305" s="357">
        <v>0</v>
      </c>
      <c r="AB305" s="357"/>
      <c r="AC305" s="356" t="s">
        <v>111</v>
      </c>
      <c r="AD305" s="359">
        <v>0</v>
      </c>
      <c r="AE305" s="357">
        <v>0</v>
      </c>
      <c r="AF305" s="357">
        <v>0</v>
      </c>
      <c r="AG305" s="357">
        <v>0</v>
      </c>
      <c r="AH305" s="357">
        <v>0</v>
      </c>
      <c r="AI305" s="357">
        <v>0</v>
      </c>
    </row>
    <row r="306" spans="1:35" s="130" customFormat="1" ht="12">
      <c r="A306" s="418" t="s">
        <v>287</v>
      </c>
      <c r="B306" s="426">
        <f>B257</f>
        <v>38.99</v>
      </c>
      <c r="C306" s="132">
        <f t="shared" ref="C306:H306" si="145">C301*$B$306</f>
        <v>56184.964500290189</v>
      </c>
      <c r="D306" s="132">
        <f t="shared" si="145"/>
        <v>1639.3079352266127</v>
      </c>
      <c r="E306" s="132">
        <f t="shared" si="145"/>
        <v>0</v>
      </c>
      <c r="F306" s="132">
        <f t="shared" si="145"/>
        <v>0</v>
      </c>
      <c r="G306" s="132">
        <f t="shared" si="145"/>
        <v>0</v>
      </c>
      <c r="H306" s="132">
        <f t="shared" si="145"/>
        <v>0</v>
      </c>
      <c r="M306" s="356" t="s">
        <v>107</v>
      </c>
      <c r="N306" s="357">
        <v>0</v>
      </c>
      <c r="O306" s="357">
        <v>0</v>
      </c>
      <c r="P306" s="357">
        <v>0</v>
      </c>
      <c r="Q306" s="357">
        <v>0</v>
      </c>
      <c r="R306" s="357">
        <v>0</v>
      </c>
      <c r="S306" s="357">
        <v>0</v>
      </c>
      <c r="T306" s="357"/>
      <c r="U306" s="356" t="s">
        <v>107</v>
      </c>
      <c r="V306" s="359">
        <v>0</v>
      </c>
      <c r="W306" s="359">
        <v>0</v>
      </c>
      <c r="X306" s="359">
        <v>0</v>
      </c>
      <c r="Y306" s="357">
        <v>0</v>
      </c>
      <c r="Z306" s="357">
        <v>0</v>
      </c>
      <c r="AA306" s="357">
        <v>0</v>
      </c>
      <c r="AB306" s="357"/>
      <c r="AC306" s="356" t="s">
        <v>107</v>
      </c>
      <c r="AD306" s="359">
        <v>0</v>
      </c>
      <c r="AE306" s="359">
        <v>0</v>
      </c>
      <c r="AF306" s="359">
        <v>0</v>
      </c>
      <c r="AG306" s="359">
        <v>0</v>
      </c>
      <c r="AH306" s="357">
        <v>0</v>
      </c>
      <c r="AI306" s="357">
        <v>0</v>
      </c>
    </row>
    <row r="307" spans="1:35" s="130" customFormat="1" ht="12">
      <c r="A307" s="418" t="s">
        <v>288</v>
      </c>
      <c r="B307" s="426">
        <v>38.99</v>
      </c>
      <c r="C307" s="132">
        <f t="shared" ref="C307:H307" si="146">C302*$B$307</f>
        <v>0</v>
      </c>
      <c r="D307" s="132">
        <f t="shared" si="146"/>
        <v>16720.38944865844</v>
      </c>
      <c r="E307" s="132">
        <f t="shared" si="146"/>
        <v>0</v>
      </c>
      <c r="F307" s="132">
        <f t="shared" si="146"/>
        <v>0</v>
      </c>
      <c r="G307" s="132">
        <f t="shared" si="146"/>
        <v>0</v>
      </c>
      <c r="H307" s="132">
        <f t="shared" si="146"/>
        <v>0</v>
      </c>
      <c r="M307" s="356" t="s">
        <v>139</v>
      </c>
      <c r="N307" s="357">
        <v>27.322425127251513</v>
      </c>
      <c r="O307" s="357">
        <v>36.589308489529728</v>
      </c>
      <c r="P307" s="357">
        <v>30.75</v>
      </c>
      <c r="Q307" s="357">
        <v>30.75</v>
      </c>
      <c r="R307" s="357">
        <v>30.75</v>
      </c>
      <c r="S307" s="357">
        <v>7.5821964017991021</v>
      </c>
      <c r="T307" s="357"/>
      <c r="U307" s="356" t="s">
        <v>139</v>
      </c>
      <c r="V307" s="357">
        <v>72.108935303857336</v>
      </c>
      <c r="W307" s="357">
        <v>81.135122916307324</v>
      </c>
      <c r="X307" s="357">
        <v>21</v>
      </c>
      <c r="Y307" s="357">
        <v>16.799999999999997</v>
      </c>
      <c r="Z307" s="357">
        <v>13.5</v>
      </c>
      <c r="AA307" s="357">
        <v>2.6630059970015001</v>
      </c>
      <c r="AB307" s="357"/>
      <c r="AC307" s="356" t="s">
        <v>139</v>
      </c>
      <c r="AD307" s="357">
        <v>16.890777797868029</v>
      </c>
      <c r="AE307" s="357">
        <v>13.097888091702353</v>
      </c>
      <c r="AF307" s="357">
        <v>7.7625000000000028</v>
      </c>
      <c r="AG307" s="357">
        <v>7.1325000000000003</v>
      </c>
      <c r="AH307" s="357">
        <v>6.6375000000000028</v>
      </c>
      <c r="AI307" s="357">
        <v>1.536772853185596</v>
      </c>
    </row>
    <row r="308" spans="1:35" s="130" customFormat="1" ht="12">
      <c r="A308" s="418" t="s">
        <v>246</v>
      </c>
      <c r="B308" s="426">
        <f>B259</f>
        <v>66.7</v>
      </c>
      <c r="C308" s="132">
        <f t="shared" ref="C308:H308" si="147">C303*$B$308</f>
        <v>0</v>
      </c>
      <c r="D308" s="132">
        <f t="shared" si="147"/>
        <v>50652.087500000001</v>
      </c>
      <c r="E308" s="132">
        <f t="shared" si="147"/>
        <v>59336.05</v>
      </c>
      <c r="F308" s="132">
        <f t="shared" si="147"/>
        <v>47707.175000000003</v>
      </c>
      <c r="G308" s="132">
        <f t="shared" si="147"/>
        <v>47707.175000000003</v>
      </c>
      <c r="H308" s="132">
        <f t="shared" si="147"/>
        <v>11763.413499999999</v>
      </c>
      <c r="M308" s="356" t="s">
        <v>153</v>
      </c>
      <c r="N308" s="357">
        <v>0</v>
      </c>
      <c r="O308" s="357">
        <v>0</v>
      </c>
      <c r="P308" s="357">
        <v>0</v>
      </c>
      <c r="Q308" s="357">
        <v>0</v>
      </c>
      <c r="R308" s="357">
        <v>0</v>
      </c>
      <c r="S308" s="357">
        <v>0</v>
      </c>
      <c r="T308" s="357"/>
      <c r="U308" s="356" t="s">
        <v>153</v>
      </c>
      <c r="V308" s="357">
        <v>0</v>
      </c>
      <c r="W308" s="357">
        <v>0</v>
      </c>
      <c r="X308" s="357">
        <v>0</v>
      </c>
      <c r="Y308" s="357">
        <v>0</v>
      </c>
      <c r="Z308" s="357">
        <v>0</v>
      </c>
      <c r="AA308" s="357">
        <v>0</v>
      </c>
      <c r="AB308" s="357"/>
      <c r="AC308" s="356" t="s">
        <v>153</v>
      </c>
      <c r="AD308" s="357">
        <v>0</v>
      </c>
      <c r="AE308" s="357">
        <v>0</v>
      </c>
      <c r="AF308" s="357">
        <v>0</v>
      </c>
      <c r="AG308" s="357">
        <v>0</v>
      </c>
      <c r="AH308" s="357">
        <v>0</v>
      </c>
      <c r="AI308" s="357">
        <v>0</v>
      </c>
    </row>
    <row r="309" spans="1:35" s="130" customFormat="1" ht="12">
      <c r="C309" s="427">
        <f t="shared" ref="C309:H309" si="148">SUM(C306:C308)</f>
        <v>56184.964500290189</v>
      </c>
      <c r="D309" s="427">
        <f t="shared" si="148"/>
        <v>69011.784883885062</v>
      </c>
      <c r="E309" s="427">
        <f t="shared" si="148"/>
        <v>59336.05</v>
      </c>
      <c r="F309" s="427">
        <f t="shared" si="148"/>
        <v>47707.175000000003</v>
      </c>
      <c r="G309" s="427">
        <f t="shared" si="148"/>
        <v>47707.175000000003</v>
      </c>
      <c r="H309" s="427">
        <f t="shared" si="148"/>
        <v>11763.413499999999</v>
      </c>
      <c r="M309" s="356" t="s">
        <v>137</v>
      </c>
      <c r="N309" s="359">
        <v>159.15900000000002</v>
      </c>
      <c r="O309" s="357">
        <v>171.07717458889553</v>
      </c>
      <c r="P309" s="357">
        <v>206.25</v>
      </c>
      <c r="Q309" s="357">
        <v>165</v>
      </c>
      <c r="R309" s="357">
        <v>165</v>
      </c>
      <c r="S309" s="357">
        <v>40.684925037481264</v>
      </c>
      <c r="T309" s="357"/>
      <c r="U309" s="356" t="s">
        <v>137</v>
      </c>
      <c r="V309" s="357">
        <v>494.19450000000006</v>
      </c>
      <c r="W309" s="357">
        <v>458.2428354037952</v>
      </c>
      <c r="X309" s="357">
        <v>349.5</v>
      </c>
      <c r="Y309" s="357">
        <v>279.45000000000005</v>
      </c>
      <c r="Z309" s="357">
        <v>223.55999999999995</v>
      </c>
      <c r="AA309" s="357">
        <v>44.099505247376328</v>
      </c>
      <c r="AB309" s="357"/>
      <c r="AC309" s="356" t="s">
        <v>137</v>
      </c>
      <c r="AD309" s="359">
        <v>117.48000000000002</v>
      </c>
      <c r="AE309" s="357">
        <v>91.958224606046528</v>
      </c>
      <c r="AF309" s="357">
        <v>83.362500000000011</v>
      </c>
      <c r="AG309" s="357">
        <v>66.667500000000018</v>
      </c>
      <c r="AH309" s="357">
        <v>58.283995844875335</v>
      </c>
      <c r="AI309" s="357">
        <v>12.717673130193901</v>
      </c>
    </row>
    <row r="310" spans="1:35" s="130" customFormat="1" ht="14.5">
      <c r="A310"/>
      <c r="B310"/>
      <c r="C310"/>
      <c r="D310"/>
      <c r="E310"/>
      <c r="F310"/>
      <c r="G310"/>
      <c r="H310"/>
      <c r="M310" s="356" t="s">
        <v>115</v>
      </c>
      <c r="N310" s="357">
        <v>0</v>
      </c>
      <c r="O310" s="357">
        <v>0</v>
      </c>
      <c r="P310" s="357">
        <v>0</v>
      </c>
      <c r="Q310" s="357">
        <v>0</v>
      </c>
      <c r="R310" s="357">
        <v>0</v>
      </c>
      <c r="S310" s="357">
        <v>0</v>
      </c>
      <c r="T310" s="357"/>
      <c r="U310" s="356" t="s">
        <v>115</v>
      </c>
      <c r="V310" s="357">
        <v>0</v>
      </c>
      <c r="W310" s="357">
        <v>0</v>
      </c>
      <c r="X310" s="357">
        <v>0</v>
      </c>
      <c r="Y310" s="357">
        <v>0</v>
      </c>
      <c r="Z310" s="357">
        <v>0</v>
      </c>
      <c r="AA310" s="357">
        <v>0</v>
      </c>
      <c r="AB310" s="357"/>
      <c r="AC310" s="356" t="s">
        <v>115</v>
      </c>
      <c r="AD310" s="357">
        <v>0</v>
      </c>
      <c r="AE310" s="357">
        <v>0</v>
      </c>
      <c r="AF310" s="357">
        <v>0</v>
      </c>
      <c r="AG310" s="357">
        <v>0</v>
      </c>
      <c r="AH310" s="357">
        <v>0</v>
      </c>
      <c r="AI310" s="357">
        <v>0</v>
      </c>
    </row>
    <row r="311" spans="1:35" s="130" customFormat="1" ht="14.5">
      <c r="A311"/>
      <c r="B311" s="131" t="s">
        <v>298</v>
      </c>
      <c r="C311" s="131" t="s">
        <v>292</v>
      </c>
      <c r="M311" s="356" t="s">
        <v>268</v>
      </c>
      <c r="N311" s="357">
        <v>104.08542905619622</v>
      </c>
      <c r="O311" s="357">
        <v>73.204376454723132</v>
      </c>
      <c r="P311" s="357">
        <v>35</v>
      </c>
      <c r="Q311" s="357">
        <v>35</v>
      </c>
      <c r="R311" s="357">
        <v>35</v>
      </c>
      <c r="S311" s="357">
        <v>8.630134932533732</v>
      </c>
      <c r="T311" s="357"/>
      <c r="U311" s="356" t="s">
        <v>268</v>
      </c>
      <c r="V311" s="357">
        <v>96.145247071809777</v>
      </c>
      <c r="W311" s="357">
        <v>129.54709417326731</v>
      </c>
      <c r="X311" s="357">
        <v>70</v>
      </c>
      <c r="Y311" s="357">
        <v>55</v>
      </c>
      <c r="Z311" s="357">
        <v>44</v>
      </c>
      <c r="AA311" s="357">
        <v>8.679460269865066</v>
      </c>
      <c r="AB311" s="357"/>
      <c r="AC311" s="356" t="s">
        <v>268</v>
      </c>
      <c r="AD311" s="357">
        <v>112.60518531912017</v>
      </c>
      <c r="AE311" s="357">
        <v>63.594268365809214</v>
      </c>
      <c r="AF311" s="357">
        <v>15.75</v>
      </c>
      <c r="AG311" s="357">
        <v>13.5</v>
      </c>
      <c r="AH311" s="357">
        <v>11.85</v>
      </c>
      <c r="AI311" s="357">
        <v>2.5963988919667589</v>
      </c>
    </row>
    <row r="312" spans="1:35" s="130" customFormat="1" ht="14.5">
      <c r="A312"/>
      <c r="B312" s="131" t="s">
        <v>296</v>
      </c>
      <c r="C312" s="130">
        <v>2025</v>
      </c>
      <c r="D312" s="130">
        <v>2026</v>
      </c>
      <c r="E312" s="130">
        <v>2027</v>
      </c>
      <c r="F312" s="130">
        <v>2028</v>
      </c>
      <c r="G312" s="130">
        <v>2029</v>
      </c>
      <c r="H312" s="130">
        <v>2030</v>
      </c>
      <c r="M312" s="356" t="s">
        <v>286</v>
      </c>
      <c r="N312" s="357">
        <v>0</v>
      </c>
      <c r="O312" s="357">
        <v>0</v>
      </c>
      <c r="P312" s="357">
        <v>0</v>
      </c>
      <c r="Q312" s="357">
        <v>0</v>
      </c>
      <c r="R312" s="357">
        <v>0</v>
      </c>
      <c r="S312" s="357">
        <v>0</v>
      </c>
      <c r="T312" s="357"/>
      <c r="U312" s="356" t="s">
        <v>286</v>
      </c>
      <c r="V312" s="357">
        <v>0</v>
      </c>
      <c r="W312" s="357">
        <v>186.89999999999992</v>
      </c>
      <c r="X312" s="357">
        <v>185</v>
      </c>
      <c r="Y312" s="357">
        <v>148</v>
      </c>
      <c r="Z312" s="357">
        <v>118.39999999999998</v>
      </c>
      <c r="AA312" s="357">
        <v>23.424647676161911</v>
      </c>
      <c r="AB312" s="357"/>
      <c r="AC312" s="356" t="s">
        <v>286</v>
      </c>
      <c r="AD312" s="357">
        <v>0</v>
      </c>
      <c r="AE312" s="357">
        <v>24.47999999999999</v>
      </c>
      <c r="AF312" s="357">
        <v>27.75</v>
      </c>
      <c r="AG312" s="357">
        <v>22.199999999999989</v>
      </c>
      <c r="AH312" s="357">
        <v>17.759999999999991</v>
      </c>
      <c r="AI312" s="357">
        <v>3.5137119113573405</v>
      </c>
    </row>
    <row r="313" spans="1:35" s="130" customFormat="1" ht="14.5">
      <c r="A313"/>
      <c r="B313" s="418" t="s">
        <v>287</v>
      </c>
      <c r="C313" s="132">
        <v>2565.0967512762127</v>
      </c>
      <c r="D313" s="132">
        <v>74.903263756007149</v>
      </c>
      <c r="E313" s="132"/>
      <c r="F313" s="132"/>
      <c r="G313" s="132"/>
      <c r="H313" s="132"/>
      <c r="M313" s="356" t="s">
        <v>252</v>
      </c>
      <c r="N313" s="357">
        <v>1441.0096050343723</v>
      </c>
      <c r="O313" s="357">
        <v>1230.2838221041311</v>
      </c>
      <c r="P313" s="357">
        <v>889.59595202398805</v>
      </c>
      <c r="Q313" s="357">
        <v>715.25</v>
      </c>
      <c r="R313" s="357">
        <v>715.25</v>
      </c>
      <c r="S313" s="357">
        <v>176.36302098950523</v>
      </c>
      <c r="T313" s="357"/>
      <c r="U313" s="356" t="s">
        <v>252</v>
      </c>
      <c r="V313" s="357">
        <v>2565.0967512762131</v>
      </c>
      <c r="W313" s="357">
        <v>3184.6099613860697</v>
      </c>
      <c r="X313" s="357">
        <v>1794.4893253373311</v>
      </c>
      <c r="Y313" s="357">
        <v>1226.2496626686657</v>
      </c>
      <c r="Z313" s="357">
        <v>961.09178410794595</v>
      </c>
      <c r="AA313" s="357">
        <v>191.67619940029988</v>
      </c>
      <c r="AB313" s="357"/>
      <c r="AC313" s="356" t="s">
        <v>252</v>
      </c>
      <c r="AD313" s="357">
        <v>810.9476870079784</v>
      </c>
      <c r="AE313" s="357">
        <v>610.95259672655186</v>
      </c>
      <c r="AF313" s="357">
        <v>402.61278393351796</v>
      </c>
      <c r="AG313" s="357">
        <v>291.2249584487534</v>
      </c>
      <c r="AH313" s="357">
        <v>251.45120498614952</v>
      </c>
      <c r="AI313" s="357">
        <v>55.20592797783933</v>
      </c>
    </row>
    <row r="314" spans="1:35" s="130" customFormat="1" ht="14.5">
      <c r="A314"/>
      <c r="B314" s="418" t="s">
        <v>288</v>
      </c>
      <c r="C314" s="132"/>
      <c r="D314" s="132">
        <v>667.52193751012237</v>
      </c>
      <c r="E314" s="132"/>
      <c r="F314" s="132"/>
      <c r="G314" s="132"/>
      <c r="H314" s="132"/>
    </row>
    <row r="315" spans="1:35" s="130" customFormat="1" ht="14.5">
      <c r="A315"/>
      <c r="B315" s="418" t="s">
        <v>246</v>
      </c>
      <c r="C315" s="132"/>
      <c r="D315" s="132">
        <v>2442.1847601199406</v>
      </c>
      <c r="E315" s="132">
        <v>1794.4893253373311</v>
      </c>
      <c r="F315" s="132">
        <v>1226.2496626686657</v>
      </c>
      <c r="G315" s="132">
        <v>961.09178410794595</v>
      </c>
      <c r="H315" s="132">
        <v>191.67619940029988</v>
      </c>
      <c r="P315" s="132">
        <f>P313+P279</f>
        <v>6224.1233883058467</v>
      </c>
      <c r="Q315" s="132">
        <f>Q313+Q279</f>
        <v>4877.0899550224894</v>
      </c>
      <c r="R315" s="132">
        <f>R313+R279</f>
        <v>4140</v>
      </c>
      <c r="X315" s="132">
        <f>X313+X279</f>
        <v>11833.934032983507</v>
      </c>
      <c r="Y315" s="132">
        <f>Y313+Y279</f>
        <v>8424.8808095952027</v>
      </c>
      <c r="Z315" s="132">
        <f>Z313+Z279</f>
        <v>5941.7985007496254</v>
      </c>
      <c r="AF315" s="132">
        <f>AF313+AF279</f>
        <v>2708.7085872576176</v>
      </c>
      <c r="AG315" s="132">
        <f>AG313+AG279</f>
        <v>1995.2957063711908</v>
      </c>
      <c r="AH315" s="132">
        <f>AH313+AH279</f>
        <v>1512.2696675900277</v>
      </c>
    </row>
    <row r="316" spans="1:35" ht="14.5">
      <c r="B316" s="418" t="s">
        <v>252</v>
      </c>
      <c r="C316" s="132">
        <v>2565.0967512762127</v>
      </c>
      <c r="D316" s="396">
        <v>3184.6099613860702</v>
      </c>
      <c r="E316" s="132">
        <v>1794.4893253373311</v>
      </c>
      <c r="F316" s="132">
        <v>1226.2496626686657</v>
      </c>
      <c r="G316" s="132">
        <v>961.09178410794595</v>
      </c>
      <c r="H316" s="132">
        <v>191.67619940029988</v>
      </c>
      <c r="I316" s="130"/>
      <c r="J316" s="130"/>
      <c r="K316" s="130"/>
      <c r="L316" s="130"/>
      <c r="P316" s="234">
        <f>P315-'Càlcul pressupost '!AI94</f>
        <v>-318.9599700149929</v>
      </c>
      <c r="Q316" s="234">
        <f>Q315-'Càlcul pressupost '!AI132</f>
        <v>-306.61289355322333</v>
      </c>
      <c r="R316" s="234">
        <f>R315-'Càlcul pressupost '!AI170</f>
        <v>-318.9599700149929</v>
      </c>
      <c r="X316" s="234">
        <f>X315-'Càlcul pressupost '!AJ94</f>
        <v>3770.5470764617667</v>
      </c>
      <c r="Y316" s="234">
        <f>Y315-'Càlcul pressupost '!AJ132</f>
        <v>3758.2000000000007</v>
      </c>
      <c r="Z316" s="234">
        <f>Z315-'Càlcul pressupost '!AJ170</f>
        <v>3770.5470764617698</v>
      </c>
      <c r="AF316" s="234">
        <f>AF315-'Càlcul pressupost '!AK94</f>
        <v>0</v>
      </c>
      <c r="AG316" s="234">
        <f>AG315-'Càlcul pressupost '!AK132</f>
        <v>0</v>
      </c>
      <c r="AH316" s="234">
        <f>AH315-'Càlcul pressupost '!AK170</f>
        <v>0</v>
      </c>
    </row>
    <row r="317" spans="1:35" ht="14.5">
      <c r="I317" s="130"/>
      <c r="J317" s="130"/>
      <c r="K317" s="130"/>
      <c r="L317" s="130"/>
    </row>
    <row r="318" spans="1:35" ht="14.5">
      <c r="A318" s="418" t="s">
        <v>287</v>
      </c>
      <c r="B318" s="426">
        <v>42.21</v>
      </c>
      <c r="C318" s="132">
        <f t="shared" ref="C318:H318" si="149">C313*$B$318</f>
        <v>108272.73387136894</v>
      </c>
      <c r="D318" s="132">
        <f t="shared" si="149"/>
        <v>3161.6667631410619</v>
      </c>
      <c r="E318" s="132">
        <f t="shared" si="149"/>
        <v>0</v>
      </c>
      <c r="F318" s="132">
        <f t="shared" si="149"/>
        <v>0</v>
      </c>
      <c r="G318" s="132">
        <f t="shared" si="149"/>
        <v>0</v>
      </c>
      <c r="H318" s="132">
        <f t="shared" si="149"/>
        <v>0</v>
      </c>
      <c r="I318" s="130"/>
      <c r="J318" s="130"/>
      <c r="K318" s="130"/>
      <c r="L318" s="130"/>
    </row>
    <row r="319" spans="1:35" ht="14.5">
      <c r="A319" s="418" t="s">
        <v>288</v>
      </c>
      <c r="B319" s="426">
        <v>42.21</v>
      </c>
      <c r="C319" s="132">
        <f t="shared" ref="C319:H319" si="150">C314*$B$319</f>
        <v>0</v>
      </c>
      <c r="D319" s="132">
        <f t="shared" si="150"/>
        <v>28176.100982302265</v>
      </c>
      <c r="E319" s="132">
        <f t="shared" si="150"/>
        <v>0</v>
      </c>
      <c r="F319" s="132">
        <f t="shared" si="150"/>
        <v>0</v>
      </c>
      <c r="G319" s="132">
        <f t="shared" si="150"/>
        <v>0</v>
      </c>
      <c r="H319" s="132">
        <f t="shared" si="150"/>
        <v>0</v>
      </c>
      <c r="I319" s="130"/>
      <c r="J319" s="130"/>
      <c r="K319" s="130"/>
      <c r="L319" s="130"/>
    </row>
    <row r="320" spans="1:35" ht="14.5">
      <c r="A320" s="418" t="s">
        <v>246</v>
      </c>
      <c r="B320" s="426">
        <f>B308</f>
        <v>66.7</v>
      </c>
      <c r="C320" s="132">
        <f t="shared" ref="C320:H320" si="151">C315*$B$320</f>
        <v>0</v>
      </c>
      <c r="D320" s="132">
        <f t="shared" si="151"/>
        <v>162893.72350000005</v>
      </c>
      <c r="E320" s="132">
        <f t="shared" si="151"/>
        <v>119692.43799999999</v>
      </c>
      <c r="F320" s="132">
        <f t="shared" si="151"/>
        <v>81790.852500000008</v>
      </c>
      <c r="G320" s="132">
        <f t="shared" si="151"/>
        <v>64104.822</v>
      </c>
      <c r="H320" s="132">
        <f t="shared" si="151"/>
        <v>12784.802500000002</v>
      </c>
      <c r="I320" s="130"/>
      <c r="J320" s="130"/>
      <c r="K320" s="130"/>
      <c r="L320" s="130"/>
    </row>
    <row r="321" spans="1:16384" ht="14.5">
      <c r="A321" s="130"/>
      <c r="B321" s="130"/>
      <c r="C321" s="427">
        <f t="shared" ref="C321:H321" si="152">SUM(C318:C320)</f>
        <v>108272.73387136894</v>
      </c>
      <c r="D321" s="427">
        <f t="shared" si="152"/>
        <v>194231.49124544338</v>
      </c>
      <c r="E321" s="427">
        <f t="shared" si="152"/>
        <v>119692.43799999999</v>
      </c>
      <c r="F321" s="427">
        <f t="shared" si="152"/>
        <v>81790.852500000008</v>
      </c>
      <c r="G321" s="427">
        <f t="shared" si="152"/>
        <v>64104.822</v>
      </c>
      <c r="H321" s="427">
        <f t="shared" si="152"/>
        <v>12784.802500000002</v>
      </c>
      <c r="I321" s="130"/>
      <c r="J321" s="130"/>
    </row>
    <row r="322" spans="1:16384" ht="14.5">
      <c r="E322">
        <f>E321*0.4</f>
        <v>47876.975200000001</v>
      </c>
      <c r="F322" s="518">
        <v>47868.01</v>
      </c>
      <c r="I322" s="130"/>
      <c r="J322" s="130"/>
    </row>
    <row r="323" spans="1:16384" ht="14.5">
      <c r="B323" s="131" t="s">
        <v>299</v>
      </c>
      <c r="C323" s="131" t="s">
        <v>292</v>
      </c>
      <c r="D323" s="130"/>
      <c r="E323" s="130"/>
      <c r="F323" s="130"/>
      <c r="G323" s="130"/>
      <c r="H323" s="130"/>
      <c r="I323" s="130"/>
      <c r="J323" s="130"/>
    </row>
    <row r="324" spans="1:16384" ht="16.5" customHeight="1">
      <c r="B324" s="131" t="s">
        <v>296</v>
      </c>
      <c r="C324" s="130">
        <v>2025</v>
      </c>
      <c r="D324" s="130">
        <v>2026</v>
      </c>
      <c r="E324" s="130">
        <v>2027</v>
      </c>
      <c r="F324" s="130">
        <v>2028</v>
      </c>
      <c r="G324" s="130">
        <v>2029</v>
      </c>
      <c r="H324" s="130">
        <v>2030</v>
      </c>
    </row>
    <row r="325" spans="1:16384" ht="14.5">
      <c r="B325" s="418" t="s">
        <v>287</v>
      </c>
      <c r="C325" s="132">
        <v>810.9476870079784</v>
      </c>
      <c r="D325" s="132">
        <v>25.221602889963094</v>
      </c>
      <c r="E325" s="132"/>
      <c r="F325" s="132"/>
      <c r="G325" s="132"/>
      <c r="H325" s="132"/>
    </row>
    <row r="326" spans="1:16384" ht="14.5">
      <c r="B326" s="418" t="s">
        <v>288</v>
      </c>
      <c r="C326" s="132"/>
      <c r="D326" s="132">
        <v>228.47040519392951</v>
      </c>
      <c r="E326" s="132"/>
      <c r="F326" s="132"/>
      <c r="G326" s="132"/>
      <c r="H326" s="132"/>
    </row>
    <row r="327" spans="1:16384" ht="14.5">
      <c r="B327" s="418" t="s">
        <v>246</v>
      </c>
      <c r="C327" s="132"/>
      <c r="D327" s="132">
        <v>357.26058864265917</v>
      </c>
      <c r="E327" s="132">
        <v>402.61278393351802</v>
      </c>
      <c r="F327" s="132">
        <v>291.22495844875345</v>
      </c>
      <c r="G327" s="132">
        <v>251.45120498614955</v>
      </c>
      <c r="H327" s="132">
        <v>55.20592797783933</v>
      </c>
    </row>
    <row r="328" spans="1:16384" ht="30" customHeight="1">
      <c r="B328" s="418" t="s">
        <v>252</v>
      </c>
      <c r="C328" s="132">
        <v>810.9476870079784</v>
      </c>
      <c r="D328" s="396">
        <v>610.95259672655175</v>
      </c>
      <c r="E328" s="132">
        <v>402.61278393351802</v>
      </c>
      <c r="F328" s="132">
        <v>291.22495844875345</v>
      </c>
      <c r="G328" s="132">
        <v>251.45120498614955</v>
      </c>
      <c r="H328" s="132">
        <v>55.20592797783933</v>
      </c>
    </row>
    <row r="330" spans="1:16384" ht="14.5">
      <c r="A330" s="418" t="s">
        <v>287</v>
      </c>
      <c r="B330" s="460">
        <v>45.05</v>
      </c>
      <c r="C330" s="132">
        <f t="shared" ref="C330:H330" si="153">C325*$B$330</f>
        <v>36533.193299709426</v>
      </c>
      <c r="D330" s="132">
        <f t="shared" si="153"/>
        <v>1136.2332101928373</v>
      </c>
      <c r="E330" s="132">
        <f t="shared" si="153"/>
        <v>0</v>
      </c>
      <c r="F330" s="132">
        <f t="shared" si="153"/>
        <v>0</v>
      </c>
      <c r="G330" s="132">
        <f t="shared" si="153"/>
        <v>0</v>
      </c>
      <c r="H330" s="132">
        <f t="shared" si="153"/>
        <v>0</v>
      </c>
    </row>
    <row r="331" spans="1:16384" ht="14.5">
      <c r="A331" s="418" t="s">
        <v>288</v>
      </c>
      <c r="B331" s="460">
        <v>45.05</v>
      </c>
      <c r="C331" s="132">
        <f t="shared" ref="C331:H331" si="154">C326*$B$331</f>
        <v>0</v>
      </c>
      <c r="D331" s="132">
        <f t="shared" si="154"/>
        <v>10292.591753986524</v>
      </c>
      <c r="E331" s="132">
        <f t="shared" si="154"/>
        <v>0</v>
      </c>
      <c r="F331" s="132">
        <f t="shared" si="154"/>
        <v>0</v>
      </c>
      <c r="G331" s="132">
        <f t="shared" si="154"/>
        <v>0</v>
      </c>
      <c r="H331" s="132">
        <f t="shared" si="154"/>
        <v>0</v>
      </c>
    </row>
    <row r="332" spans="1:16384" ht="14.5">
      <c r="A332" s="418" t="s">
        <v>246</v>
      </c>
      <c r="B332" s="426">
        <f>B285</f>
        <v>72.2</v>
      </c>
      <c r="C332" s="132">
        <f t="shared" ref="C332:H332" si="155">C327*$B$332</f>
        <v>0</v>
      </c>
      <c r="D332" s="132">
        <f t="shared" si="155"/>
        <v>25794.214499999995</v>
      </c>
      <c r="E332" s="132">
        <f t="shared" si="155"/>
        <v>29068.643000000004</v>
      </c>
      <c r="F332" s="132">
        <f t="shared" si="155"/>
        <v>21026.441999999999</v>
      </c>
      <c r="G332" s="132">
        <f t="shared" si="155"/>
        <v>18154.776999999998</v>
      </c>
      <c r="H332" s="132">
        <f t="shared" si="155"/>
        <v>3985.8679999999999</v>
      </c>
    </row>
    <row r="333" spans="1:16384" ht="14.5">
      <c r="A333" s="130"/>
      <c r="B333" s="130"/>
      <c r="C333" s="427">
        <f t="shared" ref="C333:H333" si="156">SUM(C330:C332)</f>
        <v>36533.193299709426</v>
      </c>
      <c r="D333" s="427">
        <f t="shared" si="156"/>
        <v>37223.039464179354</v>
      </c>
      <c r="E333" s="427">
        <f t="shared" si="156"/>
        <v>29068.643000000004</v>
      </c>
      <c r="F333" s="427">
        <f t="shared" si="156"/>
        <v>21026.441999999999</v>
      </c>
      <c r="G333" s="427">
        <f t="shared" si="156"/>
        <v>18154.776999999998</v>
      </c>
      <c r="H333" s="427">
        <f t="shared" si="156"/>
        <v>3985.8679999999999</v>
      </c>
      <c r="K333" s="534">
        <v>2025</v>
      </c>
      <c r="L333" s="534">
        <v>2026</v>
      </c>
      <c r="M333" s="534">
        <v>2027</v>
      </c>
      <c r="N333" s="534">
        <v>2028</v>
      </c>
      <c r="O333" s="534">
        <v>2029</v>
      </c>
      <c r="P333" s="534">
        <v>2030</v>
      </c>
      <c r="Q333" s="362" t="s">
        <v>206</v>
      </c>
      <c r="R333" s="2"/>
      <c r="S333" s="534">
        <v>2025</v>
      </c>
      <c r="T333" s="534">
        <v>2026</v>
      </c>
      <c r="U333" s="534">
        <v>2027</v>
      </c>
      <c r="V333" s="534">
        <v>2028</v>
      </c>
      <c r="W333" s="534">
        <v>2029</v>
      </c>
      <c r="X333" s="534">
        <v>2030</v>
      </c>
      <c r="Y333" s="362" t="s">
        <v>206</v>
      </c>
      <c r="Z333" s="2"/>
      <c r="AA333" s="534">
        <v>2025</v>
      </c>
      <c r="AB333" s="534">
        <v>2026</v>
      </c>
      <c r="AC333" s="534">
        <v>2027</v>
      </c>
      <c r="AD333" s="534">
        <v>2028</v>
      </c>
      <c r="AE333" s="534">
        <v>2029</v>
      </c>
      <c r="AF333" s="534">
        <v>2030</v>
      </c>
      <c r="AG333" s="362" t="s">
        <v>206</v>
      </c>
      <c r="AH333" s="2"/>
      <c r="AI333" s="534">
        <v>2025</v>
      </c>
      <c r="AJ333" s="534">
        <v>2026</v>
      </c>
      <c r="AK333" s="534">
        <v>2027</v>
      </c>
      <c r="AL333" s="534">
        <v>2028</v>
      </c>
      <c r="AM333" s="534">
        <v>2029</v>
      </c>
      <c r="AN333" s="534">
        <v>2030</v>
      </c>
      <c r="AO333" s="362" t="s">
        <v>206</v>
      </c>
      <c r="AP333" s="2"/>
      <c r="AQ333" s="534">
        <v>2025</v>
      </c>
      <c r="AR333" s="534">
        <v>2026</v>
      </c>
      <c r="AS333" s="534">
        <v>2027</v>
      </c>
      <c r="AT333" s="534">
        <v>2028</v>
      </c>
      <c r="AU333" s="534">
        <v>2029</v>
      </c>
      <c r="AV333" s="534">
        <v>2030</v>
      </c>
      <c r="AW333" s="362" t="s">
        <v>206</v>
      </c>
      <c r="AX333" s="2"/>
      <c r="AY333" s="534">
        <v>2025</v>
      </c>
      <c r="AZ333" s="534">
        <v>2026</v>
      </c>
      <c r="BA333" s="534">
        <v>2027</v>
      </c>
      <c r="BB333" s="534">
        <v>2028</v>
      </c>
      <c r="BC333" s="534">
        <v>2029</v>
      </c>
      <c r="BD333" s="534">
        <v>2030</v>
      </c>
      <c r="BE333" s="362" t="s">
        <v>206</v>
      </c>
      <c r="BF333" s="2"/>
      <c r="BG333" s="534">
        <v>2025</v>
      </c>
      <c r="BH333" s="534">
        <v>2026</v>
      </c>
      <c r="BI333" s="534">
        <v>2027</v>
      </c>
      <c r="BJ333" s="534">
        <v>2028</v>
      </c>
      <c r="BK333" s="534">
        <v>2029</v>
      </c>
      <c r="BL333" s="534">
        <v>2030</v>
      </c>
      <c r="BM333" s="362" t="s">
        <v>206</v>
      </c>
      <c r="BN333" s="2"/>
      <c r="BO333" s="534">
        <v>2025</v>
      </c>
      <c r="BP333" s="534">
        <v>2026</v>
      </c>
      <c r="BQ333" s="534">
        <v>2027</v>
      </c>
      <c r="BR333" s="534">
        <v>2028</v>
      </c>
      <c r="BS333" s="534">
        <v>2029</v>
      </c>
      <c r="BT333" s="534">
        <v>2030</v>
      </c>
      <c r="BU333" s="362" t="s">
        <v>206</v>
      </c>
      <c r="BV333" s="2"/>
      <c r="BW333" s="534">
        <v>2025</v>
      </c>
      <c r="BX333" s="534">
        <v>2026</v>
      </c>
      <c r="BY333" s="534">
        <v>2027</v>
      </c>
      <c r="BZ333" s="534">
        <v>2028</v>
      </c>
      <c r="CA333" s="534">
        <v>2029</v>
      </c>
      <c r="CB333" s="534">
        <v>2030</v>
      </c>
      <c r="CC333" s="362" t="s">
        <v>206</v>
      </c>
      <c r="CD333" s="2"/>
      <c r="CE333" s="534">
        <v>2025</v>
      </c>
      <c r="CF333" s="534">
        <v>2026</v>
      </c>
      <c r="CG333" s="534">
        <v>2027</v>
      </c>
      <c r="CH333" s="534">
        <v>2028</v>
      </c>
      <c r="CI333" s="534">
        <v>2029</v>
      </c>
      <c r="CJ333" s="534">
        <v>2030</v>
      </c>
      <c r="CK333" s="362" t="s">
        <v>206</v>
      </c>
      <c r="CL333" s="2"/>
      <c r="CM333" s="534">
        <v>2025</v>
      </c>
      <c r="CN333" s="534">
        <v>2026</v>
      </c>
      <c r="CO333" s="534">
        <v>2027</v>
      </c>
      <c r="CP333" s="534">
        <v>2028</v>
      </c>
      <c r="CQ333" s="534">
        <v>2029</v>
      </c>
      <c r="CR333" s="534">
        <v>2030</v>
      </c>
      <c r="CS333" s="362" t="s">
        <v>206</v>
      </c>
      <c r="CT333" s="2"/>
      <c r="CU333" s="534">
        <v>2025</v>
      </c>
      <c r="CV333" s="534">
        <v>2026</v>
      </c>
      <c r="CW333" s="534">
        <v>2027</v>
      </c>
      <c r="CX333" s="534">
        <v>2028</v>
      </c>
      <c r="CY333" s="534">
        <v>2029</v>
      </c>
      <c r="CZ333" s="534">
        <v>2030</v>
      </c>
      <c r="DA333" s="362" t="s">
        <v>206</v>
      </c>
      <c r="DB333" s="2"/>
      <c r="DC333" s="534">
        <v>2025</v>
      </c>
      <c r="DD333" s="534">
        <v>2026</v>
      </c>
      <c r="DE333" s="534">
        <v>2027</v>
      </c>
      <c r="DF333" s="534">
        <v>2028</v>
      </c>
      <c r="DG333" s="534">
        <v>2029</v>
      </c>
      <c r="DH333" s="534">
        <v>2030</v>
      </c>
      <c r="DI333" s="362" t="s">
        <v>206</v>
      </c>
      <c r="DJ333" s="2"/>
      <c r="DK333" s="534">
        <v>2025</v>
      </c>
      <c r="DL333" s="534">
        <v>2026</v>
      </c>
      <c r="DM333" s="534">
        <v>2027</v>
      </c>
      <c r="DN333" s="534">
        <v>2028</v>
      </c>
      <c r="DO333" s="534">
        <v>2029</v>
      </c>
      <c r="DP333" s="534">
        <v>2030</v>
      </c>
      <c r="DQ333" s="362" t="s">
        <v>206</v>
      </c>
      <c r="DR333" s="2"/>
      <c r="DS333" s="534">
        <v>2025</v>
      </c>
      <c r="DT333" s="534">
        <v>2026</v>
      </c>
      <c r="DU333" s="534">
        <v>2027</v>
      </c>
      <c r="DV333" s="534">
        <v>2028</v>
      </c>
      <c r="DW333" s="534">
        <v>2029</v>
      </c>
      <c r="DX333" s="534">
        <v>2030</v>
      </c>
      <c r="DY333" s="362" t="s">
        <v>206</v>
      </c>
      <c r="DZ333" s="2"/>
      <c r="EA333" s="534">
        <v>2025</v>
      </c>
      <c r="EB333" s="534">
        <v>2026</v>
      </c>
      <c r="EC333" s="534">
        <v>2027</v>
      </c>
      <c r="ED333" s="534">
        <v>2028</v>
      </c>
      <c r="EE333" s="534">
        <v>2029</v>
      </c>
      <c r="EF333" s="534">
        <v>2030</v>
      </c>
      <c r="EG333" s="362" t="s">
        <v>206</v>
      </c>
      <c r="EH333" s="2"/>
      <c r="EI333" s="534">
        <v>2025</v>
      </c>
      <c r="EJ333" s="534">
        <v>2026</v>
      </c>
      <c r="EK333" s="534">
        <v>2027</v>
      </c>
      <c r="EL333" s="534">
        <v>2028</v>
      </c>
      <c r="EM333" s="534">
        <v>2029</v>
      </c>
      <c r="EN333" s="534">
        <v>2030</v>
      </c>
      <c r="EO333" s="362" t="s">
        <v>206</v>
      </c>
      <c r="EP333" s="2"/>
      <c r="EQ333" s="534">
        <v>2025</v>
      </c>
      <c r="ER333" s="534">
        <v>2026</v>
      </c>
      <c r="ES333" s="534">
        <v>2027</v>
      </c>
      <c r="ET333" s="534">
        <v>2028</v>
      </c>
      <c r="EU333" s="534">
        <v>2029</v>
      </c>
      <c r="EV333" s="534">
        <v>2030</v>
      </c>
      <c r="EW333" s="362" t="s">
        <v>206</v>
      </c>
      <c r="EX333" s="2"/>
      <c r="EY333" s="534">
        <v>2025</v>
      </c>
      <c r="EZ333" s="534">
        <v>2026</v>
      </c>
      <c r="FA333" s="534">
        <v>2027</v>
      </c>
      <c r="FB333" s="534">
        <v>2028</v>
      </c>
      <c r="FC333" s="534">
        <v>2029</v>
      </c>
      <c r="FD333" s="534">
        <v>2030</v>
      </c>
      <c r="FE333" s="362" t="s">
        <v>206</v>
      </c>
      <c r="FF333" s="2"/>
      <c r="FG333" s="534">
        <v>2025</v>
      </c>
      <c r="FH333" s="534">
        <v>2026</v>
      </c>
      <c r="FI333" s="534">
        <v>2027</v>
      </c>
      <c r="FJ333" s="534">
        <v>2028</v>
      </c>
      <c r="FK333" s="534">
        <v>2029</v>
      </c>
      <c r="FL333" s="534">
        <v>2030</v>
      </c>
      <c r="FM333" s="362" t="s">
        <v>206</v>
      </c>
      <c r="FN333" s="2"/>
      <c r="FO333" s="534">
        <v>2025</v>
      </c>
      <c r="FP333" s="534">
        <v>2026</v>
      </c>
      <c r="FQ333" s="534">
        <v>2027</v>
      </c>
      <c r="FR333" s="534">
        <v>2028</v>
      </c>
      <c r="FS333" s="534">
        <v>2029</v>
      </c>
      <c r="FT333" s="534">
        <v>2030</v>
      </c>
      <c r="FU333" s="362" t="s">
        <v>206</v>
      </c>
      <c r="FV333" s="2"/>
      <c r="FW333" s="534">
        <v>2025</v>
      </c>
      <c r="FX333" s="534">
        <v>2026</v>
      </c>
      <c r="FY333" s="534">
        <v>2027</v>
      </c>
      <c r="FZ333" s="534">
        <v>2028</v>
      </c>
      <c r="GA333" s="534">
        <v>2029</v>
      </c>
      <c r="GB333" s="534">
        <v>2030</v>
      </c>
      <c r="GC333" s="362" t="s">
        <v>206</v>
      </c>
      <c r="GD333" s="2"/>
      <c r="GE333" s="534">
        <v>2025</v>
      </c>
      <c r="GF333" s="534">
        <v>2026</v>
      </c>
      <c r="GG333" s="534">
        <v>2027</v>
      </c>
      <c r="GH333" s="534">
        <v>2028</v>
      </c>
      <c r="GI333" s="534">
        <v>2029</v>
      </c>
      <c r="GJ333" s="534">
        <v>2030</v>
      </c>
      <c r="GK333" s="362" t="s">
        <v>206</v>
      </c>
      <c r="GL333" s="2"/>
      <c r="GM333" s="534">
        <v>2025</v>
      </c>
      <c r="GN333" s="534">
        <v>2026</v>
      </c>
      <c r="GO333" s="534">
        <v>2027</v>
      </c>
      <c r="GP333" s="534">
        <v>2028</v>
      </c>
      <c r="GQ333" s="534">
        <v>2029</v>
      </c>
      <c r="GR333" s="534">
        <v>2030</v>
      </c>
      <c r="GS333" s="362" t="s">
        <v>206</v>
      </c>
      <c r="GT333" s="2"/>
      <c r="GU333" s="534">
        <v>2025</v>
      </c>
      <c r="GV333" s="534">
        <v>2026</v>
      </c>
      <c r="GW333" s="534">
        <v>2027</v>
      </c>
      <c r="GX333" s="534">
        <v>2028</v>
      </c>
      <c r="GY333" s="534">
        <v>2029</v>
      </c>
      <c r="GZ333" s="534">
        <v>2030</v>
      </c>
      <c r="HA333" s="362" t="s">
        <v>206</v>
      </c>
      <c r="HB333" s="2"/>
      <c r="HC333" s="534">
        <v>2025</v>
      </c>
      <c r="HD333" s="534">
        <v>2026</v>
      </c>
      <c r="HE333" s="534">
        <v>2027</v>
      </c>
      <c r="HF333" s="534">
        <v>2028</v>
      </c>
      <c r="HG333" s="534">
        <v>2029</v>
      </c>
      <c r="HH333" s="534">
        <v>2030</v>
      </c>
      <c r="HI333" s="362" t="s">
        <v>206</v>
      </c>
      <c r="HJ333" s="2"/>
      <c r="HK333" s="534">
        <v>2025</v>
      </c>
      <c r="HL333" s="534">
        <v>2026</v>
      </c>
      <c r="HM333" s="534">
        <v>2027</v>
      </c>
      <c r="HN333" s="534">
        <v>2028</v>
      </c>
      <c r="HO333" s="534">
        <v>2029</v>
      </c>
      <c r="HP333" s="534">
        <v>2030</v>
      </c>
      <c r="HQ333" s="362" t="s">
        <v>206</v>
      </c>
      <c r="HR333" s="2"/>
      <c r="HS333" s="534">
        <v>2025</v>
      </c>
      <c r="HT333" s="534">
        <v>2026</v>
      </c>
      <c r="HU333" s="534">
        <v>2027</v>
      </c>
      <c r="HV333" s="534">
        <v>2028</v>
      </c>
      <c r="HW333" s="534">
        <v>2029</v>
      </c>
      <c r="HX333" s="534">
        <v>2030</v>
      </c>
      <c r="HY333" s="362" t="s">
        <v>206</v>
      </c>
      <c r="HZ333" s="2"/>
      <c r="IA333" s="534">
        <v>2025</v>
      </c>
      <c r="IB333" s="534">
        <v>2026</v>
      </c>
      <c r="IC333" s="534">
        <v>2027</v>
      </c>
      <c r="ID333" s="534">
        <v>2028</v>
      </c>
      <c r="IE333" s="534">
        <v>2029</v>
      </c>
      <c r="IF333" s="534">
        <v>2030</v>
      </c>
      <c r="IG333" s="362" t="s">
        <v>206</v>
      </c>
      <c r="IH333" s="2"/>
      <c r="II333" s="534">
        <v>2025</v>
      </c>
      <c r="IJ333" s="534">
        <v>2026</v>
      </c>
      <c r="IK333" s="534">
        <v>2027</v>
      </c>
      <c r="IL333" s="534">
        <v>2028</v>
      </c>
      <c r="IM333" s="534">
        <v>2029</v>
      </c>
      <c r="IN333" s="534">
        <v>2030</v>
      </c>
      <c r="IO333" s="362" t="s">
        <v>206</v>
      </c>
      <c r="IP333" s="2"/>
      <c r="IQ333" s="534">
        <v>2025</v>
      </c>
      <c r="IR333" s="534">
        <v>2026</v>
      </c>
      <c r="IS333" s="534">
        <v>2027</v>
      </c>
      <c r="IT333" s="534">
        <v>2028</v>
      </c>
      <c r="IU333" s="534">
        <v>2029</v>
      </c>
      <c r="IV333" s="534">
        <v>2030</v>
      </c>
      <c r="IW333" s="362" t="s">
        <v>206</v>
      </c>
      <c r="IX333" s="2"/>
      <c r="IY333" s="534">
        <v>2025</v>
      </c>
      <c r="IZ333" s="534">
        <v>2026</v>
      </c>
      <c r="JA333" s="534">
        <v>2027</v>
      </c>
      <c r="JB333" s="534">
        <v>2028</v>
      </c>
      <c r="JC333" s="534">
        <v>2029</v>
      </c>
      <c r="JD333" s="534">
        <v>2030</v>
      </c>
      <c r="JE333" s="362" t="s">
        <v>206</v>
      </c>
      <c r="JF333" s="2"/>
      <c r="JG333" s="534">
        <v>2025</v>
      </c>
      <c r="JH333" s="534">
        <v>2026</v>
      </c>
      <c r="JI333" s="534">
        <v>2027</v>
      </c>
      <c r="JJ333" s="534">
        <v>2028</v>
      </c>
      <c r="JK333" s="534">
        <v>2029</v>
      </c>
      <c r="JL333" s="534">
        <v>2030</v>
      </c>
      <c r="JM333" s="362" t="s">
        <v>206</v>
      </c>
      <c r="JN333" s="2"/>
      <c r="JO333" s="534">
        <v>2025</v>
      </c>
      <c r="JP333" s="534">
        <v>2026</v>
      </c>
      <c r="JQ333" s="534">
        <v>2027</v>
      </c>
      <c r="JR333" s="534">
        <v>2028</v>
      </c>
      <c r="JS333" s="534">
        <v>2029</v>
      </c>
      <c r="JT333" s="534">
        <v>2030</v>
      </c>
      <c r="JU333" s="362" t="s">
        <v>206</v>
      </c>
      <c r="JV333" s="2"/>
      <c r="JW333" s="534">
        <v>2025</v>
      </c>
      <c r="JX333" s="534">
        <v>2026</v>
      </c>
      <c r="JY333" s="534">
        <v>2027</v>
      </c>
      <c r="JZ333" s="534">
        <v>2028</v>
      </c>
      <c r="KA333" s="534">
        <v>2029</v>
      </c>
      <c r="KB333" s="534">
        <v>2030</v>
      </c>
      <c r="KC333" s="362" t="s">
        <v>206</v>
      </c>
      <c r="KD333" s="2"/>
      <c r="KE333" s="534">
        <v>2025</v>
      </c>
      <c r="KF333" s="534">
        <v>2026</v>
      </c>
      <c r="KG333" s="534">
        <v>2027</v>
      </c>
      <c r="KH333" s="534">
        <v>2028</v>
      </c>
      <c r="KI333" s="534">
        <v>2029</v>
      </c>
      <c r="KJ333" s="534">
        <v>2030</v>
      </c>
      <c r="KK333" s="362" t="s">
        <v>206</v>
      </c>
      <c r="KL333" s="2"/>
      <c r="KM333" s="534">
        <v>2025</v>
      </c>
      <c r="KN333" s="534">
        <v>2026</v>
      </c>
      <c r="KO333" s="534">
        <v>2027</v>
      </c>
      <c r="KP333" s="534">
        <v>2028</v>
      </c>
      <c r="KQ333" s="534">
        <v>2029</v>
      </c>
      <c r="KR333" s="534">
        <v>2030</v>
      </c>
      <c r="KS333" s="362" t="s">
        <v>206</v>
      </c>
      <c r="KT333" s="2"/>
      <c r="KU333" s="534">
        <v>2025</v>
      </c>
      <c r="KV333" s="534">
        <v>2026</v>
      </c>
      <c r="KW333" s="534">
        <v>2027</v>
      </c>
      <c r="KX333" s="534">
        <v>2028</v>
      </c>
      <c r="KY333" s="534">
        <v>2029</v>
      </c>
      <c r="KZ333" s="534">
        <v>2030</v>
      </c>
      <c r="LA333" s="362" t="s">
        <v>206</v>
      </c>
      <c r="LB333" s="2"/>
      <c r="LC333" s="534">
        <v>2025</v>
      </c>
      <c r="LD333" s="534">
        <v>2026</v>
      </c>
      <c r="LE333" s="534">
        <v>2027</v>
      </c>
      <c r="LF333" s="534">
        <v>2028</v>
      </c>
      <c r="LG333" s="534">
        <v>2029</v>
      </c>
      <c r="LH333" s="534">
        <v>2030</v>
      </c>
      <c r="LI333" s="362" t="s">
        <v>206</v>
      </c>
      <c r="LJ333" s="2"/>
      <c r="LK333" s="534">
        <v>2025</v>
      </c>
      <c r="LL333" s="534">
        <v>2026</v>
      </c>
      <c r="LM333" s="534">
        <v>2027</v>
      </c>
      <c r="LN333" s="534">
        <v>2028</v>
      </c>
      <c r="LO333" s="534">
        <v>2029</v>
      </c>
      <c r="LP333" s="534">
        <v>2030</v>
      </c>
      <c r="LQ333" s="362" t="s">
        <v>206</v>
      </c>
      <c r="LR333" s="2"/>
      <c r="LS333" s="534">
        <v>2025</v>
      </c>
      <c r="LT333" s="534">
        <v>2026</v>
      </c>
      <c r="LU333" s="534">
        <v>2027</v>
      </c>
      <c r="LV333" s="534">
        <v>2028</v>
      </c>
      <c r="LW333" s="534">
        <v>2029</v>
      </c>
      <c r="LX333" s="534">
        <v>2030</v>
      </c>
      <c r="LY333" s="362" t="s">
        <v>206</v>
      </c>
      <c r="LZ333" s="2"/>
      <c r="MA333" s="534">
        <v>2025</v>
      </c>
      <c r="MB333" s="534">
        <v>2026</v>
      </c>
      <c r="MC333" s="534">
        <v>2027</v>
      </c>
      <c r="MD333" s="534">
        <v>2028</v>
      </c>
      <c r="ME333" s="534">
        <v>2029</v>
      </c>
      <c r="MF333" s="534">
        <v>2030</v>
      </c>
      <c r="MG333" s="362" t="s">
        <v>206</v>
      </c>
      <c r="MH333" s="2"/>
      <c r="MI333" s="534">
        <v>2025</v>
      </c>
      <c r="MJ333" s="534">
        <v>2026</v>
      </c>
      <c r="MK333" s="534">
        <v>2027</v>
      </c>
      <c r="ML333" s="534">
        <v>2028</v>
      </c>
      <c r="MM333" s="534">
        <v>2029</v>
      </c>
      <c r="MN333" s="534">
        <v>2030</v>
      </c>
      <c r="MO333" s="362" t="s">
        <v>206</v>
      </c>
      <c r="MP333" s="2"/>
      <c r="MQ333" s="534">
        <v>2025</v>
      </c>
      <c r="MR333" s="534">
        <v>2026</v>
      </c>
      <c r="MS333" s="534">
        <v>2027</v>
      </c>
      <c r="MT333" s="534">
        <v>2028</v>
      </c>
      <c r="MU333" s="534">
        <v>2029</v>
      </c>
      <c r="MV333" s="534">
        <v>2030</v>
      </c>
      <c r="MW333" s="362" t="s">
        <v>206</v>
      </c>
      <c r="MX333" s="2"/>
      <c r="MY333" s="534">
        <v>2025</v>
      </c>
      <c r="MZ333" s="534">
        <v>2026</v>
      </c>
      <c r="NA333" s="534">
        <v>2027</v>
      </c>
      <c r="NB333" s="534">
        <v>2028</v>
      </c>
      <c r="NC333" s="534">
        <v>2029</v>
      </c>
      <c r="ND333" s="534">
        <v>2030</v>
      </c>
      <c r="NE333" s="362" t="s">
        <v>206</v>
      </c>
      <c r="NF333" s="2"/>
      <c r="NG333" s="534">
        <v>2025</v>
      </c>
      <c r="NH333" s="534">
        <v>2026</v>
      </c>
      <c r="NI333" s="534">
        <v>2027</v>
      </c>
      <c r="NJ333" s="534">
        <v>2028</v>
      </c>
      <c r="NK333" s="534">
        <v>2029</v>
      </c>
      <c r="NL333" s="534">
        <v>2030</v>
      </c>
      <c r="NM333" s="362" t="s">
        <v>206</v>
      </c>
      <c r="NN333" s="2"/>
      <c r="NO333" s="534">
        <v>2025</v>
      </c>
      <c r="NP333" s="534">
        <v>2026</v>
      </c>
      <c r="NQ333" s="534">
        <v>2027</v>
      </c>
      <c r="NR333" s="534">
        <v>2028</v>
      </c>
      <c r="NS333" s="534">
        <v>2029</v>
      </c>
      <c r="NT333" s="534">
        <v>2030</v>
      </c>
      <c r="NU333" s="362" t="s">
        <v>206</v>
      </c>
      <c r="NV333" s="2"/>
      <c r="NW333" s="534">
        <v>2025</v>
      </c>
      <c r="NX333" s="534">
        <v>2026</v>
      </c>
      <c r="NY333" s="534">
        <v>2027</v>
      </c>
      <c r="NZ333" s="534">
        <v>2028</v>
      </c>
      <c r="OA333" s="534">
        <v>2029</v>
      </c>
      <c r="OB333" s="534">
        <v>2030</v>
      </c>
      <c r="OC333" s="362" t="s">
        <v>206</v>
      </c>
      <c r="OD333" s="2"/>
      <c r="OE333" s="534">
        <v>2025</v>
      </c>
      <c r="OF333" s="534">
        <v>2026</v>
      </c>
      <c r="OG333" s="534">
        <v>2027</v>
      </c>
      <c r="OH333" s="534">
        <v>2028</v>
      </c>
      <c r="OI333" s="534">
        <v>2029</v>
      </c>
      <c r="OJ333" s="534">
        <v>2030</v>
      </c>
      <c r="OK333" s="362" t="s">
        <v>206</v>
      </c>
      <c r="OL333" s="2"/>
      <c r="OM333" s="534">
        <v>2025</v>
      </c>
      <c r="ON333" s="534">
        <v>2026</v>
      </c>
      <c r="OO333" s="534">
        <v>2027</v>
      </c>
      <c r="OP333" s="534">
        <v>2028</v>
      </c>
      <c r="OQ333" s="534">
        <v>2029</v>
      </c>
      <c r="OR333" s="534">
        <v>2030</v>
      </c>
      <c r="OS333" s="362" t="s">
        <v>206</v>
      </c>
      <c r="OT333" s="2"/>
      <c r="OU333" s="534">
        <v>2025</v>
      </c>
      <c r="OV333" s="534">
        <v>2026</v>
      </c>
      <c r="OW333" s="534">
        <v>2027</v>
      </c>
      <c r="OX333" s="534">
        <v>2028</v>
      </c>
      <c r="OY333" s="534">
        <v>2029</v>
      </c>
      <c r="OZ333" s="534">
        <v>2030</v>
      </c>
      <c r="PA333" s="362" t="s">
        <v>206</v>
      </c>
      <c r="PB333" s="2"/>
      <c r="PC333" s="534">
        <v>2025</v>
      </c>
      <c r="PD333" s="534">
        <v>2026</v>
      </c>
      <c r="PE333" s="534">
        <v>2027</v>
      </c>
      <c r="PF333" s="534">
        <v>2028</v>
      </c>
      <c r="PG333" s="534">
        <v>2029</v>
      </c>
      <c r="PH333" s="534">
        <v>2030</v>
      </c>
      <c r="PI333" s="362" t="s">
        <v>206</v>
      </c>
      <c r="PJ333" s="2"/>
      <c r="PK333" s="534">
        <v>2025</v>
      </c>
      <c r="PL333" s="534">
        <v>2026</v>
      </c>
      <c r="PM333" s="534">
        <v>2027</v>
      </c>
      <c r="PN333" s="534">
        <v>2028</v>
      </c>
      <c r="PO333" s="534">
        <v>2029</v>
      </c>
      <c r="PP333" s="534">
        <v>2030</v>
      </c>
      <c r="PQ333" s="362" t="s">
        <v>206</v>
      </c>
      <c r="PR333" s="2"/>
      <c r="PS333" s="534">
        <v>2025</v>
      </c>
      <c r="PT333" s="534">
        <v>2026</v>
      </c>
      <c r="PU333" s="534">
        <v>2027</v>
      </c>
      <c r="PV333" s="534">
        <v>2028</v>
      </c>
      <c r="PW333" s="534">
        <v>2029</v>
      </c>
      <c r="PX333" s="534">
        <v>2030</v>
      </c>
      <c r="PY333" s="362" t="s">
        <v>206</v>
      </c>
      <c r="PZ333" s="2"/>
      <c r="QA333" s="534">
        <v>2025</v>
      </c>
      <c r="QB333" s="534">
        <v>2026</v>
      </c>
      <c r="QC333" s="534">
        <v>2027</v>
      </c>
      <c r="QD333" s="534">
        <v>2028</v>
      </c>
      <c r="QE333" s="534">
        <v>2029</v>
      </c>
      <c r="QF333" s="534">
        <v>2030</v>
      </c>
      <c r="QG333" s="362" t="s">
        <v>206</v>
      </c>
      <c r="QH333" s="2"/>
      <c r="QI333" s="534">
        <v>2025</v>
      </c>
      <c r="QJ333" s="534">
        <v>2026</v>
      </c>
      <c r="QK333" s="534">
        <v>2027</v>
      </c>
      <c r="QL333" s="534">
        <v>2028</v>
      </c>
      <c r="QM333" s="534">
        <v>2029</v>
      </c>
      <c r="QN333" s="534">
        <v>2030</v>
      </c>
      <c r="QO333" s="362" t="s">
        <v>206</v>
      </c>
      <c r="QP333" s="2"/>
      <c r="QQ333" s="534">
        <v>2025</v>
      </c>
      <c r="QR333" s="534">
        <v>2026</v>
      </c>
      <c r="QS333" s="534">
        <v>2027</v>
      </c>
      <c r="QT333" s="534">
        <v>2028</v>
      </c>
      <c r="QU333" s="534">
        <v>2029</v>
      </c>
      <c r="QV333" s="534">
        <v>2030</v>
      </c>
      <c r="QW333" s="362" t="s">
        <v>206</v>
      </c>
      <c r="QX333" s="2"/>
      <c r="QY333" s="534">
        <v>2025</v>
      </c>
      <c r="QZ333" s="534">
        <v>2026</v>
      </c>
      <c r="RA333" s="534">
        <v>2027</v>
      </c>
      <c r="RB333" s="534">
        <v>2028</v>
      </c>
      <c r="RC333" s="534">
        <v>2029</v>
      </c>
      <c r="RD333" s="534">
        <v>2030</v>
      </c>
      <c r="RE333" s="362" t="s">
        <v>206</v>
      </c>
      <c r="RF333" s="2"/>
      <c r="RG333" s="534">
        <v>2025</v>
      </c>
      <c r="RH333" s="534">
        <v>2026</v>
      </c>
      <c r="RI333" s="534">
        <v>2027</v>
      </c>
      <c r="RJ333" s="534">
        <v>2028</v>
      </c>
      <c r="RK333" s="534">
        <v>2029</v>
      </c>
      <c r="RL333" s="534">
        <v>2030</v>
      </c>
      <c r="RM333" s="362" t="s">
        <v>206</v>
      </c>
      <c r="RN333" s="2"/>
      <c r="RO333" s="534">
        <v>2025</v>
      </c>
      <c r="RP333" s="534">
        <v>2026</v>
      </c>
      <c r="RQ333" s="534">
        <v>2027</v>
      </c>
      <c r="RR333" s="534">
        <v>2028</v>
      </c>
      <c r="RS333" s="534">
        <v>2029</v>
      </c>
      <c r="RT333" s="534">
        <v>2030</v>
      </c>
      <c r="RU333" s="362" t="s">
        <v>206</v>
      </c>
      <c r="RV333" s="2"/>
      <c r="RW333" s="534">
        <v>2025</v>
      </c>
      <c r="RX333" s="534">
        <v>2026</v>
      </c>
      <c r="RY333" s="534">
        <v>2027</v>
      </c>
      <c r="RZ333" s="534">
        <v>2028</v>
      </c>
      <c r="SA333" s="534">
        <v>2029</v>
      </c>
      <c r="SB333" s="534">
        <v>2030</v>
      </c>
      <c r="SC333" s="362" t="s">
        <v>206</v>
      </c>
      <c r="SD333" s="2"/>
      <c r="SE333" s="534">
        <v>2025</v>
      </c>
      <c r="SF333" s="534">
        <v>2026</v>
      </c>
      <c r="SG333" s="534">
        <v>2027</v>
      </c>
      <c r="SH333" s="534">
        <v>2028</v>
      </c>
      <c r="SI333" s="534">
        <v>2029</v>
      </c>
      <c r="SJ333" s="534">
        <v>2030</v>
      </c>
      <c r="SK333" s="362" t="s">
        <v>206</v>
      </c>
      <c r="SL333" s="2"/>
      <c r="SM333" s="534">
        <v>2025</v>
      </c>
      <c r="SN333" s="534">
        <v>2026</v>
      </c>
      <c r="SO333" s="534">
        <v>2027</v>
      </c>
      <c r="SP333" s="534">
        <v>2028</v>
      </c>
      <c r="SQ333" s="534">
        <v>2029</v>
      </c>
      <c r="SR333" s="534">
        <v>2030</v>
      </c>
      <c r="SS333" s="362" t="s">
        <v>206</v>
      </c>
      <c r="ST333" s="2"/>
      <c r="SU333" s="534">
        <v>2025</v>
      </c>
      <c r="SV333" s="534">
        <v>2026</v>
      </c>
      <c r="SW333" s="534">
        <v>2027</v>
      </c>
      <c r="SX333" s="534">
        <v>2028</v>
      </c>
      <c r="SY333" s="534">
        <v>2029</v>
      </c>
      <c r="SZ333" s="534">
        <v>2030</v>
      </c>
      <c r="TA333" s="362" t="s">
        <v>206</v>
      </c>
      <c r="TB333" s="2"/>
      <c r="TC333" s="534">
        <v>2025</v>
      </c>
      <c r="TD333" s="534">
        <v>2026</v>
      </c>
      <c r="TE333" s="534">
        <v>2027</v>
      </c>
      <c r="TF333" s="534">
        <v>2028</v>
      </c>
      <c r="TG333" s="534">
        <v>2029</v>
      </c>
      <c r="TH333" s="534">
        <v>2030</v>
      </c>
      <c r="TI333" s="362" t="s">
        <v>206</v>
      </c>
      <c r="TJ333" s="2"/>
      <c r="TK333" s="534">
        <v>2025</v>
      </c>
      <c r="TL333" s="534">
        <v>2026</v>
      </c>
      <c r="TM333" s="534">
        <v>2027</v>
      </c>
      <c r="TN333" s="534">
        <v>2028</v>
      </c>
      <c r="TO333" s="534">
        <v>2029</v>
      </c>
      <c r="TP333" s="534">
        <v>2030</v>
      </c>
      <c r="TQ333" s="362" t="s">
        <v>206</v>
      </c>
      <c r="TR333" s="2"/>
      <c r="TS333" s="534">
        <v>2025</v>
      </c>
      <c r="TT333" s="534">
        <v>2026</v>
      </c>
      <c r="TU333" s="534">
        <v>2027</v>
      </c>
      <c r="TV333" s="534">
        <v>2028</v>
      </c>
      <c r="TW333" s="534">
        <v>2029</v>
      </c>
      <c r="TX333" s="534">
        <v>2030</v>
      </c>
      <c r="TY333" s="362" t="s">
        <v>206</v>
      </c>
      <c r="TZ333" s="2"/>
      <c r="UA333" s="534">
        <v>2025</v>
      </c>
      <c r="UB333" s="534">
        <v>2026</v>
      </c>
      <c r="UC333" s="534">
        <v>2027</v>
      </c>
      <c r="UD333" s="534">
        <v>2028</v>
      </c>
      <c r="UE333" s="534">
        <v>2029</v>
      </c>
      <c r="UF333" s="534">
        <v>2030</v>
      </c>
      <c r="UG333" s="362" t="s">
        <v>206</v>
      </c>
      <c r="UH333" s="2"/>
      <c r="UI333" s="534">
        <v>2025</v>
      </c>
      <c r="UJ333" s="534">
        <v>2026</v>
      </c>
      <c r="UK333" s="534">
        <v>2027</v>
      </c>
      <c r="UL333" s="534">
        <v>2028</v>
      </c>
      <c r="UM333" s="534">
        <v>2029</v>
      </c>
      <c r="UN333" s="534">
        <v>2030</v>
      </c>
      <c r="UO333" s="362" t="s">
        <v>206</v>
      </c>
      <c r="UP333" s="2"/>
      <c r="UQ333" s="534">
        <v>2025</v>
      </c>
      <c r="UR333" s="534">
        <v>2026</v>
      </c>
      <c r="US333" s="534">
        <v>2027</v>
      </c>
      <c r="UT333" s="534">
        <v>2028</v>
      </c>
      <c r="UU333" s="534">
        <v>2029</v>
      </c>
      <c r="UV333" s="534">
        <v>2030</v>
      </c>
      <c r="UW333" s="362" t="s">
        <v>206</v>
      </c>
      <c r="UX333" s="2"/>
      <c r="UY333" s="534">
        <v>2025</v>
      </c>
      <c r="UZ333" s="534">
        <v>2026</v>
      </c>
      <c r="VA333" s="534">
        <v>2027</v>
      </c>
      <c r="VB333" s="534">
        <v>2028</v>
      </c>
      <c r="VC333" s="534">
        <v>2029</v>
      </c>
      <c r="VD333" s="534">
        <v>2030</v>
      </c>
      <c r="VE333" s="362" t="s">
        <v>206</v>
      </c>
      <c r="VF333" s="2"/>
      <c r="VG333" s="534">
        <v>2025</v>
      </c>
      <c r="VH333" s="534">
        <v>2026</v>
      </c>
      <c r="VI333" s="534">
        <v>2027</v>
      </c>
      <c r="VJ333" s="534">
        <v>2028</v>
      </c>
      <c r="VK333" s="534">
        <v>2029</v>
      </c>
      <c r="VL333" s="534">
        <v>2030</v>
      </c>
      <c r="VM333" s="362" t="s">
        <v>206</v>
      </c>
      <c r="VN333" s="2"/>
      <c r="VO333" s="534">
        <v>2025</v>
      </c>
      <c r="VP333" s="534">
        <v>2026</v>
      </c>
      <c r="VQ333" s="534">
        <v>2027</v>
      </c>
      <c r="VR333" s="534">
        <v>2028</v>
      </c>
      <c r="VS333" s="534">
        <v>2029</v>
      </c>
      <c r="VT333" s="534">
        <v>2030</v>
      </c>
      <c r="VU333" s="362" t="s">
        <v>206</v>
      </c>
      <c r="VV333" s="2"/>
      <c r="VW333" s="534">
        <v>2025</v>
      </c>
      <c r="VX333" s="534">
        <v>2026</v>
      </c>
      <c r="VY333" s="534">
        <v>2027</v>
      </c>
      <c r="VZ333" s="534">
        <v>2028</v>
      </c>
      <c r="WA333" s="534">
        <v>2029</v>
      </c>
      <c r="WB333" s="534">
        <v>2030</v>
      </c>
      <c r="WC333" s="362" t="s">
        <v>206</v>
      </c>
      <c r="WD333" s="2"/>
      <c r="WE333" s="534">
        <v>2025</v>
      </c>
      <c r="WF333" s="534">
        <v>2026</v>
      </c>
      <c r="WG333" s="534">
        <v>2027</v>
      </c>
      <c r="WH333" s="534">
        <v>2028</v>
      </c>
      <c r="WI333" s="534">
        <v>2029</v>
      </c>
      <c r="WJ333" s="534">
        <v>2030</v>
      </c>
      <c r="WK333" s="362" t="s">
        <v>206</v>
      </c>
      <c r="WL333" s="2"/>
      <c r="WM333" s="534">
        <v>2025</v>
      </c>
      <c r="WN333" s="534">
        <v>2026</v>
      </c>
      <c r="WO333" s="534">
        <v>2027</v>
      </c>
      <c r="WP333" s="534">
        <v>2028</v>
      </c>
      <c r="WQ333" s="534">
        <v>2029</v>
      </c>
      <c r="WR333" s="534">
        <v>2030</v>
      </c>
      <c r="WS333" s="362" t="s">
        <v>206</v>
      </c>
      <c r="WT333" s="2"/>
      <c r="WU333" s="534">
        <v>2025</v>
      </c>
      <c r="WV333" s="534">
        <v>2026</v>
      </c>
      <c r="WW333" s="534">
        <v>2027</v>
      </c>
      <c r="WX333" s="534">
        <v>2028</v>
      </c>
      <c r="WY333" s="534">
        <v>2029</v>
      </c>
      <c r="WZ333" s="534">
        <v>2030</v>
      </c>
      <c r="XA333" s="362" t="s">
        <v>206</v>
      </c>
      <c r="XB333" s="2"/>
      <c r="XC333" s="534">
        <v>2025</v>
      </c>
      <c r="XD333" s="534">
        <v>2026</v>
      </c>
      <c r="XE333" s="534">
        <v>2027</v>
      </c>
      <c r="XF333" s="534">
        <v>2028</v>
      </c>
      <c r="XG333" s="534">
        <v>2029</v>
      </c>
      <c r="XH333" s="534">
        <v>2030</v>
      </c>
      <c r="XI333" s="362" t="s">
        <v>206</v>
      </c>
      <c r="XJ333" s="2"/>
      <c r="XK333" s="534">
        <v>2025</v>
      </c>
      <c r="XL333" s="534">
        <v>2026</v>
      </c>
      <c r="XM333" s="534">
        <v>2027</v>
      </c>
      <c r="XN333" s="534">
        <v>2028</v>
      </c>
      <c r="XO333" s="534">
        <v>2029</v>
      </c>
      <c r="XP333" s="534">
        <v>2030</v>
      </c>
      <c r="XQ333" s="362" t="s">
        <v>206</v>
      </c>
      <c r="XR333" s="2"/>
      <c r="XS333" s="534">
        <v>2025</v>
      </c>
      <c r="XT333" s="534">
        <v>2026</v>
      </c>
      <c r="XU333" s="534">
        <v>2027</v>
      </c>
      <c r="XV333" s="534">
        <v>2028</v>
      </c>
      <c r="XW333" s="534">
        <v>2029</v>
      </c>
      <c r="XX333" s="534">
        <v>2030</v>
      </c>
      <c r="XY333" s="362" t="s">
        <v>206</v>
      </c>
      <c r="XZ333" s="2"/>
      <c r="YA333" s="534">
        <v>2025</v>
      </c>
      <c r="YB333" s="534">
        <v>2026</v>
      </c>
      <c r="YC333" s="534">
        <v>2027</v>
      </c>
      <c r="YD333" s="534">
        <v>2028</v>
      </c>
      <c r="YE333" s="534">
        <v>2029</v>
      </c>
      <c r="YF333" s="534">
        <v>2030</v>
      </c>
      <c r="YG333" s="362" t="s">
        <v>206</v>
      </c>
      <c r="YH333" s="2"/>
      <c r="YI333" s="534">
        <v>2025</v>
      </c>
      <c r="YJ333" s="534">
        <v>2026</v>
      </c>
      <c r="YK333" s="534">
        <v>2027</v>
      </c>
      <c r="YL333" s="534">
        <v>2028</v>
      </c>
      <c r="YM333" s="534">
        <v>2029</v>
      </c>
      <c r="YN333" s="534">
        <v>2030</v>
      </c>
      <c r="YO333" s="362" t="s">
        <v>206</v>
      </c>
      <c r="YP333" s="2"/>
      <c r="YQ333" s="534">
        <v>2025</v>
      </c>
      <c r="YR333" s="534">
        <v>2026</v>
      </c>
      <c r="YS333" s="534">
        <v>2027</v>
      </c>
      <c r="YT333" s="534">
        <v>2028</v>
      </c>
      <c r="YU333" s="534">
        <v>2029</v>
      </c>
      <c r="YV333" s="534">
        <v>2030</v>
      </c>
      <c r="YW333" s="362" t="s">
        <v>206</v>
      </c>
      <c r="YX333" s="2"/>
      <c r="YY333" s="534">
        <v>2025</v>
      </c>
      <c r="YZ333" s="534">
        <v>2026</v>
      </c>
      <c r="ZA333" s="534">
        <v>2027</v>
      </c>
      <c r="ZB333" s="534">
        <v>2028</v>
      </c>
      <c r="ZC333" s="534">
        <v>2029</v>
      </c>
      <c r="ZD333" s="534">
        <v>2030</v>
      </c>
      <c r="ZE333" s="362" t="s">
        <v>206</v>
      </c>
      <c r="ZF333" s="2"/>
      <c r="ZG333" s="534">
        <v>2025</v>
      </c>
      <c r="ZH333" s="534">
        <v>2026</v>
      </c>
      <c r="ZI333" s="534">
        <v>2027</v>
      </c>
      <c r="ZJ333" s="534">
        <v>2028</v>
      </c>
      <c r="ZK333" s="534">
        <v>2029</v>
      </c>
      <c r="ZL333" s="534">
        <v>2030</v>
      </c>
      <c r="ZM333" s="362" t="s">
        <v>206</v>
      </c>
      <c r="ZN333" s="2"/>
      <c r="ZO333" s="534">
        <v>2025</v>
      </c>
      <c r="ZP333" s="534">
        <v>2026</v>
      </c>
      <c r="ZQ333" s="534">
        <v>2027</v>
      </c>
      <c r="ZR333" s="534">
        <v>2028</v>
      </c>
      <c r="ZS333" s="534">
        <v>2029</v>
      </c>
      <c r="ZT333" s="534">
        <v>2030</v>
      </c>
      <c r="ZU333" s="362" t="s">
        <v>206</v>
      </c>
      <c r="ZV333" s="2"/>
      <c r="ZW333" s="534">
        <v>2025</v>
      </c>
      <c r="ZX333" s="534">
        <v>2026</v>
      </c>
      <c r="ZY333" s="534">
        <v>2027</v>
      </c>
      <c r="ZZ333" s="534">
        <v>2028</v>
      </c>
      <c r="AAA333" s="534">
        <v>2029</v>
      </c>
      <c r="AAB333" s="534">
        <v>2030</v>
      </c>
      <c r="AAC333" s="362" t="s">
        <v>206</v>
      </c>
      <c r="AAD333" s="2"/>
      <c r="AAE333" s="534">
        <v>2025</v>
      </c>
      <c r="AAF333" s="534">
        <v>2026</v>
      </c>
      <c r="AAG333" s="534">
        <v>2027</v>
      </c>
      <c r="AAH333" s="534">
        <v>2028</v>
      </c>
      <c r="AAI333" s="534">
        <v>2029</v>
      </c>
      <c r="AAJ333" s="534">
        <v>2030</v>
      </c>
      <c r="AAK333" s="362" t="s">
        <v>206</v>
      </c>
      <c r="AAL333" s="2"/>
      <c r="AAM333" s="534">
        <v>2025</v>
      </c>
      <c r="AAN333" s="534">
        <v>2026</v>
      </c>
      <c r="AAO333" s="534">
        <v>2027</v>
      </c>
      <c r="AAP333" s="534">
        <v>2028</v>
      </c>
      <c r="AAQ333" s="534">
        <v>2029</v>
      </c>
      <c r="AAR333" s="534">
        <v>2030</v>
      </c>
      <c r="AAS333" s="362" t="s">
        <v>206</v>
      </c>
      <c r="AAT333" s="2"/>
      <c r="AAU333" s="534">
        <v>2025</v>
      </c>
      <c r="AAV333" s="534">
        <v>2026</v>
      </c>
      <c r="AAW333" s="534">
        <v>2027</v>
      </c>
      <c r="AAX333" s="534">
        <v>2028</v>
      </c>
      <c r="AAY333" s="534">
        <v>2029</v>
      </c>
      <c r="AAZ333" s="534">
        <v>2030</v>
      </c>
      <c r="ABA333" s="362" t="s">
        <v>206</v>
      </c>
      <c r="ABB333" s="2"/>
      <c r="ABC333" s="534">
        <v>2025</v>
      </c>
      <c r="ABD333" s="534">
        <v>2026</v>
      </c>
      <c r="ABE333" s="534">
        <v>2027</v>
      </c>
      <c r="ABF333" s="534">
        <v>2028</v>
      </c>
      <c r="ABG333" s="534">
        <v>2029</v>
      </c>
      <c r="ABH333" s="534">
        <v>2030</v>
      </c>
      <c r="ABI333" s="362" t="s">
        <v>206</v>
      </c>
      <c r="ABJ333" s="2"/>
      <c r="ABK333" s="534">
        <v>2025</v>
      </c>
      <c r="ABL333" s="534">
        <v>2026</v>
      </c>
      <c r="ABM333" s="534">
        <v>2027</v>
      </c>
      <c r="ABN333" s="534">
        <v>2028</v>
      </c>
      <c r="ABO333" s="534">
        <v>2029</v>
      </c>
      <c r="ABP333" s="534">
        <v>2030</v>
      </c>
      <c r="ABQ333" s="362" t="s">
        <v>206</v>
      </c>
      <c r="ABR333" s="2"/>
      <c r="ABS333" s="534">
        <v>2025</v>
      </c>
      <c r="ABT333" s="534">
        <v>2026</v>
      </c>
      <c r="ABU333" s="534">
        <v>2027</v>
      </c>
      <c r="ABV333" s="534">
        <v>2028</v>
      </c>
      <c r="ABW333" s="534">
        <v>2029</v>
      </c>
      <c r="ABX333" s="534">
        <v>2030</v>
      </c>
      <c r="ABY333" s="362" t="s">
        <v>206</v>
      </c>
      <c r="ABZ333" s="2"/>
      <c r="ACA333" s="534">
        <v>2025</v>
      </c>
      <c r="ACB333" s="534">
        <v>2026</v>
      </c>
      <c r="ACC333" s="534">
        <v>2027</v>
      </c>
      <c r="ACD333" s="534">
        <v>2028</v>
      </c>
      <c r="ACE333" s="534">
        <v>2029</v>
      </c>
      <c r="ACF333" s="534">
        <v>2030</v>
      </c>
      <c r="ACG333" s="362" t="s">
        <v>206</v>
      </c>
      <c r="ACH333" s="2"/>
      <c r="ACI333" s="534">
        <v>2025</v>
      </c>
      <c r="ACJ333" s="534">
        <v>2026</v>
      </c>
      <c r="ACK333" s="534">
        <v>2027</v>
      </c>
      <c r="ACL333" s="534">
        <v>2028</v>
      </c>
      <c r="ACM333" s="534">
        <v>2029</v>
      </c>
      <c r="ACN333" s="534">
        <v>2030</v>
      </c>
      <c r="ACO333" s="362" t="s">
        <v>206</v>
      </c>
      <c r="ACP333" s="2"/>
      <c r="ACQ333" s="534">
        <v>2025</v>
      </c>
      <c r="ACR333" s="534">
        <v>2026</v>
      </c>
      <c r="ACS333" s="534">
        <v>2027</v>
      </c>
      <c r="ACT333" s="534">
        <v>2028</v>
      </c>
      <c r="ACU333" s="534">
        <v>2029</v>
      </c>
      <c r="ACV333" s="534">
        <v>2030</v>
      </c>
      <c r="ACW333" s="362" t="s">
        <v>206</v>
      </c>
      <c r="ACX333" s="2"/>
      <c r="ACY333" s="534">
        <v>2025</v>
      </c>
      <c r="ACZ333" s="534">
        <v>2026</v>
      </c>
      <c r="ADA333" s="534">
        <v>2027</v>
      </c>
      <c r="ADB333" s="534">
        <v>2028</v>
      </c>
      <c r="ADC333" s="534">
        <v>2029</v>
      </c>
      <c r="ADD333" s="534">
        <v>2030</v>
      </c>
      <c r="ADE333" s="362" t="s">
        <v>206</v>
      </c>
      <c r="ADF333" s="2"/>
      <c r="ADG333" s="534">
        <v>2025</v>
      </c>
      <c r="ADH333" s="534">
        <v>2026</v>
      </c>
      <c r="ADI333" s="534">
        <v>2027</v>
      </c>
      <c r="ADJ333" s="534">
        <v>2028</v>
      </c>
      <c r="ADK333" s="534">
        <v>2029</v>
      </c>
      <c r="ADL333" s="534">
        <v>2030</v>
      </c>
      <c r="ADM333" s="362" t="s">
        <v>206</v>
      </c>
      <c r="ADN333" s="2"/>
      <c r="ADO333" s="534">
        <v>2025</v>
      </c>
      <c r="ADP333" s="534">
        <v>2026</v>
      </c>
      <c r="ADQ333" s="534">
        <v>2027</v>
      </c>
      <c r="ADR333" s="534">
        <v>2028</v>
      </c>
      <c r="ADS333" s="534">
        <v>2029</v>
      </c>
      <c r="ADT333" s="534">
        <v>2030</v>
      </c>
      <c r="ADU333" s="362" t="s">
        <v>206</v>
      </c>
      <c r="ADV333" s="2"/>
      <c r="ADW333" s="534">
        <v>2025</v>
      </c>
      <c r="ADX333" s="534">
        <v>2026</v>
      </c>
      <c r="ADY333" s="534">
        <v>2027</v>
      </c>
      <c r="ADZ333" s="534">
        <v>2028</v>
      </c>
      <c r="AEA333" s="534">
        <v>2029</v>
      </c>
      <c r="AEB333" s="534">
        <v>2030</v>
      </c>
      <c r="AEC333" s="362" t="s">
        <v>206</v>
      </c>
      <c r="AED333" s="2"/>
      <c r="AEE333" s="534">
        <v>2025</v>
      </c>
      <c r="AEF333" s="534">
        <v>2026</v>
      </c>
      <c r="AEG333" s="534">
        <v>2027</v>
      </c>
      <c r="AEH333" s="534">
        <v>2028</v>
      </c>
      <c r="AEI333" s="534">
        <v>2029</v>
      </c>
      <c r="AEJ333" s="534">
        <v>2030</v>
      </c>
      <c r="AEK333" s="362" t="s">
        <v>206</v>
      </c>
      <c r="AEL333" s="2"/>
      <c r="AEM333" s="534">
        <v>2025</v>
      </c>
      <c r="AEN333" s="534">
        <v>2026</v>
      </c>
      <c r="AEO333" s="534">
        <v>2027</v>
      </c>
      <c r="AEP333" s="534">
        <v>2028</v>
      </c>
      <c r="AEQ333" s="534">
        <v>2029</v>
      </c>
      <c r="AER333" s="534">
        <v>2030</v>
      </c>
      <c r="AES333" s="362" t="s">
        <v>206</v>
      </c>
      <c r="AET333" s="2"/>
      <c r="AEU333" s="534">
        <v>2025</v>
      </c>
      <c r="AEV333" s="534">
        <v>2026</v>
      </c>
      <c r="AEW333" s="534">
        <v>2027</v>
      </c>
      <c r="AEX333" s="534">
        <v>2028</v>
      </c>
      <c r="AEY333" s="534">
        <v>2029</v>
      </c>
      <c r="AEZ333" s="534">
        <v>2030</v>
      </c>
      <c r="AFA333" s="362" t="s">
        <v>206</v>
      </c>
      <c r="AFB333" s="2"/>
      <c r="AFC333" s="534">
        <v>2025</v>
      </c>
      <c r="AFD333" s="534">
        <v>2026</v>
      </c>
      <c r="AFE333" s="534">
        <v>2027</v>
      </c>
      <c r="AFF333" s="534">
        <v>2028</v>
      </c>
      <c r="AFG333" s="534">
        <v>2029</v>
      </c>
      <c r="AFH333" s="534">
        <v>2030</v>
      </c>
      <c r="AFI333" s="362" t="s">
        <v>206</v>
      </c>
      <c r="AFJ333" s="2"/>
      <c r="AFK333" s="534">
        <v>2025</v>
      </c>
      <c r="AFL333" s="534">
        <v>2026</v>
      </c>
      <c r="AFM333" s="534">
        <v>2027</v>
      </c>
      <c r="AFN333" s="534">
        <v>2028</v>
      </c>
      <c r="AFO333" s="534">
        <v>2029</v>
      </c>
      <c r="AFP333" s="534">
        <v>2030</v>
      </c>
      <c r="AFQ333" s="362" t="s">
        <v>206</v>
      </c>
      <c r="AFR333" s="2"/>
      <c r="AFS333" s="534">
        <v>2025</v>
      </c>
      <c r="AFT333" s="534">
        <v>2026</v>
      </c>
      <c r="AFU333" s="534">
        <v>2027</v>
      </c>
      <c r="AFV333" s="534">
        <v>2028</v>
      </c>
      <c r="AFW333" s="534">
        <v>2029</v>
      </c>
      <c r="AFX333" s="534">
        <v>2030</v>
      </c>
      <c r="AFY333" s="362" t="s">
        <v>206</v>
      </c>
      <c r="AFZ333" s="2"/>
      <c r="AGA333" s="534">
        <v>2025</v>
      </c>
      <c r="AGB333" s="534">
        <v>2026</v>
      </c>
      <c r="AGC333" s="534">
        <v>2027</v>
      </c>
      <c r="AGD333" s="534">
        <v>2028</v>
      </c>
      <c r="AGE333" s="534">
        <v>2029</v>
      </c>
      <c r="AGF333" s="534">
        <v>2030</v>
      </c>
      <c r="AGG333" s="362" t="s">
        <v>206</v>
      </c>
      <c r="AGH333" s="2"/>
      <c r="AGI333" s="534">
        <v>2025</v>
      </c>
      <c r="AGJ333" s="534">
        <v>2026</v>
      </c>
      <c r="AGK333" s="534">
        <v>2027</v>
      </c>
      <c r="AGL333" s="534">
        <v>2028</v>
      </c>
      <c r="AGM333" s="534">
        <v>2029</v>
      </c>
      <c r="AGN333" s="534">
        <v>2030</v>
      </c>
      <c r="AGO333" s="362" t="s">
        <v>206</v>
      </c>
      <c r="AGP333" s="2"/>
      <c r="AGQ333" s="534">
        <v>2025</v>
      </c>
      <c r="AGR333" s="534">
        <v>2026</v>
      </c>
      <c r="AGS333" s="534">
        <v>2027</v>
      </c>
      <c r="AGT333" s="534">
        <v>2028</v>
      </c>
      <c r="AGU333" s="534">
        <v>2029</v>
      </c>
      <c r="AGV333" s="534">
        <v>2030</v>
      </c>
      <c r="AGW333" s="362" t="s">
        <v>206</v>
      </c>
      <c r="AGX333" s="2"/>
      <c r="AGY333" s="534">
        <v>2025</v>
      </c>
      <c r="AGZ333" s="534">
        <v>2026</v>
      </c>
      <c r="AHA333" s="534">
        <v>2027</v>
      </c>
      <c r="AHB333" s="534">
        <v>2028</v>
      </c>
      <c r="AHC333" s="534">
        <v>2029</v>
      </c>
      <c r="AHD333" s="534">
        <v>2030</v>
      </c>
      <c r="AHE333" s="362" t="s">
        <v>206</v>
      </c>
      <c r="AHF333" s="2"/>
      <c r="AHG333" s="534">
        <v>2025</v>
      </c>
      <c r="AHH333" s="534">
        <v>2026</v>
      </c>
      <c r="AHI333" s="534">
        <v>2027</v>
      </c>
      <c r="AHJ333" s="534">
        <v>2028</v>
      </c>
      <c r="AHK333" s="534">
        <v>2029</v>
      </c>
      <c r="AHL333" s="534">
        <v>2030</v>
      </c>
      <c r="AHM333" s="362" t="s">
        <v>206</v>
      </c>
      <c r="AHN333" s="2"/>
      <c r="AHO333" s="534">
        <v>2025</v>
      </c>
      <c r="AHP333" s="534">
        <v>2026</v>
      </c>
      <c r="AHQ333" s="534">
        <v>2027</v>
      </c>
      <c r="AHR333" s="534">
        <v>2028</v>
      </c>
      <c r="AHS333" s="534">
        <v>2029</v>
      </c>
      <c r="AHT333" s="534">
        <v>2030</v>
      </c>
      <c r="AHU333" s="362" t="s">
        <v>206</v>
      </c>
      <c r="AHV333" s="2"/>
      <c r="AHW333" s="534">
        <v>2025</v>
      </c>
      <c r="AHX333" s="534">
        <v>2026</v>
      </c>
      <c r="AHY333" s="534">
        <v>2027</v>
      </c>
      <c r="AHZ333" s="534">
        <v>2028</v>
      </c>
      <c r="AIA333" s="534">
        <v>2029</v>
      </c>
      <c r="AIB333" s="534">
        <v>2030</v>
      </c>
      <c r="AIC333" s="362" t="s">
        <v>206</v>
      </c>
      <c r="AID333" s="2"/>
      <c r="AIE333" s="534">
        <v>2025</v>
      </c>
      <c r="AIF333" s="534">
        <v>2026</v>
      </c>
      <c r="AIG333" s="534">
        <v>2027</v>
      </c>
      <c r="AIH333" s="534">
        <v>2028</v>
      </c>
      <c r="AII333" s="534">
        <v>2029</v>
      </c>
      <c r="AIJ333" s="534">
        <v>2030</v>
      </c>
      <c r="AIK333" s="362" t="s">
        <v>206</v>
      </c>
      <c r="AIL333" s="2"/>
      <c r="AIM333" s="534">
        <v>2025</v>
      </c>
      <c r="AIN333" s="534">
        <v>2026</v>
      </c>
      <c r="AIO333" s="534">
        <v>2027</v>
      </c>
      <c r="AIP333" s="534">
        <v>2028</v>
      </c>
      <c r="AIQ333" s="534">
        <v>2029</v>
      </c>
      <c r="AIR333" s="534">
        <v>2030</v>
      </c>
      <c r="AIS333" s="362" t="s">
        <v>206</v>
      </c>
      <c r="AIT333" s="2"/>
      <c r="AIU333" s="534">
        <v>2025</v>
      </c>
      <c r="AIV333" s="534">
        <v>2026</v>
      </c>
      <c r="AIW333" s="534">
        <v>2027</v>
      </c>
      <c r="AIX333" s="534">
        <v>2028</v>
      </c>
      <c r="AIY333" s="534">
        <v>2029</v>
      </c>
      <c r="AIZ333" s="534">
        <v>2030</v>
      </c>
      <c r="AJA333" s="362" t="s">
        <v>206</v>
      </c>
      <c r="AJB333" s="2"/>
      <c r="AJC333" s="534">
        <v>2025</v>
      </c>
      <c r="AJD333" s="534">
        <v>2026</v>
      </c>
      <c r="AJE333" s="534">
        <v>2027</v>
      </c>
      <c r="AJF333" s="534">
        <v>2028</v>
      </c>
      <c r="AJG333" s="534">
        <v>2029</v>
      </c>
      <c r="AJH333" s="534">
        <v>2030</v>
      </c>
      <c r="AJI333" s="362" t="s">
        <v>206</v>
      </c>
      <c r="AJJ333" s="2"/>
      <c r="AJK333" s="534">
        <v>2025</v>
      </c>
      <c r="AJL333" s="534">
        <v>2026</v>
      </c>
      <c r="AJM333" s="534">
        <v>2027</v>
      </c>
      <c r="AJN333" s="534">
        <v>2028</v>
      </c>
      <c r="AJO333" s="534">
        <v>2029</v>
      </c>
      <c r="AJP333" s="534">
        <v>2030</v>
      </c>
      <c r="AJQ333" s="362" t="s">
        <v>206</v>
      </c>
      <c r="AJR333" s="2"/>
      <c r="AJS333" s="534">
        <v>2025</v>
      </c>
      <c r="AJT333" s="534">
        <v>2026</v>
      </c>
      <c r="AJU333" s="534">
        <v>2027</v>
      </c>
      <c r="AJV333" s="534">
        <v>2028</v>
      </c>
      <c r="AJW333" s="534">
        <v>2029</v>
      </c>
      <c r="AJX333" s="534">
        <v>2030</v>
      </c>
      <c r="AJY333" s="362" t="s">
        <v>206</v>
      </c>
      <c r="AJZ333" s="2"/>
      <c r="AKA333" s="534">
        <v>2025</v>
      </c>
      <c r="AKB333" s="534">
        <v>2026</v>
      </c>
      <c r="AKC333" s="534">
        <v>2027</v>
      </c>
      <c r="AKD333" s="534">
        <v>2028</v>
      </c>
      <c r="AKE333" s="534">
        <v>2029</v>
      </c>
      <c r="AKF333" s="534">
        <v>2030</v>
      </c>
      <c r="AKG333" s="362" t="s">
        <v>206</v>
      </c>
      <c r="AKH333" s="2"/>
      <c r="AKI333" s="534">
        <v>2025</v>
      </c>
      <c r="AKJ333" s="534">
        <v>2026</v>
      </c>
      <c r="AKK333" s="534">
        <v>2027</v>
      </c>
      <c r="AKL333" s="534">
        <v>2028</v>
      </c>
      <c r="AKM333" s="534">
        <v>2029</v>
      </c>
      <c r="AKN333" s="534">
        <v>2030</v>
      </c>
      <c r="AKO333" s="362" t="s">
        <v>206</v>
      </c>
      <c r="AKP333" s="2"/>
      <c r="AKQ333" s="534">
        <v>2025</v>
      </c>
      <c r="AKR333" s="534">
        <v>2026</v>
      </c>
      <c r="AKS333" s="534">
        <v>2027</v>
      </c>
      <c r="AKT333" s="534">
        <v>2028</v>
      </c>
      <c r="AKU333" s="534">
        <v>2029</v>
      </c>
      <c r="AKV333" s="534">
        <v>2030</v>
      </c>
      <c r="AKW333" s="362" t="s">
        <v>206</v>
      </c>
      <c r="AKX333" s="2"/>
      <c r="AKY333" s="534">
        <v>2025</v>
      </c>
      <c r="AKZ333" s="534">
        <v>2026</v>
      </c>
      <c r="ALA333" s="534">
        <v>2027</v>
      </c>
      <c r="ALB333" s="534">
        <v>2028</v>
      </c>
      <c r="ALC333" s="534">
        <v>2029</v>
      </c>
      <c r="ALD333" s="534">
        <v>2030</v>
      </c>
      <c r="ALE333" s="362" t="s">
        <v>206</v>
      </c>
      <c r="ALF333" s="2"/>
      <c r="ALG333" s="534">
        <v>2025</v>
      </c>
      <c r="ALH333" s="534">
        <v>2026</v>
      </c>
      <c r="ALI333" s="534">
        <v>2027</v>
      </c>
      <c r="ALJ333" s="534">
        <v>2028</v>
      </c>
      <c r="ALK333" s="534">
        <v>2029</v>
      </c>
      <c r="ALL333" s="534">
        <v>2030</v>
      </c>
      <c r="ALM333" s="362" t="s">
        <v>206</v>
      </c>
      <c r="ALN333" s="2"/>
      <c r="ALO333" s="534">
        <v>2025</v>
      </c>
      <c r="ALP333" s="534">
        <v>2026</v>
      </c>
      <c r="ALQ333" s="534">
        <v>2027</v>
      </c>
      <c r="ALR333" s="534">
        <v>2028</v>
      </c>
      <c r="ALS333" s="534">
        <v>2029</v>
      </c>
      <c r="ALT333" s="534">
        <v>2030</v>
      </c>
      <c r="ALU333" s="362" t="s">
        <v>206</v>
      </c>
      <c r="ALV333" s="2"/>
      <c r="ALW333" s="534">
        <v>2025</v>
      </c>
      <c r="ALX333" s="534">
        <v>2026</v>
      </c>
      <c r="ALY333" s="534">
        <v>2027</v>
      </c>
      <c r="ALZ333" s="534">
        <v>2028</v>
      </c>
      <c r="AMA333" s="534">
        <v>2029</v>
      </c>
      <c r="AMB333" s="534">
        <v>2030</v>
      </c>
      <c r="AMC333" s="362" t="s">
        <v>206</v>
      </c>
      <c r="AMD333" s="2"/>
      <c r="AME333" s="534">
        <v>2025</v>
      </c>
      <c r="AMF333" s="534">
        <v>2026</v>
      </c>
      <c r="AMG333" s="534">
        <v>2027</v>
      </c>
      <c r="AMH333" s="534">
        <v>2028</v>
      </c>
      <c r="AMI333" s="534">
        <v>2029</v>
      </c>
      <c r="AMJ333" s="534">
        <v>2030</v>
      </c>
      <c r="AMK333" s="362" t="s">
        <v>206</v>
      </c>
      <c r="AML333" s="2"/>
      <c r="AMM333" s="534">
        <v>2025</v>
      </c>
      <c r="AMN333" s="534">
        <v>2026</v>
      </c>
      <c r="AMO333" s="534">
        <v>2027</v>
      </c>
      <c r="AMP333" s="534">
        <v>2028</v>
      </c>
      <c r="AMQ333" s="534">
        <v>2029</v>
      </c>
      <c r="AMR333" s="534">
        <v>2030</v>
      </c>
      <c r="AMS333" s="362" t="s">
        <v>206</v>
      </c>
      <c r="AMT333" s="2"/>
      <c r="AMU333" s="534">
        <v>2025</v>
      </c>
      <c r="AMV333" s="534">
        <v>2026</v>
      </c>
      <c r="AMW333" s="534">
        <v>2027</v>
      </c>
      <c r="AMX333" s="534">
        <v>2028</v>
      </c>
      <c r="AMY333" s="534">
        <v>2029</v>
      </c>
      <c r="AMZ333" s="534">
        <v>2030</v>
      </c>
      <c r="ANA333" s="362" t="s">
        <v>206</v>
      </c>
      <c r="ANB333" s="2"/>
      <c r="ANC333" s="534">
        <v>2025</v>
      </c>
      <c r="AND333" s="534">
        <v>2026</v>
      </c>
      <c r="ANE333" s="534">
        <v>2027</v>
      </c>
      <c r="ANF333" s="534">
        <v>2028</v>
      </c>
      <c r="ANG333" s="534">
        <v>2029</v>
      </c>
      <c r="ANH333" s="534">
        <v>2030</v>
      </c>
      <c r="ANI333" s="362" t="s">
        <v>206</v>
      </c>
      <c r="ANJ333" s="2"/>
      <c r="ANK333" s="534">
        <v>2025</v>
      </c>
      <c r="ANL333" s="534">
        <v>2026</v>
      </c>
      <c r="ANM333" s="534">
        <v>2027</v>
      </c>
      <c r="ANN333" s="534">
        <v>2028</v>
      </c>
      <c r="ANO333" s="534">
        <v>2029</v>
      </c>
      <c r="ANP333" s="534">
        <v>2030</v>
      </c>
      <c r="ANQ333" s="362" t="s">
        <v>206</v>
      </c>
      <c r="ANR333" s="2"/>
      <c r="ANS333" s="534">
        <v>2025</v>
      </c>
      <c r="ANT333" s="534">
        <v>2026</v>
      </c>
      <c r="ANU333" s="534">
        <v>2027</v>
      </c>
      <c r="ANV333" s="534">
        <v>2028</v>
      </c>
      <c r="ANW333" s="534">
        <v>2029</v>
      </c>
      <c r="ANX333" s="534">
        <v>2030</v>
      </c>
      <c r="ANY333" s="362" t="s">
        <v>206</v>
      </c>
      <c r="ANZ333" s="2"/>
      <c r="AOA333" s="534">
        <v>2025</v>
      </c>
      <c r="AOB333" s="534">
        <v>2026</v>
      </c>
      <c r="AOC333" s="534">
        <v>2027</v>
      </c>
      <c r="AOD333" s="534">
        <v>2028</v>
      </c>
      <c r="AOE333" s="534">
        <v>2029</v>
      </c>
      <c r="AOF333" s="534">
        <v>2030</v>
      </c>
      <c r="AOG333" s="362" t="s">
        <v>206</v>
      </c>
      <c r="AOH333" s="2"/>
      <c r="AOI333" s="534">
        <v>2025</v>
      </c>
      <c r="AOJ333" s="534">
        <v>2026</v>
      </c>
      <c r="AOK333" s="534">
        <v>2027</v>
      </c>
      <c r="AOL333" s="534">
        <v>2028</v>
      </c>
      <c r="AOM333" s="534">
        <v>2029</v>
      </c>
      <c r="AON333" s="534">
        <v>2030</v>
      </c>
      <c r="AOO333" s="362" t="s">
        <v>206</v>
      </c>
      <c r="AOP333" s="2"/>
      <c r="AOQ333" s="534">
        <v>2025</v>
      </c>
      <c r="AOR333" s="534">
        <v>2026</v>
      </c>
      <c r="AOS333" s="534">
        <v>2027</v>
      </c>
      <c r="AOT333" s="534">
        <v>2028</v>
      </c>
      <c r="AOU333" s="534">
        <v>2029</v>
      </c>
      <c r="AOV333" s="534">
        <v>2030</v>
      </c>
      <c r="AOW333" s="362" t="s">
        <v>206</v>
      </c>
      <c r="AOX333" s="2"/>
      <c r="AOY333" s="534">
        <v>2025</v>
      </c>
      <c r="AOZ333" s="534">
        <v>2026</v>
      </c>
      <c r="APA333" s="534">
        <v>2027</v>
      </c>
      <c r="APB333" s="534">
        <v>2028</v>
      </c>
      <c r="APC333" s="534">
        <v>2029</v>
      </c>
      <c r="APD333" s="534">
        <v>2030</v>
      </c>
      <c r="APE333" s="362" t="s">
        <v>206</v>
      </c>
      <c r="APF333" s="2"/>
      <c r="APG333" s="534">
        <v>2025</v>
      </c>
      <c r="APH333" s="534">
        <v>2026</v>
      </c>
      <c r="API333" s="534">
        <v>2027</v>
      </c>
      <c r="APJ333" s="534">
        <v>2028</v>
      </c>
      <c r="APK333" s="534">
        <v>2029</v>
      </c>
      <c r="APL333" s="534">
        <v>2030</v>
      </c>
      <c r="APM333" s="362" t="s">
        <v>206</v>
      </c>
      <c r="APN333" s="2"/>
      <c r="APO333" s="534">
        <v>2025</v>
      </c>
      <c r="APP333" s="534">
        <v>2026</v>
      </c>
      <c r="APQ333" s="534">
        <v>2027</v>
      </c>
      <c r="APR333" s="534">
        <v>2028</v>
      </c>
      <c r="APS333" s="534">
        <v>2029</v>
      </c>
      <c r="APT333" s="534">
        <v>2030</v>
      </c>
      <c r="APU333" s="362" t="s">
        <v>206</v>
      </c>
      <c r="APV333" s="2"/>
      <c r="APW333" s="534">
        <v>2025</v>
      </c>
      <c r="APX333" s="534">
        <v>2026</v>
      </c>
      <c r="APY333" s="534">
        <v>2027</v>
      </c>
      <c r="APZ333" s="534">
        <v>2028</v>
      </c>
      <c r="AQA333" s="534">
        <v>2029</v>
      </c>
      <c r="AQB333" s="534">
        <v>2030</v>
      </c>
      <c r="AQC333" s="362" t="s">
        <v>206</v>
      </c>
      <c r="AQD333" s="2"/>
      <c r="AQE333" s="534">
        <v>2025</v>
      </c>
      <c r="AQF333" s="534">
        <v>2026</v>
      </c>
      <c r="AQG333" s="534">
        <v>2027</v>
      </c>
      <c r="AQH333" s="534">
        <v>2028</v>
      </c>
      <c r="AQI333" s="534">
        <v>2029</v>
      </c>
      <c r="AQJ333" s="534">
        <v>2030</v>
      </c>
      <c r="AQK333" s="362" t="s">
        <v>206</v>
      </c>
      <c r="AQL333" s="2"/>
      <c r="AQM333" s="534">
        <v>2025</v>
      </c>
      <c r="AQN333" s="534">
        <v>2026</v>
      </c>
      <c r="AQO333" s="534">
        <v>2027</v>
      </c>
      <c r="AQP333" s="534">
        <v>2028</v>
      </c>
      <c r="AQQ333" s="534">
        <v>2029</v>
      </c>
      <c r="AQR333" s="534">
        <v>2030</v>
      </c>
      <c r="AQS333" s="362" t="s">
        <v>206</v>
      </c>
      <c r="AQT333" s="2"/>
      <c r="AQU333" s="534">
        <v>2025</v>
      </c>
      <c r="AQV333" s="534">
        <v>2026</v>
      </c>
      <c r="AQW333" s="534">
        <v>2027</v>
      </c>
      <c r="AQX333" s="534">
        <v>2028</v>
      </c>
      <c r="AQY333" s="534">
        <v>2029</v>
      </c>
      <c r="AQZ333" s="534">
        <v>2030</v>
      </c>
      <c r="ARA333" s="362" t="s">
        <v>206</v>
      </c>
      <c r="ARB333" s="2"/>
      <c r="ARC333" s="534">
        <v>2025</v>
      </c>
      <c r="ARD333" s="534">
        <v>2026</v>
      </c>
      <c r="ARE333" s="534">
        <v>2027</v>
      </c>
      <c r="ARF333" s="534">
        <v>2028</v>
      </c>
      <c r="ARG333" s="534">
        <v>2029</v>
      </c>
      <c r="ARH333" s="534">
        <v>2030</v>
      </c>
      <c r="ARI333" s="362" t="s">
        <v>206</v>
      </c>
      <c r="ARJ333" s="2"/>
      <c r="ARK333" s="534">
        <v>2025</v>
      </c>
      <c r="ARL333" s="534">
        <v>2026</v>
      </c>
      <c r="ARM333" s="534">
        <v>2027</v>
      </c>
      <c r="ARN333" s="534">
        <v>2028</v>
      </c>
      <c r="ARO333" s="534">
        <v>2029</v>
      </c>
      <c r="ARP333" s="534">
        <v>2030</v>
      </c>
      <c r="ARQ333" s="362" t="s">
        <v>206</v>
      </c>
      <c r="ARR333" s="2"/>
      <c r="ARS333" s="534">
        <v>2025</v>
      </c>
      <c r="ART333" s="534">
        <v>2026</v>
      </c>
      <c r="ARU333" s="534">
        <v>2027</v>
      </c>
      <c r="ARV333" s="534">
        <v>2028</v>
      </c>
      <c r="ARW333" s="534">
        <v>2029</v>
      </c>
      <c r="ARX333" s="534">
        <v>2030</v>
      </c>
      <c r="ARY333" s="362" t="s">
        <v>206</v>
      </c>
      <c r="ARZ333" s="2"/>
      <c r="ASA333" s="534">
        <v>2025</v>
      </c>
      <c r="ASB333" s="534">
        <v>2026</v>
      </c>
      <c r="ASC333" s="534">
        <v>2027</v>
      </c>
      <c r="ASD333" s="534">
        <v>2028</v>
      </c>
      <c r="ASE333" s="534">
        <v>2029</v>
      </c>
      <c r="ASF333" s="534">
        <v>2030</v>
      </c>
      <c r="ASG333" s="362" t="s">
        <v>206</v>
      </c>
      <c r="ASH333" s="2"/>
      <c r="ASI333" s="534">
        <v>2025</v>
      </c>
      <c r="ASJ333" s="534">
        <v>2026</v>
      </c>
      <c r="ASK333" s="534">
        <v>2027</v>
      </c>
      <c r="ASL333" s="534">
        <v>2028</v>
      </c>
      <c r="ASM333" s="534">
        <v>2029</v>
      </c>
      <c r="ASN333" s="534">
        <v>2030</v>
      </c>
      <c r="ASO333" s="362" t="s">
        <v>206</v>
      </c>
      <c r="ASP333" s="2"/>
      <c r="ASQ333" s="534">
        <v>2025</v>
      </c>
      <c r="ASR333" s="534">
        <v>2026</v>
      </c>
      <c r="ASS333" s="534">
        <v>2027</v>
      </c>
      <c r="AST333" s="534">
        <v>2028</v>
      </c>
      <c r="ASU333" s="534">
        <v>2029</v>
      </c>
      <c r="ASV333" s="534">
        <v>2030</v>
      </c>
      <c r="ASW333" s="362" t="s">
        <v>206</v>
      </c>
      <c r="ASX333" s="2"/>
      <c r="ASY333" s="534">
        <v>2025</v>
      </c>
      <c r="ASZ333" s="534">
        <v>2026</v>
      </c>
      <c r="ATA333" s="534">
        <v>2027</v>
      </c>
      <c r="ATB333" s="534">
        <v>2028</v>
      </c>
      <c r="ATC333" s="534">
        <v>2029</v>
      </c>
      <c r="ATD333" s="534">
        <v>2030</v>
      </c>
      <c r="ATE333" s="362" t="s">
        <v>206</v>
      </c>
      <c r="ATF333" s="2"/>
      <c r="ATG333" s="534">
        <v>2025</v>
      </c>
      <c r="ATH333" s="534">
        <v>2026</v>
      </c>
      <c r="ATI333" s="534">
        <v>2027</v>
      </c>
      <c r="ATJ333" s="534">
        <v>2028</v>
      </c>
      <c r="ATK333" s="534">
        <v>2029</v>
      </c>
      <c r="ATL333" s="534">
        <v>2030</v>
      </c>
      <c r="ATM333" s="362" t="s">
        <v>206</v>
      </c>
      <c r="ATN333" s="2"/>
      <c r="ATO333" s="534">
        <v>2025</v>
      </c>
      <c r="ATP333" s="534">
        <v>2026</v>
      </c>
      <c r="ATQ333" s="534">
        <v>2027</v>
      </c>
      <c r="ATR333" s="534">
        <v>2028</v>
      </c>
      <c r="ATS333" s="534">
        <v>2029</v>
      </c>
      <c r="ATT333" s="534">
        <v>2030</v>
      </c>
      <c r="ATU333" s="362" t="s">
        <v>206</v>
      </c>
      <c r="ATV333" s="2"/>
      <c r="ATW333" s="534">
        <v>2025</v>
      </c>
      <c r="ATX333" s="534">
        <v>2026</v>
      </c>
      <c r="ATY333" s="534">
        <v>2027</v>
      </c>
      <c r="ATZ333" s="534">
        <v>2028</v>
      </c>
      <c r="AUA333" s="534">
        <v>2029</v>
      </c>
      <c r="AUB333" s="534">
        <v>2030</v>
      </c>
      <c r="AUC333" s="362" t="s">
        <v>206</v>
      </c>
      <c r="AUD333" s="2"/>
      <c r="AUE333" s="534">
        <v>2025</v>
      </c>
      <c r="AUF333" s="534">
        <v>2026</v>
      </c>
      <c r="AUG333" s="534">
        <v>2027</v>
      </c>
      <c r="AUH333" s="534">
        <v>2028</v>
      </c>
      <c r="AUI333" s="534">
        <v>2029</v>
      </c>
      <c r="AUJ333" s="534">
        <v>2030</v>
      </c>
      <c r="AUK333" s="362" t="s">
        <v>206</v>
      </c>
      <c r="AUL333" s="2"/>
      <c r="AUM333" s="534">
        <v>2025</v>
      </c>
      <c r="AUN333" s="534">
        <v>2026</v>
      </c>
      <c r="AUO333" s="534">
        <v>2027</v>
      </c>
      <c r="AUP333" s="534">
        <v>2028</v>
      </c>
      <c r="AUQ333" s="534">
        <v>2029</v>
      </c>
      <c r="AUR333" s="534">
        <v>2030</v>
      </c>
      <c r="AUS333" s="362" t="s">
        <v>206</v>
      </c>
      <c r="AUT333" s="2"/>
      <c r="AUU333" s="534">
        <v>2025</v>
      </c>
      <c r="AUV333" s="534">
        <v>2026</v>
      </c>
      <c r="AUW333" s="534">
        <v>2027</v>
      </c>
      <c r="AUX333" s="534">
        <v>2028</v>
      </c>
      <c r="AUY333" s="534">
        <v>2029</v>
      </c>
      <c r="AUZ333" s="534">
        <v>2030</v>
      </c>
      <c r="AVA333" s="362" t="s">
        <v>206</v>
      </c>
      <c r="AVB333" s="2"/>
      <c r="AVC333" s="534">
        <v>2025</v>
      </c>
      <c r="AVD333" s="534">
        <v>2026</v>
      </c>
      <c r="AVE333" s="534">
        <v>2027</v>
      </c>
      <c r="AVF333" s="534">
        <v>2028</v>
      </c>
      <c r="AVG333" s="534">
        <v>2029</v>
      </c>
      <c r="AVH333" s="534">
        <v>2030</v>
      </c>
      <c r="AVI333" s="362" t="s">
        <v>206</v>
      </c>
      <c r="AVJ333" s="2"/>
      <c r="AVK333" s="534">
        <v>2025</v>
      </c>
      <c r="AVL333" s="534">
        <v>2026</v>
      </c>
      <c r="AVM333" s="534">
        <v>2027</v>
      </c>
      <c r="AVN333" s="534">
        <v>2028</v>
      </c>
      <c r="AVO333" s="534">
        <v>2029</v>
      </c>
      <c r="AVP333" s="534">
        <v>2030</v>
      </c>
      <c r="AVQ333" s="362" t="s">
        <v>206</v>
      </c>
      <c r="AVR333" s="2"/>
      <c r="AVS333" s="534">
        <v>2025</v>
      </c>
      <c r="AVT333" s="534">
        <v>2026</v>
      </c>
      <c r="AVU333" s="534">
        <v>2027</v>
      </c>
      <c r="AVV333" s="534">
        <v>2028</v>
      </c>
      <c r="AVW333" s="534">
        <v>2029</v>
      </c>
      <c r="AVX333" s="534">
        <v>2030</v>
      </c>
      <c r="AVY333" s="362" t="s">
        <v>206</v>
      </c>
      <c r="AVZ333" s="2"/>
      <c r="AWA333" s="534">
        <v>2025</v>
      </c>
      <c r="AWB333" s="534">
        <v>2026</v>
      </c>
      <c r="AWC333" s="534">
        <v>2027</v>
      </c>
      <c r="AWD333" s="534">
        <v>2028</v>
      </c>
      <c r="AWE333" s="534">
        <v>2029</v>
      </c>
      <c r="AWF333" s="534">
        <v>2030</v>
      </c>
      <c r="AWG333" s="362" t="s">
        <v>206</v>
      </c>
      <c r="AWH333" s="2"/>
      <c r="AWI333" s="534">
        <v>2025</v>
      </c>
      <c r="AWJ333" s="534">
        <v>2026</v>
      </c>
      <c r="AWK333" s="534">
        <v>2027</v>
      </c>
      <c r="AWL333" s="534">
        <v>2028</v>
      </c>
      <c r="AWM333" s="534">
        <v>2029</v>
      </c>
      <c r="AWN333" s="534">
        <v>2030</v>
      </c>
      <c r="AWO333" s="362" t="s">
        <v>206</v>
      </c>
      <c r="AWP333" s="2"/>
      <c r="AWQ333" s="534">
        <v>2025</v>
      </c>
      <c r="AWR333" s="534">
        <v>2026</v>
      </c>
      <c r="AWS333" s="534">
        <v>2027</v>
      </c>
      <c r="AWT333" s="534">
        <v>2028</v>
      </c>
      <c r="AWU333" s="534">
        <v>2029</v>
      </c>
      <c r="AWV333" s="534">
        <v>2030</v>
      </c>
      <c r="AWW333" s="362" t="s">
        <v>206</v>
      </c>
      <c r="AWX333" s="2"/>
      <c r="AWY333" s="534">
        <v>2025</v>
      </c>
      <c r="AWZ333" s="534">
        <v>2026</v>
      </c>
      <c r="AXA333" s="534">
        <v>2027</v>
      </c>
      <c r="AXB333" s="534">
        <v>2028</v>
      </c>
      <c r="AXC333" s="534">
        <v>2029</v>
      </c>
      <c r="AXD333" s="534">
        <v>2030</v>
      </c>
      <c r="AXE333" s="362" t="s">
        <v>206</v>
      </c>
      <c r="AXF333" s="2"/>
      <c r="AXG333" s="534">
        <v>2025</v>
      </c>
      <c r="AXH333" s="534">
        <v>2026</v>
      </c>
      <c r="AXI333" s="534">
        <v>2027</v>
      </c>
      <c r="AXJ333" s="534">
        <v>2028</v>
      </c>
      <c r="AXK333" s="534">
        <v>2029</v>
      </c>
      <c r="AXL333" s="534">
        <v>2030</v>
      </c>
      <c r="AXM333" s="362" t="s">
        <v>206</v>
      </c>
      <c r="AXN333" s="2"/>
      <c r="AXO333" s="534">
        <v>2025</v>
      </c>
      <c r="AXP333" s="534">
        <v>2026</v>
      </c>
      <c r="AXQ333" s="534">
        <v>2027</v>
      </c>
      <c r="AXR333" s="534">
        <v>2028</v>
      </c>
      <c r="AXS333" s="534">
        <v>2029</v>
      </c>
      <c r="AXT333" s="534">
        <v>2030</v>
      </c>
      <c r="AXU333" s="362" t="s">
        <v>206</v>
      </c>
      <c r="AXV333" s="2"/>
      <c r="AXW333" s="534">
        <v>2025</v>
      </c>
      <c r="AXX333" s="534">
        <v>2026</v>
      </c>
      <c r="AXY333" s="534">
        <v>2027</v>
      </c>
      <c r="AXZ333" s="534">
        <v>2028</v>
      </c>
      <c r="AYA333" s="534">
        <v>2029</v>
      </c>
      <c r="AYB333" s="534">
        <v>2030</v>
      </c>
      <c r="AYC333" s="362" t="s">
        <v>206</v>
      </c>
      <c r="AYD333" s="2"/>
      <c r="AYE333" s="534">
        <v>2025</v>
      </c>
      <c r="AYF333" s="534">
        <v>2026</v>
      </c>
      <c r="AYG333" s="534">
        <v>2027</v>
      </c>
      <c r="AYH333" s="534">
        <v>2028</v>
      </c>
      <c r="AYI333" s="534">
        <v>2029</v>
      </c>
      <c r="AYJ333" s="534">
        <v>2030</v>
      </c>
      <c r="AYK333" s="362" t="s">
        <v>206</v>
      </c>
      <c r="AYL333" s="2"/>
      <c r="AYM333" s="534">
        <v>2025</v>
      </c>
      <c r="AYN333" s="534">
        <v>2026</v>
      </c>
      <c r="AYO333" s="534">
        <v>2027</v>
      </c>
      <c r="AYP333" s="534">
        <v>2028</v>
      </c>
      <c r="AYQ333" s="534">
        <v>2029</v>
      </c>
      <c r="AYR333" s="534">
        <v>2030</v>
      </c>
      <c r="AYS333" s="362" t="s">
        <v>206</v>
      </c>
      <c r="AYT333" s="2"/>
      <c r="AYU333" s="534">
        <v>2025</v>
      </c>
      <c r="AYV333" s="534">
        <v>2026</v>
      </c>
      <c r="AYW333" s="534">
        <v>2027</v>
      </c>
      <c r="AYX333" s="534">
        <v>2028</v>
      </c>
      <c r="AYY333" s="534">
        <v>2029</v>
      </c>
      <c r="AYZ333" s="534">
        <v>2030</v>
      </c>
      <c r="AZA333" s="362" t="s">
        <v>206</v>
      </c>
      <c r="AZB333" s="2"/>
      <c r="AZC333" s="534">
        <v>2025</v>
      </c>
      <c r="AZD333" s="534">
        <v>2026</v>
      </c>
      <c r="AZE333" s="534">
        <v>2027</v>
      </c>
      <c r="AZF333" s="534">
        <v>2028</v>
      </c>
      <c r="AZG333" s="534">
        <v>2029</v>
      </c>
      <c r="AZH333" s="534">
        <v>2030</v>
      </c>
      <c r="AZI333" s="362" t="s">
        <v>206</v>
      </c>
      <c r="AZJ333" s="2"/>
      <c r="AZK333" s="534">
        <v>2025</v>
      </c>
      <c r="AZL333" s="534">
        <v>2026</v>
      </c>
      <c r="AZM333" s="534">
        <v>2027</v>
      </c>
      <c r="AZN333" s="534">
        <v>2028</v>
      </c>
      <c r="AZO333" s="534">
        <v>2029</v>
      </c>
      <c r="AZP333" s="534">
        <v>2030</v>
      </c>
      <c r="AZQ333" s="362" t="s">
        <v>206</v>
      </c>
      <c r="AZR333" s="2"/>
      <c r="AZS333" s="534">
        <v>2025</v>
      </c>
      <c r="AZT333" s="534">
        <v>2026</v>
      </c>
      <c r="AZU333" s="534">
        <v>2027</v>
      </c>
      <c r="AZV333" s="534">
        <v>2028</v>
      </c>
      <c r="AZW333" s="534">
        <v>2029</v>
      </c>
      <c r="AZX333" s="534">
        <v>2030</v>
      </c>
      <c r="AZY333" s="362" t="s">
        <v>206</v>
      </c>
      <c r="AZZ333" s="2"/>
      <c r="BAA333" s="534">
        <v>2025</v>
      </c>
      <c r="BAB333" s="534">
        <v>2026</v>
      </c>
      <c r="BAC333" s="534">
        <v>2027</v>
      </c>
      <c r="BAD333" s="534">
        <v>2028</v>
      </c>
      <c r="BAE333" s="534">
        <v>2029</v>
      </c>
      <c r="BAF333" s="534">
        <v>2030</v>
      </c>
      <c r="BAG333" s="362" t="s">
        <v>206</v>
      </c>
      <c r="BAH333" s="2"/>
      <c r="BAI333" s="534">
        <v>2025</v>
      </c>
      <c r="BAJ333" s="534">
        <v>2026</v>
      </c>
      <c r="BAK333" s="534">
        <v>2027</v>
      </c>
      <c r="BAL333" s="534">
        <v>2028</v>
      </c>
      <c r="BAM333" s="534">
        <v>2029</v>
      </c>
      <c r="BAN333" s="534">
        <v>2030</v>
      </c>
      <c r="BAO333" s="362" t="s">
        <v>206</v>
      </c>
      <c r="BAP333" s="2"/>
      <c r="BAQ333" s="534">
        <v>2025</v>
      </c>
      <c r="BAR333" s="534">
        <v>2026</v>
      </c>
      <c r="BAS333" s="534">
        <v>2027</v>
      </c>
      <c r="BAT333" s="534">
        <v>2028</v>
      </c>
      <c r="BAU333" s="534">
        <v>2029</v>
      </c>
      <c r="BAV333" s="534">
        <v>2030</v>
      </c>
      <c r="BAW333" s="362" t="s">
        <v>206</v>
      </c>
      <c r="BAX333" s="2"/>
      <c r="BAY333" s="534">
        <v>2025</v>
      </c>
      <c r="BAZ333" s="534">
        <v>2026</v>
      </c>
      <c r="BBA333" s="534">
        <v>2027</v>
      </c>
      <c r="BBB333" s="534">
        <v>2028</v>
      </c>
      <c r="BBC333" s="534">
        <v>2029</v>
      </c>
      <c r="BBD333" s="534">
        <v>2030</v>
      </c>
      <c r="BBE333" s="362" t="s">
        <v>206</v>
      </c>
      <c r="BBF333" s="2"/>
      <c r="BBG333" s="534">
        <v>2025</v>
      </c>
      <c r="BBH333" s="534">
        <v>2026</v>
      </c>
      <c r="BBI333" s="534">
        <v>2027</v>
      </c>
      <c r="BBJ333" s="534">
        <v>2028</v>
      </c>
      <c r="BBK333" s="534">
        <v>2029</v>
      </c>
      <c r="BBL333" s="534">
        <v>2030</v>
      </c>
      <c r="BBM333" s="362" t="s">
        <v>206</v>
      </c>
      <c r="BBN333" s="2"/>
      <c r="BBO333" s="534">
        <v>2025</v>
      </c>
      <c r="BBP333" s="534">
        <v>2026</v>
      </c>
      <c r="BBQ333" s="534">
        <v>2027</v>
      </c>
      <c r="BBR333" s="534">
        <v>2028</v>
      </c>
      <c r="BBS333" s="534">
        <v>2029</v>
      </c>
      <c r="BBT333" s="534">
        <v>2030</v>
      </c>
      <c r="BBU333" s="362" t="s">
        <v>206</v>
      </c>
      <c r="BBV333" s="2"/>
      <c r="BBW333" s="534">
        <v>2025</v>
      </c>
      <c r="BBX333" s="534">
        <v>2026</v>
      </c>
      <c r="BBY333" s="534">
        <v>2027</v>
      </c>
      <c r="BBZ333" s="534">
        <v>2028</v>
      </c>
      <c r="BCA333" s="534">
        <v>2029</v>
      </c>
      <c r="BCB333" s="534">
        <v>2030</v>
      </c>
      <c r="BCC333" s="362" t="s">
        <v>206</v>
      </c>
      <c r="BCD333" s="2"/>
      <c r="BCE333" s="534">
        <v>2025</v>
      </c>
      <c r="BCF333" s="534">
        <v>2026</v>
      </c>
      <c r="BCG333" s="534">
        <v>2027</v>
      </c>
      <c r="BCH333" s="534">
        <v>2028</v>
      </c>
      <c r="BCI333" s="534">
        <v>2029</v>
      </c>
      <c r="BCJ333" s="534">
        <v>2030</v>
      </c>
      <c r="BCK333" s="362" t="s">
        <v>206</v>
      </c>
      <c r="BCL333" s="2"/>
      <c r="BCM333" s="534">
        <v>2025</v>
      </c>
      <c r="BCN333" s="534">
        <v>2026</v>
      </c>
      <c r="BCO333" s="534">
        <v>2027</v>
      </c>
      <c r="BCP333" s="534">
        <v>2028</v>
      </c>
      <c r="BCQ333" s="534">
        <v>2029</v>
      </c>
      <c r="BCR333" s="534">
        <v>2030</v>
      </c>
      <c r="BCS333" s="362" t="s">
        <v>206</v>
      </c>
      <c r="BCT333" s="2"/>
      <c r="BCU333" s="534">
        <v>2025</v>
      </c>
      <c r="BCV333" s="534">
        <v>2026</v>
      </c>
      <c r="BCW333" s="534">
        <v>2027</v>
      </c>
      <c r="BCX333" s="534">
        <v>2028</v>
      </c>
      <c r="BCY333" s="534">
        <v>2029</v>
      </c>
      <c r="BCZ333" s="534">
        <v>2030</v>
      </c>
      <c r="BDA333" s="362" t="s">
        <v>206</v>
      </c>
      <c r="BDB333" s="2"/>
      <c r="BDC333" s="534">
        <v>2025</v>
      </c>
      <c r="BDD333" s="534">
        <v>2026</v>
      </c>
      <c r="BDE333" s="534">
        <v>2027</v>
      </c>
      <c r="BDF333" s="534">
        <v>2028</v>
      </c>
      <c r="BDG333" s="534">
        <v>2029</v>
      </c>
      <c r="BDH333" s="534">
        <v>2030</v>
      </c>
      <c r="BDI333" s="362" t="s">
        <v>206</v>
      </c>
      <c r="BDJ333" s="2"/>
      <c r="BDK333" s="534">
        <v>2025</v>
      </c>
      <c r="BDL333" s="534">
        <v>2026</v>
      </c>
      <c r="BDM333" s="534">
        <v>2027</v>
      </c>
      <c r="BDN333" s="534">
        <v>2028</v>
      </c>
      <c r="BDO333" s="534">
        <v>2029</v>
      </c>
      <c r="BDP333" s="534">
        <v>2030</v>
      </c>
      <c r="BDQ333" s="362" t="s">
        <v>206</v>
      </c>
      <c r="BDR333" s="2"/>
      <c r="BDS333" s="534">
        <v>2025</v>
      </c>
      <c r="BDT333" s="534">
        <v>2026</v>
      </c>
      <c r="BDU333" s="534">
        <v>2027</v>
      </c>
      <c r="BDV333" s="534">
        <v>2028</v>
      </c>
      <c r="BDW333" s="534">
        <v>2029</v>
      </c>
      <c r="BDX333" s="534">
        <v>2030</v>
      </c>
      <c r="BDY333" s="362" t="s">
        <v>206</v>
      </c>
      <c r="BDZ333" s="2"/>
      <c r="BEA333" s="534">
        <v>2025</v>
      </c>
      <c r="BEB333" s="534">
        <v>2026</v>
      </c>
      <c r="BEC333" s="534">
        <v>2027</v>
      </c>
      <c r="BED333" s="534">
        <v>2028</v>
      </c>
      <c r="BEE333" s="534">
        <v>2029</v>
      </c>
      <c r="BEF333" s="534">
        <v>2030</v>
      </c>
      <c r="BEG333" s="362" t="s">
        <v>206</v>
      </c>
      <c r="BEH333" s="2"/>
      <c r="BEI333" s="534">
        <v>2025</v>
      </c>
      <c r="BEJ333" s="534">
        <v>2026</v>
      </c>
      <c r="BEK333" s="534">
        <v>2027</v>
      </c>
      <c r="BEL333" s="534">
        <v>2028</v>
      </c>
      <c r="BEM333" s="534">
        <v>2029</v>
      </c>
      <c r="BEN333" s="534">
        <v>2030</v>
      </c>
      <c r="BEO333" s="362" t="s">
        <v>206</v>
      </c>
      <c r="BEP333" s="2"/>
      <c r="BEQ333" s="534">
        <v>2025</v>
      </c>
      <c r="BER333" s="534">
        <v>2026</v>
      </c>
      <c r="BES333" s="534">
        <v>2027</v>
      </c>
      <c r="BET333" s="534">
        <v>2028</v>
      </c>
      <c r="BEU333" s="534">
        <v>2029</v>
      </c>
      <c r="BEV333" s="534">
        <v>2030</v>
      </c>
      <c r="BEW333" s="362" t="s">
        <v>206</v>
      </c>
      <c r="BEX333" s="2"/>
      <c r="BEY333" s="534">
        <v>2025</v>
      </c>
      <c r="BEZ333" s="534">
        <v>2026</v>
      </c>
      <c r="BFA333" s="534">
        <v>2027</v>
      </c>
      <c r="BFB333" s="534">
        <v>2028</v>
      </c>
      <c r="BFC333" s="534">
        <v>2029</v>
      </c>
      <c r="BFD333" s="534">
        <v>2030</v>
      </c>
      <c r="BFE333" s="362" t="s">
        <v>206</v>
      </c>
      <c r="BFF333" s="2"/>
      <c r="BFG333" s="534">
        <v>2025</v>
      </c>
      <c r="BFH333" s="534">
        <v>2026</v>
      </c>
      <c r="BFI333" s="534">
        <v>2027</v>
      </c>
      <c r="BFJ333" s="534">
        <v>2028</v>
      </c>
      <c r="BFK333" s="534">
        <v>2029</v>
      </c>
      <c r="BFL333" s="534">
        <v>2030</v>
      </c>
      <c r="BFM333" s="362" t="s">
        <v>206</v>
      </c>
      <c r="BFN333" s="2"/>
      <c r="BFO333" s="534">
        <v>2025</v>
      </c>
      <c r="BFP333" s="534">
        <v>2026</v>
      </c>
      <c r="BFQ333" s="534">
        <v>2027</v>
      </c>
      <c r="BFR333" s="534">
        <v>2028</v>
      </c>
      <c r="BFS333" s="534">
        <v>2029</v>
      </c>
      <c r="BFT333" s="534">
        <v>2030</v>
      </c>
      <c r="BFU333" s="362" t="s">
        <v>206</v>
      </c>
      <c r="BFV333" s="2"/>
      <c r="BFW333" s="534">
        <v>2025</v>
      </c>
      <c r="BFX333" s="534">
        <v>2026</v>
      </c>
      <c r="BFY333" s="534">
        <v>2027</v>
      </c>
      <c r="BFZ333" s="534">
        <v>2028</v>
      </c>
      <c r="BGA333" s="534">
        <v>2029</v>
      </c>
      <c r="BGB333" s="534">
        <v>2030</v>
      </c>
      <c r="BGC333" s="362" t="s">
        <v>206</v>
      </c>
      <c r="BGD333" s="2"/>
      <c r="BGE333" s="534">
        <v>2025</v>
      </c>
      <c r="BGF333" s="534">
        <v>2026</v>
      </c>
      <c r="BGG333" s="534">
        <v>2027</v>
      </c>
      <c r="BGH333" s="534">
        <v>2028</v>
      </c>
      <c r="BGI333" s="534">
        <v>2029</v>
      </c>
      <c r="BGJ333" s="534">
        <v>2030</v>
      </c>
      <c r="BGK333" s="362" t="s">
        <v>206</v>
      </c>
      <c r="BGL333" s="2"/>
      <c r="BGM333" s="534">
        <v>2025</v>
      </c>
      <c r="BGN333" s="534">
        <v>2026</v>
      </c>
      <c r="BGO333" s="534">
        <v>2027</v>
      </c>
      <c r="BGP333" s="534">
        <v>2028</v>
      </c>
      <c r="BGQ333" s="534">
        <v>2029</v>
      </c>
      <c r="BGR333" s="534">
        <v>2030</v>
      </c>
      <c r="BGS333" s="362" t="s">
        <v>206</v>
      </c>
      <c r="BGT333" s="2"/>
      <c r="BGU333" s="534">
        <v>2025</v>
      </c>
      <c r="BGV333" s="534">
        <v>2026</v>
      </c>
      <c r="BGW333" s="534">
        <v>2027</v>
      </c>
      <c r="BGX333" s="534">
        <v>2028</v>
      </c>
      <c r="BGY333" s="534">
        <v>2029</v>
      </c>
      <c r="BGZ333" s="534">
        <v>2030</v>
      </c>
      <c r="BHA333" s="362" t="s">
        <v>206</v>
      </c>
      <c r="BHB333" s="2"/>
      <c r="BHC333" s="534">
        <v>2025</v>
      </c>
      <c r="BHD333" s="534">
        <v>2026</v>
      </c>
      <c r="BHE333" s="534">
        <v>2027</v>
      </c>
      <c r="BHF333" s="534">
        <v>2028</v>
      </c>
      <c r="BHG333" s="534">
        <v>2029</v>
      </c>
      <c r="BHH333" s="534">
        <v>2030</v>
      </c>
      <c r="BHI333" s="362" t="s">
        <v>206</v>
      </c>
      <c r="BHJ333" s="2"/>
      <c r="BHK333" s="534">
        <v>2025</v>
      </c>
      <c r="BHL333" s="534">
        <v>2026</v>
      </c>
      <c r="BHM333" s="534">
        <v>2027</v>
      </c>
      <c r="BHN333" s="534">
        <v>2028</v>
      </c>
      <c r="BHO333" s="534">
        <v>2029</v>
      </c>
      <c r="BHP333" s="534">
        <v>2030</v>
      </c>
      <c r="BHQ333" s="362" t="s">
        <v>206</v>
      </c>
      <c r="BHR333" s="2"/>
      <c r="BHS333" s="534">
        <v>2025</v>
      </c>
      <c r="BHT333" s="534">
        <v>2026</v>
      </c>
      <c r="BHU333" s="534">
        <v>2027</v>
      </c>
      <c r="BHV333" s="534">
        <v>2028</v>
      </c>
      <c r="BHW333" s="534">
        <v>2029</v>
      </c>
      <c r="BHX333" s="534">
        <v>2030</v>
      </c>
      <c r="BHY333" s="362" t="s">
        <v>206</v>
      </c>
      <c r="BHZ333" s="2"/>
      <c r="BIA333" s="534">
        <v>2025</v>
      </c>
      <c r="BIB333" s="534">
        <v>2026</v>
      </c>
      <c r="BIC333" s="534">
        <v>2027</v>
      </c>
      <c r="BID333" s="534">
        <v>2028</v>
      </c>
      <c r="BIE333" s="534">
        <v>2029</v>
      </c>
      <c r="BIF333" s="534">
        <v>2030</v>
      </c>
      <c r="BIG333" s="362" t="s">
        <v>206</v>
      </c>
      <c r="BIH333" s="2"/>
      <c r="BII333" s="534">
        <v>2025</v>
      </c>
      <c r="BIJ333" s="534">
        <v>2026</v>
      </c>
      <c r="BIK333" s="534">
        <v>2027</v>
      </c>
      <c r="BIL333" s="534">
        <v>2028</v>
      </c>
      <c r="BIM333" s="534">
        <v>2029</v>
      </c>
      <c r="BIN333" s="534">
        <v>2030</v>
      </c>
      <c r="BIO333" s="362" t="s">
        <v>206</v>
      </c>
      <c r="BIP333" s="2"/>
      <c r="BIQ333" s="534">
        <v>2025</v>
      </c>
      <c r="BIR333" s="534">
        <v>2026</v>
      </c>
      <c r="BIS333" s="534">
        <v>2027</v>
      </c>
      <c r="BIT333" s="534">
        <v>2028</v>
      </c>
      <c r="BIU333" s="534">
        <v>2029</v>
      </c>
      <c r="BIV333" s="534">
        <v>2030</v>
      </c>
      <c r="BIW333" s="362" t="s">
        <v>206</v>
      </c>
      <c r="BIX333" s="2"/>
      <c r="BIY333" s="534">
        <v>2025</v>
      </c>
      <c r="BIZ333" s="534">
        <v>2026</v>
      </c>
      <c r="BJA333" s="534">
        <v>2027</v>
      </c>
      <c r="BJB333" s="534">
        <v>2028</v>
      </c>
      <c r="BJC333" s="534">
        <v>2029</v>
      </c>
      <c r="BJD333" s="534">
        <v>2030</v>
      </c>
      <c r="BJE333" s="362" t="s">
        <v>206</v>
      </c>
      <c r="BJF333" s="2"/>
      <c r="BJG333" s="534">
        <v>2025</v>
      </c>
      <c r="BJH333" s="534">
        <v>2026</v>
      </c>
      <c r="BJI333" s="534">
        <v>2027</v>
      </c>
      <c r="BJJ333" s="534">
        <v>2028</v>
      </c>
      <c r="BJK333" s="534">
        <v>2029</v>
      </c>
      <c r="BJL333" s="534">
        <v>2030</v>
      </c>
      <c r="BJM333" s="362" t="s">
        <v>206</v>
      </c>
      <c r="BJN333" s="2"/>
      <c r="BJO333" s="534">
        <v>2025</v>
      </c>
      <c r="BJP333" s="534">
        <v>2026</v>
      </c>
      <c r="BJQ333" s="534">
        <v>2027</v>
      </c>
      <c r="BJR333" s="534">
        <v>2028</v>
      </c>
      <c r="BJS333" s="534">
        <v>2029</v>
      </c>
      <c r="BJT333" s="534">
        <v>2030</v>
      </c>
      <c r="BJU333" s="362" t="s">
        <v>206</v>
      </c>
      <c r="BJV333" s="2"/>
      <c r="BJW333" s="534">
        <v>2025</v>
      </c>
      <c r="BJX333" s="534">
        <v>2026</v>
      </c>
      <c r="BJY333" s="534">
        <v>2027</v>
      </c>
      <c r="BJZ333" s="534">
        <v>2028</v>
      </c>
      <c r="BKA333" s="534">
        <v>2029</v>
      </c>
      <c r="BKB333" s="534">
        <v>2030</v>
      </c>
      <c r="BKC333" s="362" t="s">
        <v>206</v>
      </c>
      <c r="BKD333" s="2"/>
      <c r="BKE333" s="534">
        <v>2025</v>
      </c>
      <c r="BKF333" s="534">
        <v>2026</v>
      </c>
      <c r="BKG333" s="534">
        <v>2027</v>
      </c>
      <c r="BKH333" s="534">
        <v>2028</v>
      </c>
      <c r="BKI333" s="534">
        <v>2029</v>
      </c>
      <c r="BKJ333" s="534">
        <v>2030</v>
      </c>
      <c r="BKK333" s="362" t="s">
        <v>206</v>
      </c>
      <c r="BKL333" s="2"/>
      <c r="BKM333" s="534">
        <v>2025</v>
      </c>
      <c r="BKN333" s="534">
        <v>2026</v>
      </c>
      <c r="BKO333" s="534">
        <v>2027</v>
      </c>
      <c r="BKP333" s="534">
        <v>2028</v>
      </c>
      <c r="BKQ333" s="534">
        <v>2029</v>
      </c>
      <c r="BKR333" s="534">
        <v>2030</v>
      </c>
      <c r="BKS333" s="362" t="s">
        <v>206</v>
      </c>
      <c r="BKT333" s="2"/>
      <c r="BKU333" s="534">
        <v>2025</v>
      </c>
      <c r="BKV333" s="534">
        <v>2026</v>
      </c>
      <c r="BKW333" s="534">
        <v>2027</v>
      </c>
      <c r="BKX333" s="534">
        <v>2028</v>
      </c>
      <c r="BKY333" s="534">
        <v>2029</v>
      </c>
      <c r="BKZ333" s="534">
        <v>2030</v>
      </c>
      <c r="BLA333" s="362" t="s">
        <v>206</v>
      </c>
      <c r="BLB333" s="2"/>
      <c r="BLC333" s="534">
        <v>2025</v>
      </c>
      <c r="BLD333" s="534">
        <v>2026</v>
      </c>
      <c r="BLE333" s="534">
        <v>2027</v>
      </c>
      <c r="BLF333" s="534">
        <v>2028</v>
      </c>
      <c r="BLG333" s="534">
        <v>2029</v>
      </c>
      <c r="BLH333" s="534">
        <v>2030</v>
      </c>
      <c r="BLI333" s="362" t="s">
        <v>206</v>
      </c>
      <c r="BLJ333" s="2"/>
      <c r="BLK333" s="534">
        <v>2025</v>
      </c>
      <c r="BLL333" s="534">
        <v>2026</v>
      </c>
      <c r="BLM333" s="534">
        <v>2027</v>
      </c>
      <c r="BLN333" s="534">
        <v>2028</v>
      </c>
      <c r="BLO333" s="534">
        <v>2029</v>
      </c>
      <c r="BLP333" s="534">
        <v>2030</v>
      </c>
      <c r="BLQ333" s="362" t="s">
        <v>206</v>
      </c>
      <c r="BLR333" s="2"/>
      <c r="BLS333" s="534">
        <v>2025</v>
      </c>
      <c r="BLT333" s="534">
        <v>2026</v>
      </c>
      <c r="BLU333" s="534">
        <v>2027</v>
      </c>
      <c r="BLV333" s="534">
        <v>2028</v>
      </c>
      <c r="BLW333" s="534">
        <v>2029</v>
      </c>
      <c r="BLX333" s="534">
        <v>2030</v>
      </c>
      <c r="BLY333" s="362" t="s">
        <v>206</v>
      </c>
      <c r="BLZ333" s="2"/>
      <c r="BMA333" s="534">
        <v>2025</v>
      </c>
      <c r="BMB333" s="534">
        <v>2026</v>
      </c>
      <c r="BMC333" s="534">
        <v>2027</v>
      </c>
      <c r="BMD333" s="534">
        <v>2028</v>
      </c>
      <c r="BME333" s="534">
        <v>2029</v>
      </c>
      <c r="BMF333" s="534">
        <v>2030</v>
      </c>
      <c r="BMG333" s="362" t="s">
        <v>206</v>
      </c>
      <c r="BMH333" s="2"/>
      <c r="BMI333" s="534">
        <v>2025</v>
      </c>
      <c r="BMJ333" s="534">
        <v>2026</v>
      </c>
      <c r="BMK333" s="534">
        <v>2027</v>
      </c>
      <c r="BML333" s="534">
        <v>2028</v>
      </c>
      <c r="BMM333" s="534">
        <v>2029</v>
      </c>
      <c r="BMN333" s="534">
        <v>2030</v>
      </c>
      <c r="BMO333" s="362" t="s">
        <v>206</v>
      </c>
      <c r="BMP333" s="2"/>
      <c r="BMQ333" s="534">
        <v>2025</v>
      </c>
      <c r="BMR333" s="534">
        <v>2026</v>
      </c>
      <c r="BMS333" s="534">
        <v>2027</v>
      </c>
      <c r="BMT333" s="534">
        <v>2028</v>
      </c>
      <c r="BMU333" s="534">
        <v>2029</v>
      </c>
      <c r="BMV333" s="534">
        <v>2030</v>
      </c>
      <c r="BMW333" s="362" t="s">
        <v>206</v>
      </c>
      <c r="BMX333" s="2"/>
      <c r="BMY333" s="534">
        <v>2025</v>
      </c>
      <c r="BMZ333" s="534">
        <v>2026</v>
      </c>
      <c r="BNA333" s="534">
        <v>2027</v>
      </c>
      <c r="BNB333" s="534">
        <v>2028</v>
      </c>
      <c r="BNC333" s="534">
        <v>2029</v>
      </c>
      <c r="BND333" s="534">
        <v>2030</v>
      </c>
      <c r="BNE333" s="362" t="s">
        <v>206</v>
      </c>
      <c r="BNF333" s="2"/>
      <c r="BNG333" s="534">
        <v>2025</v>
      </c>
      <c r="BNH333" s="534">
        <v>2026</v>
      </c>
      <c r="BNI333" s="534">
        <v>2027</v>
      </c>
      <c r="BNJ333" s="534">
        <v>2028</v>
      </c>
      <c r="BNK333" s="534">
        <v>2029</v>
      </c>
      <c r="BNL333" s="534">
        <v>2030</v>
      </c>
      <c r="BNM333" s="362" t="s">
        <v>206</v>
      </c>
      <c r="BNN333" s="2"/>
      <c r="BNO333" s="534">
        <v>2025</v>
      </c>
      <c r="BNP333" s="534">
        <v>2026</v>
      </c>
      <c r="BNQ333" s="534">
        <v>2027</v>
      </c>
      <c r="BNR333" s="534">
        <v>2028</v>
      </c>
      <c r="BNS333" s="534">
        <v>2029</v>
      </c>
      <c r="BNT333" s="534">
        <v>2030</v>
      </c>
      <c r="BNU333" s="362" t="s">
        <v>206</v>
      </c>
      <c r="BNV333" s="2"/>
      <c r="BNW333" s="534">
        <v>2025</v>
      </c>
      <c r="BNX333" s="534">
        <v>2026</v>
      </c>
      <c r="BNY333" s="534">
        <v>2027</v>
      </c>
      <c r="BNZ333" s="534">
        <v>2028</v>
      </c>
      <c r="BOA333" s="534">
        <v>2029</v>
      </c>
      <c r="BOB333" s="534">
        <v>2030</v>
      </c>
      <c r="BOC333" s="362" t="s">
        <v>206</v>
      </c>
      <c r="BOD333" s="2"/>
      <c r="BOE333" s="534">
        <v>2025</v>
      </c>
      <c r="BOF333" s="534">
        <v>2026</v>
      </c>
      <c r="BOG333" s="534">
        <v>2027</v>
      </c>
      <c r="BOH333" s="534">
        <v>2028</v>
      </c>
      <c r="BOI333" s="534">
        <v>2029</v>
      </c>
      <c r="BOJ333" s="534">
        <v>2030</v>
      </c>
      <c r="BOK333" s="362" t="s">
        <v>206</v>
      </c>
      <c r="BOL333" s="2"/>
      <c r="BOM333" s="534">
        <v>2025</v>
      </c>
      <c r="BON333" s="534">
        <v>2026</v>
      </c>
      <c r="BOO333" s="534">
        <v>2027</v>
      </c>
      <c r="BOP333" s="534">
        <v>2028</v>
      </c>
      <c r="BOQ333" s="534">
        <v>2029</v>
      </c>
      <c r="BOR333" s="534">
        <v>2030</v>
      </c>
      <c r="BOS333" s="362" t="s">
        <v>206</v>
      </c>
      <c r="BOT333" s="2"/>
      <c r="BOU333" s="534">
        <v>2025</v>
      </c>
      <c r="BOV333" s="534">
        <v>2026</v>
      </c>
      <c r="BOW333" s="534">
        <v>2027</v>
      </c>
      <c r="BOX333" s="534">
        <v>2028</v>
      </c>
      <c r="BOY333" s="534">
        <v>2029</v>
      </c>
      <c r="BOZ333" s="534">
        <v>2030</v>
      </c>
      <c r="BPA333" s="362" t="s">
        <v>206</v>
      </c>
      <c r="BPB333" s="2"/>
      <c r="BPC333" s="534">
        <v>2025</v>
      </c>
      <c r="BPD333" s="534">
        <v>2026</v>
      </c>
      <c r="BPE333" s="534">
        <v>2027</v>
      </c>
      <c r="BPF333" s="534">
        <v>2028</v>
      </c>
      <c r="BPG333" s="534">
        <v>2029</v>
      </c>
      <c r="BPH333" s="534">
        <v>2030</v>
      </c>
      <c r="BPI333" s="362" t="s">
        <v>206</v>
      </c>
      <c r="BPJ333" s="2"/>
      <c r="BPK333" s="534">
        <v>2025</v>
      </c>
      <c r="BPL333" s="534">
        <v>2026</v>
      </c>
      <c r="BPM333" s="534">
        <v>2027</v>
      </c>
      <c r="BPN333" s="534">
        <v>2028</v>
      </c>
      <c r="BPO333" s="534">
        <v>2029</v>
      </c>
      <c r="BPP333" s="534">
        <v>2030</v>
      </c>
      <c r="BPQ333" s="362" t="s">
        <v>206</v>
      </c>
      <c r="BPR333" s="2"/>
      <c r="BPS333" s="534">
        <v>2025</v>
      </c>
      <c r="BPT333" s="534">
        <v>2026</v>
      </c>
      <c r="BPU333" s="534">
        <v>2027</v>
      </c>
      <c r="BPV333" s="534">
        <v>2028</v>
      </c>
      <c r="BPW333" s="534">
        <v>2029</v>
      </c>
      <c r="BPX333" s="534">
        <v>2030</v>
      </c>
      <c r="BPY333" s="362" t="s">
        <v>206</v>
      </c>
      <c r="BPZ333" s="2"/>
      <c r="BQA333" s="534">
        <v>2025</v>
      </c>
      <c r="BQB333" s="534">
        <v>2026</v>
      </c>
      <c r="BQC333" s="534">
        <v>2027</v>
      </c>
      <c r="BQD333" s="534">
        <v>2028</v>
      </c>
      <c r="BQE333" s="534">
        <v>2029</v>
      </c>
      <c r="BQF333" s="534">
        <v>2030</v>
      </c>
      <c r="BQG333" s="362" t="s">
        <v>206</v>
      </c>
      <c r="BQH333" s="2"/>
      <c r="BQI333" s="534">
        <v>2025</v>
      </c>
      <c r="BQJ333" s="534">
        <v>2026</v>
      </c>
      <c r="BQK333" s="534">
        <v>2027</v>
      </c>
      <c r="BQL333" s="534">
        <v>2028</v>
      </c>
      <c r="BQM333" s="534">
        <v>2029</v>
      </c>
      <c r="BQN333" s="534">
        <v>2030</v>
      </c>
      <c r="BQO333" s="362" t="s">
        <v>206</v>
      </c>
      <c r="BQP333" s="2"/>
      <c r="BQQ333" s="534">
        <v>2025</v>
      </c>
      <c r="BQR333" s="534">
        <v>2026</v>
      </c>
      <c r="BQS333" s="534">
        <v>2027</v>
      </c>
      <c r="BQT333" s="534">
        <v>2028</v>
      </c>
      <c r="BQU333" s="534">
        <v>2029</v>
      </c>
      <c r="BQV333" s="534">
        <v>2030</v>
      </c>
      <c r="BQW333" s="362" t="s">
        <v>206</v>
      </c>
      <c r="BQX333" s="2"/>
      <c r="BQY333" s="534">
        <v>2025</v>
      </c>
      <c r="BQZ333" s="534">
        <v>2026</v>
      </c>
      <c r="BRA333" s="534">
        <v>2027</v>
      </c>
      <c r="BRB333" s="534">
        <v>2028</v>
      </c>
      <c r="BRC333" s="534">
        <v>2029</v>
      </c>
      <c r="BRD333" s="534">
        <v>2030</v>
      </c>
      <c r="BRE333" s="362" t="s">
        <v>206</v>
      </c>
      <c r="BRF333" s="2"/>
      <c r="BRG333" s="534">
        <v>2025</v>
      </c>
      <c r="BRH333" s="534">
        <v>2026</v>
      </c>
      <c r="BRI333" s="534">
        <v>2027</v>
      </c>
      <c r="BRJ333" s="534">
        <v>2028</v>
      </c>
      <c r="BRK333" s="534">
        <v>2029</v>
      </c>
      <c r="BRL333" s="534">
        <v>2030</v>
      </c>
      <c r="BRM333" s="362" t="s">
        <v>206</v>
      </c>
      <c r="BRN333" s="2"/>
      <c r="BRO333" s="534">
        <v>2025</v>
      </c>
      <c r="BRP333" s="534">
        <v>2026</v>
      </c>
      <c r="BRQ333" s="534">
        <v>2027</v>
      </c>
      <c r="BRR333" s="534">
        <v>2028</v>
      </c>
      <c r="BRS333" s="534">
        <v>2029</v>
      </c>
      <c r="BRT333" s="534">
        <v>2030</v>
      </c>
      <c r="BRU333" s="362" t="s">
        <v>206</v>
      </c>
      <c r="BRV333" s="2"/>
      <c r="BRW333" s="534">
        <v>2025</v>
      </c>
      <c r="BRX333" s="534">
        <v>2026</v>
      </c>
      <c r="BRY333" s="534">
        <v>2027</v>
      </c>
      <c r="BRZ333" s="534">
        <v>2028</v>
      </c>
      <c r="BSA333" s="534">
        <v>2029</v>
      </c>
      <c r="BSB333" s="534">
        <v>2030</v>
      </c>
      <c r="BSC333" s="362" t="s">
        <v>206</v>
      </c>
      <c r="BSD333" s="2"/>
      <c r="BSE333" s="534">
        <v>2025</v>
      </c>
      <c r="BSF333" s="534">
        <v>2026</v>
      </c>
      <c r="BSG333" s="534">
        <v>2027</v>
      </c>
      <c r="BSH333" s="534">
        <v>2028</v>
      </c>
      <c r="BSI333" s="534">
        <v>2029</v>
      </c>
      <c r="BSJ333" s="534">
        <v>2030</v>
      </c>
      <c r="BSK333" s="362" t="s">
        <v>206</v>
      </c>
      <c r="BSL333" s="2"/>
      <c r="BSM333" s="534">
        <v>2025</v>
      </c>
      <c r="BSN333" s="534">
        <v>2026</v>
      </c>
      <c r="BSO333" s="534">
        <v>2027</v>
      </c>
      <c r="BSP333" s="534">
        <v>2028</v>
      </c>
      <c r="BSQ333" s="534">
        <v>2029</v>
      </c>
      <c r="BSR333" s="534">
        <v>2030</v>
      </c>
      <c r="BSS333" s="362" t="s">
        <v>206</v>
      </c>
      <c r="BST333" s="2"/>
      <c r="BSU333" s="534">
        <v>2025</v>
      </c>
      <c r="BSV333" s="534">
        <v>2026</v>
      </c>
      <c r="BSW333" s="534">
        <v>2027</v>
      </c>
      <c r="BSX333" s="534">
        <v>2028</v>
      </c>
      <c r="BSY333" s="534">
        <v>2029</v>
      </c>
      <c r="BSZ333" s="534">
        <v>2030</v>
      </c>
      <c r="BTA333" s="362" t="s">
        <v>206</v>
      </c>
      <c r="BTB333" s="2"/>
      <c r="BTC333" s="534">
        <v>2025</v>
      </c>
      <c r="BTD333" s="534">
        <v>2026</v>
      </c>
      <c r="BTE333" s="534">
        <v>2027</v>
      </c>
      <c r="BTF333" s="534">
        <v>2028</v>
      </c>
      <c r="BTG333" s="534">
        <v>2029</v>
      </c>
      <c r="BTH333" s="534">
        <v>2030</v>
      </c>
      <c r="BTI333" s="362" t="s">
        <v>206</v>
      </c>
      <c r="BTJ333" s="2"/>
      <c r="BTK333" s="534">
        <v>2025</v>
      </c>
      <c r="BTL333" s="534">
        <v>2026</v>
      </c>
      <c r="BTM333" s="534">
        <v>2027</v>
      </c>
      <c r="BTN333" s="534">
        <v>2028</v>
      </c>
      <c r="BTO333" s="534">
        <v>2029</v>
      </c>
      <c r="BTP333" s="534">
        <v>2030</v>
      </c>
      <c r="BTQ333" s="362" t="s">
        <v>206</v>
      </c>
      <c r="BTR333" s="2"/>
      <c r="BTS333" s="534">
        <v>2025</v>
      </c>
      <c r="BTT333" s="534">
        <v>2026</v>
      </c>
      <c r="BTU333" s="534">
        <v>2027</v>
      </c>
      <c r="BTV333" s="534">
        <v>2028</v>
      </c>
      <c r="BTW333" s="534">
        <v>2029</v>
      </c>
      <c r="BTX333" s="534">
        <v>2030</v>
      </c>
      <c r="BTY333" s="362" t="s">
        <v>206</v>
      </c>
      <c r="BTZ333" s="2"/>
      <c r="BUA333" s="534">
        <v>2025</v>
      </c>
      <c r="BUB333" s="534">
        <v>2026</v>
      </c>
      <c r="BUC333" s="534">
        <v>2027</v>
      </c>
      <c r="BUD333" s="534">
        <v>2028</v>
      </c>
      <c r="BUE333" s="534">
        <v>2029</v>
      </c>
      <c r="BUF333" s="534">
        <v>2030</v>
      </c>
      <c r="BUG333" s="362" t="s">
        <v>206</v>
      </c>
      <c r="BUH333" s="2"/>
      <c r="BUI333" s="534">
        <v>2025</v>
      </c>
      <c r="BUJ333" s="534">
        <v>2026</v>
      </c>
      <c r="BUK333" s="534">
        <v>2027</v>
      </c>
      <c r="BUL333" s="534">
        <v>2028</v>
      </c>
      <c r="BUM333" s="534">
        <v>2029</v>
      </c>
      <c r="BUN333" s="534">
        <v>2030</v>
      </c>
      <c r="BUO333" s="362" t="s">
        <v>206</v>
      </c>
      <c r="BUP333" s="2"/>
      <c r="BUQ333" s="534">
        <v>2025</v>
      </c>
      <c r="BUR333" s="534">
        <v>2026</v>
      </c>
      <c r="BUS333" s="534">
        <v>2027</v>
      </c>
      <c r="BUT333" s="534">
        <v>2028</v>
      </c>
      <c r="BUU333" s="534">
        <v>2029</v>
      </c>
      <c r="BUV333" s="534">
        <v>2030</v>
      </c>
      <c r="BUW333" s="362" t="s">
        <v>206</v>
      </c>
      <c r="BUX333" s="2"/>
      <c r="BUY333" s="534">
        <v>2025</v>
      </c>
      <c r="BUZ333" s="534">
        <v>2026</v>
      </c>
      <c r="BVA333" s="534">
        <v>2027</v>
      </c>
      <c r="BVB333" s="534">
        <v>2028</v>
      </c>
      <c r="BVC333" s="534">
        <v>2029</v>
      </c>
      <c r="BVD333" s="534">
        <v>2030</v>
      </c>
      <c r="BVE333" s="362" t="s">
        <v>206</v>
      </c>
      <c r="BVF333" s="2"/>
      <c r="BVG333" s="534">
        <v>2025</v>
      </c>
      <c r="BVH333" s="534">
        <v>2026</v>
      </c>
      <c r="BVI333" s="534">
        <v>2027</v>
      </c>
      <c r="BVJ333" s="534">
        <v>2028</v>
      </c>
      <c r="BVK333" s="534">
        <v>2029</v>
      </c>
      <c r="BVL333" s="534">
        <v>2030</v>
      </c>
      <c r="BVM333" s="362" t="s">
        <v>206</v>
      </c>
      <c r="BVN333" s="2"/>
      <c r="BVO333" s="534">
        <v>2025</v>
      </c>
      <c r="BVP333" s="534">
        <v>2026</v>
      </c>
      <c r="BVQ333" s="534">
        <v>2027</v>
      </c>
      <c r="BVR333" s="534">
        <v>2028</v>
      </c>
      <c r="BVS333" s="534">
        <v>2029</v>
      </c>
      <c r="BVT333" s="534">
        <v>2030</v>
      </c>
      <c r="BVU333" s="362" t="s">
        <v>206</v>
      </c>
      <c r="BVV333" s="2"/>
      <c r="BVW333" s="534">
        <v>2025</v>
      </c>
      <c r="BVX333" s="534">
        <v>2026</v>
      </c>
      <c r="BVY333" s="534">
        <v>2027</v>
      </c>
      <c r="BVZ333" s="534">
        <v>2028</v>
      </c>
      <c r="BWA333" s="534">
        <v>2029</v>
      </c>
      <c r="BWB333" s="534">
        <v>2030</v>
      </c>
      <c r="BWC333" s="362" t="s">
        <v>206</v>
      </c>
      <c r="BWD333" s="2"/>
      <c r="BWE333" s="534">
        <v>2025</v>
      </c>
      <c r="BWF333" s="534">
        <v>2026</v>
      </c>
      <c r="BWG333" s="534">
        <v>2027</v>
      </c>
      <c r="BWH333" s="534">
        <v>2028</v>
      </c>
      <c r="BWI333" s="534">
        <v>2029</v>
      </c>
      <c r="BWJ333" s="534">
        <v>2030</v>
      </c>
      <c r="BWK333" s="362" t="s">
        <v>206</v>
      </c>
      <c r="BWL333" s="2"/>
      <c r="BWM333" s="534">
        <v>2025</v>
      </c>
      <c r="BWN333" s="534">
        <v>2026</v>
      </c>
      <c r="BWO333" s="534">
        <v>2027</v>
      </c>
      <c r="BWP333" s="534">
        <v>2028</v>
      </c>
      <c r="BWQ333" s="534">
        <v>2029</v>
      </c>
      <c r="BWR333" s="534">
        <v>2030</v>
      </c>
      <c r="BWS333" s="362" t="s">
        <v>206</v>
      </c>
      <c r="BWT333" s="2"/>
      <c r="BWU333" s="534">
        <v>2025</v>
      </c>
      <c r="BWV333" s="534">
        <v>2026</v>
      </c>
      <c r="BWW333" s="534">
        <v>2027</v>
      </c>
      <c r="BWX333" s="534">
        <v>2028</v>
      </c>
      <c r="BWY333" s="534">
        <v>2029</v>
      </c>
      <c r="BWZ333" s="534">
        <v>2030</v>
      </c>
      <c r="BXA333" s="362" t="s">
        <v>206</v>
      </c>
      <c r="BXB333" s="2"/>
      <c r="BXC333" s="534">
        <v>2025</v>
      </c>
      <c r="BXD333" s="534">
        <v>2026</v>
      </c>
      <c r="BXE333" s="534">
        <v>2027</v>
      </c>
      <c r="BXF333" s="534">
        <v>2028</v>
      </c>
      <c r="BXG333" s="534">
        <v>2029</v>
      </c>
      <c r="BXH333" s="534">
        <v>2030</v>
      </c>
      <c r="BXI333" s="362" t="s">
        <v>206</v>
      </c>
      <c r="BXJ333" s="2"/>
      <c r="BXK333" s="534">
        <v>2025</v>
      </c>
      <c r="BXL333" s="534">
        <v>2026</v>
      </c>
      <c r="BXM333" s="534">
        <v>2027</v>
      </c>
      <c r="BXN333" s="534">
        <v>2028</v>
      </c>
      <c r="BXO333" s="534">
        <v>2029</v>
      </c>
      <c r="BXP333" s="534">
        <v>2030</v>
      </c>
      <c r="BXQ333" s="362" t="s">
        <v>206</v>
      </c>
      <c r="BXR333" s="2"/>
      <c r="BXS333" s="534">
        <v>2025</v>
      </c>
      <c r="BXT333" s="534">
        <v>2026</v>
      </c>
      <c r="BXU333" s="534">
        <v>2027</v>
      </c>
      <c r="BXV333" s="534">
        <v>2028</v>
      </c>
      <c r="BXW333" s="534">
        <v>2029</v>
      </c>
      <c r="BXX333" s="534">
        <v>2030</v>
      </c>
      <c r="BXY333" s="362" t="s">
        <v>206</v>
      </c>
      <c r="BXZ333" s="2"/>
      <c r="BYA333" s="534">
        <v>2025</v>
      </c>
      <c r="BYB333" s="534">
        <v>2026</v>
      </c>
      <c r="BYC333" s="534">
        <v>2027</v>
      </c>
      <c r="BYD333" s="534">
        <v>2028</v>
      </c>
      <c r="BYE333" s="534">
        <v>2029</v>
      </c>
      <c r="BYF333" s="534">
        <v>2030</v>
      </c>
      <c r="BYG333" s="362" t="s">
        <v>206</v>
      </c>
      <c r="BYH333" s="2"/>
      <c r="BYI333" s="534">
        <v>2025</v>
      </c>
      <c r="BYJ333" s="534">
        <v>2026</v>
      </c>
      <c r="BYK333" s="534">
        <v>2027</v>
      </c>
      <c r="BYL333" s="534">
        <v>2028</v>
      </c>
      <c r="BYM333" s="534">
        <v>2029</v>
      </c>
      <c r="BYN333" s="534">
        <v>2030</v>
      </c>
      <c r="BYO333" s="362" t="s">
        <v>206</v>
      </c>
      <c r="BYP333" s="2"/>
      <c r="BYQ333" s="534">
        <v>2025</v>
      </c>
      <c r="BYR333" s="534">
        <v>2026</v>
      </c>
      <c r="BYS333" s="534">
        <v>2027</v>
      </c>
      <c r="BYT333" s="534">
        <v>2028</v>
      </c>
      <c r="BYU333" s="534">
        <v>2029</v>
      </c>
      <c r="BYV333" s="534">
        <v>2030</v>
      </c>
      <c r="BYW333" s="362" t="s">
        <v>206</v>
      </c>
      <c r="BYX333" s="2"/>
      <c r="BYY333" s="534">
        <v>2025</v>
      </c>
      <c r="BYZ333" s="534">
        <v>2026</v>
      </c>
      <c r="BZA333" s="534">
        <v>2027</v>
      </c>
      <c r="BZB333" s="534">
        <v>2028</v>
      </c>
      <c r="BZC333" s="534">
        <v>2029</v>
      </c>
      <c r="BZD333" s="534">
        <v>2030</v>
      </c>
      <c r="BZE333" s="362" t="s">
        <v>206</v>
      </c>
      <c r="BZF333" s="2"/>
      <c r="BZG333" s="534">
        <v>2025</v>
      </c>
      <c r="BZH333" s="534">
        <v>2026</v>
      </c>
      <c r="BZI333" s="534">
        <v>2027</v>
      </c>
      <c r="BZJ333" s="534">
        <v>2028</v>
      </c>
      <c r="BZK333" s="534">
        <v>2029</v>
      </c>
      <c r="BZL333" s="534">
        <v>2030</v>
      </c>
      <c r="BZM333" s="362" t="s">
        <v>206</v>
      </c>
      <c r="BZN333" s="2"/>
      <c r="BZO333" s="534">
        <v>2025</v>
      </c>
      <c r="BZP333" s="534">
        <v>2026</v>
      </c>
      <c r="BZQ333" s="534">
        <v>2027</v>
      </c>
      <c r="BZR333" s="534">
        <v>2028</v>
      </c>
      <c r="BZS333" s="534">
        <v>2029</v>
      </c>
      <c r="BZT333" s="534">
        <v>2030</v>
      </c>
      <c r="BZU333" s="362" t="s">
        <v>206</v>
      </c>
      <c r="BZV333" s="2"/>
      <c r="BZW333" s="534">
        <v>2025</v>
      </c>
      <c r="BZX333" s="534">
        <v>2026</v>
      </c>
      <c r="BZY333" s="534">
        <v>2027</v>
      </c>
      <c r="BZZ333" s="534">
        <v>2028</v>
      </c>
      <c r="CAA333" s="534">
        <v>2029</v>
      </c>
      <c r="CAB333" s="534">
        <v>2030</v>
      </c>
      <c r="CAC333" s="362" t="s">
        <v>206</v>
      </c>
      <c r="CAD333" s="2"/>
      <c r="CAE333" s="534">
        <v>2025</v>
      </c>
      <c r="CAF333" s="534">
        <v>2026</v>
      </c>
      <c r="CAG333" s="534">
        <v>2027</v>
      </c>
      <c r="CAH333" s="534">
        <v>2028</v>
      </c>
      <c r="CAI333" s="534">
        <v>2029</v>
      </c>
      <c r="CAJ333" s="534">
        <v>2030</v>
      </c>
      <c r="CAK333" s="362" t="s">
        <v>206</v>
      </c>
      <c r="CAL333" s="2"/>
      <c r="CAM333" s="534">
        <v>2025</v>
      </c>
      <c r="CAN333" s="534">
        <v>2026</v>
      </c>
      <c r="CAO333" s="534">
        <v>2027</v>
      </c>
      <c r="CAP333" s="534">
        <v>2028</v>
      </c>
      <c r="CAQ333" s="534">
        <v>2029</v>
      </c>
      <c r="CAR333" s="534">
        <v>2030</v>
      </c>
      <c r="CAS333" s="362" t="s">
        <v>206</v>
      </c>
      <c r="CAT333" s="2"/>
      <c r="CAU333" s="534">
        <v>2025</v>
      </c>
      <c r="CAV333" s="534">
        <v>2026</v>
      </c>
      <c r="CAW333" s="534">
        <v>2027</v>
      </c>
      <c r="CAX333" s="534">
        <v>2028</v>
      </c>
      <c r="CAY333" s="534">
        <v>2029</v>
      </c>
      <c r="CAZ333" s="534">
        <v>2030</v>
      </c>
      <c r="CBA333" s="362" t="s">
        <v>206</v>
      </c>
      <c r="CBB333" s="2"/>
      <c r="CBC333" s="534">
        <v>2025</v>
      </c>
      <c r="CBD333" s="534">
        <v>2026</v>
      </c>
      <c r="CBE333" s="534">
        <v>2027</v>
      </c>
      <c r="CBF333" s="534">
        <v>2028</v>
      </c>
      <c r="CBG333" s="534">
        <v>2029</v>
      </c>
      <c r="CBH333" s="534">
        <v>2030</v>
      </c>
      <c r="CBI333" s="362" t="s">
        <v>206</v>
      </c>
      <c r="CBJ333" s="2"/>
      <c r="CBK333" s="534">
        <v>2025</v>
      </c>
      <c r="CBL333" s="534">
        <v>2026</v>
      </c>
      <c r="CBM333" s="534">
        <v>2027</v>
      </c>
      <c r="CBN333" s="534">
        <v>2028</v>
      </c>
      <c r="CBO333" s="534">
        <v>2029</v>
      </c>
      <c r="CBP333" s="534">
        <v>2030</v>
      </c>
      <c r="CBQ333" s="362" t="s">
        <v>206</v>
      </c>
      <c r="CBR333" s="2"/>
      <c r="CBS333" s="534">
        <v>2025</v>
      </c>
      <c r="CBT333" s="534">
        <v>2026</v>
      </c>
      <c r="CBU333" s="534">
        <v>2027</v>
      </c>
      <c r="CBV333" s="534">
        <v>2028</v>
      </c>
      <c r="CBW333" s="534">
        <v>2029</v>
      </c>
      <c r="CBX333" s="534">
        <v>2030</v>
      </c>
      <c r="CBY333" s="362" t="s">
        <v>206</v>
      </c>
      <c r="CBZ333" s="2"/>
      <c r="CCA333" s="534">
        <v>2025</v>
      </c>
      <c r="CCB333" s="534">
        <v>2026</v>
      </c>
      <c r="CCC333" s="534">
        <v>2027</v>
      </c>
      <c r="CCD333" s="534">
        <v>2028</v>
      </c>
      <c r="CCE333" s="534">
        <v>2029</v>
      </c>
      <c r="CCF333" s="534">
        <v>2030</v>
      </c>
      <c r="CCG333" s="362" t="s">
        <v>206</v>
      </c>
      <c r="CCH333" s="2"/>
      <c r="CCI333" s="534">
        <v>2025</v>
      </c>
      <c r="CCJ333" s="534">
        <v>2026</v>
      </c>
      <c r="CCK333" s="534">
        <v>2027</v>
      </c>
      <c r="CCL333" s="534">
        <v>2028</v>
      </c>
      <c r="CCM333" s="534">
        <v>2029</v>
      </c>
      <c r="CCN333" s="534">
        <v>2030</v>
      </c>
      <c r="CCO333" s="362" t="s">
        <v>206</v>
      </c>
      <c r="CCP333" s="2"/>
      <c r="CCQ333" s="534">
        <v>2025</v>
      </c>
      <c r="CCR333" s="534">
        <v>2026</v>
      </c>
      <c r="CCS333" s="534">
        <v>2027</v>
      </c>
      <c r="CCT333" s="534">
        <v>2028</v>
      </c>
      <c r="CCU333" s="534">
        <v>2029</v>
      </c>
      <c r="CCV333" s="534">
        <v>2030</v>
      </c>
      <c r="CCW333" s="362" t="s">
        <v>206</v>
      </c>
      <c r="CCX333" s="2"/>
      <c r="CCY333" s="534">
        <v>2025</v>
      </c>
      <c r="CCZ333" s="534">
        <v>2026</v>
      </c>
      <c r="CDA333" s="534">
        <v>2027</v>
      </c>
      <c r="CDB333" s="534">
        <v>2028</v>
      </c>
      <c r="CDC333" s="534">
        <v>2029</v>
      </c>
      <c r="CDD333" s="534">
        <v>2030</v>
      </c>
      <c r="CDE333" s="362" t="s">
        <v>206</v>
      </c>
      <c r="CDF333" s="2"/>
      <c r="CDG333" s="534">
        <v>2025</v>
      </c>
      <c r="CDH333" s="534">
        <v>2026</v>
      </c>
      <c r="CDI333" s="534">
        <v>2027</v>
      </c>
      <c r="CDJ333" s="534">
        <v>2028</v>
      </c>
      <c r="CDK333" s="534">
        <v>2029</v>
      </c>
      <c r="CDL333" s="534">
        <v>2030</v>
      </c>
      <c r="CDM333" s="362" t="s">
        <v>206</v>
      </c>
      <c r="CDN333" s="2"/>
      <c r="CDO333" s="534">
        <v>2025</v>
      </c>
      <c r="CDP333" s="534">
        <v>2026</v>
      </c>
      <c r="CDQ333" s="534">
        <v>2027</v>
      </c>
      <c r="CDR333" s="534">
        <v>2028</v>
      </c>
      <c r="CDS333" s="534">
        <v>2029</v>
      </c>
      <c r="CDT333" s="534">
        <v>2030</v>
      </c>
      <c r="CDU333" s="362" t="s">
        <v>206</v>
      </c>
      <c r="CDV333" s="2"/>
      <c r="CDW333" s="534">
        <v>2025</v>
      </c>
      <c r="CDX333" s="534">
        <v>2026</v>
      </c>
      <c r="CDY333" s="534">
        <v>2027</v>
      </c>
      <c r="CDZ333" s="534">
        <v>2028</v>
      </c>
      <c r="CEA333" s="534">
        <v>2029</v>
      </c>
      <c r="CEB333" s="534">
        <v>2030</v>
      </c>
      <c r="CEC333" s="362" t="s">
        <v>206</v>
      </c>
      <c r="CED333" s="2"/>
      <c r="CEE333" s="534">
        <v>2025</v>
      </c>
      <c r="CEF333" s="534">
        <v>2026</v>
      </c>
      <c r="CEG333" s="534">
        <v>2027</v>
      </c>
      <c r="CEH333" s="534">
        <v>2028</v>
      </c>
      <c r="CEI333" s="534">
        <v>2029</v>
      </c>
      <c r="CEJ333" s="534">
        <v>2030</v>
      </c>
      <c r="CEK333" s="362" t="s">
        <v>206</v>
      </c>
      <c r="CEL333" s="2"/>
      <c r="CEM333" s="534">
        <v>2025</v>
      </c>
      <c r="CEN333" s="534">
        <v>2026</v>
      </c>
      <c r="CEO333" s="534">
        <v>2027</v>
      </c>
      <c r="CEP333" s="534">
        <v>2028</v>
      </c>
      <c r="CEQ333" s="534">
        <v>2029</v>
      </c>
      <c r="CER333" s="534">
        <v>2030</v>
      </c>
      <c r="CES333" s="362" t="s">
        <v>206</v>
      </c>
      <c r="CET333" s="2"/>
      <c r="CEU333" s="534">
        <v>2025</v>
      </c>
      <c r="CEV333" s="534">
        <v>2026</v>
      </c>
      <c r="CEW333" s="534">
        <v>2027</v>
      </c>
      <c r="CEX333" s="534">
        <v>2028</v>
      </c>
      <c r="CEY333" s="534">
        <v>2029</v>
      </c>
      <c r="CEZ333" s="534">
        <v>2030</v>
      </c>
      <c r="CFA333" s="362" t="s">
        <v>206</v>
      </c>
      <c r="CFB333" s="2"/>
      <c r="CFC333" s="534">
        <v>2025</v>
      </c>
      <c r="CFD333" s="534">
        <v>2026</v>
      </c>
      <c r="CFE333" s="534">
        <v>2027</v>
      </c>
      <c r="CFF333" s="534">
        <v>2028</v>
      </c>
      <c r="CFG333" s="534">
        <v>2029</v>
      </c>
      <c r="CFH333" s="534">
        <v>2030</v>
      </c>
      <c r="CFI333" s="362" t="s">
        <v>206</v>
      </c>
      <c r="CFJ333" s="2"/>
      <c r="CFK333" s="534">
        <v>2025</v>
      </c>
      <c r="CFL333" s="534">
        <v>2026</v>
      </c>
      <c r="CFM333" s="534">
        <v>2027</v>
      </c>
      <c r="CFN333" s="534">
        <v>2028</v>
      </c>
      <c r="CFO333" s="534">
        <v>2029</v>
      </c>
      <c r="CFP333" s="534">
        <v>2030</v>
      </c>
      <c r="CFQ333" s="362" t="s">
        <v>206</v>
      </c>
      <c r="CFR333" s="2"/>
      <c r="CFS333" s="534">
        <v>2025</v>
      </c>
      <c r="CFT333" s="534">
        <v>2026</v>
      </c>
      <c r="CFU333" s="534">
        <v>2027</v>
      </c>
      <c r="CFV333" s="534">
        <v>2028</v>
      </c>
      <c r="CFW333" s="534">
        <v>2029</v>
      </c>
      <c r="CFX333" s="534">
        <v>2030</v>
      </c>
      <c r="CFY333" s="362" t="s">
        <v>206</v>
      </c>
      <c r="CFZ333" s="2"/>
      <c r="CGA333" s="534">
        <v>2025</v>
      </c>
      <c r="CGB333" s="534">
        <v>2026</v>
      </c>
      <c r="CGC333" s="534">
        <v>2027</v>
      </c>
      <c r="CGD333" s="534">
        <v>2028</v>
      </c>
      <c r="CGE333" s="534">
        <v>2029</v>
      </c>
      <c r="CGF333" s="534">
        <v>2030</v>
      </c>
      <c r="CGG333" s="362" t="s">
        <v>206</v>
      </c>
      <c r="CGH333" s="2"/>
      <c r="CGI333" s="534">
        <v>2025</v>
      </c>
      <c r="CGJ333" s="534">
        <v>2026</v>
      </c>
      <c r="CGK333" s="534">
        <v>2027</v>
      </c>
      <c r="CGL333" s="534">
        <v>2028</v>
      </c>
      <c r="CGM333" s="534">
        <v>2029</v>
      </c>
      <c r="CGN333" s="534">
        <v>2030</v>
      </c>
      <c r="CGO333" s="362" t="s">
        <v>206</v>
      </c>
      <c r="CGP333" s="2"/>
      <c r="CGQ333" s="534">
        <v>2025</v>
      </c>
      <c r="CGR333" s="534">
        <v>2026</v>
      </c>
      <c r="CGS333" s="534">
        <v>2027</v>
      </c>
      <c r="CGT333" s="534">
        <v>2028</v>
      </c>
      <c r="CGU333" s="534">
        <v>2029</v>
      </c>
      <c r="CGV333" s="534">
        <v>2030</v>
      </c>
      <c r="CGW333" s="362" t="s">
        <v>206</v>
      </c>
      <c r="CGX333" s="2"/>
      <c r="CGY333" s="534">
        <v>2025</v>
      </c>
      <c r="CGZ333" s="534">
        <v>2026</v>
      </c>
      <c r="CHA333" s="534">
        <v>2027</v>
      </c>
      <c r="CHB333" s="534">
        <v>2028</v>
      </c>
      <c r="CHC333" s="534">
        <v>2029</v>
      </c>
      <c r="CHD333" s="534">
        <v>2030</v>
      </c>
      <c r="CHE333" s="362" t="s">
        <v>206</v>
      </c>
      <c r="CHF333" s="2"/>
      <c r="CHG333" s="534">
        <v>2025</v>
      </c>
      <c r="CHH333" s="534">
        <v>2026</v>
      </c>
      <c r="CHI333" s="534">
        <v>2027</v>
      </c>
      <c r="CHJ333" s="534">
        <v>2028</v>
      </c>
      <c r="CHK333" s="534">
        <v>2029</v>
      </c>
      <c r="CHL333" s="534">
        <v>2030</v>
      </c>
      <c r="CHM333" s="362" t="s">
        <v>206</v>
      </c>
      <c r="CHN333" s="2"/>
      <c r="CHO333" s="534">
        <v>2025</v>
      </c>
      <c r="CHP333" s="534">
        <v>2026</v>
      </c>
      <c r="CHQ333" s="534">
        <v>2027</v>
      </c>
      <c r="CHR333" s="534">
        <v>2028</v>
      </c>
      <c r="CHS333" s="534">
        <v>2029</v>
      </c>
      <c r="CHT333" s="534">
        <v>2030</v>
      </c>
      <c r="CHU333" s="362" t="s">
        <v>206</v>
      </c>
      <c r="CHV333" s="2"/>
      <c r="CHW333" s="534">
        <v>2025</v>
      </c>
      <c r="CHX333" s="534">
        <v>2026</v>
      </c>
      <c r="CHY333" s="534">
        <v>2027</v>
      </c>
      <c r="CHZ333" s="534">
        <v>2028</v>
      </c>
      <c r="CIA333" s="534">
        <v>2029</v>
      </c>
      <c r="CIB333" s="534">
        <v>2030</v>
      </c>
      <c r="CIC333" s="362" t="s">
        <v>206</v>
      </c>
      <c r="CID333" s="2"/>
      <c r="CIE333" s="534">
        <v>2025</v>
      </c>
      <c r="CIF333" s="534">
        <v>2026</v>
      </c>
      <c r="CIG333" s="534">
        <v>2027</v>
      </c>
      <c r="CIH333" s="534">
        <v>2028</v>
      </c>
      <c r="CII333" s="534">
        <v>2029</v>
      </c>
      <c r="CIJ333" s="534">
        <v>2030</v>
      </c>
      <c r="CIK333" s="362" t="s">
        <v>206</v>
      </c>
      <c r="CIL333" s="2"/>
      <c r="CIM333" s="534">
        <v>2025</v>
      </c>
      <c r="CIN333" s="534">
        <v>2026</v>
      </c>
      <c r="CIO333" s="534">
        <v>2027</v>
      </c>
      <c r="CIP333" s="534">
        <v>2028</v>
      </c>
      <c r="CIQ333" s="534">
        <v>2029</v>
      </c>
      <c r="CIR333" s="534">
        <v>2030</v>
      </c>
      <c r="CIS333" s="362" t="s">
        <v>206</v>
      </c>
      <c r="CIT333" s="2"/>
      <c r="CIU333" s="534">
        <v>2025</v>
      </c>
      <c r="CIV333" s="534">
        <v>2026</v>
      </c>
      <c r="CIW333" s="534">
        <v>2027</v>
      </c>
      <c r="CIX333" s="534">
        <v>2028</v>
      </c>
      <c r="CIY333" s="534">
        <v>2029</v>
      </c>
      <c r="CIZ333" s="534">
        <v>2030</v>
      </c>
      <c r="CJA333" s="362" t="s">
        <v>206</v>
      </c>
      <c r="CJB333" s="2"/>
      <c r="CJC333" s="534">
        <v>2025</v>
      </c>
      <c r="CJD333" s="534">
        <v>2026</v>
      </c>
      <c r="CJE333" s="534">
        <v>2027</v>
      </c>
      <c r="CJF333" s="534">
        <v>2028</v>
      </c>
      <c r="CJG333" s="534">
        <v>2029</v>
      </c>
      <c r="CJH333" s="534">
        <v>2030</v>
      </c>
      <c r="CJI333" s="362" t="s">
        <v>206</v>
      </c>
      <c r="CJJ333" s="2"/>
      <c r="CJK333" s="534">
        <v>2025</v>
      </c>
      <c r="CJL333" s="534">
        <v>2026</v>
      </c>
      <c r="CJM333" s="534">
        <v>2027</v>
      </c>
      <c r="CJN333" s="534">
        <v>2028</v>
      </c>
      <c r="CJO333" s="534">
        <v>2029</v>
      </c>
      <c r="CJP333" s="534">
        <v>2030</v>
      </c>
      <c r="CJQ333" s="362" t="s">
        <v>206</v>
      </c>
      <c r="CJR333" s="2"/>
      <c r="CJS333" s="534">
        <v>2025</v>
      </c>
      <c r="CJT333" s="534">
        <v>2026</v>
      </c>
      <c r="CJU333" s="534">
        <v>2027</v>
      </c>
      <c r="CJV333" s="534">
        <v>2028</v>
      </c>
      <c r="CJW333" s="534">
        <v>2029</v>
      </c>
      <c r="CJX333" s="534">
        <v>2030</v>
      </c>
      <c r="CJY333" s="362" t="s">
        <v>206</v>
      </c>
      <c r="CJZ333" s="2"/>
      <c r="CKA333" s="534">
        <v>2025</v>
      </c>
      <c r="CKB333" s="534">
        <v>2026</v>
      </c>
      <c r="CKC333" s="534">
        <v>2027</v>
      </c>
      <c r="CKD333" s="534">
        <v>2028</v>
      </c>
      <c r="CKE333" s="534">
        <v>2029</v>
      </c>
      <c r="CKF333" s="534">
        <v>2030</v>
      </c>
      <c r="CKG333" s="362" t="s">
        <v>206</v>
      </c>
      <c r="CKH333" s="2"/>
      <c r="CKI333" s="534">
        <v>2025</v>
      </c>
      <c r="CKJ333" s="534">
        <v>2026</v>
      </c>
      <c r="CKK333" s="534">
        <v>2027</v>
      </c>
      <c r="CKL333" s="534">
        <v>2028</v>
      </c>
      <c r="CKM333" s="534">
        <v>2029</v>
      </c>
      <c r="CKN333" s="534">
        <v>2030</v>
      </c>
      <c r="CKO333" s="362" t="s">
        <v>206</v>
      </c>
      <c r="CKP333" s="2"/>
      <c r="CKQ333" s="534">
        <v>2025</v>
      </c>
      <c r="CKR333" s="534">
        <v>2026</v>
      </c>
      <c r="CKS333" s="534">
        <v>2027</v>
      </c>
      <c r="CKT333" s="534">
        <v>2028</v>
      </c>
      <c r="CKU333" s="534">
        <v>2029</v>
      </c>
      <c r="CKV333" s="534">
        <v>2030</v>
      </c>
      <c r="CKW333" s="362" t="s">
        <v>206</v>
      </c>
      <c r="CKX333" s="2"/>
      <c r="CKY333" s="534">
        <v>2025</v>
      </c>
      <c r="CKZ333" s="534">
        <v>2026</v>
      </c>
      <c r="CLA333" s="534">
        <v>2027</v>
      </c>
      <c r="CLB333" s="534">
        <v>2028</v>
      </c>
      <c r="CLC333" s="534">
        <v>2029</v>
      </c>
      <c r="CLD333" s="534">
        <v>2030</v>
      </c>
      <c r="CLE333" s="362" t="s">
        <v>206</v>
      </c>
      <c r="CLF333" s="2"/>
      <c r="CLG333" s="534">
        <v>2025</v>
      </c>
      <c r="CLH333" s="534">
        <v>2026</v>
      </c>
      <c r="CLI333" s="534">
        <v>2027</v>
      </c>
      <c r="CLJ333" s="534">
        <v>2028</v>
      </c>
      <c r="CLK333" s="534">
        <v>2029</v>
      </c>
      <c r="CLL333" s="534">
        <v>2030</v>
      </c>
      <c r="CLM333" s="362" t="s">
        <v>206</v>
      </c>
      <c r="CLN333" s="2"/>
      <c r="CLO333" s="534">
        <v>2025</v>
      </c>
      <c r="CLP333" s="534">
        <v>2026</v>
      </c>
      <c r="CLQ333" s="534">
        <v>2027</v>
      </c>
      <c r="CLR333" s="534">
        <v>2028</v>
      </c>
      <c r="CLS333" s="534">
        <v>2029</v>
      </c>
      <c r="CLT333" s="534">
        <v>2030</v>
      </c>
      <c r="CLU333" s="362" t="s">
        <v>206</v>
      </c>
      <c r="CLV333" s="2"/>
      <c r="CLW333" s="534">
        <v>2025</v>
      </c>
      <c r="CLX333" s="534">
        <v>2026</v>
      </c>
      <c r="CLY333" s="534">
        <v>2027</v>
      </c>
      <c r="CLZ333" s="534">
        <v>2028</v>
      </c>
      <c r="CMA333" s="534">
        <v>2029</v>
      </c>
      <c r="CMB333" s="534">
        <v>2030</v>
      </c>
      <c r="CMC333" s="362" t="s">
        <v>206</v>
      </c>
      <c r="CMD333" s="2"/>
      <c r="CME333" s="534">
        <v>2025</v>
      </c>
      <c r="CMF333" s="534">
        <v>2026</v>
      </c>
      <c r="CMG333" s="534">
        <v>2027</v>
      </c>
      <c r="CMH333" s="534">
        <v>2028</v>
      </c>
      <c r="CMI333" s="534">
        <v>2029</v>
      </c>
      <c r="CMJ333" s="534">
        <v>2030</v>
      </c>
      <c r="CMK333" s="362" t="s">
        <v>206</v>
      </c>
      <c r="CML333" s="2"/>
      <c r="CMM333" s="534">
        <v>2025</v>
      </c>
      <c r="CMN333" s="534">
        <v>2026</v>
      </c>
      <c r="CMO333" s="534">
        <v>2027</v>
      </c>
      <c r="CMP333" s="534">
        <v>2028</v>
      </c>
      <c r="CMQ333" s="534">
        <v>2029</v>
      </c>
      <c r="CMR333" s="534">
        <v>2030</v>
      </c>
      <c r="CMS333" s="362" t="s">
        <v>206</v>
      </c>
      <c r="CMT333" s="2"/>
      <c r="CMU333" s="534">
        <v>2025</v>
      </c>
      <c r="CMV333" s="534">
        <v>2026</v>
      </c>
      <c r="CMW333" s="534">
        <v>2027</v>
      </c>
      <c r="CMX333" s="534">
        <v>2028</v>
      </c>
      <c r="CMY333" s="534">
        <v>2029</v>
      </c>
      <c r="CMZ333" s="534">
        <v>2030</v>
      </c>
      <c r="CNA333" s="362" t="s">
        <v>206</v>
      </c>
      <c r="CNB333" s="2"/>
      <c r="CNC333" s="534">
        <v>2025</v>
      </c>
      <c r="CND333" s="534">
        <v>2026</v>
      </c>
      <c r="CNE333" s="534">
        <v>2027</v>
      </c>
      <c r="CNF333" s="534">
        <v>2028</v>
      </c>
      <c r="CNG333" s="534">
        <v>2029</v>
      </c>
      <c r="CNH333" s="534">
        <v>2030</v>
      </c>
      <c r="CNI333" s="362" t="s">
        <v>206</v>
      </c>
      <c r="CNJ333" s="2"/>
      <c r="CNK333" s="534">
        <v>2025</v>
      </c>
      <c r="CNL333" s="534">
        <v>2026</v>
      </c>
      <c r="CNM333" s="534">
        <v>2027</v>
      </c>
      <c r="CNN333" s="534">
        <v>2028</v>
      </c>
      <c r="CNO333" s="534">
        <v>2029</v>
      </c>
      <c r="CNP333" s="534">
        <v>2030</v>
      </c>
      <c r="CNQ333" s="362" t="s">
        <v>206</v>
      </c>
      <c r="CNR333" s="2"/>
      <c r="CNS333" s="534">
        <v>2025</v>
      </c>
      <c r="CNT333" s="534">
        <v>2026</v>
      </c>
      <c r="CNU333" s="534">
        <v>2027</v>
      </c>
      <c r="CNV333" s="534">
        <v>2028</v>
      </c>
      <c r="CNW333" s="534">
        <v>2029</v>
      </c>
      <c r="CNX333" s="534">
        <v>2030</v>
      </c>
      <c r="CNY333" s="362" t="s">
        <v>206</v>
      </c>
      <c r="CNZ333" s="2"/>
      <c r="COA333" s="534">
        <v>2025</v>
      </c>
      <c r="COB333" s="534">
        <v>2026</v>
      </c>
      <c r="COC333" s="534">
        <v>2027</v>
      </c>
      <c r="COD333" s="534">
        <v>2028</v>
      </c>
      <c r="COE333" s="534">
        <v>2029</v>
      </c>
      <c r="COF333" s="534">
        <v>2030</v>
      </c>
      <c r="COG333" s="362" t="s">
        <v>206</v>
      </c>
      <c r="COH333" s="2"/>
      <c r="COI333" s="534">
        <v>2025</v>
      </c>
      <c r="COJ333" s="534">
        <v>2026</v>
      </c>
      <c r="COK333" s="534">
        <v>2027</v>
      </c>
      <c r="COL333" s="534">
        <v>2028</v>
      </c>
      <c r="COM333" s="534">
        <v>2029</v>
      </c>
      <c r="CON333" s="534">
        <v>2030</v>
      </c>
      <c r="COO333" s="362" t="s">
        <v>206</v>
      </c>
      <c r="COP333" s="2"/>
      <c r="COQ333" s="534">
        <v>2025</v>
      </c>
      <c r="COR333" s="534">
        <v>2026</v>
      </c>
      <c r="COS333" s="534">
        <v>2027</v>
      </c>
      <c r="COT333" s="534">
        <v>2028</v>
      </c>
      <c r="COU333" s="534">
        <v>2029</v>
      </c>
      <c r="COV333" s="534">
        <v>2030</v>
      </c>
      <c r="COW333" s="362" t="s">
        <v>206</v>
      </c>
      <c r="COX333" s="2"/>
      <c r="COY333" s="534">
        <v>2025</v>
      </c>
      <c r="COZ333" s="534">
        <v>2026</v>
      </c>
      <c r="CPA333" s="534">
        <v>2027</v>
      </c>
      <c r="CPB333" s="534">
        <v>2028</v>
      </c>
      <c r="CPC333" s="534">
        <v>2029</v>
      </c>
      <c r="CPD333" s="534">
        <v>2030</v>
      </c>
      <c r="CPE333" s="362" t="s">
        <v>206</v>
      </c>
      <c r="CPF333" s="2"/>
      <c r="CPG333" s="534">
        <v>2025</v>
      </c>
      <c r="CPH333" s="534">
        <v>2026</v>
      </c>
      <c r="CPI333" s="534">
        <v>2027</v>
      </c>
      <c r="CPJ333" s="534">
        <v>2028</v>
      </c>
      <c r="CPK333" s="534">
        <v>2029</v>
      </c>
      <c r="CPL333" s="534">
        <v>2030</v>
      </c>
      <c r="CPM333" s="362" t="s">
        <v>206</v>
      </c>
      <c r="CPN333" s="2"/>
      <c r="CPO333" s="534">
        <v>2025</v>
      </c>
      <c r="CPP333" s="534">
        <v>2026</v>
      </c>
      <c r="CPQ333" s="534">
        <v>2027</v>
      </c>
      <c r="CPR333" s="534">
        <v>2028</v>
      </c>
      <c r="CPS333" s="534">
        <v>2029</v>
      </c>
      <c r="CPT333" s="534">
        <v>2030</v>
      </c>
      <c r="CPU333" s="362" t="s">
        <v>206</v>
      </c>
      <c r="CPV333" s="2"/>
      <c r="CPW333" s="534">
        <v>2025</v>
      </c>
      <c r="CPX333" s="534">
        <v>2026</v>
      </c>
      <c r="CPY333" s="534">
        <v>2027</v>
      </c>
      <c r="CPZ333" s="534">
        <v>2028</v>
      </c>
      <c r="CQA333" s="534">
        <v>2029</v>
      </c>
      <c r="CQB333" s="534">
        <v>2030</v>
      </c>
      <c r="CQC333" s="362" t="s">
        <v>206</v>
      </c>
      <c r="CQD333" s="2"/>
      <c r="CQE333" s="534">
        <v>2025</v>
      </c>
      <c r="CQF333" s="534">
        <v>2026</v>
      </c>
      <c r="CQG333" s="534">
        <v>2027</v>
      </c>
      <c r="CQH333" s="534">
        <v>2028</v>
      </c>
      <c r="CQI333" s="534">
        <v>2029</v>
      </c>
      <c r="CQJ333" s="534">
        <v>2030</v>
      </c>
      <c r="CQK333" s="362" t="s">
        <v>206</v>
      </c>
      <c r="CQL333" s="2"/>
      <c r="CQM333" s="534">
        <v>2025</v>
      </c>
      <c r="CQN333" s="534">
        <v>2026</v>
      </c>
      <c r="CQO333" s="534">
        <v>2027</v>
      </c>
      <c r="CQP333" s="534">
        <v>2028</v>
      </c>
      <c r="CQQ333" s="534">
        <v>2029</v>
      </c>
      <c r="CQR333" s="534">
        <v>2030</v>
      </c>
      <c r="CQS333" s="362" t="s">
        <v>206</v>
      </c>
      <c r="CQT333" s="2"/>
      <c r="CQU333" s="534">
        <v>2025</v>
      </c>
      <c r="CQV333" s="534">
        <v>2026</v>
      </c>
      <c r="CQW333" s="534">
        <v>2027</v>
      </c>
      <c r="CQX333" s="534">
        <v>2028</v>
      </c>
      <c r="CQY333" s="534">
        <v>2029</v>
      </c>
      <c r="CQZ333" s="534">
        <v>2030</v>
      </c>
      <c r="CRA333" s="362" t="s">
        <v>206</v>
      </c>
      <c r="CRB333" s="2"/>
      <c r="CRC333" s="534">
        <v>2025</v>
      </c>
      <c r="CRD333" s="534">
        <v>2026</v>
      </c>
      <c r="CRE333" s="534">
        <v>2027</v>
      </c>
      <c r="CRF333" s="534">
        <v>2028</v>
      </c>
      <c r="CRG333" s="534">
        <v>2029</v>
      </c>
      <c r="CRH333" s="534">
        <v>2030</v>
      </c>
      <c r="CRI333" s="362" t="s">
        <v>206</v>
      </c>
      <c r="CRJ333" s="2"/>
      <c r="CRK333" s="534">
        <v>2025</v>
      </c>
      <c r="CRL333" s="534">
        <v>2026</v>
      </c>
      <c r="CRM333" s="534">
        <v>2027</v>
      </c>
      <c r="CRN333" s="534">
        <v>2028</v>
      </c>
      <c r="CRO333" s="534">
        <v>2029</v>
      </c>
      <c r="CRP333" s="534">
        <v>2030</v>
      </c>
      <c r="CRQ333" s="362" t="s">
        <v>206</v>
      </c>
      <c r="CRR333" s="2"/>
      <c r="CRS333" s="534">
        <v>2025</v>
      </c>
      <c r="CRT333" s="534">
        <v>2026</v>
      </c>
      <c r="CRU333" s="534">
        <v>2027</v>
      </c>
      <c r="CRV333" s="534">
        <v>2028</v>
      </c>
      <c r="CRW333" s="534">
        <v>2029</v>
      </c>
      <c r="CRX333" s="534">
        <v>2030</v>
      </c>
      <c r="CRY333" s="362" t="s">
        <v>206</v>
      </c>
      <c r="CRZ333" s="2"/>
      <c r="CSA333" s="534">
        <v>2025</v>
      </c>
      <c r="CSB333" s="534">
        <v>2026</v>
      </c>
      <c r="CSC333" s="534">
        <v>2027</v>
      </c>
      <c r="CSD333" s="534">
        <v>2028</v>
      </c>
      <c r="CSE333" s="534">
        <v>2029</v>
      </c>
      <c r="CSF333" s="534">
        <v>2030</v>
      </c>
      <c r="CSG333" s="362" t="s">
        <v>206</v>
      </c>
      <c r="CSH333" s="2"/>
      <c r="CSI333" s="534">
        <v>2025</v>
      </c>
      <c r="CSJ333" s="534">
        <v>2026</v>
      </c>
      <c r="CSK333" s="534">
        <v>2027</v>
      </c>
      <c r="CSL333" s="534">
        <v>2028</v>
      </c>
      <c r="CSM333" s="534">
        <v>2029</v>
      </c>
      <c r="CSN333" s="534">
        <v>2030</v>
      </c>
      <c r="CSO333" s="362" t="s">
        <v>206</v>
      </c>
      <c r="CSP333" s="2"/>
      <c r="CSQ333" s="534">
        <v>2025</v>
      </c>
      <c r="CSR333" s="534">
        <v>2026</v>
      </c>
      <c r="CSS333" s="534">
        <v>2027</v>
      </c>
      <c r="CST333" s="534">
        <v>2028</v>
      </c>
      <c r="CSU333" s="534">
        <v>2029</v>
      </c>
      <c r="CSV333" s="534">
        <v>2030</v>
      </c>
      <c r="CSW333" s="362" t="s">
        <v>206</v>
      </c>
      <c r="CSX333" s="2"/>
      <c r="CSY333" s="534">
        <v>2025</v>
      </c>
      <c r="CSZ333" s="534">
        <v>2026</v>
      </c>
      <c r="CTA333" s="534">
        <v>2027</v>
      </c>
      <c r="CTB333" s="534">
        <v>2028</v>
      </c>
      <c r="CTC333" s="534">
        <v>2029</v>
      </c>
      <c r="CTD333" s="534">
        <v>2030</v>
      </c>
      <c r="CTE333" s="362" t="s">
        <v>206</v>
      </c>
      <c r="CTF333" s="2"/>
      <c r="CTG333" s="534">
        <v>2025</v>
      </c>
      <c r="CTH333" s="534">
        <v>2026</v>
      </c>
      <c r="CTI333" s="534">
        <v>2027</v>
      </c>
      <c r="CTJ333" s="534">
        <v>2028</v>
      </c>
      <c r="CTK333" s="534">
        <v>2029</v>
      </c>
      <c r="CTL333" s="534">
        <v>2030</v>
      </c>
      <c r="CTM333" s="362" t="s">
        <v>206</v>
      </c>
      <c r="CTN333" s="2"/>
      <c r="CTO333" s="534">
        <v>2025</v>
      </c>
      <c r="CTP333" s="534">
        <v>2026</v>
      </c>
      <c r="CTQ333" s="534">
        <v>2027</v>
      </c>
      <c r="CTR333" s="534">
        <v>2028</v>
      </c>
      <c r="CTS333" s="534">
        <v>2029</v>
      </c>
      <c r="CTT333" s="534">
        <v>2030</v>
      </c>
      <c r="CTU333" s="362" t="s">
        <v>206</v>
      </c>
      <c r="CTV333" s="2"/>
      <c r="CTW333" s="534">
        <v>2025</v>
      </c>
      <c r="CTX333" s="534">
        <v>2026</v>
      </c>
      <c r="CTY333" s="534">
        <v>2027</v>
      </c>
      <c r="CTZ333" s="534">
        <v>2028</v>
      </c>
      <c r="CUA333" s="534">
        <v>2029</v>
      </c>
      <c r="CUB333" s="534">
        <v>2030</v>
      </c>
      <c r="CUC333" s="362" t="s">
        <v>206</v>
      </c>
      <c r="CUD333" s="2"/>
      <c r="CUE333" s="534">
        <v>2025</v>
      </c>
      <c r="CUF333" s="534">
        <v>2026</v>
      </c>
      <c r="CUG333" s="534">
        <v>2027</v>
      </c>
      <c r="CUH333" s="534">
        <v>2028</v>
      </c>
      <c r="CUI333" s="534">
        <v>2029</v>
      </c>
      <c r="CUJ333" s="534">
        <v>2030</v>
      </c>
      <c r="CUK333" s="362" t="s">
        <v>206</v>
      </c>
      <c r="CUL333" s="2"/>
      <c r="CUM333" s="534">
        <v>2025</v>
      </c>
      <c r="CUN333" s="534">
        <v>2026</v>
      </c>
      <c r="CUO333" s="534">
        <v>2027</v>
      </c>
      <c r="CUP333" s="534">
        <v>2028</v>
      </c>
      <c r="CUQ333" s="534">
        <v>2029</v>
      </c>
      <c r="CUR333" s="534">
        <v>2030</v>
      </c>
      <c r="CUS333" s="362" t="s">
        <v>206</v>
      </c>
      <c r="CUT333" s="2"/>
      <c r="CUU333" s="534">
        <v>2025</v>
      </c>
      <c r="CUV333" s="534">
        <v>2026</v>
      </c>
      <c r="CUW333" s="534">
        <v>2027</v>
      </c>
      <c r="CUX333" s="534">
        <v>2028</v>
      </c>
      <c r="CUY333" s="534">
        <v>2029</v>
      </c>
      <c r="CUZ333" s="534">
        <v>2030</v>
      </c>
      <c r="CVA333" s="362" t="s">
        <v>206</v>
      </c>
      <c r="CVB333" s="2"/>
      <c r="CVC333" s="534">
        <v>2025</v>
      </c>
      <c r="CVD333" s="534">
        <v>2026</v>
      </c>
      <c r="CVE333" s="534">
        <v>2027</v>
      </c>
      <c r="CVF333" s="534">
        <v>2028</v>
      </c>
      <c r="CVG333" s="534">
        <v>2029</v>
      </c>
      <c r="CVH333" s="534">
        <v>2030</v>
      </c>
      <c r="CVI333" s="362" t="s">
        <v>206</v>
      </c>
      <c r="CVJ333" s="2"/>
      <c r="CVK333" s="534">
        <v>2025</v>
      </c>
      <c r="CVL333" s="534">
        <v>2026</v>
      </c>
      <c r="CVM333" s="534">
        <v>2027</v>
      </c>
      <c r="CVN333" s="534">
        <v>2028</v>
      </c>
      <c r="CVO333" s="534">
        <v>2029</v>
      </c>
      <c r="CVP333" s="534">
        <v>2030</v>
      </c>
      <c r="CVQ333" s="362" t="s">
        <v>206</v>
      </c>
      <c r="CVR333" s="2"/>
      <c r="CVS333" s="534">
        <v>2025</v>
      </c>
      <c r="CVT333" s="534">
        <v>2026</v>
      </c>
      <c r="CVU333" s="534">
        <v>2027</v>
      </c>
      <c r="CVV333" s="534">
        <v>2028</v>
      </c>
      <c r="CVW333" s="534">
        <v>2029</v>
      </c>
      <c r="CVX333" s="534">
        <v>2030</v>
      </c>
      <c r="CVY333" s="362" t="s">
        <v>206</v>
      </c>
      <c r="CVZ333" s="2"/>
      <c r="CWA333" s="534">
        <v>2025</v>
      </c>
      <c r="CWB333" s="534">
        <v>2026</v>
      </c>
      <c r="CWC333" s="534">
        <v>2027</v>
      </c>
      <c r="CWD333" s="534">
        <v>2028</v>
      </c>
      <c r="CWE333" s="534">
        <v>2029</v>
      </c>
      <c r="CWF333" s="534">
        <v>2030</v>
      </c>
      <c r="CWG333" s="362" t="s">
        <v>206</v>
      </c>
      <c r="CWH333" s="2"/>
      <c r="CWI333" s="534">
        <v>2025</v>
      </c>
      <c r="CWJ333" s="534">
        <v>2026</v>
      </c>
      <c r="CWK333" s="534">
        <v>2027</v>
      </c>
      <c r="CWL333" s="534">
        <v>2028</v>
      </c>
      <c r="CWM333" s="534">
        <v>2029</v>
      </c>
      <c r="CWN333" s="534">
        <v>2030</v>
      </c>
      <c r="CWO333" s="362" t="s">
        <v>206</v>
      </c>
      <c r="CWP333" s="2"/>
      <c r="CWQ333" s="534">
        <v>2025</v>
      </c>
      <c r="CWR333" s="534">
        <v>2026</v>
      </c>
      <c r="CWS333" s="534">
        <v>2027</v>
      </c>
      <c r="CWT333" s="534">
        <v>2028</v>
      </c>
      <c r="CWU333" s="534">
        <v>2029</v>
      </c>
      <c r="CWV333" s="534">
        <v>2030</v>
      </c>
      <c r="CWW333" s="362" t="s">
        <v>206</v>
      </c>
      <c r="CWX333" s="2"/>
      <c r="CWY333" s="534">
        <v>2025</v>
      </c>
      <c r="CWZ333" s="534">
        <v>2026</v>
      </c>
      <c r="CXA333" s="534">
        <v>2027</v>
      </c>
      <c r="CXB333" s="534">
        <v>2028</v>
      </c>
      <c r="CXC333" s="534">
        <v>2029</v>
      </c>
      <c r="CXD333" s="534">
        <v>2030</v>
      </c>
      <c r="CXE333" s="362" t="s">
        <v>206</v>
      </c>
      <c r="CXF333" s="2"/>
      <c r="CXG333" s="534">
        <v>2025</v>
      </c>
      <c r="CXH333" s="534">
        <v>2026</v>
      </c>
      <c r="CXI333" s="534">
        <v>2027</v>
      </c>
      <c r="CXJ333" s="534">
        <v>2028</v>
      </c>
      <c r="CXK333" s="534">
        <v>2029</v>
      </c>
      <c r="CXL333" s="534">
        <v>2030</v>
      </c>
      <c r="CXM333" s="362" t="s">
        <v>206</v>
      </c>
      <c r="CXN333" s="2"/>
      <c r="CXO333" s="534">
        <v>2025</v>
      </c>
      <c r="CXP333" s="534">
        <v>2026</v>
      </c>
      <c r="CXQ333" s="534">
        <v>2027</v>
      </c>
      <c r="CXR333" s="534">
        <v>2028</v>
      </c>
      <c r="CXS333" s="534">
        <v>2029</v>
      </c>
      <c r="CXT333" s="534">
        <v>2030</v>
      </c>
      <c r="CXU333" s="362" t="s">
        <v>206</v>
      </c>
      <c r="CXV333" s="2"/>
      <c r="CXW333" s="534">
        <v>2025</v>
      </c>
      <c r="CXX333" s="534">
        <v>2026</v>
      </c>
      <c r="CXY333" s="534">
        <v>2027</v>
      </c>
      <c r="CXZ333" s="534">
        <v>2028</v>
      </c>
      <c r="CYA333" s="534">
        <v>2029</v>
      </c>
      <c r="CYB333" s="534">
        <v>2030</v>
      </c>
      <c r="CYC333" s="362" t="s">
        <v>206</v>
      </c>
      <c r="CYD333" s="2"/>
      <c r="CYE333" s="534">
        <v>2025</v>
      </c>
      <c r="CYF333" s="534">
        <v>2026</v>
      </c>
      <c r="CYG333" s="534">
        <v>2027</v>
      </c>
      <c r="CYH333" s="534">
        <v>2028</v>
      </c>
      <c r="CYI333" s="534">
        <v>2029</v>
      </c>
      <c r="CYJ333" s="534">
        <v>2030</v>
      </c>
      <c r="CYK333" s="362" t="s">
        <v>206</v>
      </c>
      <c r="CYL333" s="2"/>
      <c r="CYM333" s="534">
        <v>2025</v>
      </c>
      <c r="CYN333" s="534">
        <v>2026</v>
      </c>
      <c r="CYO333" s="534">
        <v>2027</v>
      </c>
      <c r="CYP333" s="534">
        <v>2028</v>
      </c>
      <c r="CYQ333" s="534">
        <v>2029</v>
      </c>
      <c r="CYR333" s="534">
        <v>2030</v>
      </c>
      <c r="CYS333" s="362" t="s">
        <v>206</v>
      </c>
      <c r="CYT333" s="2"/>
      <c r="CYU333" s="534">
        <v>2025</v>
      </c>
      <c r="CYV333" s="534">
        <v>2026</v>
      </c>
      <c r="CYW333" s="534">
        <v>2027</v>
      </c>
      <c r="CYX333" s="534">
        <v>2028</v>
      </c>
      <c r="CYY333" s="534">
        <v>2029</v>
      </c>
      <c r="CYZ333" s="534">
        <v>2030</v>
      </c>
      <c r="CZA333" s="362" t="s">
        <v>206</v>
      </c>
      <c r="CZB333" s="2"/>
      <c r="CZC333" s="534">
        <v>2025</v>
      </c>
      <c r="CZD333" s="534">
        <v>2026</v>
      </c>
      <c r="CZE333" s="534">
        <v>2027</v>
      </c>
      <c r="CZF333" s="534">
        <v>2028</v>
      </c>
      <c r="CZG333" s="534">
        <v>2029</v>
      </c>
      <c r="CZH333" s="534">
        <v>2030</v>
      </c>
      <c r="CZI333" s="362" t="s">
        <v>206</v>
      </c>
      <c r="CZJ333" s="2"/>
      <c r="CZK333" s="534">
        <v>2025</v>
      </c>
      <c r="CZL333" s="534">
        <v>2026</v>
      </c>
      <c r="CZM333" s="534">
        <v>2027</v>
      </c>
      <c r="CZN333" s="534">
        <v>2028</v>
      </c>
      <c r="CZO333" s="534">
        <v>2029</v>
      </c>
      <c r="CZP333" s="534">
        <v>2030</v>
      </c>
      <c r="CZQ333" s="362" t="s">
        <v>206</v>
      </c>
      <c r="CZR333" s="2"/>
      <c r="CZS333" s="534">
        <v>2025</v>
      </c>
      <c r="CZT333" s="534">
        <v>2026</v>
      </c>
      <c r="CZU333" s="534">
        <v>2027</v>
      </c>
      <c r="CZV333" s="534">
        <v>2028</v>
      </c>
      <c r="CZW333" s="534">
        <v>2029</v>
      </c>
      <c r="CZX333" s="534">
        <v>2030</v>
      </c>
      <c r="CZY333" s="362" t="s">
        <v>206</v>
      </c>
      <c r="CZZ333" s="2"/>
      <c r="DAA333" s="534">
        <v>2025</v>
      </c>
      <c r="DAB333" s="534">
        <v>2026</v>
      </c>
      <c r="DAC333" s="534">
        <v>2027</v>
      </c>
      <c r="DAD333" s="534">
        <v>2028</v>
      </c>
      <c r="DAE333" s="534">
        <v>2029</v>
      </c>
      <c r="DAF333" s="534">
        <v>2030</v>
      </c>
      <c r="DAG333" s="362" t="s">
        <v>206</v>
      </c>
      <c r="DAH333" s="2"/>
      <c r="DAI333" s="534">
        <v>2025</v>
      </c>
      <c r="DAJ333" s="534">
        <v>2026</v>
      </c>
      <c r="DAK333" s="534">
        <v>2027</v>
      </c>
      <c r="DAL333" s="534">
        <v>2028</v>
      </c>
      <c r="DAM333" s="534">
        <v>2029</v>
      </c>
      <c r="DAN333" s="534">
        <v>2030</v>
      </c>
      <c r="DAO333" s="362" t="s">
        <v>206</v>
      </c>
      <c r="DAP333" s="2"/>
      <c r="DAQ333" s="534">
        <v>2025</v>
      </c>
      <c r="DAR333" s="534">
        <v>2026</v>
      </c>
      <c r="DAS333" s="534">
        <v>2027</v>
      </c>
      <c r="DAT333" s="534">
        <v>2028</v>
      </c>
      <c r="DAU333" s="534">
        <v>2029</v>
      </c>
      <c r="DAV333" s="534">
        <v>2030</v>
      </c>
      <c r="DAW333" s="362" t="s">
        <v>206</v>
      </c>
      <c r="DAX333" s="2"/>
      <c r="DAY333" s="534">
        <v>2025</v>
      </c>
      <c r="DAZ333" s="534">
        <v>2026</v>
      </c>
      <c r="DBA333" s="534">
        <v>2027</v>
      </c>
      <c r="DBB333" s="534">
        <v>2028</v>
      </c>
      <c r="DBC333" s="534">
        <v>2029</v>
      </c>
      <c r="DBD333" s="534">
        <v>2030</v>
      </c>
      <c r="DBE333" s="362" t="s">
        <v>206</v>
      </c>
      <c r="DBF333" s="2"/>
      <c r="DBG333" s="534">
        <v>2025</v>
      </c>
      <c r="DBH333" s="534">
        <v>2026</v>
      </c>
      <c r="DBI333" s="534">
        <v>2027</v>
      </c>
      <c r="DBJ333" s="534">
        <v>2028</v>
      </c>
      <c r="DBK333" s="534">
        <v>2029</v>
      </c>
      <c r="DBL333" s="534">
        <v>2030</v>
      </c>
      <c r="DBM333" s="362" t="s">
        <v>206</v>
      </c>
      <c r="DBN333" s="2"/>
      <c r="DBO333" s="534">
        <v>2025</v>
      </c>
      <c r="DBP333" s="534">
        <v>2026</v>
      </c>
      <c r="DBQ333" s="534">
        <v>2027</v>
      </c>
      <c r="DBR333" s="534">
        <v>2028</v>
      </c>
      <c r="DBS333" s="534">
        <v>2029</v>
      </c>
      <c r="DBT333" s="534">
        <v>2030</v>
      </c>
      <c r="DBU333" s="362" t="s">
        <v>206</v>
      </c>
      <c r="DBV333" s="2"/>
      <c r="DBW333" s="534">
        <v>2025</v>
      </c>
      <c r="DBX333" s="534">
        <v>2026</v>
      </c>
      <c r="DBY333" s="534">
        <v>2027</v>
      </c>
      <c r="DBZ333" s="534">
        <v>2028</v>
      </c>
      <c r="DCA333" s="534">
        <v>2029</v>
      </c>
      <c r="DCB333" s="534">
        <v>2030</v>
      </c>
      <c r="DCC333" s="362" t="s">
        <v>206</v>
      </c>
      <c r="DCD333" s="2"/>
      <c r="DCE333" s="534">
        <v>2025</v>
      </c>
      <c r="DCF333" s="534">
        <v>2026</v>
      </c>
      <c r="DCG333" s="534">
        <v>2027</v>
      </c>
      <c r="DCH333" s="534">
        <v>2028</v>
      </c>
      <c r="DCI333" s="534">
        <v>2029</v>
      </c>
      <c r="DCJ333" s="534">
        <v>2030</v>
      </c>
      <c r="DCK333" s="362" t="s">
        <v>206</v>
      </c>
      <c r="DCL333" s="2"/>
      <c r="DCM333" s="534">
        <v>2025</v>
      </c>
      <c r="DCN333" s="534">
        <v>2026</v>
      </c>
      <c r="DCO333" s="534">
        <v>2027</v>
      </c>
      <c r="DCP333" s="534">
        <v>2028</v>
      </c>
      <c r="DCQ333" s="534">
        <v>2029</v>
      </c>
      <c r="DCR333" s="534">
        <v>2030</v>
      </c>
      <c r="DCS333" s="362" t="s">
        <v>206</v>
      </c>
      <c r="DCT333" s="2"/>
      <c r="DCU333" s="534">
        <v>2025</v>
      </c>
      <c r="DCV333" s="534">
        <v>2026</v>
      </c>
      <c r="DCW333" s="534">
        <v>2027</v>
      </c>
      <c r="DCX333" s="534">
        <v>2028</v>
      </c>
      <c r="DCY333" s="534">
        <v>2029</v>
      </c>
      <c r="DCZ333" s="534">
        <v>2030</v>
      </c>
      <c r="DDA333" s="362" t="s">
        <v>206</v>
      </c>
      <c r="DDB333" s="2"/>
      <c r="DDC333" s="534">
        <v>2025</v>
      </c>
      <c r="DDD333" s="534">
        <v>2026</v>
      </c>
      <c r="DDE333" s="534">
        <v>2027</v>
      </c>
      <c r="DDF333" s="534">
        <v>2028</v>
      </c>
      <c r="DDG333" s="534">
        <v>2029</v>
      </c>
      <c r="DDH333" s="534">
        <v>2030</v>
      </c>
      <c r="DDI333" s="362" t="s">
        <v>206</v>
      </c>
      <c r="DDJ333" s="2"/>
      <c r="DDK333" s="534">
        <v>2025</v>
      </c>
      <c r="DDL333" s="534">
        <v>2026</v>
      </c>
      <c r="DDM333" s="534">
        <v>2027</v>
      </c>
      <c r="DDN333" s="534">
        <v>2028</v>
      </c>
      <c r="DDO333" s="534">
        <v>2029</v>
      </c>
      <c r="DDP333" s="534">
        <v>2030</v>
      </c>
      <c r="DDQ333" s="362" t="s">
        <v>206</v>
      </c>
      <c r="DDR333" s="2"/>
      <c r="DDS333" s="534">
        <v>2025</v>
      </c>
      <c r="DDT333" s="534">
        <v>2026</v>
      </c>
      <c r="DDU333" s="534">
        <v>2027</v>
      </c>
      <c r="DDV333" s="534">
        <v>2028</v>
      </c>
      <c r="DDW333" s="534">
        <v>2029</v>
      </c>
      <c r="DDX333" s="534">
        <v>2030</v>
      </c>
      <c r="DDY333" s="362" t="s">
        <v>206</v>
      </c>
      <c r="DDZ333" s="2"/>
      <c r="DEA333" s="534">
        <v>2025</v>
      </c>
      <c r="DEB333" s="534">
        <v>2026</v>
      </c>
      <c r="DEC333" s="534">
        <v>2027</v>
      </c>
      <c r="DED333" s="534">
        <v>2028</v>
      </c>
      <c r="DEE333" s="534">
        <v>2029</v>
      </c>
      <c r="DEF333" s="534">
        <v>2030</v>
      </c>
      <c r="DEG333" s="362" t="s">
        <v>206</v>
      </c>
      <c r="DEH333" s="2"/>
      <c r="DEI333" s="534">
        <v>2025</v>
      </c>
      <c r="DEJ333" s="534">
        <v>2026</v>
      </c>
      <c r="DEK333" s="534">
        <v>2027</v>
      </c>
      <c r="DEL333" s="534">
        <v>2028</v>
      </c>
      <c r="DEM333" s="534">
        <v>2029</v>
      </c>
      <c r="DEN333" s="534">
        <v>2030</v>
      </c>
      <c r="DEO333" s="362" t="s">
        <v>206</v>
      </c>
      <c r="DEP333" s="2"/>
      <c r="DEQ333" s="534">
        <v>2025</v>
      </c>
      <c r="DER333" s="534">
        <v>2026</v>
      </c>
      <c r="DES333" s="534">
        <v>2027</v>
      </c>
      <c r="DET333" s="534">
        <v>2028</v>
      </c>
      <c r="DEU333" s="534">
        <v>2029</v>
      </c>
      <c r="DEV333" s="534">
        <v>2030</v>
      </c>
      <c r="DEW333" s="362" t="s">
        <v>206</v>
      </c>
      <c r="DEX333" s="2"/>
      <c r="DEY333" s="534">
        <v>2025</v>
      </c>
      <c r="DEZ333" s="534">
        <v>2026</v>
      </c>
      <c r="DFA333" s="534">
        <v>2027</v>
      </c>
      <c r="DFB333" s="534">
        <v>2028</v>
      </c>
      <c r="DFC333" s="534">
        <v>2029</v>
      </c>
      <c r="DFD333" s="534">
        <v>2030</v>
      </c>
      <c r="DFE333" s="362" t="s">
        <v>206</v>
      </c>
      <c r="DFF333" s="2"/>
      <c r="DFG333" s="534">
        <v>2025</v>
      </c>
      <c r="DFH333" s="534">
        <v>2026</v>
      </c>
      <c r="DFI333" s="534">
        <v>2027</v>
      </c>
      <c r="DFJ333" s="534">
        <v>2028</v>
      </c>
      <c r="DFK333" s="534">
        <v>2029</v>
      </c>
      <c r="DFL333" s="534">
        <v>2030</v>
      </c>
      <c r="DFM333" s="362" t="s">
        <v>206</v>
      </c>
      <c r="DFN333" s="2"/>
      <c r="DFO333" s="534">
        <v>2025</v>
      </c>
      <c r="DFP333" s="534">
        <v>2026</v>
      </c>
      <c r="DFQ333" s="534">
        <v>2027</v>
      </c>
      <c r="DFR333" s="534">
        <v>2028</v>
      </c>
      <c r="DFS333" s="534">
        <v>2029</v>
      </c>
      <c r="DFT333" s="534">
        <v>2030</v>
      </c>
      <c r="DFU333" s="362" t="s">
        <v>206</v>
      </c>
      <c r="DFV333" s="2"/>
      <c r="DFW333" s="534">
        <v>2025</v>
      </c>
      <c r="DFX333" s="534">
        <v>2026</v>
      </c>
      <c r="DFY333" s="534">
        <v>2027</v>
      </c>
      <c r="DFZ333" s="534">
        <v>2028</v>
      </c>
      <c r="DGA333" s="534">
        <v>2029</v>
      </c>
      <c r="DGB333" s="534">
        <v>2030</v>
      </c>
      <c r="DGC333" s="362" t="s">
        <v>206</v>
      </c>
      <c r="DGD333" s="2"/>
      <c r="DGE333" s="534">
        <v>2025</v>
      </c>
      <c r="DGF333" s="534">
        <v>2026</v>
      </c>
      <c r="DGG333" s="534">
        <v>2027</v>
      </c>
      <c r="DGH333" s="534">
        <v>2028</v>
      </c>
      <c r="DGI333" s="534">
        <v>2029</v>
      </c>
      <c r="DGJ333" s="534">
        <v>2030</v>
      </c>
      <c r="DGK333" s="362" t="s">
        <v>206</v>
      </c>
      <c r="DGL333" s="2"/>
      <c r="DGM333" s="534">
        <v>2025</v>
      </c>
      <c r="DGN333" s="534">
        <v>2026</v>
      </c>
      <c r="DGO333" s="534">
        <v>2027</v>
      </c>
      <c r="DGP333" s="534">
        <v>2028</v>
      </c>
      <c r="DGQ333" s="534">
        <v>2029</v>
      </c>
      <c r="DGR333" s="534">
        <v>2030</v>
      </c>
      <c r="DGS333" s="362" t="s">
        <v>206</v>
      </c>
      <c r="DGT333" s="2"/>
      <c r="DGU333" s="534">
        <v>2025</v>
      </c>
      <c r="DGV333" s="534">
        <v>2026</v>
      </c>
      <c r="DGW333" s="534">
        <v>2027</v>
      </c>
      <c r="DGX333" s="534">
        <v>2028</v>
      </c>
      <c r="DGY333" s="534">
        <v>2029</v>
      </c>
      <c r="DGZ333" s="534">
        <v>2030</v>
      </c>
      <c r="DHA333" s="362" t="s">
        <v>206</v>
      </c>
      <c r="DHB333" s="2"/>
      <c r="DHC333" s="534">
        <v>2025</v>
      </c>
      <c r="DHD333" s="534">
        <v>2026</v>
      </c>
      <c r="DHE333" s="534">
        <v>2027</v>
      </c>
      <c r="DHF333" s="534">
        <v>2028</v>
      </c>
      <c r="DHG333" s="534">
        <v>2029</v>
      </c>
      <c r="DHH333" s="534">
        <v>2030</v>
      </c>
      <c r="DHI333" s="362" t="s">
        <v>206</v>
      </c>
      <c r="DHJ333" s="2"/>
      <c r="DHK333" s="534">
        <v>2025</v>
      </c>
      <c r="DHL333" s="534">
        <v>2026</v>
      </c>
      <c r="DHM333" s="534">
        <v>2027</v>
      </c>
      <c r="DHN333" s="534">
        <v>2028</v>
      </c>
      <c r="DHO333" s="534">
        <v>2029</v>
      </c>
      <c r="DHP333" s="534">
        <v>2030</v>
      </c>
      <c r="DHQ333" s="362" t="s">
        <v>206</v>
      </c>
      <c r="DHR333" s="2"/>
      <c r="DHS333" s="534">
        <v>2025</v>
      </c>
      <c r="DHT333" s="534">
        <v>2026</v>
      </c>
      <c r="DHU333" s="534">
        <v>2027</v>
      </c>
      <c r="DHV333" s="534">
        <v>2028</v>
      </c>
      <c r="DHW333" s="534">
        <v>2029</v>
      </c>
      <c r="DHX333" s="534">
        <v>2030</v>
      </c>
      <c r="DHY333" s="362" t="s">
        <v>206</v>
      </c>
      <c r="DHZ333" s="2"/>
      <c r="DIA333" s="534">
        <v>2025</v>
      </c>
      <c r="DIB333" s="534">
        <v>2026</v>
      </c>
      <c r="DIC333" s="534">
        <v>2027</v>
      </c>
      <c r="DID333" s="534">
        <v>2028</v>
      </c>
      <c r="DIE333" s="534">
        <v>2029</v>
      </c>
      <c r="DIF333" s="534">
        <v>2030</v>
      </c>
      <c r="DIG333" s="362" t="s">
        <v>206</v>
      </c>
      <c r="DIH333" s="2"/>
      <c r="DII333" s="534">
        <v>2025</v>
      </c>
      <c r="DIJ333" s="534">
        <v>2026</v>
      </c>
      <c r="DIK333" s="534">
        <v>2027</v>
      </c>
      <c r="DIL333" s="534">
        <v>2028</v>
      </c>
      <c r="DIM333" s="534">
        <v>2029</v>
      </c>
      <c r="DIN333" s="534">
        <v>2030</v>
      </c>
      <c r="DIO333" s="362" t="s">
        <v>206</v>
      </c>
      <c r="DIP333" s="2"/>
      <c r="DIQ333" s="534">
        <v>2025</v>
      </c>
      <c r="DIR333" s="534">
        <v>2026</v>
      </c>
      <c r="DIS333" s="534">
        <v>2027</v>
      </c>
      <c r="DIT333" s="534">
        <v>2028</v>
      </c>
      <c r="DIU333" s="534">
        <v>2029</v>
      </c>
      <c r="DIV333" s="534">
        <v>2030</v>
      </c>
      <c r="DIW333" s="362" t="s">
        <v>206</v>
      </c>
      <c r="DIX333" s="2"/>
      <c r="DIY333" s="534">
        <v>2025</v>
      </c>
      <c r="DIZ333" s="534">
        <v>2026</v>
      </c>
      <c r="DJA333" s="534">
        <v>2027</v>
      </c>
      <c r="DJB333" s="534">
        <v>2028</v>
      </c>
      <c r="DJC333" s="534">
        <v>2029</v>
      </c>
      <c r="DJD333" s="534">
        <v>2030</v>
      </c>
      <c r="DJE333" s="362" t="s">
        <v>206</v>
      </c>
      <c r="DJF333" s="2"/>
      <c r="DJG333" s="534">
        <v>2025</v>
      </c>
      <c r="DJH333" s="534">
        <v>2026</v>
      </c>
      <c r="DJI333" s="534">
        <v>2027</v>
      </c>
      <c r="DJJ333" s="534">
        <v>2028</v>
      </c>
      <c r="DJK333" s="534">
        <v>2029</v>
      </c>
      <c r="DJL333" s="534">
        <v>2030</v>
      </c>
      <c r="DJM333" s="362" t="s">
        <v>206</v>
      </c>
      <c r="DJN333" s="2"/>
      <c r="DJO333" s="534">
        <v>2025</v>
      </c>
      <c r="DJP333" s="534">
        <v>2026</v>
      </c>
      <c r="DJQ333" s="534">
        <v>2027</v>
      </c>
      <c r="DJR333" s="534">
        <v>2028</v>
      </c>
      <c r="DJS333" s="534">
        <v>2029</v>
      </c>
      <c r="DJT333" s="534">
        <v>2030</v>
      </c>
      <c r="DJU333" s="362" t="s">
        <v>206</v>
      </c>
      <c r="DJV333" s="2"/>
      <c r="DJW333" s="534">
        <v>2025</v>
      </c>
      <c r="DJX333" s="534">
        <v>2026</v>
      </c>
      <c r="DJY333" s="534">
        <v>2027</v>
      </c>
      <c r="DJZ333" s="534">
        <v>2028</v>
      </c>
      <c r="DKA333" s="534">
        <v>2029</v>
      </c>
      <c r="DKB333" s="534">
        <v>2030</v>
      </c>
      <c r="DKC333" s="362" t="s">
        <v>206</v>
      </c>
      <c r="DKD333" s="2"/>
      <c r="DKE333" s="534">
        <v>2025</v>
      </c>
      <c r="DKF333" s="534">
        <v>2026</v>
      </c>
      <c r="DKG333" s="534">
        <v>2027</v>
      </c>
      <c r="DKH333" s="534">
        <v>2028</v>
      </c>
      <c r="DKI333" s="534">
        <v>2029</v>
      </c>
      <c r="DKJ333" s="534">
        <v>2030</v>
      </c>
      <c r="DKK333" s="362" t="s">
        <v>206</v>
      </c>
      <c r="DKL333" s="2"/>
      <c r="DKM333" s="534">
        <v>2025</v>
      </c>
      <c r="DKN333" s="534">
        <v>2026</v>
      </c>
      <c r="DKO333" s="534">
        <v>2027</v>
      </c>
      <c r="DKP333" s="534">
        <v>2028</v>
      </c>
      <c r="DKQ333" s="534">
        <v>2029</v>
      </c>
      <c r="DKR333" s="534">
        <v>2030</v>
      </c>
      <c r="DKS333" s="362" t="s">
        <v>206</v>
      </c>
      <c r="DKT333" s="2"/>
      <c r="DKU333" s="534">
        <v>2025</v>
      </c>
      <c r="DKV333" s="534">
        <v>2026</v>
      </c>
      <c r="DKW333" s="534">
        <v>2027</v>
      </c>
      <c r="DKX333" s="534">
        <v>2028</v>
      </c>
      <c r="DKY333" s="534">
        <v>2029</v>
      </c>
      <c r="DKZ333" s="534">
        <v>2030</v>
      </c>
      <c r="DLA333" s="362" t="s">
        <v>206</v>
      </c>
      <c r="DLB333" s="2"/>
      <c r="DLC333" s="534">
        <v>2025</v>
      </c>
      <c r="DLD333" s="534">
        <v>2026</v>
      </c>
      <c r="DLE333" s="534">
        <v>2027</v>
      </c>
      <c r="DLF333" s="534">
        <v>2028</v>
      </c>
      <c r="DLG333" s="534">
        <v>2029</v>
      </c>
      <c r="DLH333" s="534">
        <v>2030</v>
      </c>
      <c r="DLI333" s="362" t="s">
        <v>206</v>
      </c>
      <c r="DLJ333" s="2"/>
      <c r="DLK333" s="534">
        <v>2025</v>
      </c>
      <c r="DLL333" s="534">
        <v>2026</v>
      </c>
      <c r="DLM333" s="534">
        <v>2027</v>
      </c>
      <c r="DLN333" s="534">
        <v>2028</v>
      </c>
      <c r="DLO333" s="534">
        <v>2029</v>
      </c>
      <c r="DLP333" s="534">
        <v>2030</v>
      </c>
      <c r="DLQ333" s="362" t="s">
        <v>206</v>
      </c>
      <c r="DLR333" s="2"/>
      <c r="DLS333" s="534">
        <v>2025</v>
      </c>
      <c r="DLT333" s="534">
        <v>2026</v>
      </c>
      <c r="DLU333" s="534">
        <v>2027</v>
      </c>
      <c r="DLV333" s="534">
        <v>2028</v>
      </c>
      <c r="DLW333" s="534">
        <v>2029</v>
      </c>
      <c r="DLX333" s="534">
        <v>2030</v>
      </c>
      <c r="DLY333" s="362" t="s">
        <v>206</v>
      </c>
      <c r="DLZ333" s="2"/>
      <c r="DMA333" s="534">
        <v>2025</v>
      </c>
      <c r="DMB333" s="534">
        <v>2026</v>
      </c>
      <c r="DMC333" s="534">
        <v>2027</v>
      </c>
      <c r="DMD333" s="534">
        <v>2028</v>
      </c>
      <c r="DME333" s="534">
        <v>2029</v>
      </c>
      <c r="DMF333" s="534">
        <v>2030</v>
      </c>
      <c r="DMG333" s="362" t="s">
        <v>206</v>
      </c>
      <c r="DMH333" s="2"/>
      <c r="DMI333" s="534">
        <v>2025</v>
      </c>
      <c r="DMJ333" s="534">
        <v>2026</v>
      </c>
      <c r="DMK333" s="534">
        <v>2027</v>
      </c>
      <c r="DML333" s="534">
        <v>2028</v>
      </c>
      <c r="DMM333" s="534">
        <v>2029</v>
      </c>
      <c r="DMN333" s="534">
        <v>2030</v>
      </c>
      <c r="DMO333" s="362" t="s">
        <v>206</v>
      </c>
      <c r="DMP333" s="2"/>
      <c r="DMQ333" s="534">
        <v>2025</v>
      </c>
      <c r="DMR333" s="534">
        <v>2026</v>
      </c>
      <c r="DMS333" s="534">
        <v>2027</v>
      </c>
      <c r="DMT333" s="534">
        <v>2028</v>
      </c>
      <c r="DMU333" s="534">
        <v>2029</v>
      </c>
      <c r="DMV333" s="534">
        <v>2030</v>
      </c>
      <c r="DMW333" s="362" t="s">
        <v>206</v>
      </c>
      <c r="DMX333" s="2"/>
      <c r="DMY333" s="534">
        <v>2025</v>
      </c>
      <c r="DMZ333" s="534">
        <v>2026</v>
      </c>
      <c r="DNA333" s="534">
        <v>2027</v>
      </c>
      <c r="DNB333" s="534">
        <v>2028</v>
      </c>
      <c r="DNC333" s="534">
        <v>2029</v>
      </c>
      <c r="DND333" s="534">
        <v>2030</v>
      </c>
      <c r="DNE333" s="362" t="s">
        <v>206</v>
      </c>
      <c r="DNF333" s="2"/>
      <c r="DNG333" s="534">
        <v>2025</v>
      </c>
      <c r="DNH333" s="534">
        <v>2026</v>
      </c>
      <c r="DNI333" s="534">
        <v>2027</v>
      </c>
      <c r="DNJ333" s="534">
        <v>2028</v>
      </c>
      <c r="DNK333" s="534">
        <v>2029</v>
      </c>
      <c r="DNL333" s="534">
        <v>2030</v>
      </c>
      <c r="DNM333" s="362" t="s">
        <v>206</v>
      </c>
      <c r="DNN333" s="2"/>
      <c r="DNO333" s="534">
        <v>2025</v>
      </c>
      <c r="DNP333" s="534">
        <v>2026</v>
      </c>
      <c r="DNQ333" s="534">
        <v>2027</v>
      </c>
      <c r="DNR333" s="534">
        <v>2028</v>
      </c>
      <c r="DNS333" s="534">
        <v>2029</v>
      </c>
      <c r="DNT333" s="534">
        <v>2030</v>
      </c>
      <c r="DNU333" s="362" t="s">
        <v>206</v>
      </c>
      <c r="DNV333" s="2"/>
      <c r="DNW333" s="534">
        <v>2025</v>
      </c>
      <c r="DNX333" s="534">
        <v>2026</v>
      </c>
      <c r="DNY333" s="534">
        <v>2027</v>
      </c>
      <c r="DNZ333" s="534">
        <v>2028</v>
      </c>
      <c r="DOA333" s="534">
        <v>2029</v>
      </c>
      <c r="DOB333" s="534">
        <v>2030</v>
      </c>
      <c r="DOC333" s="362" t="s">
        <v>206</v>
      </c>
      <c r="DOD333" s="2"/>
      <c r="DOE333" s="534">
        <v>2025</v>
      </c>
      <c r="DOF333" s="534">
        <v>2026</v>
      </c>
      <c r="DOG333" s="534">
        <v>2027</v>
      </c>
      <c r="DOH333" s="534">
        <v>2028</v>
      </c>
      <c r="DOI333" s="534">
        <v>2029</v>
      </c>
      <c r="DOJ333" s="534">
        <v>2030</v>
      </c>
      <c r="DOK333" s="362" t="s">
        <v>206</v>
      </c>
      <c r="DOL333" s="2"/>
      <c r="DOM333" s="534">
        <v>2025</v>
      </c>
      <c r="DON333" s="534">
        <v>2026</v>
      </c>
      <c r="DOO333" s="534">
        <v>2027</v>
      </c>
      <c r="DOP333" s="534">
        <v>2028</v>
      </c>
      <c r="DOQ333" s="534">
        <v>2029</v>
      </c>
      <c r="DOR333" s="534">
        <v>2030</v>
      </c>
      <c r="DOS333" s="362" t="s">
        <v>206</v>
      </c>
      <c r="DOT333" s="2"/>
      <c r="DOU333" s="534">
        <v>2025</v>
      </c>
      <c r="DOV333" s="534">
        <v>2026</v>
      </c>
      <c r="DOW333" s="534">
        <v>2027</v>
      </c>
      <c r="DOX333" s="534">
        <v>2028</v>
      </c>
      <c r="DOY333" s="534">
        <v>2029</v>
      </c>
      <c r="DOZ333" s="534">
        <v>2030</v>
      </c>
      <c r="DPA333" s="362" t="s">
        <v>206</v>
      </c>
      <c r="DPB333" s="2"/>
      <c r="DPC333" s="534">
        <v>2025</v>
      </c>
      <c r="DPD333" s="534">
        <v>2026</v>
      </c>
      <c r="DPE333" s="534">
        <v>2027</v>
      </c>
      <c r="DPF333" s="534">
        <v>2028</v>
      </c>
      <c r="DPG333" s="534">
        <v>2029</v>
      </c>
      <c r="DPH333" s="534">
        <v>2030</v>
      </c>
      <c r="DPI333" s="362" t="s">
        <v>206</v>
      </c>
      <c r="DPJ333" s="2"/>
      <c r="DPK333" s="534">
        <v>2025</v>
      </c>
      <c r="DPL333" s="534">
        <v>2026</v>
      </c>
      <c r="DPM333" s="534">
        <v>2027</v>
      </c>
      <c r="DPN333" s="534">
        <v>2028</v>
      </c>
      <c r="DPO333" s="534">
        <v>2029</v>
      </c>
      <c r="DPP333" s="534">
        <v>2030</v>
      </c>
      <c r="DPQ333" s="362" t="s">
        <v>206</v>
      </c>
      <c r="DPR333" s="2"/>
      <c r="DPS333" s="534">
        <v>2025</v>
      </c>
      <c r="DPT333" s="534">
        <v>2026</v>
      </c>
      <c r="DPU333" s="534">
        <v>2027</v>
      </c>
      <c r="DPV333" s="534">
        <v>2028</v>
      </c>
      <c r="DPW333" s="534">
        <v>2029</v>
      </c>
      <c r="DPX333" s="534">
        <v>2030</v>
      </c>
      <c r="DPY333" s="362" t="s">
        <v>206</v>
      </c>
      <c r="DPZ333" s="2"/>
      <c r="DQA333" s="534">
        <v>2025</v>
      </c>
      <c r="DQB333" s="534">
        <v>2026</v>
      </c>
      <c r="DQC333" s="534">
        <v>2027</v>
      </c>
      <c r="DQD333" s="534">
        <v>2028</v>
      </c>
      <c r="DQE333" s="534">
        <v>2029</v>
      </c>
      <c r="DQF333" s="534">
        <v>2030</v>
      </c>
      <c r="DQG333" s="362" t="s">
        <v>206</v>
      </c>
      <c r="DQH333" s="2"/>
      <c r="DQI333" s="534">
        <v>2025</v>
      </c>
      <c r="DQJ333" s="534">
        <v>2026</v>
      </c>
      <c r="DQK333" s="534">
        <v>2027</v>
      </c>
      <c r="DQL333" s="534">
        <v>2028</v>
      </c>
      <c r="DQM333" s="534">
        <v>2029</v>
      </c>
      <c r="DQN333" s="534">
        <v>2030</v>
      </c>
      <c r="DQO333" s="362" t="s">
        <v>206</v>
      </c>
      <c r="DQP333" s="2"/>
      <c r="DQQ333" s="534">
        <v>2025</v>
      </c>
      <c r="DQR333" s="534">
        <v>2026</v>
      </c>
      <c r="DQS333" s="534">
        <v>2027</v>
      </c>
      <c r="DQT333" s="534">
        <v>2028</v>
      </c>
      <c r="DQU333" s="534">
        <v>2029</v>
      </c>
      <c r="DQV333" s="534">
        <v>2030</v>
      </c>
      <c r="DQW333" s="362" t="s">
        <v>206</v>
      </c>
      <c r="DQX333" s="2"/>
      <c r="DQY333" s="534">
        <v>2025</v>
      </c>
      <c r="DQZ333" s="534">
        <v>2026</v>
      </c>
      <c r="DRA333" s="534">
        <v>2027</v>
      </c>
      <c r="DRB333" s="534">
        <v>2028</v>
      </c>
      <c r="DRC333" s="534">
        <v>2029</v>
      </c>
      <c r="DRD333" s="534">
        <v>2030</v>
      </c>
      <c r="DRE333" s="362" t="s">
        <v>206</v>
      </c>
      <c r="DRF333" s="2"/>
      <c r="DRG333" s="534">
        <v>2025</v>
      </c>
      <c r="DRH333" s="534">
        <v>2026</v>
      </c>
      <c r="DRI333" s="534">
        <v>2027</v>
      </c>
      <c r="DRJ333" s="534">
        <v>2028</v>
      </c>
      <c r="DRK333" s="534">
        <v>2029</v>
      </c>
      <c r="DRL333" s="534">
        <v>2030</v>
      </c>
      <c r="DRM333" s="362" t="s">
        <v>206</v>
      </c>
      <c r="DRN333" s="2"/>
      <c r="DRO333" s="534">
        <v>2025</v>
      </c>
      <c r="DRP333" s="534">
        <v>2026</v>
      </c>
      <c r="DRQ333" s="534">
        <v>2027</v>
      </c>
      <c r="DRR333" s="534">
        <v>2028</v>
      </c>
      <c r="DRS333" s="534">
        <v>2029</v>
      </c>
      <c r="DRT333" s="534">
        <v>2030</v>
      </c>
      <c r="DRU333" s="362" t="s">
        <v>206</v>
      </c>
      <c r="DRV333" s="2"/>
      <c r="DRW333" s="534">
        <v>2025</v>
      </c>
      <c r="DRX333" s="534">
        <v>2026</v>
      </c>
      <c r="DRY333" s="534">
        <v>2027</v>
      </c>
      <c r="DRZ333" s="534">
        <v>2028</v>
      </c>
      <c r="DSA333" s="534">
        <v>2029</v>
      </c>
      <c r="DSB333" s="534">
        <v>2030</v>
      </c>
      <c r="DSC333" s="362" t="s">
        <v>206</v>
      </c>
      <c r="DSD333" s="2"/>
      <c r="DSE333" s="534">
        <v>2025</v>
      </c>
      <c r="DSF333" s="534">
        <v>2026</v>
      </c>
      <c r="DSG333" s="534">
        <v>2027</v>
      </c>
      <c r="DSH333" s="534">
        <v>2028</v>
      </c>
      <c r="DSI333" s="534">
        <v>2029</v>
      </c>
      <c r="DSJ333" s="534">
        <v>2030</v>
      </c>
      <c r="DSK333" s="362" t="s">
        <v>206</v>
      </c>
      <c r="DSL333" s="2"/>
      <c r="DSM333" s="534">
        <v>2025</v>
      </c>
      <c r="DSN333" s="534">
        <v>2026</v>
      </c>
      <c r="DSO333" s="534">
        <v>2027</v>
      </c>
      <c r="DSP333" s="534">
        <v>2028</v>
      </c>
      <c r="DSQ333" s="534">
        <v>2029</v>
      </c>
      <c r="DSR333" s="534">
        <v>2030</v>
      </c>
      <c r="DSS333" s="362" t="s">
        <v>206</v>
      </c>
      <c r="DST333" s="2"/>
      <c r="DSU333" s="534">
        <v>2025</v>
      </c>
      <c r="DSV333" s="534">
        <v>2026</v>
      </c>
      <c r="DSW333" s="534">
        <v>2027</v>
      </c>
      <c r="DSX333" s="534">
        <v>2028</v>
      </c>
      <c r="DSY333" s="534">
        <v>2029</v>
      </c>
      <c r="DSZ333" s="534">
        <v>2030</v>
      </c>
      <c r="DTA333" s="362" t="s">
        <v>206</v>
      </c>
      <c r="DTB333" s="2"/>
      <c r="DTC333" s="534">
        <v>2025</v>
      </c>
      <c r="DTD333" s="534">
        <v>2026</v>
      </c>
      <c r="DTE333" s="534">
        <v>2027</v>
      </c>
      <c r="DTF333" s="534">
        <v>2028</v>
      </c>
      <c r="DTG333" s="534">
        <v>2029</v>
      </c>
      <c r="DTH333" s="534">
        <v>2030</v>
      </c>
      <c r="DTI333" s="362" t="s">
        <v>206</v>
      </c>
      <c r="DTJ333" s="2"/>
      <c r="DTK333" s="534">
        <v>2025</v>
      </c>
      <c r="DTL333" s="534">
        <v>2026</v>
      </c>
      <c r="DTM333" s="534">
        <v>2027</v>
      </c>
      <c r="DTN333" s="534">
        <v>2028</v>
      </c>
      <c r="DTO333" s="534">
        <v>2029</v>
      </c>
      <c r="DTP333" s="534">
        <v>2030</v>
      </c>
      <c r="DTQ333" s="362" t="s">
        <v>206</v>
      </c>
      <c r="DTR333" s="2"/>
      <c r="DTS333" s="534">
        <v>2025</v>
      </c>
      <c r="DTT333" s="534">
        <v>2026</v>
      </c>
      <c r="DTU333" s="534">
        <v>2027</v>
      </c>
      <c r="DTV333" s="534">
        <v>2028</v>
      </c>
      <c r="DTW333" s="534">
        <v>2029</v>
      </c>
      <c r="DTX333" s="534">
        <v>2030</v>
      </c>
      <c r="DTY333" s="362" t="s">
        <v>206</v>
      </c>
      <c r="DTZ333" s="2"/>
      <c r="DUA333" s="534">
        <v>2025</v>
      </c>
      <c r="DUB333" s="534">
        <v>2026</v>
      </c>
      <c r="DUC333" s="534">
        <v>2027</v>
      </c>
      <c r="DUD333" s="534">
        <v>2028</v>
      </c>
      <c r="DUE333" s="534">
        <v>2029</v>
      </c>
      <c r="DUF333" s="534">
        <v>2030</v>
      </c>
      <c r="DUG333" s="362" t="s">
        <v>206</v>
      </c>
      <c r="DUH333" s="2"/>
      <c r="DUI333" s="534">
        <v>2025</v>
      </c>
      <c r="DUJ333" s="534">
        <v>2026</v>
      </c>
      <c r="DUK333" s="534">
        <v>2027</v>
      </c>
      <c r="DUL333" s="534">
        <v>2028</v>
      </c>
      <c r="DUM333" s="534">
        <v>2029</v>
      </c>
      <c r="DUN333" s="534">
        <v>2030</v>
      </c>
      <c r="DUO333" s="362" t="s">
        <v>206</v>
      </c>
      <c r="DUP333" s="2"/>
      <c r="DUQ333" s="534">
        <v>2025</v>
      </c>
      <c r="DUR333" s="534">
        <v>2026</v>
      </c>
      <c r="DUS333" s="534">
        <v>2027</v>
      </c>
      <c r="DUT333" s="534">
        <v>2028</v>
      </c>
      <c r="DUU333" s="534">
        <v>2029</v>
      </c>
      <c r="DUV333" s="534">
        <v>2030</v>
      </c>
      <c r="DUW333" s="362" t="s">
        <v>206</v>
      </c>
      <c r="DUX333" s="2"/>
      <c r="DUY333" s="534">
        <v>2025</v>
      </c>
      <c r="DUZ333" s="534">
        <v>2026</v>
      </c>
      <c r="DVA333" s="534">
        <v>2027</v>
      </c>
      <c r="DVB333" s="534">
        <v>2028</v>
      </c>
      <c r="DVC333" s="534">
        <v>2029</v>
      </c>
      <c r="DVD333" s="534">
        <v>2030</v>
      </c>
      <c r="DVE333" s="362" t="s">
        <v>206</v>
      </c>
      <c r="DVF333" s="2"/>
      <c r="DVG333" s="534">
        <v>2025</v>
      </c>
      <c r="DVH333" s="534">
        <v>2026</v>
      </c>
      <c r="DVI333" s="534">
        <v>2027</v>
      </c>
      <c r="DVJ333" s="534">
        <v>2028</v>
      </c>
      <c r="DVK333" s="534">
        <v>2029</v>
      </c>
      <c r="DVL333" s="534">
        <v>2030</v>
      </c>
      <c r="DVM333" s="362" t="s">
        <v>206</v>
      </c>
      <c r="DVN333" s="2"/>
      <c r="DVO333" s="534">
        <v>2025</v>
      </c>
      <c r="DVP333" s="534">
        <v>2026</v>
      </c>
      <c r="DVQ333" s="534">
        <v>2027</v>
      </c>
      <c r="DVR333" s="534">
        <v>2028</v>
      </c>
      <c r="DVS333" s="534">
        <v>2029</v>
      </c>
      <c r="DVT333" s="534">
        <v>2030</v>
      </c>
      <c r="DVU333" s="362" t="s">
        <v>206</v>
      </c>
      <c r="DVV333" s="2"/>
      <c r="DVW333" s="534">
        <v>2025</v>
      </c>
      <c r="DVX333" s="534">
        <v>2026</v>
      </c>
      <c r="DVY333" s="534">
        <v>2027</v>
      </c>
      <c r="DVZ333" s="534">
        <v>2028</v>
      </c>
      <c r="DWA333" s="534">
        <v>2029</v>
      </c>
      <c r="DWB333" s="534">
        <v>2030</v>
      </c>
      <c r="DWC333" s="362" t="s">
        <v>206</v>
      </c>
      <c r="DWD333" s="2"/>
      <c r="DWE333" s="534">
        <v>2025</v>
      </c>
      <c r="DWF333" s="534">
        <v>2026</v>
      </c>
      <c r="DWG333" s="534">
        <v>2027</v>
      </c>
      <c r="DWH333" s="534">
        <v>2028</v>
      </c>
      <c r="DWI333" s="534">
        <v>2029</v>
      </c>
      <c r="DWJ333" s="534">
        <v>2030</v>
      </c>
      <c r="DWK333" s="362" t="s">
        <v>206</v>
      </c>
      <c r="DWL333" s="2"/>
      <c r="DWM333" s="534">
        <v>2025</v>
      </c>
      <c r="DWN333" s="534">
        <v>2026</v>
      </c>
      <c r="DWO333" s="534">
        <v>2027</v>
      </c>
      <c r="DWP333" s="534">
        <v>2028</v>
      </c>
      <c r="DWQ333" s="534">
        <v>2029</v>
      </c>
      <c r="DWR333" s="534">
        <v>2030</v>
      </c>
      <c r="DWS333" s="362" t="s">
        <v>206</v>
      </c>
      <c r="DWT333" s="2"/>
      <c r="DWU333" s="534">
        <v>2025</v>
      </c>
      <c r="DWV333" s="534">
        <v>2026</v>
      </c>
      <c r="DWW333" s="534">
        <v>2027</v>
      </c>
      <c r="DWX333" s="534">
        <v>2028</v>
      </c>
      <c r="DWY333" s="534">
        <v>2029</v>
      </c>
      <c r="DWZ333" s="534">
        <v>2030</v>
      </c>
      <c r="DXA333" s="362" t="s">
        <v>206</v>
      </c>
      <c r="DXB333" s="2"/>
      <c r="DXC333" s="534">
        <v>2025</v>
      </c>
      <c r="DXD333" s="534">
        <v>2026</v>
      </c>
      <c r="DXE333" s="534">
        <v>2027</v>
      </c>
      <c r="DXF333" s="534">
        <v>2028</v>
      </c>
      <c r="DXG333" s="534">
        <v>2029</v>
      </c>
      <c r="DXH333" s="534">
        <v>2030</v>
      </c>
      <c r="DXI333" s="362" t="s">
        <v>206</v>
      </c>
      <c r="DXJ333" s="2"/>
      <c r="DXK333" s="534">
        <v>2025</v>
      </c>
      <c r="DXL333" s="534">
        <v>2026</v>
      </c>
      <c r="DXM333" s="534">
        <v>2027</v>
      </c>
      <c r="DXN333" s="534">
        <v>2028</v>
      </c>
      <c r="DXO333" s="534">
        <v>2029</v>
      </c>
      <c r="DXP333" s="534">
        <v>2030</v>
      </c>
      <c r="DXQ333" s="362" t="s">
        <v>206</v>
      </c>
      <c r="DXR333" s="2"/>
      <c r="DXS333" s="534">
        <v>2025</v>
      </c>
      <c r="DXT333" s="534">
        <v>2026</v>
      </c>
      <c r="DXU333" s="534">
        <v>2027</v>
      </c>
      <c r="DXV333" s="534">
        <v>2028</v>
      </c>
      <c r="DXW333" s="534">
        <v>2029</v>
      </c>
      <c r="DXX333" s="534">
        <v>2030</v>
      </c>
      <c r="DXY333" s="362" t="s">
        <v>206</v>
      </c>
      <c r="DXZ333" s="2"/>
      <c r="DYA333" s="534">
        <v>2025</v>
      </c>
      <c r="DYB333" s="534">
        <v>2026</v>
      </c>
      <c r="DYC333" s="534">
        <v>2027</v>
      </c>
      <c r="DYD333" s="534">
        <v>2028</v>
      </c>
      <c r="DYE333" s="534">
        <v>2029</v>
      </c>
      <c r="DYF333" s="534">
        <v>2030</v>
      </c>
      <c r="DYG333" s="362" t="s">
        <v>206</v>
      </c>
      <c r="DYH333" s="2"/>
      <c r="DYI333" s="534">
        <v>2025</v>
      </c>
      <c r="DYJ333" s="534">
        <v>2026</v>
      </c>
      <c r="DYK333" s="534">
        <v>2027</v>
      </c>
      <c r="DYL333" s="534">
        <v>2028</v>
      </c>
      <c r="DYM333" s="534">
        <v>2029</v>
      </c>
      <c r="DYN333" s="534">
        <v>2030</v>
      </c>
      <c r="DYO333" s="362" t="s">
        <v>206</v>
      </c>
      <c r="DYP333" s="2"/>
      <c r="DYQ333" s="534">
        <v>2025</v>
      </c>
      <c r="DYR333" s="534">
        <v>2026</v>
      </c>
      <c r="DYS333" s="534">
        <v>2027</v>
      </c>
      <c r="DYT333" s="534">
        <v>2028</v>
      </c>
      <c r="DYU333" s="534">
        <v>2029</v>
      </c>
      <c r="DYV333" s="534">
        <v>2030</v>
      </c>
      <c r="DYW333" s="362" t="s">
        <v>206</v>
      </c>
      <c r="DYX333" s="2"/>
      <c r="DYY333" s="534">
        <v>2025</v>
      </c>
      <c r="DYZ333" s="534">
        <v>2026</v>
      </c>
      <c r="DZA333" s="534">
        <v>2027</v>
      </c>
      <c r="DZB333" s="534">
        <v>2028</v>
      </c>
      <c r="DZC333" s="534">
        <v>2029</v>
      </c>
      <c r="DZD333" s="534">
        <v>2030</v>
      </c>
      <c r="DZE333" s="362" t="s">
        <v>206</v>
      </c>
      <c r="DZF333" s="2"/>
      <c r="DZG333" s="534">
        <v>2025</v>
      </c>
      <c r="DZH333" s="534">
        <v>2026</v>
      </c>
      <c r="DZI333" s="534">
        <v>2027</v>
      </c>
      <c r="DZJ333" s="534">
        <v>2028</v>
      </c>
      <c r="DZK333" s="534">
        <v>2029</v>
      </c>
      <c r="DZL333" s="534">
        <v>2030</v>
      </c>
      <c r="DZM333" s="362" t="s">
        <v>206</v>
      </c>
      <c r="DZN333" s="2"/>
      <c r="DZO333" s="534">
        <v>2025</v>
      </c>
      <c r="DZP333" s="534">
        <v>2026</v>
      </c>
      <c r="DZQ333" s="534">
        <v>2027</v>
      </c>
      <c r="DZR333" s="534">
        <v>2028</v>
      </c>
      <c r="DZS333" s="534">
        <v>2029</v>
      </c>
      <c r="DZT333" s="534">
        <v>2030</v>
      </c>
      <c r="DZU333" s="362" t="s">
        <v>206</v>
      </c>
      <c r="DZV333" s="2"/>
      <c r="DZW333" s="534">
        <v>2025</v>
      </c>
      <c r="DZX333" s="534">
        <v>2026</v>
      </c>
      <c r="DZY333" s="534">
        <v>2027</v>
      </c>
      <c r="DZZ333" s="534">
        <v>2028</v>
      </c>
      <c r="EAA333" s="534">
        <v>2029</v>
      </c>
      <c r="EAB333" s="534">
        <v>2030</v>
      </c>
      <c r="EAC333" s="362" t="s">
        <v>206</v>
      </c>
      <c r="EAD333" s="2"/>
      <c r="EAE333" s="534">
        <v>2025</v>
      </c>
      <c r="EAF333" s="534">
        <v>2026</v>
      </c>
      <c r="EAG333" s="534">
        <v>2027</v>
      </c>
      <c r="EAH333" s="534">
        <v>2028</v>
      </c>
      <c r="EAI333" s="534">
        <v>2029</v>
      </c>
      <c r="EAJ333" s="534">
        <v>2030</v>
      </c>
      <c r="EAK333" s="362" t="s">
        <v>206</v>
      </c>
      <c r="EAL333" s="2"/>
      <c r="EAM333" s="534">
        <v>2025</v>
      </c>
      <c r="EAN333" s="534">
        <v>2026</v>
      </c>
      <c r="EAO333" s="534">
        <v>2027</v>
      </c>
      <c r="EAP333" s="534">
        <v>2028</v>
      </c>
      <c r="EAQ333" s="534">
        <v>2029</v>
      </c>
      <c r="EAR333" s="534">
        <v>2030</v>
      </c>
      <c r="EAS333" s="362" t="s">
        <v>206</v>
      </c>
      <c r="EAT333" s="2"/>
      <c r="EAU333" s="534">
        <v>2025</v>
      </c>
      <c r="EAV333" s="534">
        <v>2026</v>
      </c>
      <c r="EAW333" s="534">
        <v>2027</v>
      </c>
      <c r="EAX333" s="534">
        <v>2028</v>
      </c>
      <c r="EAY333" s="534">
        <v>2029</v>
      </c>
      <c r="EAZ333" s="534">
        <v>2030</v>
      </c>
      <c r="EBA333" s="362" t="s">
        <v>206</v>
      </c>
      <c r="EBB333" s="2"/>
      <c r="EBC333" s="534">
        <v>2025</v>
      </c>
      <c r="EBD333" s="534">
        <v>2026</v>
      </c>
      <c r="EBE333" s="534">
        <v>2027</v>
      </c>
      <c r="EBF333" s="534">
        <v>2028</v>
      </c>
      <c r="EBG333" s="534">
        <v>2029</v>
      </c>
      <c r="EBH333" s="534">
        <v>2030</v>
      </c>
      <c r="EBI333" s="362" t="s">
        <v>206</v>
      </c>
      <c r="EBJ333" s="2"/>
      <c r="EBK333" s="534">
        <v>2025</v>
      </c>
      <c r="EBL333" s="534">
        <v>2026</v>
      </c>
      <c r="EBM333" s="534">
        <v>2027</v>
      </c>
      <c r="EBN333" s="534">
        <v>2028</v>
      </c>
      <c r="EBO333" s="534">
        <v>2029</v>
      </c>
      <c r="EBP333" s="534">
        <v>2030</v>
      </c>
      <c r="EBQ333" s="362" t="s">
        <v>206</v>
      </c>
      <c r="EBR333" s="2"/>
      <c r="EBS333" s="534">
        <v>2025</v>
      </c>
      <c r="EBT333" s="534">
        <v>2026</v>
      </c>
      <c r="EBU333" s="534">
        <v>2027</v>
      </c>
      <c r="EBV333" s="534">
        <v>2028</v>
      </c>
      <c r="EBW333" s="534">
        <v>2029</v>
      </c>
      <c r="EBX333" s="534">
        <v>2030</v>
      </c>
      <c r="EBY333" s="362" t="s">
        <v>206</v>
      </c>
      <c r="EBZ333" s="2"/>
      <c r="ECA333" s="534">
        <v>2025</v>
      </c>
      <c r="ECB333" s="534">
        <v>2026</v>
      </c>
      <c r="ECC333" s="534">
        <v>2027</v>
      </c>
      <c r="ECD333" s="534">
        <v>2028</v>
      </c>
      <c r="ECE333" s="534">
        <v>2029</v>
      </c>
      <c r="ECF333" s="534">
        <v>2030</v>
      </c>
      <c r="ECG333" s="362" t="s">
        <v>206</v>
      </c>
      <c r="ECH333" s="2"/>
      <c r="ECI333" s="534">
        <v>2025</v>
      </c>
      <c r="ECJ333" s="534">
        <v>2026</v>
      </c>
      <c r="ECK333" s="534">
        <v>2027</v>
      </c>
      <c r="ECL333" s="534">
        <v>2028</v>
      </c>
      <c r="ECM333" s="534">
        <v>2029</v>
      </c>
      <c r="ECN333" s="534">
        <v>2030</v>
      </c>
      <c r="ECO333" s="362" t="s">
        <v>206</v>
      </c>
      <c r="ECP333" s="2"/>
      <c r="ECQ333" s="534">
        <v>2025</v>
      </c>
      <c r="ECR333" s="534">
        <v>2026</v>
      </c>
      <c r="ECS333" s="534">
        <v>2027</v>
      </c>
      <c r="ECT333" s="534">
        <v>2028</v>
      </c>
      <c r="ECU333" s="534">
        <v>2029</v>
      </c>
      <c r="ECV333" s="534">
        <v>2030</v>
      </c>
      <c r="ECW333" s="362" t="s">
        <v>206</v>
      </c>
      <c r="ECX333" s="2"/>
      <c r="ECY333" s="534">
        <v>2025</v>
      </c>
      <c r="ECZ333" s="534">
        <v>2026</v>
      </c>
      <c r="EDA333" s="534">
        <v>2027</v>
      </c>
      <c r="EDB333" s="534">
        <v>2028</v>
      </c>
      <c r="EDC333" s="534">
        <v>2029</v>
      </c>
      <c r="EDD333" s="534">
        <v>2030</v>
      </c>
      <c r="EDE333" s="362" t="s">
        <v>206</v>
      </c>
      <c r="EDF333" s="2"/>
      <c r="EDG333" s="534">
        <v>2025</v>
      </c>
      <c r="EDH333" s="534">
        <v>2026</v>
      </c>
      <c r="EDI333" s="534">
        <v>2027</v>
      </c>
      <c r="EDJ333" s="534">
        <v>2028</v>
      </c>
      <c r="EDK333" s="534">
        <v>2029</v>
      </c>
      <c r="EDL333" s="534">
        <v>2030</v>
      </c>
      <c r="EDM333" s="362" t="s">
        <v>206</v>
      </c>
      <c r="EDN333" s="2"/>
      <c r="EDO333" s="534">
        <v>2025</v>
      </c>
      <c r="EDP333" s="534">
        <v>2026</v>
      </c>
      <c r="EDQ333" s="534">
        <v>2027</v>
      </c>
      <c r="EDR333" s="534">
        <v>2028</v>
      </c>
      <c r="EDS333" s="534">
        <v>2029</v>
      </c>
      <c r="EDT333" s="534">
        <v>2030</v>
      </c>
      <c r="EDU333" s="362" t="s">
        <v>206</v>
      </c>
      <c r="EDV333" s="2"/>
      <c r="EDW333" s="534">
        <v>2025</v>
      </c>
      <c r="EDX333" s="534">
        <v>2026</v>
      </c>
      <c r="EDY333" s="534">
        <v>2027</v>
      </c>
      <c r="EDZ333" s="534">
        <v>2028</v>
      </c>
      <c r="EEA333" s="534">
        <v>2029</v>
      </c>
      <c r="EEB333" s="534">
        <v>2030</v>
      </c>
      <c r="EEC333" s="362" t="s">
        <v>206</v>
      </c>
      <c r="EED333" s="2"/>
      <c r="EEE333" s="534">
        <v>2025</v>
      </c>
      <c r="EEF333" s="534">
        <v>2026</v>
      </c>
      <c r="EEG333" s="534">
        <v>2027</v>
      </c>
      <c r="EEH333" s="534">
        <v>2028</v>
      </c>
      <c r="EEI333" s="534">
        <v>2029</v>
      </c>
      <c r="EEJ333" s="534">
        <v>2030</v>
      </c>
      <c r="EEK333" s="362" t="s">
        <v>206</v>
      </c>
      <c r="EEL333" s="2"/>
      <c r="EEM333" s="534">
        <v>2025</v>
      </c>
      <c r="EEN333" s="534">
        <v>2026</v>
      </c>
      <c r="EEO333" s="534">
        <v>2027</v>
      </c>
      <c r="EEP333" s="534">
        <v>2028</v>
      </c>
      <c r="EEQ333" s="534">
        <v>2029</v>
      </c>
      <c r="EER333" s="534">
        <v>2030</v>
      </c>
      <c r="EES333" s="362" t="s">
        <v>206</v>
      </c>
      <c r="EET333" s="2"/>
      <c r="EEU333" s="534">
        <v>2025</v>
      </c>
      <c r="EEV333" s="534">
        <v>2026</v>
      </c>
      <c r="EEW333" s="534">
        <v>2027</v>
      </c>
      <c r="EEX333" s="534">
        <v>2028</v>
      </c>
      <c r="EEY333" s="534">
        <v>2029</v>
      </c>
      <c r="EEZ333" s="534">
        <v>2030</v>
      </c>
      <c r="EFA333" s="362" t="s">
        <v>206</v>
      </c>
      <c r="EFB333" s="2"/>
      <c r="EFC333" s="534">
        <v>2025</v>
      </c>
      <c r="EFD333" s="534">
        <v>2026</v>
      </c>
      <c r="EFE333" s="534">
        <v>2027</v>
      </c>
      <c r="EFF333" s="534">
        <v>2028</v>
      </c>
      <c r="EFG333" s="534">
        <v>2029</v>
      </c>
      <c r="EFH333" s="534">
        <v>2030</v>
      </c>
      <c r="EFI333" s="362" t="s">
        <v>206</v>
      </c>
      <c r="EFJ333" s="2"/>
      <c r="EFK333" s="534">
        <v>2025</v>
      </c>
      <c r="EFL333" s="534">
        <v>2026</v>
      </c>
      <c r="EFM333" s="534">
        <v>2027</v>
      </c>
      <c r="EFN333" s="534">
        <v>2028</v>
      </c>
      <c r="EFO333" s="534">
        <v>2029</v>
      </c>
      <c r="EFP333" s="534">
        <v>2030</v>
      </c>
      <c r="EFQ333" s="362" t="s">
        <v>206</v>
      </c>
      <c r="EFR333" s="2"/>
      <c r="EFS333" s="534">
        <v>2025</v>
      </c>
      <c r="EFT333" s="534">
        <v>2026</v>
      </c>
      <c r="EFU333" s="534">
        <v>2027</v>
      </c>
      <c r="EFV333" s="534">
        <v>2028</v>
      </c>
      <c r="EFW333" s="534">
        <v>2029</v>
      </c>
      <c r="EFX333" s="534">
        <v>2030</v>
      </c>
      <c r="EFY333" s="362" t="s">
        <v>206</v>
      </c>
      <c r="EFZ333" s="2"/>
      <c r="EGA333" s="534">
        <v>2025</v>
      </c>
      <c r="EGB333" s="534">
        <v>2026</v>
      </c>
      <c r="EGC333" s="534">
        <v>2027</v>
      </c>
      <c r="EGD333" s="534">
        <v>2028</v>
      </c>
      <c r="EGE333" s="534">
        <v>2029</v>
      </c>
      <c r="EGF333" s="534">
        <v>2030</v>
      </c>
      <c r="EGG333" s="362" t="s">
        <v>206</v>
      </c>
      <c r="EGH333" s="2"/>
      <c r="EGI333" s="534">
        <v>2025</v>
      </c>
      <c r="EGJ333" s="534">
        <v>2026</v>
      </c>
      <c r="EGK333" s="534">
        <v>2027</v>
      </c>
      <c r="EGL333" s="534">
        <v>2028</v>
      </c>
      <c r="EGM333" s="534">
        <v>2029</v>
      </c>
      <c r="EGN333" s="534">
        <v>2030</v>
      </c>
      <c r="EGO333" s="362" t="s">
        <v>206</v>
      </c>
      <c r="EGP333" s="2"/>
      <c r="EGQ333" s="534">
        <v>2025</v>
      </c>
      <c r="EGR333" s="534">
        <v>2026</v>
      </c>
      <c r="EGS333" s="534">
        <v>2027</v>
      </c>
      <c r="EGT333" s="534">
        <v>2028</v>
      </c>
      <c r="EGU333" s="534">
        <v>2029</v>
      </c>
      <c r="EGV333" s="534">
        <v>2030</v>
      </c>
      <c r="EGW333" s="362" t="s">
        <v>206</v>
      </c>
      <c r="EGX333" s="2"/>
      <c r="EGY333" s="534">
        <v>2025</v>
      </c>
      <c r="EGZ333" s="534">
        <v>2026</v>
      </c>
      <c r="EHA333" s="534">
        <v>2027</v>
      </c>
      <c r="EHB333" s="534">
        <v>2028</v>
      </c>
      <c r="EHC333" s="534">
        <v>2029</v>
      </c>
      <c r="EHD333" s="534">
        <v>2030</v>
      </c>
      <c r="EHE333" s="362" t="s">
        <v>206</v>
      </c>
      <c r="EHF333" s="2"/>
      <c r="EHG333" s="534">
        <v>2025</v>
      </c>
      <c r="EHH333" s="534">
        <v>2026</v>
      </c>
      <c r="EHI333" s="534">
        <v>2027</v>
      </c>
      <c r="EHJ333" s="534">
        <v>2028</v>
      </c>
      <c r="EHK333" s="534">
        <v>2029</v>
      </c>
      <c r="EHL333" s="534">
        <v>2030</v>
      </c>
      <c r="EHM333" s="362" t="s">
        <v>206</v>
      </c>
      <c r="EHN333" s="2"/>
      <c r="EHO333" s="534">
        <v>2025</v>
      </c>
      <c r="EHP333" s="534">
        <v>2026</v>
      </c>
      <c r="EHQ333" s="534">
        <v>2027</v>
      </c>
      <c r="EHR333" s="534">
        <v>2028</v>
      </c>
      <c r="EHS333" s="534">
        <v>2029</v>
      </c>
      <c r="EHT333" s="534">
        <v>2030</v>
      </c>
      <c r="EHU333" s="362" t="s">
        <v>206</v>
      </c>
      <c r="EHV333" s="2"/>
      <c r="EHW333" s="534">
        <v>2025</v>
      </c>
      <c r="EHX333" s="534">
        <v>2026</v>
      </c>
      <c r="EHY333" s="534">
        <v>2027</v>
      </c>
      <c r="EHZ333" s="534">
        <v>2028</v>
      </c>
      <c r="EIA333" s="534">
        <v>2029</v>
      </c>
      <c r="EIB333" s="534">
        <v>2030</v>
      </c>
      <c r="EIC333" s="362" t="s">
        <v>206</v>
      </c>
      <c r="EID333" s="2"/>
      <c r="EIE333" s="534">
        <v>2025</v>
      </c>
      <c r="EIF333" s="534">
        <v>2026</v>
      </c>
      <c r="EIG333" s="534">
        <v>2027</v>
      </c>
      <c r="EIH333" s="534">
        <v>2028</v>
      </c>
      <c r="EII333" s="534">
        <v>2029</v>
      </c>
      <c r="EIJ333" s="534">
        <v>2030</v>
      </c>
      <c r="EIK333" s="362" t="s">
        <v>206</v>
      </c>
      <c r="EIL333" s="2"/>
      <c r="EIM333" s="534">
        <v>2025</v>
      </c>
      <c r="EIN333" s="534">
        <v>2026</v>
      </c>
      <c r="EIO333" s="534">
        <v>2027</v>
      </c>
      <c r="EIP333" s="534">
        <v>2028</v>
      </c>
      <c r="EIQ333" s="534">
        <v>2029</v>
      </c>
      <c r="EIR333" s="534">
        <v>2030</v>
      </c>
      <c r="EIS333" s="362" t="s">
        <v>206</v>
      </c>
      <c r="EIT333" s="2"/>
      <c r="EIU333" s="534">
        <v>2025</v>
      </c>
      <c r="EIV333" s="534">
        <v>2026</v>
      </c>
      <c r="EIW333" s="534">
        <v>2027</v>
      </c>
      <c r="EIX333" s="534">
        <v>2028</v>
      </c>
      <c r="EIY333" s="534">
        <v>2029</v>
      </c>
      <c r="EIZ333" s="534">
        <v>2030</v>
      </c>
      <c r="EJA333" s="362" t="s">
        <v>206</v>
      </c>
      <c r="EJB333" s="2"/>
      <c r="EJC333" s="534">
        <v>2025</v>
      </c>
      <c r="EJD333" s="534">
        <v>2026</v>
      </c>
      <c r="EJE333" s="534">
        <v>2027</v>
      </c>
      <c r="EJF333" s="534">
        <v>2028</v>
      </c>
      <c r="EJG333" s="534">
        <v>2029</v>
      </c>
      <c r="EJH333" s="534">
        <v>2030</v>
      </c>
      <c r="EJI333" s="362" t="s">
        <v>206</v>
      </c>
      <c r="EJJ333" s="2"/>
      <c r="EJK333" s="534">
        <v>2025</v>
      </c>
      <c r="EJL333" s="534">
        <v>2026</v>
      </c>
      <c r="EJM333" s="534">
        <v>2027</v>
      </c>
      <c r="EJN333" s="534">
        <v>2028</v>
      </c>
      <c r="EJO333" s="534">
        <v>2029</v>
      </c>
      <c r="EJP333" s="534">
        <v>2030</v>
      </c>
      <c r="EJQ333" s="362" t="s">
        <v>206</v>
      </c>
      <c r="EJR333" s="2"/>
      <c r="EJS333" s="534">
        <v>2025</v>
      </c>
      <c r="EJT333" s="534">
        <v>2026</v>
      </c>
      <c r="EJU333" s="534">
        <v>2027</v>
      </c>
      <c r="EJV333" s="534">
        <v>2028</v>
      </c>
      <c r="EJW333" s="534">
        <v>2029</v>
      </c>
      <c r="EJX333" s="534">
        <v>2030</v>
      </c>
      <c r="EJY333" s="362" t="s">
        <v>206</v>
      </c>
      <c r="EJZ333" s="2"/>
      <c r="EKA333" s="534">
        <v>2025</v>
      </c>
      <c r="EKB333" s="534">
        <v>2026</v>
      </c>
      <c r="EKC333" s="534">
        <v>2027</v>
      </c>
      <c r="EKD333" s="534">
        <v>2028</v>
      </c>
      <c r="EKE333" s="534">
        <v>2029</v>
      </c>
      <c r="EKF333" s="534">
        <v>2030</v>
      </c>
      <c r="EKG333" s="362" t="s">
        <v>206</v>
      </c>
      <c r="EKH333" s="2"/>
      <c r="EKI333" s="534">
        <v>2025</v>
      </c>
      <c r="EKJ333" s="534">
        <v>2026</v>
      </c>
      <c r="EKK333" s="534">
        <v>2027</v>
      </c>
      <c r="EKL333" s="534">
        <v>2028</v>
      </c>
      <c r="EKM333" s="534">
        <v>2029</v>
      </c>
      <c r="EKN333" s="534">
        <v>2030</v>
      </c>
      <c r="EKO333" s="362" t="s">
        <v>206</v>
      </c>
      <c r="EKP333" s="2"/>
      <c r="EKQ333" s="534">
        <v>2025</v>
      </c>
      <c r="EKR333" s="534">
        <v>2026</v>
      </c>
      <c r="EKS333" s="534">
        <v>2027</v>
      </c>
      <c r="EKT333" s="534">
        <v>2028</v>
      </c>
      <c r="EKU333" s="534">
        <v>2029</v>
      </c>
      <c r="EKV333" s="534">
        <v>2030</v>
      </c>
      <c r="EKW333" s="362" t="s">
        <v>206</v>
      </c>
      <c r="EKX333" s="2"/>
      <c r="EKY333" s="534">
        <v>2025</v>
      </c>
      <c r="EKZ333" s="534">
        <v>2026</v>
      </c>
      <c r="ELA333" s="534">
        <v>2027</v>
      </c>
      <c r="ELB333" s="534">
        <v>2028</v>
      </c>
      <c r="ELC333" s="534">
        <v>2029</v>
      </c>
      <c r="ELD333" s="534">
        <v>2030</v>
      </c>
      <c r="ELE333" s="362" t="s">
        <v>206</v>
      </c>
      <c r="ELF333" s="2"/>
      <c r="ELG333" s="534">
        <v>2025</v>
      </c>
      <c r="ELH333" s="534">
        <v>2026</v>
      </c>
      <c r="ELI333" s="534">
        <v>2027</v>
      </c>
      <c r="ELJ333" s="534">
        <v>2028</v>
      </c>
      <c r="ELK333" s="534">
        <v>2029</v>
      </c>
      <c r="ELL333" s="534">
        <v>2030</v>
      </c>
      <c r="ELM333" s="362" t="s">
        <v>206</v>
      </c>
      <c r="ELN333" s="2"/>
      <c r="ELO333" s="534">
        <v>2025</v>
      </c>
      <c r="ELP333" s="534">
        <v>2026</v>
      </c>
      <c r="ELQ333" s="534">
        <v>2027</v>
      </c>
      <c r="ELR333" s="534">
        <v>2028</v>
      </c>
      <c r="ELS333" s="534">
        <v>2029</v>
      </c>
      <c r="ELT333" s="534">
        <v>2030</v>
      </c>
      <c r="ELU333" s="362" t="s">
        <v>206</v>
      </c>
      <c r="ELV333" s="2"/>
      <c r="ELW333" s="534">
        <v>2025</v>
      </c>
      <c r="ELX333" s="534">
        <v>2026</v>
      </c>
      <c r="ELY333" s="534">
        <v>2027</v>
      </c>
      <c r="ELZ333" s="534">
        <v>2028</v>
      </c>
      <c r="EMA333" s="534">
        <v>2029</v>
      </c>
      <c r="EMB333" s="534">
        <v>2030</v>
      </c>
      <c r="EMC333" s="362" t="s">
        <v>206</v>
      </c>
      <c r="EMD333" s="2"/>
      <c r="EME333" s="534">
        <v>2025</v>
      </c>
      <c r="EMF333" s="534">
        <v>2026</v>
      </c>
      <c r="EMG333" s="534">
        <v>2027</v>
      </c>
      <c r="EMH333" s="534">
        <v>2028</v>
      </c>
      <c r="EMI333" s="534">
        <v>2029</v>
      </c>
      <c r="EMJ333" s="534">
        <v>2030</v>
      </c>
      <c r="EMK333" s="362" t="s">
        <v>206</v>
      </c>
      <c r="EML333" s="2"/>
      <c r="EMM333" s="534">
        <v>2025</v>
      </c>
      <c r="EMN333" s="534">
        <v>2026</v>
      </c>
      <c r="EMO333" s="534">
        <v>2027</v>
      </c>
      <c r="EMP333" s="534">
        <v>2028</v>
      </c>
      <c r="EMQ333" s="534">
        <v>2029</v>
      </c>
      <c r="EMR333" s="534">
        <v>2030</v>
      </c>
      <c r="EMS333" s="362" t="s">
        <v>206</v>
      </c>
      <c r="EMT333" s="2"/>
      <c r="EMU333" s="534">
        <v>2025</v>
      </c>
      <c r="EMV333" s="534">
        <v>2026</v>
      </c>
      <c r="EMW333" s="534">
        <v>2027</v>
      </c>
      <c r="EMX333" s="534">
        <v>2028</v>
      </c>
      <c r="EMY333" s="534">
        <v>2029</v>
      </c>
      <c r="EMZ333" s="534">
        <v>2030</v>
      </c>
      <c r="ENA333" s="362" t="s">
        <v>206</v>
      </c>
      <c r="ENB333" s="2"/>
      <c r="ENC333" s="534">
        <v>2025</v>
      </c>
      <c r="END333" s="534">
        <v>2026</v>
      </c>
      <c r="ENE333" s="534">
        <v>2027</v>
      </c>
      <c r="ENF333" s="534">
        <v>2028</v>
      </c>
      <c r="ENG333" s="534">
        <v>2029</v>
      </c>
      <c r="ENH333" s="534">
        <v>2030</v>
      </c>
      <c r="ENI333" s="362" t="s">
        <v>206</v>
      </c>
      <c r="ENJ333" s="2"/>
      <c r="ENK333" s="534">
        <v>2025</v>
      </c>
      <c r="ENL333" s="534">
        <v>2026</v>
      </c>
      <c r="ENM333" s="534">
        <v>2027</v>
      </c>
      <c r="ENN333" s="534">
        <v>2028</v>
      </c>
      <c r="ENO333" s="534">
        <v>2029</v>
      </c>
      <c r="ENP333" s="534">
        <v>2030</v>
      </c>
      <c r="ENQ333" s="362" t="s">
        <v>206</v>
      </c>
      <c r="ENR333" s="2"/>
      <c r="ENS333" s="534">
        <v>2025</v>
      </c>
      <c r="ENT333" s="534">
        <v>2026</v>
      </c>
      <c r="ENU333" s="534">
        <v>2027</v>
      </c>
      <c r="ENV333" s="534">
        <v>2028</v>
      </c>
      <c r="ENW333" s="534">
        <v>2029</v>
      </c>
      <c r="ENX333" s="534">
        <v>2030</v>
      </c>
      <c r="ENY333" s="362" t="s">
        <v>206</v>
      </c>
      <c r="ENZ333" s="2"/>
      <c r="EOA333" s="534">
        <v>2025</v>
      </c>
      <c r="EOB333" s="534">
        <v>2026</v>
      </c>
      <c r="EOC333" s="534">
        <v>2027</v>
      </c>
      <c r="EOD333" s="534">
        <v>2028</v>
      </c>
      <c r="EOE333" s="534">
        <v>2029</v>
      </c>
      <c r="EOF333" s="534">
        <v>2030</v>
      </c>
      <c r="EOG333" s="362" t="s">
        <v>206</v>
      </c>
      <c r="EOH333" s="2"/>
      <c r="EOI333" s="534">
        <v>2025</v>
      </c>
      <c r="EOJ333" s="534">
        <v>2026</v>
      </c>
      <c r="EOK333" s="534">
        <v>2027</v>
      </c>
      <c r="EOL333" s="534">
        <v>2028</v>
      </c>
      <c r="EOM333" s="534">
        <v>2029</v>
      </c>
      <c r="EON333" s="534">
        <v>2030</v>
      </c>
      <c r="EOO333" s="362" t="s">
        <v>206</v>
      </c>
      <c r="EOP333" s="2"/>
      <c r="EOQ333" s="534">
        <v>2025</v>
      </c>
      <c r="EOR333" s="534">
        <v>2026</v>
      </c>
      <c r="EOS333" s="534">
        <v>2027</v>
      </c>
      <c r="EOT333" s="534">
        <v>2028</v>
      </c>
      <c r="EOU333" s="534">
        <v>2029</v>
      </c>
      <c r="EOV333" s="534">
        <v>2030</v>
      </c>
      <c r="EOW333" s="362" t="s">
        <v>206</v>
      </c>
      <c r="EOX333" s="2"/>
      <c r="EOY333" s="534">
        <v>2025</v>
      </c>
      <c r="EOZ333" s="534">
        <v>2026</v>
      </c>
      <c r="EPA333" s="534">
        <v>2027</v>
      </c>
      <c r="EPB333" s="534">
        <v>2028</v>
      </c>
      <c r="EPC333" s="534">
        <v>2029</v>
      </c>
      <c r="EPD333" s="534">
        <v>2030</v>
      </c>
      <c r="EPE333" s="362" t="s">
        <v>206</v>
      </c>
      <c r="EPF333" s="2"/>
      <c r="EPG333" s="534">
        <v>2025</v>
      </c>
      <c r="EPH333" s="534">
        <v>2026</v>
      </c>
      <c r="EPI333" s="534">
        <v>2027</v>
      </c>
      <c r="EPJ333" s="534">
        <v>2028</v>
      </c>
      <c r="EPK333" s="534">
        <v>2029</v>
      </c>
      <c r="EPL333" s="534">
        <v>2030</v>
      </c>
      <c r="EPM333" s="362" t="s">
        <v>206</v>
      </c>
      <c r="EPN333" s="2"/>
      <c r="EPO333" s="534">
        <v>2025</v>
      </c>
      <c r="EPP333" s="534">
        <v>2026</v>
      </c>
      <c r="EPQ333" s="534">
        <v>2027</v>
      </c>
      <c r="EPR333" s="534">
        <v>2028</v>
      </c>
      <c r="EPS333" s="534">
        <v>2029</v>
      </c>
      <c r="EPT333" s="534">
        <v>2030</v>
      </c>
      <c r="EPU333" s="362" t="s">
        <v>206</v>
      </c>
      <c r="EPV333" s="2"/>
      <c r="EPW333" s="534">
        <v>2025</v>
      </c>
      <c r="EPX333" s="534">
        <v>2026</v>
      </c>
      <c r="EPY333" s="534">
        <v>2027</v>
      </c>
      <c r="EPZ333" s="534">
        <v>2028</v>
      </c>
      <c r="EQA333" s="534">
        <v>2029</v>
      </c>
      <c r="EQB333" s="534">
        <v>2030</v>
      </c>
      <c r="EQC333" s="362" t="s">
        <v>206</v>
      </c>
      <c r="EQD333" s="2"/>
      <c r="EQE333" s="534">
        <v>2025</v>
      </c>
      <c r="EQF333" s="534">
        <v>2026</v>
      </c>
      <c r="EQG333" s="534">
        <v>2027</v>
      </c>
      <c r="EQH333" s="534">
        <v>2028</v>
      </c>
      <c r="EQI333" s="534">
        <v>2029</v>
      </c>
      <c r="EQJ333" s="534">
        <v>2030</v>
      </c>
      <c r="EQK333" s="362" t="s">
        <v>206</v>
      </c>
      <c r="EQL333" s="2"/>
      <c r="EQM333" s="534">
        <v>2025</v>
      </c>
      <c r="EQN333" s="534">
        <v>2026</v>
      </c>
      <c r="EQO333" s="534">
        <v>2027</v>
      </c>
      <c r="EQP333" s="534">
        <v>2028</v>
      </c>
      <c r="EQQ333" s="534">
        <v>2029</v>
      </c>
      <c r="EQR333" s="534">
        <v>2030</v>
      </c>
      <c r="EQS333" s="362" t="s">
        <v>206</v>
      </c>
      <c r="EQT333" s="2"/>
      <c r="EQU333" s="534">
        <v>2025</v>
      </c>
      <c r="EQV333" s="534">
        <v>2026</v>
      </c>
      <c r="EQW333" s="534">
        <v>2027</v>
      </c>
      <c r="EQX333" s="534">
        <v>2028</v>
      </c>
      <c r="EQY333" s="534">
        <v>2029</v>
      </c>
      <c r="EQZ333" s="534">
        <v>2030</v>
      </c>
      <c r="ERA333" s="362" t="s">
        <v>206</v>
      </c>
      <c r="ERB333" s="2"/>
      <c r="ERC333" s="534">
        <v>2025</v>
      </c>
      <c r="ERD333" s="534">
        <v>2026</v>
      </c>
      <c r="ERE333" s="534">
        <v>2027</v>
      </c>
      <c r="ERF333" s="534">
        <v>2028</v>
      </c>
      <c r="ERG333" s="534">
        <v>2029</v>
      </c>
      <c r="ERH333" s="534">
        <v>2030</v>
      </c>
      <c r="ERI333" s="362" t="s">
        <v>206</v>
      </c>
      <c r="ERJ333" s="2"/>
      <c r="ERK333" s="534">
        <v>2025</v>
      </c>
      <c r="ERL333" s="534">
        <v>2026</v>
      </c>
      <c r="ERM333" s="534">
        <v>2027</v>
      </c>
      <c r="ERN333" s="534">
        <v>2028</v>
      </c>
      <c r="ERO333" s="534">
        <v>2029</v>
      </c>
      <c r="ERP333" s="534">
        <v>2030</v>
      </c>
      <c r="ERQ333" s="362" t="s">
        <v>206</v>
      </c>
      <c r="ERR333" s="2"/>
      <c r="ERS333" s="534">
        <v>2025</v>
      </c>
      <c r="ERT333" s="534">
        <v>2026</v>
      </c>
      <c r="ERU333" s="534">
        <v>2027</v>
      </c>
      <c r="ERV333" s="534">
        <v>2028</v>
      </c>
      <c r="ERW333" s="534">
        <v>2029</v>
      </c>
      <c r="ERX333" s="534">
        <v>2030</v>
      </c>
      <c r="ERY333" s="362" t="s">
        <v>206</v>
      </c>
      <c r="ERZ333" s="2"/>
      <c r="ESA333" s="534">
        <v>2025</v>
      </c>
      <c r="ESB333" s="534">
        <v>2026</v>
      </c>
      <c r="ESC333" s="534">
        <v>2027</v>
      </c>
      <c r="ESD333" s="534">
        <v>2028</v>
      </c>
      <c r="ESE333" s="534">
        <v>2029</v>
      </c>
      <c r="ESF333" s="534">
        <v>2030</v>
      </c>
      <c r="ESG333" s="362" t="s">
        <v>206</v>
      </c>
      <c r="ESH333" s="2"/>
      <c r="ESI333" s="534">
        <v>2025</v>
      </c>
      <c r="ESJ333" s="534">
        <v>2026</v>
      </c>
      <c r="ESK333" s="534">
        <v>2027</v>
      </c>
      <c r="ESL333" s="534">
        <v>2028</v>
      </c>
      <c r="ESM333" s="534">
        <v>2029</v>
      </c>
      <c r="ESN333" s="534">
        <v>2030</v>
      </c>
      <c r="ESO333" s="362" t="s">
        <v>206</v>
      </c>
      <c r="ESP333" s="2"/>
      <c r="ESQ333" s="534">
        <v>2025</v>
      </c>
      <c r="ESR333" s="534">
        <v>2026</v>
      </c>
      <c r="ESS333" s="534">
        <v>2027</v>
      </c>
      <c r="EST333" s="534">
        <v>2028</v>
      </c>
      <c r="ESU333" s="534">
        <v>2029</v>
      </c>
      <c r="ESV333" s="534">
        <v>2030</v>
      </c>
      <c r="ESW333" s="362" t="s">
        <v>206</v>
      </c>
      <c r="ESX333" s="2"/>
      <c r="ESY333" s="534">
        <v>2025</v>
      </c>
      <c r="ESZ333" s="534">
        <v>2026</v>
      </c>
      <c r="ETA333" s="534">
        <v>2027</v>
      </c>
      <c r="ETB333" s="534">
        <v>2028</v>
      </c>
      <c r="ETC333" s="534">
        <v>2029</v>
      </c>
      <c r="ETD333" s="534">
        <v>2030</v>
      </c>
      <c r="ETE333" s="362" t="s">
        <v>206</v>
      </c>
      <c r="ETF333" s="2"/>
      <c r="ETG333" s="534">
        <v>2025</v>
      </c>
      <c r="ETH333" s="534">
        <v>2026</v>
      </c>
      <c r="ETI333" s="534">
        <v>2027</v>
      </c>
      <c r="ETJ333" s="534">
        <v>2028</v>
      </c>
      <c r="ETK333" s="534">
        <v>2029</v>
      </c>
      <c r="ETL333" s="534">
        <v>2030</v>
      </c>
      <c r="ETM333" s="362" t="s">
        <v>206</v>
      </c>
      <c r="ETN333" s="2"/>
      <c r="ETO333" s="534">
        <v>2025</v>
      </c>
      <c r="ETP333" s="534">
        <v>2026</v>
      </c>
      <c r="ETQ333" s="534">
        <v>2027</v>
      </c>
      <c r="ETR333" s="534">
        <v>2028</v>
      </c>
      <c r="ETS333" s="534">
        <v>2029</v>
      </c>
      <c r="ETT333" s="534">
        <v>2030</v>
      </c>
      <c r="ETU333" s="362" t="s">
        <v>206</v>
      </c>
      <c r="ETV333" s="2"/>
      <c r="ETW333" s="534">
        <v>2025</v>
      </c>
      <c r="ETX333" s="534">
        <v>2026</v>
      </c>
      <c r="ETY333" s="534">
        <v>2027</v>
      </c>
      <c r="ETZ333" s="534">
        <v>2028</v>
      </c>
      <c r="EUA333" s="534">
        <v>2029</v>
      </c>
      <c r="EUB333" s="534">
        <v>2030</v>
      </c>
      <c r="EUC333" s="362" t="s">
        <v>206</v>
      </c>
      <c r="EUD333" s="2"/>
      <c r="EUE333" s="534">
        <v>2025</v>
      </c>
      <c r="EUF333" s="534">
        <v>2026</v>
      </c>
      <c r="EUG333" s="534">
        <v>2027</v>
      </c>
      <c r="EUH333" s="534">
        <v>2028</v>
      </c>
      <c r="EUI333" s="534">
        <v>2029</v>
      </c>
      <c r="EUJ333" s="534">
        <v>2030</v>
      </c>
      <c r="EUK333" s="362" t="s">
        <v>206</v>
      </c>
      <c r="EUL333" s="2"/>
      <c r="EUM333" s="534">
        <v>2025</v>
      </c>
      <c r="EUN333" s="534">
        <v>2026</v>
      </c>
      <c r="EUO333" s="534">
        <v>2027</v>
      </c>
      <c r="EUP333" s="534">
        <v>2028</v>
      </c>
      <c r="EUQ333" s="534">
        <v>2029</v>
      </c>
      <c r="EUR333" s="534">
        <v>2030</v>
      </c>
      <c r="EUS333" s="362" t="s">
        <v>206</v>
      </c>
      <c r="EUT333" s="2"/>
      <c r="EUU333" s="534">
        <v>2025</v>
      </c>
      <c r="EUV333" s="534">
        <v>2026</v>
      </c>
      <c r="EUW333" s="534">
        <v>2027</v>
      </c>
      <c r="EUX333" s="534">
        <v>2028</v>
      </c>
      <c r="EUY333" s="534">
        <v>2029</v>
      </c>
      <c r="EUZ333" s="534">
        <v>2030</v>
      </c>
      <c r="EVA333" s="362" t="s">
        <v>206</v>
      </c>
      <c r="EVB333" s="2"/>
      <c r="EVC333" s="534">
        <v>2025</v>
      </c>
      <c r="EVD333" s="534">
        <v>2026</v>
      </c>
      <c r="EVE333" s="534">
        <v>2027</v>
      </c>
      <c r="EVF333" s="534">
        <v>2028</v>
      </c>
      <c r="EVG333" s="534">
        <v>2029</v>
      </c>
      <c r="EVH333" s="534">
        <v>2030</v>
      </c>
      <c r="EVI333" s="362" t="s">
        <v>206</v>
      </c>
      <c r="EVJ333" s="2"/>
      <c r="EVK333" s="534">
        <v>2025</v>
      </c>
      <c r="EVL333" s="534">
        <v>2026</v>
      </c>
      <c r="EVM333" s="534">
        <v>2027</v>
      </c>
      <c r="EVN333" s="534">
        <v>2028</v>
      </c>
      <c r="EVO333" s="534">
        <v>2029</v>
      </c>
      <c r="EVP333" s="534">
        <v>2030</v>
      </c>
      <c r="EVQ333" s="362" t="s">
        <v>206</v>
      </c>
      <c r="EVR333" s="2"/>
      <c r="EVS333" s="534">
        <v>2025</v>
      </c>
      <c r="EVT333" s="534">
        <v>2026</v>
      </c>
      <c r="EVU333" s="534">
        <v>2027</v>
      </c>
      <c r="EVV333" s="534">
        <v>2028</v>
      </c>
      <c r="EVW333" s="534">
        <v>2029</v>
      </c>
      <c r="EVX333" s="534">
        <v>2030</v>
      </c>
      <c r="EVY333" s="362" t="s">
        <v>206</v>
      </c>
      <c r="EVZ333" s="2"/>
      <c r="EWA333" s="534">
        <v>2025</v>
      </c>
      <c r="EWB333" s="534">
        <v>2026</v>
      </c>
      <c r="EWC333" s="534">
        <v>2027</v>
      </c>
      <c r="EWD333" s="534">
        <v>2028</v>
      </c>
      <c r="EWE333" s="534">
        <v>2029</v>
      </c>
      <c r="EWF333" s="534">
        <v>2030</v>
      </c>
      <c r="EWG333" s="362" t="s">
        <v>206</v>
      </c>
      <c r="EWH333" s="2"/>
      <c r="EWI333" s="534">
        <v>2025</v>
      </c>
      <c r="EWJ333" s="534">
        <v>2026</v>
      </c>
      <c r="EWK333" s="534">
        <v>2027</v>
      </c>
      <c r="EWL333" s="534">
        <v>2028</v>
      </c>
      <c r="EWM333" s="534">
        <v>2029</v>
      </c>
      <c r="EWN333" s="534">
        <v>2030</v>
      </c>
      <c r="EWO333" s="362" t="s">
        <v>206</v>
      </c>
      <c r="EWP333" s="2"/>
      <c r="EWQ333" s="534">
        <v>2025</v>
      </c>
      <c r="EWR333" s="534">
        <v>2026</v>
      </c>
      <c r="EWS333" s="534">
        <v>2027</v>
      </c>
      <c r="EWT333" s="534">
        <v>2028</v>
      </c>
      <c r="EWU333" s="534">
        <v>2029</v>
      </c>
      <c r="EWV333" s="534">
        <v>2030</v>
      </c>
      <c r="EWW333" s="362" t="s">
        <v>206</v>
      </c>
      <c r="EWX333" s="2"/>
      <c r="EWY333" s="534">
        <v>2025</v>
      </c>
      <c r="EWZ333" s="534">
        <v>2026</v>
      </c>
      <c r="EXA333" s="534">
        <v>2027</v>
      </c>
      <c r="EXB333" s="534">
        <v>2028</v>
      </c>
      <c r="EXC333" s="534">
        <v>2029</v>
      </c>
      <c r="EXD333" s="534">
        <v>2030</v>
      </c>
      <c r="EXE333" s="362" t="s">
        <v>206</v>
      </c>
      <c r="EXF333" s="2"/>
      <c r="EXG333" s="534">
        <v>2025</v>
      </c>
      <c r="EXH333" s="534">
        <v>2026</v>
      </c>
      <c r="EXI333" s="534">
        <v>2027</v>
      </c>
      <c r="EXJ333" s="534">
        <v>2028</v>
      </c>
      <c r="EXK333" s="534">
        <v>2029</v>
      </c>
      <c r="EXL333" s="534">
        <v>2030</v>
      </c>
      <c r="EXM333" s="362" t="s">
        <v>206</v>
      </c>
      <c r="EXN333" s="2"/>
      <c r="EXO333" s="534">
        <v>2025</v>
      </c>
      <c r="EXP333" s="534">
        <v>2026</v>
      </c>
      <c r="EXQ333" s="534">
        <v>2027</v>
      </c>
      <c r="EXR333" s="534">
        <v>2028</v>
      </c>
      <c r="EXS333" s="534">
        <v>2029</v>
      </c>
      <c r="EXT333" s="534">
        <v>2030</v>
      </c>
      <c r="EXU333" s="362" t="s">
        <v>206</v>
      </c>
      <c r="EXV333" s="2"/>
      <c r="EXW333" s="534">
        <v>2025</v>
      </c>
      <c r="EXX333" s="534">
        <v>2026</v>
      </c>
      <c r="EXY333" s="534">
        <v>2027</v>
      </c>
      <c r="EXZ333" s="534">
        <v>2028</v>
      </c>
      <c r="EYA333" s="534">
        <v>2029</v>
      </c>
      <c r="EYB333" s="534">
        <v>2030</v>
      </c>
      <c r="EYC333" s="362" t="s">
        <v>206</v>
      </c>
      <c r="EYD333" s="2"/>
      <c r="EYE333" s="534">
        <v>2025</v>
      </c>
      <c r="EYF333" s="534">
        <v>2026</v>
      </c>
      <c r="EYG333" s="534">
        <v>2027</v>
      </c>
      <c r="EYH333" s="534">
        <v>2028</v>
      </c>
      <c r="EYI333" s="534">
        <v>2029</v>
      </c>
      <c r="EYJ333" s="534">
        <v>2030</v>
      </c>
      <c r="EYK333" s="362" t="s">
        <v>206</v>
      </c>
      <c r="EYL333" s="2"/>
      <c r="EYM333" s="534">
        <v>2025</v>
      </c>
      <c r="EYN333" s="534">
        <v>2026</v>
      </c>
      <c r="EYO333" s="534">
        <v>2027</v>
      </c>
      <c r="EYP333" s="534">
        <v>2028</v>
      </c>
      <c r="EYQ333" s="534">
        <v>2029</v>
      </c>
      <c r="EYR333" s="534">
        <v>2030</v>
      </c>
      <c r="EYS333" s="362" t="s">
        <v>206</v>
      </c>
      <c r="EYT333" s="2"/>
      <c r="EYU333" s="534">
        <v>2025</v>
      </c>
      <c r="EYV333" s="534">
        <v>2026</v>
      </c>
      <c r="EYW333" s="534">
        <v>2027</v>
      </c>
      <c r="EYX333" s="534">
        <v>2028</v>
      </c>
      <c r="EYY333" s="534">
        <v>2029</v>
      </c>
      <c r="EYZ333" s="534">
        <v>2030</v>
      </c>
      <c r="EZA333" s="362" t="s">
        <v>206</v>
      </c>
      <c r="EZB333" s="2"/>
      <c r="EZC333" s="534">
        <v>2025</v>
      </c>
      <c r="EZD333" s="534">
        <v>2026</v>
      </c>
      <c r="EZE333" s="534">
        <v>2027</v>
      </c>
      <c r="EZF333" s="534">
        <v>2028</v>
      </c>
      <c r="EZG333" s="534">
        <v>2029</v>
      </c>
      <c r="EZH333" s="534">
        <v>2030</v>
      </c>
      <c r="EZI333" s="362" t="s">
        <v>206</v>
      </c>
      <c r="EZJ333" s="2"/>
      <c r="EZK333" s="534">
        <v>2025</v>
      </c>
      <c r="EZL333" s="534">
        <v>2026</v>
      </c>
      <c r="EZM333" s="534">
        <v>2027</v>
      </c>
      <c r="EZN333" s="534">
        <v>2028</v>
      </c>
      <c r="EZO333" s="534">
        <v>2029</v>
      </c>
      <c r="EZP333" s="534">
        <v>2030</v>
      </c>
      <c r="EZQ333" s="362" t="s">
        <v>206</v>
      </c>
      <c r="EZR333" s="2"/>
      <c r="EZS333" s="534">
        <v>2025</v>
      </c>
      <c r="EZT333" s="534">
        <v>2026</v>
      </c>
      <c r="EZU333" s="534">
        <v>2027</v>
      </c>
      <c r="EZV333" s="534">
        <v>2028</v>
      </c>
      <c r="EZW333" s="534">
        <v>2029</v>
      </c>
      <c r="EZX333" s="534">
        <v>2030</v>
      </c>
      <c r="EZY333" s="362" t="s">
        <v>206</v>
      </c>
      <c r="EZZ333" s="2"/>
      <c r="FAA333" s="534">
        <v>2025</v>
      </c>
      <c r="FAB333" s="534">
        <v>2026</v>
      </c>
      <c r="FAC333" s="534">
        <v>2027</v>
      </c>
      <c r="FAD333" s="534">
        <v>2028</v>
      </c>
      <c r="FAE333" s="534">
        <v>2029</v>
      </c>
      <c r="FAF333" s="534">
        <v>2030</v>
      </c>
      <c r="FAG333" s="362" t="s">
        <v>206</v>
      </c>
      <c r="FAH333" s="2"/>
      <c r="FAI333" s="534">
        <v>2025</v>
      </c>
      <c r="FAJ333" s="534">
        <v>2026</v>
      </c>
      <c r="FAK333" s="534">
        <v>2027</v>
      </c>
      <c r="FAL333" s="534">
        <v>2028</v>
      </c>
      <c r="FAM333" s="534">
        <v>2029</v>
      </c>
      <c r="FAN333" s="534">
        <v>2030</v>
      </c>
      <c r="FAO333" s="362" t="s">
        <v>206</v>
      </c>
      <c r="FAP333" s="2"/>
      <c r="FAQ333" s="534">
        <v>2025</v>
      </c>
      <c r="FAR333" s="534">
        <v>2026</v>
      </c>
      <c r="FAS333" s="534">
        <v>2027</v>
      </c>
      <c r="FAT333" s="534">
        <v>2028</v>
      </c>
      <c r="FAU333" s="534">
        <v>2029</v>
      </c>
      <c r="FAV333" s="534">
        <v>2030</v>
      </c>
      <c r="FAW333" s="362" t="s">
        <v>206</v>
      </c>
      <c r="FAX333" s="2"/>
      <c r="FAY333" s="534">
        <v>2025</v>
      </c>
      <c r="FAZ333" s="534">
        <v>2026</v>
      </c>
      <c r="FBA333" s="534">
        <v>2027</v>
      </c>
      <c r="FBB333" s="534">
        <v>2028</v>
      </c>
      <c r="FBC333" s="534">
        <v>2029</v>
      </c>
      <c r="FBD333" s="534">
        <v>2030</v>
      </c>
      <c r="FBE333" s="362" t="s">
        <v>206</v>
      </c>
      <c r="FBF333" s="2"/>
      <c r="FBG333" s="534">
        <v>2025</v>
      </c>
      <c r="FBH333" s="534">
        <v>2026</v>
      </c>
      <c r="FBI333" s="534">
        <v>2027</v>
      </c>
      <c r="FBJ333" s="534">
        <v>2028</v>
      </c>
      <c r="FBK333" s="534">
        <v>2029</v>
      </c>
      <c r="FBL333" s="534">
        <v>2030</v>
      </c>
      <c r="FBM333" s="362" t="s">
        <v>206</v>
      </c>
      <c r="FBN333" s="2"/>
      <c r="FBO333" s="534">
        <v>2025</v>
      </c>
      <c r="FBP333" s="534">
        <v>2026</v>
      </c>
      <c r="FBQ333" s="534">
        <v>2027</v>
      </c>
      <c r="FBR333" s="534">
        <v>2028</v>
      </c>
      <c r="FBS333" s="534">
        <v>2029</v>
      </c>
      <c r="FBT333" s="534">
        <v>2030</v>
      </c>
      <c r="FBU333" s="362" t="s">
        <v>206</v>
      </c>
      <c r="FBV333" s="2"/>
      <c r="FBW333" s="534">
        <v>2025</v>
      </c>
      <c r="FBX333" s="534">
        <v>2026</v>
      </c>
      <c r="FBY333" s="534">
        <v>2027</v>
      </c>
      <c r="FBZ333" s="534">
        <v>2028</v>
      </c>
      <c r="FCA333" s="534">
        <v>2029</v>
      </c>
      <c r="FCB333" s="534">
        <v>2030</v>
      </c>
      <c r="FCC333" s="362" t="s">
        <v>206</v>
      </c>
      <c r="FCD333" s="2"/>
      <c r="FCE333" s="534">
        <v>2025</v>
      </c>
      <c r="FCF333" s="534">
        <v>2026</v>
      </c>
      <c r="FCG333" s="534">
        <v>2027</v>
      </c>
      <c r="FCH333" s="534">
        <v>2028</v>
      </c>
      <c r="FCI333" s="534">
        <v>2029</v>
      </c>
      <c r="FCJ333" s="534">
        <v>2030</v>
      </c>
      <c r="FCK333" s="362" t="s">
        <v>206</v>
      </c>
      <c r="FCL333" s="2"/>
      <c r="FCM333" s="534">
        <v>2025</v>
      </c>
      <c r="FCN333" s="534">
        <v>2026</v>
      </c>
      <c r="FCO333" s="534">
        <v>2027</v>
      </c>
      <c r="FCP333" s="534">
        <v>2028</v>
      </c>
      <c r="FCQ333" s="534">
        <v>2029</v>
      </c>
      <c r="FCR333" s="534">
        <v>2030</v>
      </c>
      <c r="FCS333" s="362" t="s">
        <v>206</v>
      </c>
      <c r="FCT333" s="2"/>
      <c r="FCU333" s="534">
        <v>2025</v>
      </c>
      <c r="FCV333" s="534">
        <v>2026</v>
      </c>
      <c r="FCW333" s="534">
        <v>2027</v>
      </c>
      <c r="FCX333" s="534">
        <v>2028</v>
      </c>
      <c r="FCY333" s="534">
        <v>2029</v>
      </c>
      <c r="FCZ333" s="534">
        <v>2030</v>
      </c>
      <c r="FDA333" s="362" t="s">
        <v>206</v>
      </c>
      <c r="FDB333" s="2"/>
      <c r="FDC333" s="534">
        <v>2025</v>
      </c>
      <c r="FDD333" s="534">
        <v>2026</v>
      </c>
      <c r="FDE333" s="534">
        <v>2027</v>
      </c>
      <c r="FDF333" s="534">
        <v>2028</v>
      </c>
      <c r="FDG333" s="534">
        <v>2029</v>
      </c>
      <c r="FDH333" s="534">
        <v>2030</v>
      </c>
      <c r="FDI333" s="362" t="s">
        <v>206</v>
      </c>
      <c r="FDJ333" s="2"/>
      <c r="FDK333" s="534">
        <v>2025</v>
      </c>
      <c r="FDL333" s="534">
        <v>2026</v>
      </c>
      <c r="FDM333" s="534">
        <v>2027</v>
      </c>
      <c r="FDN333" s="534">
        <v>2028</v>
      </c>
      <c r="FDO333" s="534">
        <v>2029</v>
      </c>
      <c r="FDP333" s="534">
        <v>2030</v>
      </c>
      <c r="FDQ333" s="362" t="s">
        <v>206</v>
      </c>
      <c r="FDR333" s="2"/>
      <c r="FDS333" s="534">
        <v>2025</v>
      </c>
      <c r="FDT333" s="534">
        <v>2026</v>
      </c>
      <c r="FDU333" s="534">
        <v>2027</v>
      </c>
      <c r="FDV333" s="534">
        <v>2028</v>
      </c>
      <c r="FDW333" s="534">
        <v>2029</v>
      </c>
      <c r="FDX333" s="534">
        <v>2030</v>
      </c>
      <c r="FDY333" s="362" t="s">
        <v>206</v>
      </c>
      <c r="FDZ333" s="2"/>
      <c r="FEA333" s="534">
        <v>2025</v>
      </c>
      <c r="FEB333" s="534">
        <v>2026</v>
      </c>
      <c r="FEC333" s="534">
        <v>2027</v>
      </c>
      <c r="FED333" s="534">
        <v>2028</v>
      </c>
      <c r="FEE333" s="534">
        <v>2029</v>
      </c>
      <c r="FEF333" s="534">
        <v>2030</v>
      </c>
      <c r="FEG333" s="362" t="s">
        <v>206</v>
      </c>
      <c r="FEH333" s="2"/>
      <c r="FEI333" s="534">
        <v>2025</v>
      </c>
      <c r="FEJ333" s="534">
        <v>2026</v>
      </c>
      <c r="FEK333" s="534">
        <v>2027</v>
      </c>
      <c r="FEL333" s="534">
        <v>2028</v>
      </c>
      <c r="FEM333" s="534">
        <v>2029</v>
      </c>
      <c r="FEN333" s="534">
        <v>2030</v>
      </c>
      <c r="FEO333" s="362" t="s">
        <v>206</v>
      </c>
      <c r="FEP333" s="2"/>
      <c r="FEQ333" s="534">
        <v>2025</v>
      </c>
      <c r="FER333" s="534">
        <v>2026</v>
      </c>
      <c r="FES333" s="534">
        <v>2027</v>
      </c>
      <c r="FET333" s="534">
        <v>2028</v>
      </c>
      <c r="FEU333" s="534">
        <v>2029</v>
      </c>
      <c r="FEV333" s="534">
        <v>2030</v>
      </c>
      <c r="FEW333" s="362" t="s">
        <v>206</v>
      </c>
      <c r="FEX333" s="2"/>
      <c r="FEY333" s="534">
        <v>2025</v>
      </c>
      <c r="FEZ333" s="534">
        <v>2026</v>
      </c>
      <c r="FFA333" s="534">
        <v>2027</v>
      </c>
      <c r="FFB333" s="534">
        <v>2028</v>
      </c>
      <c r="FFC333" s="534">
        <v>2029</v>
      </c>
      <c r="FFD333" s="534">
        <v>2030</v>
      </c>
      <c r="FFE333" s="362" t="s">
        <v>206</v>
      </c>
      <c r="FFF333" s="2"/>
      <c r="FFG333" s="534">
        <v>2025</v>
      </c>
      <c r="FFH333" s="534">
        <v>2026</v>
      </c>
      <c r="FFI333" s="534">
        <v>2027</v>
      </c>
      <c r="FFJ333" s="534">
        <v>2028</v>
      </c>
      <c r="FFK333" s="534">
        <v>2029</v>
      </c>
      <c r="FFL333" s="534">
        <v>2030</v>
      </c>
      <c r="FFM333" s="362" t="s">
        <v>206</v>
      </c>
      <c r="FFN333" s="2"/>
      <c r="FFO333" s="534">
        <v>2025</v>
      </c>
      <c r="FFP333" s="534">
        <v>2026</v>
      </c>
      <c r="FFQ333" s="534">
        <v>2027</v>
      </c>
      <c r="FFR333" s="534">
        <v>2028</v>
      </c>
      <c r="FFS333" s="534">
        <v>2029</v>
      </c>
      <c r="FFT333" s="534">
        <v>2030</v>
      </c>
      <c r="FFU333" s="362" t="s">
        <v>206</v>
      </c>
      <c r="FFV333" s="2"/>
      <c r="FFW333" s="534">
        <v>2025</v>
      </c>
      <c r="FFX333" s="534">
        <v>2026</v>
      </c>
      <c r="FFY333" s="534">
        <v>2027</v>
      </c>
      <c r="FFZ333" s="534">
        <v>2028</v>
      </c>
      <c r="FGA333" s="534">
        <v>2029</v>
      </c>
      <c r="FGB333" s="534">
        <v>2030</v>
      </c>
      <c r="FGC333" s="362" t="s">
        <v>206</v>
      </c>
      <c r="FGD333" s="2"/>
      <c r="FGE333" s="534">
        <v>2025</v>
      </c>
      <c r="FGF333" s="534">
        <v>2026</v>
      </c>
      <c r="FGG333" s="534">
        <v>2027</v>
      </c>
      <c r="FGH333" s="534">
        <v>2028</v>
      </c>
      <c r="FGI333" s="534">
        <v>2029</v>
      </c>
      <c r="FGJ333" s="534">
        <v>2030</v>
      </c>
      <c r="FGK333" s="362" t="s">
        <v>206</v>
      </c>
      <c r="FGL333" s="2"/>
      <c r="FGM333" s="534">
        <v>2025</v>
      </c>
      <c r="FGN333" s="534">
        <v>2026</v>
      </c>
      <c r="FGO333" s="534">
        <v>2027</v>
      </c>
      <c r="FGP333" s="534">
        <v>2028</v>
      </c>
      <c r="FGQ333" s="534">
        <v>2029</v>
      </c>
      <c r="FGR333" s="534">
        <v>2030</v>
      </c>
      <c r="FGS333" s="362" t="s">
        <v>206</v>
      </c>
      <c r="FGT333" s="2"/>
      <c r="FGU333" s="534">
        <v>2025</v>
      </c>
      <c r="FGV333" s="534">
        <v>2026</v>
      </c>
      <c r="FGW333" s="534">
        <v>2027</v>
      </c>
      <c r="FGX333" s="534">
        <v>2028</v>
      </c>
      <c r="FGY333" s="534">
        <v>2029</v>
      </c>
      <c r="FGZ333" s="534">
        <v>2030</v>
      </c>
      <c r="FHA333" s="362" t="s">
        <v>206</v>
      </c>
      <c r="FHB333" s="2"/>
      <c r="FHC333" s="534">
        <v>2025</v>
      </c>
      <c r="FHD333" s="534">
        <v>2026</v>
      </c>
      <c r="FHE333" s="534">
        <v>2027</v>
      </c>
      <c r="FHF333" s="534">
        <v>2028</v>
      </c>
      <c r="FHG333" s="534">
        <v>2029</v>
      </c>
      <c r="FHH333" s="534">
        <v>2030</v>
      </c>
      <c r="FHI333" s="362" t="s">
        <v>206</v>
      </c>
      <c r="FHJ333" s="2"/>
      <c r="FHK333" s="534">
        <v>2025</v>
      </c>
      <c r="FHL333" s="534">
        <v>2026</v>
      </c>
      <c r="FHM333" s="534">
        <v>2027</v>
      </c>
      <c r="FHN333" s="534">
        <v>2028</v>
      </c>
      <c r="FHO333" s="534">
        <v>2029</v>
      </c>
      <c r="FHP333" s="534">
        <v>2030</v>
      </c>
      <c r="FHQ333" s="362" t="s">
        <v>206</v>
      </c>
      <c r="FHR333" s="2"/>
      <c r="FHS333" s="534">
        <v>2025</v>
      </c>
      <c r="FHT333" s="534">
        <v>2026</v>
      </c>
      <c r="FHU333" s="534">
        <v>2027</v>
      </c>
      <c r="FHV333" s="534">
        <v>2028</v>
      </c>
      <c r="FHW333" s="534">
        <v>2029</v>
      </c>
      <c r="FHX333" s="534">
        <v>2030</v>
      </c>
      <c r="FHY333" s="362" t="s">
        <v>206</v>
      </c>
      <c r="FHZ333" s="2"/>
      <c r="FIA333" s="534">
        <v>2025</v>
      </c>
      <c r="FIB333" s="534">
        <v>2026</v>
      </c>
      <c r="FIC333" s="534">
        <v>2027</v>
      </c>
      <c r="FID333" s="534">
        <v>2028</v>
      </c>
      <c r="FIE333" s="534">
        <v>2029</v>
      </c>
      <c r="FIF333" s="534">
        <v>2030</v>
      </c>
      <c r="FIG333" s="362" t="s">
        <v>206</v>
      </c>
      <c r="FIH333" s="2"/>
      <c r="FII333" s="534">
        <v>2025</v>
      </c>
      <c r="FIJ333" s="534">
        <v>2026</v>
      </c>
      <c r="FIK333" s="534">
        <v>2027</v>
      </c>
      <c r="FIL333" s="534">
        <v>2028</v>
      </c>
      <c r="FIM333" s="534">
        <v>2029</v>
      </c>
      <c r="FIN333" s="534">
        <v>2030</v>
      </c>
      <c r="FIO333" s="362" t="s">
        <v>206</v>
      </c>
      <c r="FIP333" s="2"/>
      <c r="FIQ333" s="534">
        <v>2025</v>
      </c>
      <c r="FIR333" s="534">
        <v>2026</v>
      </c>
      <c r="FIS333" s="534">
        <v>2027</v>
      </c>
      <c r="FIT333" s="534">
        <v>2028</v>
      </c>
      <c r="FIU333" s="534">
        <v>2029</v>
      </c>
      <c r="FIV333" s="534">
        <v>2030</v>
      </c>
      <c r="FIW333" s="362" t="s">
        <v>206</v>
      </c>
      <c r="FIX333" s="2"/>
      <c r="FIY333" s="534">
        <v>2025</v>
      </c>
      <c r="FIZ333" s="534">
        <v>2026</v>
      </c>
      <c r="FJA333" s="534">
        <v>2027</v>
      </c>
      <c r="FJB333" s="534">
        <v>2028</v>
      </c>
      <c r="FJC333" s="534">
        <v>2029</v>
      </c>
      <c r="FJD333" s="534">
        <v>2030</v>
      </c>
      <c r="FJE333" s="362" t="s">
        <v>206</v>
      </c>
      <c r="FJF333" s="2"/>
      <c r="FJG333" s="534">
        <v>2025</v>
      </c>
      <c r="FJH333" s="534">
        <v>2026</v>
      </c>
      <c r="FJI333" s="534">
        <v>2027</v>
      </c>
      <c r="FJJ333" s="534">
        <v>2028</v>
      </c>
      <c r="FJK333" s="534">
        <v>2029</v>
      </c>
      <c r="FJL333" s="534">
        <v>2030</v>
      </c>
      <c r="FJM333" s="362" t="s">
        <v>206</v>
      </c>
      <c r="FJN333" s="2"/>
      <c r="FJO333" s="534">
        <v>2025</v>
      </c>
      <c r="FJP333" s="534">
        <v>2026</v>
      </c>
      <c r="FJQ333" s="534">
        <v>2027</v>
      </c>
      <c r="FJR333" s="534">
        <v>2028</v>
      </c>
      <c r="FJS333" s="534">
        <v>2029</v>
      </c>
      <c r="FJT333" s="534">
        <v>2030</v>
      </c>
      <c r="FJU333" s="362" t="s">
        <v>206</v>
      </c>
      <c r="FJV333" s="2"/>
      <c r="FJW333" s="534">
        <v>2025</v>
      </c>
      <c r="FJX333" s="534">
        <v>2026</v>
      </c>
      <c r="FJY333" s="534">
        <v>2027</v>
      </c>
      <c r="FJZ333" s="534">
        <v>2028</v>
      </c>
      <c r="FKA333" s="534">
        <v>2029</v>
      </c>
      <c r="FKB333" s="534">
        <v>2030</v>
      </c>
      <c r="FKC333" s="362" t="s">
        <v>206</v>
      </c>
      <c r="FKD333" s="2"/>
      <c r="FKE333" s="534">
        <v>2025</v>
      </c>
      <c r="FKF333" s="534">
        <v>2026</v>
      </c>
      <c r="FKG333" s="534">
        <v>2027</v>
      </c>
      <c r="FKH333" s="534">
        <v>2028</v>
      </c>
      <c r="FKI333" s="534">
        <v>2029</v>
      </c>
      <c r="FKJ333" s="534">
        <v>2030</v>
      </c>
      <c r="FKK333" s="362" t="s">
        <v>206</v>
      </c>
      <c r="FKL333" s="2"/>
      <c r="FKM333" s="534">
        <v>2025</v>
      </c>
      <c r="FKN333" s="534">
        <v>2026</v>
      </c>
      <c r="FKO333" s="534">
        <v>2027</v>
      </c>
      <c r="FKP333" s="534">
        <v>2028</v>
      </c>
      <c r="FKQ333" s="534">
        <v>2029</v>
      </c>
      <c r="FKR333" s="534">
        <v>2030</v>
      </c>
      <c r="FKS333" s="362" t="s">
        <v>206</v>
      </c>
      <c r="FKT333" s="2"/>
      <c r="FKU333" s="534">
        <v>2025</v>
      </c>
      <c r="FKV333" s="534">
        <v>2026</v>
      </c>
      <c r="FKW333" s="534">
        <v>2027</v>
      </c>
      <c r="FKX333" s="534">
        <v>2028</v>
      </c>
      <c r="FKY333" s="534">
        <v>2029</v>
      </c>
      <c r="FKZ333" s="534">
        <v>2030</v>
      </c>
      <c r="FLA333" s="362" t="s">
        <v>206</v>
      </c>
      <c r="FLB333" s="2"/>
      <c r="FLC333" s="534">
        <v>2025</v>
      </c>
      <c r="FLD333" s="534">
        <v>2026</v>
      </c>
      <c r="FLE333" s="534">
        <v>2027</v>
      </c>
      <c r="FLF333" s="534">
        <v>2028</v>
      </c>
      <c r="FLG333" s="534">
        <v>2029</v>
      </c>
      <c r="FLH333" s="534">
        <v>2030</v>
      </c>
      <c r="FLI333" s="362" t="s">
        <v>206</v>
      </c>
      <c r="FLJ333" s="2"/>
      <c r="FLK333" s="534">
        <v>2025</v>
      </c>
      <c r="FLL333" s="534">
        <v>2026</v>
      </c>
      <c r="FLM333" s="534">
        <v>2027</v>
      </c>
      <c r="FLN333" s="534">
        <v>2028</v>
      </c>
      <c r="FLO333" s="534">
        <v>2029</v>
      </c>
      <c r="FLP333" s="534">
        <v>2030</v>
      </c>
      <c r="FLQ333" s="362" t="s">
        <v>206</v>
      </c>
      <c r="FLR333" s="2"/>
      <c r="FLS333" s="534">
        <v>2025</v>
      </c>
      <c r="FLT333" s="534">
        <v>2026</v>
      </c>
      <c r="FLU333" s="534">
        <v>2027</v>
      </c>
      <c r="FLV333" s="534">
        <v>2028</v>
      </c>
      <c r="FLW333" s="534">
        <v>2029</v>
      </c>
      <c r="FLX333" s="534">
        <v>2030</v>
      </c>
      <c r="FLY333" s="362" t="s">
        <v>206</v>
      </c>
      <c r="FLZ333" s="2"/>
      <c r="FMA333" s="534">
        <v>2025</v>
      </c>
      <c r="FMB333" s="534">
        <v>2026</v>
      </c>
      <c r="FMC333" s="534">
        <v>2027</v>
      </c>
      <c r="FMD333" s="534">
        <v>2028</v>
      </c>
      <c r="FME333" s="534">
        <v>2029</v>
      </c>
      <c r="FMF333" s="534">
        <v>2030</v>
      </c>
      <c r="FMG333" s="362" t="s">
        <v>206</v>
      </c>
      <c r="FMH333" s="2"/>
      <c r="FMI333" s="534">
        <v>2025</v>
      </c>
      <c r="FMJ333" s="534">
        <v>2026</v>
      </c>
      <c r="FMK333" s="534">
        <v>2027</v>
      </c>
      <c r="FML333" s="534">
        <v>2028</v>
      </c>
      <c r="FMM333" s="534">
        <v>2029</v>
      </c>
      <c r="FMN333" s="534">
        <v>2030</v>
      </c>
      <c r="FMO333" s="362" t="s">
        <v>206</v>
      </c>
      <c r="FMP333" s="2"/>
      <c r="FMQ333" s="534">
        <v>2025</v>
      </c>
      <c r="FMR333" s="534">
        <v>2026</v>
      </c>
      <c r="FMS333" s="534">
        <v>2027</v>
      </c>
      <c r="FMT333" s="534">
        <v>2028</v>
      </c>
      <c r="FMU333" s="534">
        <v>2029</v>
      </c>
      <c r="FMV333" s="534">
        <v>2030</v>
      </c>
      <c r="FMW333" s="362" t="s">
        <v>206</v>
      </c>
      <c r="FMX333" s="2"/>
      <c r="FMY333" s="534">
        <v>2025</v>
      </c>
      <c r="FMZ333" s="534">
        <v>2026</v>
      </c>
      <c r="FNA333" s="534">
        <v>2027</v>
      </c>
      <c r="FNB333" s="534">
        <v>2028</v>
      </c>
      <c r="FNC333" s="534">
        <v>2029</v>
      </c>
      <c r="FND333" s="534">
        <v>2030</v>
      </c>
      <c r="FNE333" s="362" t="s">
        <v>206</v>
      </c>
      <c r="FNF333" s="2"/>
      <c r="FNG333" s="534">
        <v>2025</v>
      </c>
      <c r="FNH333" s="534">
        <v>2026</v>
      </c>
      <c r="FNI333" s="534">
        <v>2027</v>
      </c>
      <c r="FNJ333" s="534">
        <v>2028</v>
      </c>
      <c r="FNK333" s="534">
        <v>2029</v>
      </c>
      <c r="FNL333" s="534">
        <v>2030</v>
      </c>
      <c r="FNM333" s="362" t="s">
        <v>206</v>
      </c>
      <c r="FNN333" s="2"/>
      <c r="FNO333" s="534">
        <v>2025</v>
      </c>
      <c r="FNP333" s="534">
        <v>2026</v>
      </c>
      <c r="FNQ333" s="534">
        <v>2027</v>
      </c>
      <c r="FNR333" s="534">
        <v>2028</v>
      </c>
      <c r="FNS333" s="534">
        <v>2029</v>
      </c>
      <c r="FNT333" s="534">
        <v>2030</v>
      </c>
      <c r="FNU333" s="362" t="s">
        <v>206</v>
      </c>
      <c r="FNV333" s="2"/>
      <c r="FNW333" s="534">
        <v>2025</v>
      </c>
      <c r="FNX333" s="534">
        <v>2026</v>
      </c>
      <c r="FNY333" s="534">
        <v>2027</v>
      </c>
      <c r="FNZ333" s="534">
        <v>2028</v>
      </c>
      <c r="FOA333" s="534">
        <v>2029</v>
      </c>
      <c r="FOB333" s="534">
        <v>2030</v>
      </c>
      <c r="FOC333" s="362" t="s">
        <v>206</v>
      </c>
      <c r="FOD333" s="2"/>
      <c r="FOE333" s="534">
        <v>2025</v>
      </c>
      <c r="FOF333" s="534">
        <v>2026</v>
      </c>
      <c r="FOG333" s="534">
        <v>2027</v>
      </c>
      <c r="FOH333" s="534">
        <v>2028</v>
      </c>
      <c r="FOI333" s="534">
        <v>2029</v>
      </c>
      <c r="FOJ333" s="534">
        <v>2030</v>
      </c>
      <c r="FOK333" s="362" t="s">
        <v>206</v>
      </c>
      <c r="FOL333" s="2"/>
      <c r="FOM333" s="534">
        <v>2025</v>
      </c>
      <c r="FON333" s="534">
        <v>2026</v>
      </c>
      <c r="FOO333" s="534">
        <v>2027</v>
      </c>
      <c r="FOP333" s="534">
        <v>2028</v>
      </c>
      <c r="FOQ333" s="534">
        <v>2029</v>
      </c>
      <c r="FOR333" s="534">
        <v>2030</v>
      </c>
      <c r="FOS333" s="362" t="s">
        <v>206</v>
      </c>
      <c r="FOT333" s="2"/>
      <c r="FOU333" s="534">
        <v>2025</v>
      </c>
      <c r="FOV333" s="534">
        <v>2026</v>
      </c>
      <c r="FOW333" s="534">
        <v>2027</v>
      </c>
      <c r="FOX333" s="534">
        <v>2028</v>
      </c>
      <c r="FOY333" s="534">
        <v>2029</v>
      </c>
      <c r="FOZ333" s="534">
        <v>2030</v>
      </c>
      <c r="FPA333" s="362" t="s">
        <v>206</v>
      </c>
      <c r="FPB333" s="2"/>
      <c r="FPC333" s="534">
        <v>2025</v>
      </c>
      <c r="FPD333" s="534">
        <v>2026</v>
      </c>
      <c r="FPE333" s="534">
        <v>2027</v>
      </c>
      <c r="FPF333" s="534">
        <v>2028</v>
      </c>
      <c r="FPG333" s="534">
        <v>2029</v>
      </c>
      <c r="FPH333" s="534">
        <v>2030</v>
      </c>
      <c r="FPI333" s="362" t="s">
        <v>206</v>
      </c>
      <c r="FPJ333" s="2"/>
      <c r="FPK333" s="534">
        <v>2025</v>
      </c>
      <c r="FPL333" s="534">
        <v>2026</v>
      </c>
      <c r="FPM333" s="534">
        <v>2027</v>
      </c>
      <c r="FPN333" s="534">
        <v>2028</v>
      </c>
      <c r="FPO333" s="534">
        <v>2029</v>
      </c>
      <c r="FPP333" s="534">
        <v>2030</v>
      </c>
      <c r="FPQ333" s="362" t="s">
        <v>206</v>
      </c>
      <c r="FPR333" s="2"/>
      <c r="FPS333" s="534">
        <v>2025</v>
      </c>
      <c r="FPT333" s="534">
        <v>2026</v>
      </c>
      <c r="FPU333" s="534">
        <v>2027</v>
      </c>
      <c r="FPV333" s="534">
        <v>2028</v>
      </c>
      <c r="FPW333" s="534">
        <v>2029</v>
      </c>
      <c r="FPX333" s="534">
        <v>2030</v>
      </c>
      <c r="FPY333" s="362" t="s">
        <v>206</v>
      </c>
      <c r="FPZ333" s="2"/>
      <c r="FQA333" s="534">
        <v>2025</v>
      </c>
      <c r="FQB333" s="534">
        <v>2026</v>
      </c>
      <c r="FQC333" s="534">
        <v>2027</v>
      </c>
      <c r="FQD333" s="534">
        <v>2028</v>
      </c>
      <c r="FQE333" s="534">
        <v>2029</v>
      </c>
      <c r="FQF333" s="534">
        <v>2030</v>
      </c>
      <c r="FQG333" s="362" t="s">
        <v>206</v>
      </c>
      <c r="FQH333" s="2"/>
      <c r="FQI333" s="534">
        <v>2025</v>
      </c>
      <c r="FQJ333" s="534">
        <v>2026</v>
      </c>
      <c r="FQK333" s="534">
        <v>2027</v>
      </c>
      <c r="FQL333" s="534">
        <v>2028</v>
      </c>
      <c r="FQM333" s="534">
        <v>2029</v>
      </c>
      <c r="FQN333" s="534">
        <v>2030</v>
      </c>
      <c r="FQO333" s="362" t="s">
        <v>206</v>
      </c>
      <c r="FQP333" s="2"/>
      <c r="FQQ333" s="534">
        <v>2025</v>
      </c>
      <c r="FQR333" s="534">
        <v>2026</v>
      </c>
      <c r="FQS333" s="534">
        <v>2027</v>
      </c>
      <c r="FQT333" s="534">
        <v>2028</v>
      </c>
      <c r="FQU333" s="534">
        <v>2029</v>
      </c>
      <c r="FQV333" s="534">
        <v>2030</v>
      </c>
      <c r="FQW333" s="362" t="s">
        <v>206</v>
      </c>
      <c r="FQX333" s="2"/>
      <c r="FQY333" s="534">
        <v>2025</v>
      </c>
      <c r="FQZ333" s="534">
        <v>2026</v>
      </c>
      <c r="FRA333" s="534">
        <v>2027</v>
      </c>
      <c r="FRB333" s="534">
        <v>2028</v>
      </c>
      <c r="FRC333" s="534">
        <v>2029</v>
      </c>
      <c r="FRD333" s="534">
        <v>2030</v>
      </c>
      <c r="FRE333" s="362" t="s">
        <v>206</v>
      </c>
      <c r="FRF333" s="2"/>
      <c r="FRG333" s="534">
        <v>2025</v>
      </c>
      <c r="FRH333" s="534">
        <v>2026</v>
      </c>
      <c r="FRI333" s="534">
        <v>2027</v>
      </c>
      <c r="FRJ333" s="534">
        <v>2028</v>
      </c>
      <c r="FRK333" s="534">
        <v>2029</v>
      </c>
      <c r="FRL333" s="534">
        <v>2030</v>
      </c>
      <c r="FRM333" s="362" t="s">
        <v>206</v>
      </c>
      <c r="FRN333" s="2"/>
      <c r="FRO333" s="534">
        <v>2025</v>
      </c>
      <c r="FRP333" s="534">
        <v>2026</v>
      </c>
      <c r="FRQ333" s="534">
        <v>2027</v>
      </c>
      <c r="FRR333" s="534">
        <v>2028</v>
      </c>
      <c r="FRS333" s="534">
        <v>2029</v>
      </c>
      <c r="FRT333" s="534">
        <v>2030</v>
      </c>
      <c r="FRU333" s="362" t="s">
        <v>206</v>
      </c>
      <c r="FRV333" s="2"/>
      <c r="FRW333" s="534">
        <v>2025</v>
      </c>
      <c r="FRX333" s="534">
        <v>2026</v>
      </c>
      <c r="FRY333" s="534">
        <v>2027</v>
      </c>
      <c r="FRZ333" s="534">
        <v>2028</v>
      </c>
      <c r="FSA333" s="534">
        <v>2029</v>
      </c>
      <c r="FSB333" s="534">
        <v>2030</v>
      </c>
      <c r="FSC333" s="362" t="s">
        <v>206</v>
      </c>
      <c r="FSD333" s="2"/>
      <c r="FSE333" s="534">
        <v>2025</v>
      </c>
      <c r="FSF333" s="534">
        <v>2026</v>
      </c>
      <c r="FSG333" s="534">
        <v>2027</v>
      </c>
      <c r="FSH333" s="534">
        <v>2028</v>
      </c>
      <c r="FSI333" s="534">
        <v>2029</v>
      </c>
      <c r="FSJ333" s="534">
        <v>2030</v>
      </c>
      <c r="FSK333" s="362" t="s">
        <v>206</v>
      </c>
      <c r="FSL333" s="2"/>
      <c r="FSM333" s="534">
        <v>2025</v>
      </c>
      <c r="FSN333" s="534">
        <v>2026</v>
      </c>
      <c r="FSO333" s="534">
        <v>2027</v>
      </c>
      <c r="FSP333" s="534">
        <v>2028</v>
      </c>
      <c r="FSQ333" s="534">
        <v>2029</v>
      </c>
      <c r="FSR333" s="534">
        <v>2030</v>
      </c>
      <c r="FSS333" s="362" t="s">
        <v>206</v>
      </c>
      <c r="FST333" s="2"/>
      <c r="FSU333" s="534">
        <v>2025</v>
      </c>
      <c r="FSV333" s="534">
        <v>2026</v>
      </c>
      <c r="FSW333" s="534">
        <v>2027</v>
      </c>
      <c r="FSX333" s="534">
        <v>2028</v>
      </c>
      <c r="FSY333" s="534">
        <v>2029</v>
      </c>
      <c r="FSZ333" s="534">
        <v>2030</v>
      </c>
      <c r="FTA333" s="362" t="s">
        <v>206</v>
      </c>
      <c r="FTB333" s="2"/>
      <c r="FTC333" s="534">
        <v>2025</v>
      </c>
      <c r="FTD333" s="534">
        <v>2026</v>
      </c>
      <c r="FTE333" s="534">
        <v>2027</v>
      </c>
      <c r="FTF333" s="534">
        <v>2028</v>
      </c>
      <c r="FTG333" s="534">
        <v>2029</v>
      </c>
      <c r="FTH333" s="534">
        <v>2030</v>
      </c>
      <c r="FTI333" s="362" t="s">
        <v>206</v>
      </c>
      <c r="FTJ333" s="2"/>
      <c r="FTK333" s="534">
        <v>2025</v>
      </c>
      <c r="FTL333" s="534">
        <v>2026</v>
      </c>
      <c r="FTM333" s="534">
        <v>2027</v>
      </c>
      <c r="FTN333" s="534">
        <v>2028</v>
      </c>
      <c r="FTO333" s="534">
        <v>2029</v>
      </c>
      <c r="FTP333" s="534">
        <v>2030</v>
      </c>
      <c r="FTQ333" s="362" t="s">
        <v>206</v>
      </c>
      <c r="FTR333" s="2"/>
      <c r="FTS333" s="534">
        <v>2025</v>
      </c>
      <c r="FTT333" s="534">
        <v>2026</v>
      </c>
      <c r="FTU333" s="534">
        <v>2027</v>
      </c>
      <c r="FTV333" s="534">
        <v>2028</v>
      </c>
      <c r="FTW333" s="534">
        <v>2029</v>
      </c>
      <c r="FTX333" s="534">
        <v>2030</v>
      </c>
      <c r="FTY333" s="362" t="s">
        <v>206</v>
      </c>
      <c r="FTZ333" s="2"/>
      <c r="FUA333" s="534">
        <v>2025</v>
      </c>
      <c r="FUB333" s="534">
        <v>2026</v>
      </c>
      <c r="FUC333" s="534">
        <v>2027</v>
      </c>
      <c r="FUD333" s="534">
        <v>2028</v>
      </c>
      <c r="FUE333" s="534">
        <v>2029</v>
      </c>
      <c r="FUF333" s="534">
        <v>2030</v>
      </c>
      <c r="FUG333" s="362" t="s">
        <v>206</v>
      </c>
      <c r="FUH333" s="2"/>
      <c r="FUI333" s="534">
        <v>2025</v>
      </c>
      <c r="FUJ333" s="534">
        <v>2026</v>
      </c>
      <c r="FUK333" s="534">
        <v>2027</v>
      </c>
      <c r="FUL333" s="534">
        <v>2028</v>
      </c>
      <c r="FUM333" s="534">
        <v>2029</v>
      </c>
      <c r="FUN333" s="534">
        <v>2030</v>
      </c>
      <c r="FUO333" s="362" t="s">
        <v>206</v>
      </c>
      <c r="FUP333" s="2"/>
      <c r="FUQ333" s="534">
        <v>2025</v>
      </c>
      <c r="FUR333" s="534">
        <v>2026</v>
      </c>
      <c r="FUS333" s="534">
        <v>2027</v>
      </c>
      <c r="FUT333" s="534">
        <v>2028</v>
      </c>
      <c r="FUU333" s="534">
        <v>2029</v>
      </c>
      <c r="FUV333" s="534">
        <v>2030</v>
      </c>
      <c r="FUW333" s="362" t="s">
        <v>206</v>
      </c>
      <c r="FUX333" s="2"/>
      <c r="FUY333" s="534">
        <v>2025</v>
      </c>
      <c r="FUZ333" s="534">
        <v>2026</v>
      </c>
      <c r="FVA333" s="534">
        <v>2027</v>
      </c>
      <c r="FVB333" s="534">
        <v>2028</v>
      </c>
      <c r="FVC333" s="534">
        <v>2029</v>
      </c>
      <c r="FVD333" s="534">
        <v>2030</v>
      </c>
      <c r="FVE333" s="362" t="s">
        <v>206</v>
      </c>
      <c r="FVF333" s="2"/>
      <c r="FVG333" s="534">
        <v>2025</v>
      </c>
      <c r="FVH333" s="534">
        <v>2026</v>
      </c>
      <c r="FVI333" s="534">
        <v>2027</v>
      </c>
      <c r="FVJ333" s="534">
        <v>2028</v>
      </c>
      <c r="FVK333" s="534">
        <v>2029</v>
      </c>
      <c r="FVL333" s="534">
        <v>2030</v>
      </c>
      <c r="FVM333" s="362" t="s">
        <v>206</v>
      </c>
      <c r="FVN333" s="2"/>
      <c r="FVO333" s="534">
        <v>2025</v>
      </c>
      <c r="FVP333" s="534">
        <v>2026</v>
      </c>
      <c r="FVQ333" s="534">
        <v>2027</v>
      </c>
      <c r="FVR333" s="534">
        <v>2028</v>
      </c>
      <c r="FVS333" s="534">
        <v>2029</v>
      </c>
      <c r="FVT333" s="534">
        <v>2030</v>
      </c>
      <c r="FVU333" s="362" t="s">
        <v>206</v>
      </c>
      <c r="FVV333" s="2"/>
      <c r="FVW333" s="534">
        <v>2025</v>
      </c>
      <c r="FVX333" s="534">
        <v>2026</v>
      </c>
      <c r="FVY333" s="534">
        <v>2027</v>
      </c>
      <c r="FVZ333" s="534">
        <v>2028</v>
      </c>
      <c r="FWA333" s="534">
        <v>2029</v>
      </c>
      <c r="FWB333" s="534">
        <v>2030</v>
      </c>
      <c r="FWC333" s="362" t="s">
        <v>206</v>
      </c>
      <c r="FWD333" s="2"/>
      <c r="FWE333" s="534">
        <v>2025</v>
      </c>
      <c r="FWF333" s="534">
        <v>2026</v>
      </c>
      <c r="FWG333" s="534">
        <v>2027</v>
      </c>
      <c r="FWH333" s="534">
        <v>2028</v>
      </c>
      <c r="FWI333" s="534">
        <v>2029</v>
      </c>
      <c r="FWJ333" s="534">
        <v>2030</v>
      </c>
      <c r="FWK333" s="362" t="s">
        <v>206</v>
      </c>
      <c r="FWL333" s="2"/>
      <c r="FWM333" s="534">
        <v>2025</v>
      </c>
      <c r="FWN333" s="534">
        <v>2026</v>
      </c>
      <c r="FWO333" s="534">
        <v>2027</v>
      </c>
      <c r="FWP333" s="534">
        <v>2028</v>
      </c>
      <c r="FWQ333" s="534">
        <v>2029</v>
      </c>
      <c r="FWR333" s="534">
        <v>2030</v>
      </c>
      <c r="FWS333" s="362" t="s">
        <v>206</v>
      </c>
      <c r="FWT333" s="2"/>
      <c r="FWU333" s="534">
        <v>2025</v>
      </c>
      <c r="FWV333" s="534">
        <v>2026</v>
      </c>
      <c r="FWW333" s="534">
        <v>2027</v>
      </c>
      <c r="FWX333" s="534">
        <v>2028</v>
      </c>
      <c r="FWY333" s="534">
        <v>2029</v>
      </c>
      <c r="FWZ333" s="534">
        <v>2030</v>
      </c>
      <c r="FXA333" s="362" t="s">
        <v>206</v>
      </c>
      <c r="FXB333" s="2"/>
      <c r="FXC333" s="534">
        <v>2025</v>
      </c>
      <c r="FXD333" s="534">
        <v>2026</v>
      </c>
      <c r="FXE333" s="534">
        <v>2027</v>
      </c>
      <c r="FXF333" s="534">
        <v>2028</v>
      </c>
      <c r="FXG333" s="534">
        <v>2029</v>
      </c>
      <c r="FXH333" s="534">
        <v>2030</v>
      </c>
      <c r="FXI333" s="362" t="s">
        <v>206</v>
      </c>
      <c r="FXJ333" s="2"/>
      <c r="FXK333" s="534">
        <v>2025</v>
      </c>
      <c r="FXL333" s="534">
        <v>2026</v>
      </c>
      <c r="FXM333" s="534">
        <v>2027</v>
      </c>
      <c r="FXN333" s="534">
        <v>2028</v>
      </c>
      <c r="FXO333" s="534">
        <v>2029</v>
      </c>
      <c r="FXP333" s="534">
        <v>2030</v>
      </c>
      <c r="FXQ333" s="362" t="s">
        <v>206</v>
      </c>
      <c r="FXR333" s="2"/>
      <c r="FXS333" s="534">
        <v>2025</v>
      </c>
      <c r="FXT333" s="534">
        <v>2026</v>
      </c>
      <c r="FXU333" s="534">
        <v>2027</v>
      </c>
      <c r="FXV333" s="534">
        <v>2028</v>
      </c>
      <c r="FXW333" s="534">
        <v>2029</v>
      </c>
      <c r="FXX333" s="534">
        <v>2030</v>
      </c>
      <c r="FXY333" s="362" t="s">
        <v>206</v>
      </c>
      <c r="FXZ333" s="2"/>
      <c r="FYA333" s="534">
        <v>2025</v>
      </c>
      <c r="FYB333" s="534">
        <v>2026</v>
      </c>
      <c r="FYC333" s="534">
        <v>2027</v>
      </c>
      <c r="FYD333" s="534">
        <v>2028</v>
      </c>
      <c r="FYE333" s="534">
        <v>2029</v>
      </c>
      <c r="FYF333" s="534">
        <v>2030</v>
      </c>
      <c r="FYG333" s="362" t="s">
        <v>206</v>
      </c>
      <c r="FYH333" s="2"/>
      <c r="FYI333" s="534">
        <v>2025</v>
      </c>
      <c r="FYJ333" s="534">
        <v>2026</v>
      </c>
      <c r="FYK333" s="534">
        <v>2027</v>
      </c>
      <c r="FYL333" s="534">
        <v>2028</v>
      </c>
      <c r="FYM333" s="534">
        <v>2029</v>
      </c>
      <c r="FYN333" s="534">
        <v>2030</v>
      </c>
      <c r="FYO333" s="362" t="s">
        <v>206</v>
      </c>
      <c r="FYP333" s="2"/>
      <c r="FYQ333" s="534">
        <v>2025</v>
      </c>
      <c r="FYR333" s="534">
        <v>2026</v>
      </c>
      <c r="FYS333" s="534">
        <v>2027</v>
      </c>
      <c r="FYT333" s="534">
        <v>2028</v>
      </c>
      <c r="FYU333" s="534">
        <v>2029</v>
      </c>
      <c r="FYV333" s="534">
        <v>2030</v>
      </c>
      <c r="FYW333" s="362" t="s">
        <v>206</v>
      </c>
      <c r="FYX333" s="2"/>
      <c r="FYY333" s="534">
        <v>2025</v>
      </c>
      <c r="FYZ333" s="534">
        <v>2026</v>
      </c>
      <c r="FZA333" s="534">
        <v>2027</v>
      </c>
      <c r="FZB333" s="534">
        <v>2028</v>
      </c>
      <c r="FZC333" s="534">
        <v>2029</v>
      </c>
      <c r="FZD333" s="534">
        <v>2030</v>
      </c>
      <c r="FZE333" s="362" t="s">
        <v>206</v>
      </c>
      <c r="FZF333" s="2"/>
      <c r="FZG333" s="534">
        <v>2025</v>
      </c>
      <c r="FZH333" s="534">
        <v>2026</v>
      </c>
      <c r="FZI333" s="534">
        <v>2027</v>
      </c>
      <c r="FZJ333" s="534">
        <v>2028</v>
      </c>
      <c r="FZK333" s="534">
        <v>2029</v>
      </c>
      <c r="FZL333" s="534">
        <v>2030</v>
      </c>
      <c r="FZM333" s="362" t="s">
        <v>206</v>
      </c>
      <c r="FZN333" s="2"/>
      <c r="FZO333" s="534">
        <v>2025</v>
      </c>
      <c r="FZP333" s="534">
        <v>2026</v>
      </c>
      <c r="FZQ333" s="534">
        <v>2027</v>
      </c>
      <c r="FZR333" s="534">
        <v>2028</v>
      </c>
      <c r="FZS333" s="534">
        <v>2029</v>
      </c>
      <c r="FZT333" s="534">
        <v>2030</v>
      </c>
      <c r="FZU333" s="362" t="s">
        <v>206</v>
      </c>
      <c r="FZV333" s="2"/>
      <c r="FZW333" s="534">
        <v>2025</v>
      </c>
      <c r="FZX333" s="534">
        <v>2026</v>
      </c>
      <c r="FZY333" s="534">
        <v>2027</v>
      </c>
      <c r="FZZ333" s="534">
        <v>2028</v>
      </c>
      <c r="GAA333" s="534">
        <v>2029</v>
      </c>
      <c r="GAB333" s="534">
        <v>2030</v>
      </c>
      <c r="GAC333" s="362" t="s">
        <v>206</v>
      </c>
      <c r="GAD333" s="2"/>
      <c r="GAE333" s="534">
        <v>2025</v>
      </c>
      <c r="GAF333" s="534">
        <v>2026</v>
      </c>
      <c r="GAG333" s="534">
        <v>2027</v>
      </c>
      <c r="GAH333" s="534">
        <v>2028</v>
      </c>
      <c r="GAI333" s="534">
        <v>2029</v>
      </c>
      <c r="GAJ333" s="534">
        <v>2030</v>
      </c>
      <c r="GAK333" s="362" t="s">
        <v>206</v>
      </c>
      <c r="GAL333" s="2"/>
      <c r="GAM333" s="534">
        <v>2025</v>
      </c>
      <c r="GAN333" s="534">
        <v>2026</v>
      </c>
      <c r="GAO333" s="534">
        <v>2027</v>
      </c>
      <c r="GAP333" s="534">
        <v>2028</v>
      </c>
      <c r="GAQ333" s="534">
        <v>2029</v>
      </c>
      <c r="GAR333" s="534">
        <v>2030</v>
      </c>
      <c r="GAS333" s="362" t="s">
        <v>206</v>
      </c>
      <c r="GAT333" s="2"/>
      <c r="GAU333" s="534">
        <v>2025</v>
      </c>
      <c r="GAV333" s="534">
        <v>2026</v>
      </c>
      <c r="GAW333" s="534">
        <v>2027</v>
      </c>
      <c r="GAX333" s="534">
        <v>2028</v>
      </c>
      <c r="GAY333" s="534">
        <v>2029</v>
      </c>
      <c r="GAZ333" s="534">
        <v>2030</v>
      </c>
      <c r="GBA333" s="362" t="s">
        <v>206</v>
      </c>
      <c r="GBB333" s="2"/>
      <c r="GBC333" s="534">
        <v>2025</v>
      </c>
      <c r="GBD333" s="534">
        <v>2026</v>
      </c>
      <c r="GBE333" s="534">
        <v>2027</v>
      </c>
      <c r="GBF333" s="534">
        <v>2028</v>
      </c>
      <c r="GBG333" s="534">
        <v>2029</v>
      </c>
      <c r="GBH333" s="534">
        <v>2030</v>
      </c>
      <c r="GBI333" s="362" t="s">
        <v>206</v>
      </c>
      <c r="GBJ333" s="2"/>
      <c r="GBK333" s="534">
        <v>2025</v>
      </c>
      <c r="GBL333" s="534">
        <v>2026</v>
      </c>
      <c r="GBM333" s="534">
        <v>2027</v>
      </c>
      <c r="GBN333" s="534">
        <v>2028</v>
      </c>
      <c r="GBO333" s="534">
        <v>2029</v>
      </c>
      <c r="GBP333" s="534">
        <v>2030</v>
      </c>
      <c r="GBQ333" s="362" t="s">
        <v>206</v>
      </c>
      <c r="GBR333" s="2"/>
      <c r="GBS333" s="534">
        <v>2025</v>
      </c>
      <c r="GBT333" s="534">
        <v>2026</v>
      </c>
      <c r="GBU333" s="534">
        <v>2027</v>
      </c>
      <c r="GBV333" s="534">
        <v>2028</v>
      </c>
      <c r="GBW333" s="534">
        <v>2029</v>
      </c>
      <c r="GBX333" s="534">
        <v>2030</v>
      </c>
      <c r="GBY333" s="362" t="s">
        <v>206</v>
      </c>
      <c r="GBZ333" s="2"/>
      <c r="GCA333" s="534">
        <v>2025</v>
      </c>
      <c r="GCB333" s="534">
        <v>2026</v>
      </c>
      <c r="GCC333" s="534">
        <v>2027</v>
      </c>
      <c r="GCD333" s="534">
        <v>2028</v>
      </c>
      <c r="GCE333" s="534">
        <v>2029</v>
      </c>
      <c r="GCF333" s="534">
        <v>2030</v>
      </c>
      <c r="GCG333" s="362" t="s">
        <v>206</v>
      </c>
      <c r="GCH333" s="2"/>
      <c r="GCI333" s="534">
        <v>2025</v>
      </c>
      <c r="GCJ333" s="534">
        <v>2026</v>
      </c>
      <c r="GCK333" s="534">
        <v>2027</v>
      </c>
      <c r="GCL333" s="534">
        <v>2028</v>
      </c>
      <c r="GCM333" s="534">
        <v>2029</v>
      </c>
      <c r="GCN333" s="534">
        <v>2030</v>
      </c>
      <c r="GCO333" s="362" t="s">
        <v>206</v>
      </c>
      <c r="GCP333" s="2"/>
      <c r="GCQ333" s="534">
        <v>2025</v>
      </c>
      <c r="GCR333" s="534">
        <v>2026</v>
      </c>
      <c r="GCS333" s="534">
        <v>2027</v>
      </c>
      <c r="GCT333" s="534">
        <v>2028</v>
      </c>
      <c r="GCU333" s="534">
        <v>2029</v>
      </c>
      <c r="GCV333" s="534">
        <v>2030</v>
      </c>
      <c r="GCW333" s="362" t="s">
        <v>206</v>
      </c>
      <c r="GCX333" s="2"/>
      <c r="GCY333" s="534">
        <v>2025</v>
      </c>
      <c r="GCZ333" s="534">
        <v>2026</v>
      </c>
      <c r="GDA333" s="534">
        <v>2027</v>
      </c>
      <c r="GDB333" s="534">
        <v>2028</v>
      </c>
      <c r="GDC333" s="534">
        <v>2029</v>
      </c>
      <c r="GDD333" s="534">
        <v>2030</v>
      </c>
      <c r="GDE333" s="362" t="s">
        <v>206</v>
      </c>
      <c r="GDF333" s="2"/>
      <c r="GDG333" s="534">
        <v>2025</v>
      </c>
      <c r="GDH333" s="534">
        <v>2026</v>
      </c>
      <c r="GDI333" s="534">
        <v>2027</v>
      </c>
      <c r="GDJ333" s="534">
        <v>2028</v>
      </c>
      <c r="GDK333" s="534">
        <v>2029</v>
      </c>
      <c r="GDL333" s="534">
        <v>2030</v>
      </c>
      <c r="GDM333" s="362" t="s">
        <v>206</v>
      </c>
      <c r="GDN333" s="2"/>
      <c r="GDO333" s="534">
        <v>2025</v>
      </c>
      <c r="GDP333" s="534">
        <v>2026</v>
      </c>
      <c r="GDQ333" s="534">
        <v>2027</v>
      </c>
      <c r="GDR333" s="534">
        <v>2028</v>
      </c>
      <c r="GDS333" s="534">
        <v>2029</v>
      </c>
      <c r="GDT333" s="534">
        <v>2030</v>
      </c>
      <c r="GDU333" s="362" t="s">
        <v>206</v>
      </c>
      <c r="GDV333" s="2"/>
      <c r="GDW333" s="534">
        <v>2025</v>
      </c>
      <c r="GDX333" s="534">
        <v>2026</v>
      </c>
      <c r="GDY333" s="534">
        <v>2027</v>
      </c>
      <c r="GDZ333" s="534">
        <v>2028</v>
      </c>
      <c r="GEA333" s="534">
        <v>2029</v>
      </c>
      <c r="GEB333" s="534">
        <v>2030</v>
      </c>
      <c r="GEC333" s="362" t="s">
        <v>206</v>
      </c>
      <c r="GED333" s="2"/>
      <c r="GEE333" s="534">
        <v>2025</v>
      </c>
      <c r="GEF333" s="534">
        <v>2026</v>
      </c>
      <c r="GEG333" s="534">
        <v>2027</v>
      </c>
      <c r="GEH333" s="534">
        <v>2028</v>
      </c>
      <c r="GEI333" s="534">
        <v>2029</v>
      </c>
      <c r="GEJ333" s="534">
        <v>2030</v>
      </c>
      <c r="GEK333" s="362" t="s">
        <v>206</v>
      </c>
      <c r="GEL333" s="2"/>
      <c r="GEM333" s="534">
        <v>2025</v>
      </c>
      <c r="GEN333" s="534">
        <v>2026</v>
      </c>
      <c r="GEO333" s="534">
        <v>2027</v>
      </c>
      <c r="GEP333" s="534">
        <v>2028</v>
      </c>
      <c r="GEQ333" s="534">
        <v>2029</v>
      </c>
      <c r="GER333" s="534">
        <v>2030</v>
      </c>
      <c r="GES333" s="362" t="s">
        <v>206</v>
      </c>
      <c r="GET333" s="2"/>
      <c r="GEU333" s="534">
        <v>2025</v>
      </c>
      <c r="GEV333" s="534">
        <v>2026</v>
      </c>
      <c r="GEW333" s="534">
        <v>2027</v>
      </c>
      <c r="GEX333" s="534">
        <v>2028</v>
      </c>
      <c r="GEY333" s="534">
        <v>2029</v>
      </c>
      <c r="GEZ333" s="534">
        <v>2030</v>
      </c>
      <c r="GFA333" s="362" t="s">
        <v>206</v>
      </c>
      <c r="GFB333" s="2"/>
      <c r="GFC333" s="534">
        <v>2025</v>
      </c>
      <c r="GFD333" s="534">
        <v>2026</v>
      </c>
      <c r="GFE333" s="534">
        <v>2027</v>
      </c>
      <c r="GFF333" s="534">
        <v>2028</v>
      </c>
      <c r="GFG333" s="534">
        <v>2029</v>
      </c>
      <c r="GFH333" s="534">
        <v>2030</v>
      </c>
      <c r="GFI333" s="362" t="s">
        <v>206</v>
      </c>
      <c r="GFJ333" s="2"/>
      <c r="GFK333" s="534">
        <v>2025</v>
      </c>
      <c r="GFL333" s="534">
        <v>2026</v>
      </c>
      <c r="GFM333" s="534">
        <v>2027</v>
      </c>
      <c r="GFN333" s="534">
        <v>2028</v>
      </c>
      <c r="GFO333" s="534">
        <v>2029</v>
      </c>
      <c r="GFP333" s="534">
        <v>2030</v>
      </c>
      <c r="GFQ333" s="362" t="s">
        <v>206</v>
      </c>
      <c r="GFR333" s="2"/>
      <c r="GFS333" s="534">
        <v>2025</v>
      </c>
      <c r="GFT333" s="534">
        <v>2026</v>
      </c>
      <c r="GFU333" s="534">
        <v>2027</v>
      </c>
      <c r="GFV333" s="534">
        <v>2028</v>
      </c>
      <c r="GFW333" s="534">
        <v>2029</v>
      </c>
      <c r="GFX333" s="534">
        <v>2030</v>
      </c>
      <c r="GFY333" s="362" t="s">
        <v>206</v>
      </c>
      <c r="GFZ333" s="2"/>
      <c r="GGA333" s="534">
        <v>2025</v>
      </c>
      <c r="GGB333" s="534">
        <v>2026</v>
      </c>
      <c r="GGC333" s="534">
        <v>2027</v>
      </c>
      <c r="GGD333" s="534">
        <v>2028</v>
      </c>
      <c r="GGE333" s="534">
        <v>2029</v>
      </c>
      <c r="GGF333" s="534">
        <v>2030</v>
      </c>
      <c r="GGG333" s="362" t="s">
        <v>206</v>
      </c>
      <c r="GGH333" s="2"/>
      <c r="GGI333" s="534">
        <v>2025</v>
      </c>
      <c r="GGJ333" s="534">
        <v>2026</v>
      </c>
      <c r="GGK333" s="534">
        <v>2027</v>
      </c>
      <c r="GGL333" s="534">
        <v>2028</v>
      </c>
      <c r="GGM333" s="534">
        <v>2029</v>
      </c>
      <c r="GGN333" s="534">
        <v>2030</v>
      </c>
      <c r="GGO333" s="362" t="s">
        <v>206</v>
      </c>
      <c r="GGP333" s="2"/>
      <c r="GGQ333" s="534">
        <v>2025</v>
      </c>
      <c r="GGR333" s="534">
        <v>2026</v>
      </c>
      <c r="GGS333" s="534">
        <v>2027</v>
      </c>
      <c r="GGT333" s="534">
        <v>2028</v>
      </c>
      <c r="GGU333" s="534">
        <v>2029</v>
      </c>
      <c r="GGV333" s="534">
        <v>2030</v>
      </c>
      <c r="GGW333" s="362" t="s">
        <v>206</v>
      </c>
      <c r="GGX333" s="2"/>
      <c r="GGY333" s="534">
        <v>2025</v>
      </c>
      <c r="GGZ333" s="534">
        <v>2026</v>
      </c>
      <c r="GHA333" s="534">
        <v>2027</v>
      </c>
      <c r="GHB333" s="534">
        <v>2028</v>
      </c>
      <c r="GHC333" s="534">
        <v>2029</v>
      </c>
      <c r="GHD333" s="534">
        <v>2030</v>
      </c>
      <c r="GHE333" s="362" t="s">
        <v>206</v>
      </c>
      <c r="GHF333" s="2"/>
      <c r="GHG333" s="534">
        <v>2025</v>
      </c>
      <c r="GHH333" s="534">
        <v>2026</v>
      </c>
      <c r="GHI333" s="534">
        <v>2027</v>
      </c>
      <c r="GHJ333" s="534">
        <v>2028</v>
      </c>
      <c r="GHK333" s="534">
        <v>2029</v>
      </c>
      <c r="GHL333" s="534">
        <v>2030</v>
      </c>
      <c r="GHM333" s="362" t="s">
        <v>206</v>
      </c>
      <c r="GHN333" s="2"/>
      <c r="GHO333" s="534">
        <v>2025</v>
      </c>
      <c r="GHP333" s="534">
        <v>2026</v>
      </c>
      <c r="GHQ333" s="534">
        <v>2027</v>
      </c>
      <c r="GHR333" s="534">
        <v>2028</v>
      </c>
      <c r="GHS333" s="534">
        <v>2029</v>
      </c>
      <c r="GHT333" s="534">
        <v>2030</v>
      </c>
      <c r="GHU333" s="362" t="s">
        <v>206</v>
      </c>
      <c r="GHV333" s="2"/>
      <c r="GHW333" s="534">
        <v>2025</v>
      </c>
      <c r="GHX333" s="534">
        <v>2026</v>
      </c>
      <c r="GHY333" s="534">
        <v>2027</v>
      </c>
      <c r="GHZ333" s="534">
        <v>2028</v>
      </c>
      <c r="GIA333" s="534">
        <v>2029</v>
      </c>
      <c r="GIB333" s="534">
        <v>2030</v>
      </c>
      <c r="GIC333" s="362" t="s">
        <v>206</v>
      </c>
      <c r="GID333" s="2"/>
      <c r="GIE333" s="534">
        <v>2025</v>
      </c>
      <c r="GIF333" s="534">
        <v>2026</v>
      </c>
      <c r="GIG333" s="534">
        <v>2027</v>
      </c>
      <c r="GIH333" s="534">
        <v>2028</v>
      </c>
      <c r="GII333" s="534">
        <v>2029</v>
      </c>
      <c r="GIJ333" s="534">
        <v>2030</v>
      </c>
      <c r="GIK333" s="362" t="s">
        <v>206</v>
      </c>
      <c r="GIL333" s="2"/>
      <c r="GIM333" s="534">
        <v>2025</v>
      </c>
      <c r="GIN333" s="534">
        <v>2026</v>
      </c>
      <c r="GIO333" s="534">
        <v>2027</v>
      </c>
      <c r="GIP333" s="534">
        <v>2028</v>
      </c>
      <c r="GIQ333" s="534">
        <v>2029</v>
      </c>
      <c r="GIR333" s="534">
        <v>2030</v>
      </c>
      <c r="GIS333" s="362" t="s">
        <v>206</v>
      </c>
      <c r="GIT333" s="2"/>
      <c r="GIU333" s="534">
        <v>2025</v>
      </c>
      <c r="GIV333" s="534">
        <v>2026</v>
      </c>
      <c r="GIW333" s="534">
        <v>2027</v>
      </c>
      <c r="GIX333" s="534">
        <v>2028</v>
      </c>
      <c r="GIY333" s="534">
        <v>2029</v>
      </c>
      <c r="GIZ333" s="534">
        <v>2030</v>
      </c>
      <c r="GJA333" s="362" t="s">
        <v>206</v>
      </c>
      <c r="GJB333" s="2"/>
      <c r="GJC333" s="534">
        <v>2025</v>
      </c>
      <c r="GJD333" s="534">
        <v>2026</v>
      </c>
      <c r="GJE333" s="534">
        <v>2027</v>
      </c>
      <c r="GJF333" s="534">
        <v>2028</v>
      </c>
      <c r="GJG333" s="534">
        <v>2029</v>
      </c>
      <c r="GJH333" s="534">
        <v>2030</v>
      </c>
      <c r="GJI333" s="362" t="s">
        <v>206</v>
      </c>
      <c r="GJJ333" s="2"/>
      <c r="GJK333" s="534">
        <v>2025</v>
      </c>
      <c r="GJL333" s="534">
        <v>2026</v>
      </c>
      <c r="GJM333" s="534">
        <v>2027</v>
      </c>
      <c r="GJN333" s="534">
        <v>2028</v>
      </c>
      <c r="GJO333" s="534">
        <v>2029</v>
      </c>
      <c r="GJP333" s="534">
        <v>2030</v>
      </c>
      <c r="GJQ333" s="362" t="s">
        <v>206</v>
      </c>
      <c r="GJR333" s="2"/>
      <c r="GJS333" s="534">
        <v>2025</v>
      </c>
      <c r="GJT333" s="534">
        <v>2026</v>
      </c>
      <c r="GJU333" s="534">
        <v>2027</v>
      </c>
      <c r="GJV333" s="534">
        <v>2028</v>
      </c>
      <c r="GJW333" s="534">
        <v>2029</v>
      </c>
      <c r="GJX333" s="534">
        <v>2030</v>
      </c>
      <c r="GJY333" s="362" t="s">
        <v>206</v>
      </c>
      <c r="GJZ333" s="2"/>
      <c r="GKA333" s="534">
        <v>2025</v>
      </c>
      <c r="GKB333" s="534">
        <v>2026</v>
      </c>
      <c r="GKC333" s="534">
        <v>2027</v>
      </c>
      <c r="GKD333" s="534">
        <v>2028</v>
      </c>
      <c r="GKE333" s="534">
        <v>2029</v>
      </c>
      <c r="GKF333" s="534">
        <v>2030</v>
      </c>
      <c r="GKG333" s="362" t="s">
        <v>206</v>
      </c>
      <c r="GKH333" s="2"/>
      <c r="GKI333" s="534">
        <v>2025</v>
      </c>
      <c r="GKJ333" s="534">
        <v>2026</v>
      </c>
      <c r="GKK333" s="534">
        <v>2027</v>
      </c>
      <c r="GKL333" s="534">
        <v>2028</v>
      </c>
      <c r="GKM333" s="534">
        <v>2029</v>
      </c>
      <c r="GKN333" s="534">
        <v>2030</v>
      </c>
      <c r="GKO333" s="362" t="s">
        <v>206</v>
      </c>
      <c r="GKP333" s="2"/>
      <c r="GKQ333" s="534">
        <v>2025</v>
      </c>
      <c r="GKR333" s="534">
        <v>2026</v>
      </c>
      <c r="GKS333" s="534">
        <v>2027</v>
      </c>
      <c r="GKT333" s="534">
        <v>2028</v>
      </c>
      <c r="GKU333" s="534">
        <v>2029</v>
      </c>
      <c r="GKV333" s="534">
        <v>2030</v>
      </c>
      <c r="GKW333" s="362" t="s">
        <v>206</v>
      </c>
      <c r="GKX333" s="2"/>
      <c r="GKY333" s="534">
        <v>2025</v>
      </c>
      <c r="GKZ333" s="534">
        <v>2026</v>
      </c>
      <c r="GLA333" s="534">
        <v>2027</v>
      </c>
      <c r="GLB333" s="534">
        <v>2028</v>
      </c>
      <c r="GLC333" s="534">
        <v>2029</v>
      </c>
      <c r="GLD333" s="534">
        <v>2030</v>
      </c>
      <c r="GLE333" s="362" t="s">
        <v>206</v>
      </c>
      <c r="GLF333" s="2"/>
      <c r="GLG333" s="534">
        <v>2025</v>
      </c>
      <c r="GLH333" s="534">
        <v>2026</v>
      </c>
      <c r="GLI333" s="534">
        <v>2027</v>
      </c>
      <c r="GLJ333" s="534">
        <v>2028</v>
      </c>
      <c r="GLK333" s="534">
        <v>2029</v>
      </c>
      <c r="GLL333" s="534">
        <v>2030</v>
      </c>
      <c r="GLM333" s="362" t="s">
        <v>206</v>
      </c>
      <c r="GLN333" s="2"/>
      <c r="GLO333" s="534">
        <v>2025</v>
      </c>
      <c r="GLP333" s="534">
        <v>2026</v>
      </c>
      <c r="GLQ333" s="534">
        <v>2027</v>
      </c>
      <c r="GLR333" s="534">
        <v>2028</v>
      </c>
      <c r="GLS333" s="534">
        <v>2029</v>
      </c>
      <c r="GLT333" s="534">
        <v>2030</v>
      </c>
      <c r="GLU333" s="362" t="s">
        <v>206</v>
      </c>
      <c r="GLV333" s="2"/>
      <c r="GLW333" s="534">
        <v>2025</v>
      </c>
      <c r="GLX333" s="534">
        <v>2026</v>
      </c>
      <c r="GLY333" s="534">
        <v>2027</v>
      </c>
      <c r="GLZ333" s="534">
        <v>2028</v>
      </c>
      <c r="GMA333" s="534">
        <v>2029</v>
      </c>
      <c r="GMB333" s="534">
        <v>2030</v>
      </c>
      <c r="GMC333" s="362" t="s">
        <v>206</v>
      </c>
      <c r="GMD333" s="2"/>
      <c r="GME333" s="534">
        <v>2025</v>
      </c>
      <c r="GMF333" s="534">
        <v>2026</v>
      </c>
      <c r="GMG333" s="534">
        <v>2027</v>
      </c>
      <c r="GMH333" s="534">
        <v>2028</v>
      </c>
      <c r="GMI333" s="534">
        <v>2029</v>
      </c>
      <c r="GMJ333" s="534">
        <v>2030</v>
      </c>
      <c r="GMK333" s="362" t="s">
        <v>206</v>
      </c>
      <c r="GML333" s="2"/>
      <c r="GMM333" s="534">
        <v>2025</v>
      </c>
      <c r="GMN333" s="534">
        <v>2026</v>
      </c>
      <c r="GMO333" s="534">
        <v>2027</v>
      </c>
      <c r="GMP333" s="534">
        <v>2028</v>
      </c>
      <c r="GMQ333" s="534">
        <v>2029</v>
      </c>
      <c r="GMR333" s="534">
        <v>2030</v>
      </c>
      <c r="GMS333" s="362" t="s">
        <v>206</v>
      </c>
      <c r="GMT333" s="2"/>
      <c r="GMU333" s="534">
        <v>2025</v>
      </c>
      <c r="GMV333" s="534">
        <v>2026</v>
      </c>
      <c r="GMW333" s="534">
        <v>2027</v>
      </c>
      <c r="GMX333" s="534">
        <v>2028</v>
      </c>
      <c r="GMY333" s="534">
        <v>2029</v>
      </c>
      <c r="GMZ333" s="534">
        <v>2030</v>
      </c>
      <c r="GNA333" s="362" t="s">
        <v>206</v>
      </c>
      <c r="GNB333" s="2"/>
      <c r="GNC333" s="534">
        <v>2025</v>
      </c>
      <c r="GND333" s="534">
        <v>2026</v>
      </c>
      <c r="GNE333" s="534">
        <v>2027</v>
      </c>
      <c r="GNF333" s="534">
        <v>2028</v>
      </c>
      <c r="GNG333" s="534">
        <v>2029</v>
      </c>
      <c r="GNH333" s="534">
        <v>2030</v>
      </c>
      <c r="GNI333" s="362" t="s">
        <v>206</v>
      </c>
      <c r="GNJ333" s="2"/>
      <c r="GNK333" s="534">
        <v>2025</v>
      </c>
      <c r="GNL333" s="534">
        <v>2026</v>
      </c>
      <c r="GNM333" s="534">
        <v>2027</v>
      </c>
      <c r="GNN333" s="534">
        <v>2028</v>
      </c>
      <c r="GNO333" s="534">
        <v>2029</v>
      </c>
      <c r="GNP333" s="534">
        <v>2030</v>
      </c>
      <c r="GNQ333" s="362" t="s">
        <v>206</v>
      </c>
      <c r="GNR333" s="2"/>
      <c r="GNS333" s="534">
        <v>2025</v>
      </c>
      <c r="GNT333" s="534">
        <v>2026</v>
      </c>
      <c r="GNU333" s="534">
        <v>2027</v>
      </c>
      <c r="GNV333" s="534">
        <v>2028</v>
      </c>
      <c r="GNW333" s="534">
        <v>2029</v>
      </c>
      <c r="GNX333" s="534">
        <v>2030</v>
      </c>
      <c r="GNY333" s="362" t="s">
        <v>206</v>
      </c>
      <c r="GNZ333" s="2"/>
      <c r="GOA333" s="534">
        <v>2025</v>
      </c>
      <c r="GOB333" s="534">
        <v>2026</v>
      </c>
      <c r="GOC333" s="534">
        <v>2027</v>
      </c>
      <c r="GOD333" s="534">
        <v>2028</v>
      </c>
      <c r="GOE333" s="534">
        <v>2029</v>
      </c>
      <c r="GOF333" s="534">
        <v>2030</v>
      </c>
      <c r="GOG333" s="362" t="s">
        <v>206</v>
      </c>
      <c r="GOH333" s="2"/>
      <c r="GOI333" s="534">
        <v>2025</v>
      </c>
      <c r="GOJ333" s="534">
        <v>2026</v>
      </c>
      <c r="GOK333" s="534">
        <v>2027</v>
      </c>
      <c r="GOL333" s="534">
        <v>2028</v>
      </c>
      <c r="GOM333" s="534">
        <v>2029</v>
      </c>
      <c r="GON333" s="534">
        <v>2030</v>
      </c>
      <c r="GOO333" s="362" t="s">
        <v>206</v>
      </c>
      <c r="GOP333" s="2"/>
      <c r="GOQ333" s="534">
        <v>2025</v>
      </c>
      <c r="GOR333" s="534">
        <v>2026</v>
      </c>
      <c r="GOS333" s="534">
        <v>2027</v>
      </c>
      <c r="GOT333" s="534">
        <v>2028</v>
      </c>
      <c r="GOU333" s="534">
        <v>2029</v>
      </c>
      <c r="GOV333" s="534">
        <v>2030</v>
      </c>
      <c r="GOW333" s="362" t="s">
        <v>206</v>
      </c>
      <c r="GOX333" s="2"/>
      <c r="GOY333" s="534">
        <v>2025</v>
      </c>
      <c r="GOZ333" s="534">
        <v>2026</v>
      </c>
      <c r="GPA333" s="534">
        <v>2027</v>
      </c>
      <c r="GPB333" s="534">
        <v>2028</v>
      </c>
      <c r="GPC333" s="534">
        <v>2029</v>
      </c>
      <c r="GPD333" s="534">
        <v>2030</v>
      </c>
      <c r="GPE333" s="362" t="s">
        <v>206</v>
      </c>
      <c r="GPF333" s="2"/>
      <c r="GPG333" s="534">
        <v>2025</v>
      </c>
      <c r="GPH333" s="534">
        <v>2026</v>
      </c>
      <c r="GPI333" s="534">
        <v>2027</v>
      </c>
      <c r="GPJ333" s="534">
        <v>2028</v>
      </c>
      <c r="GPK333" s="534">
        <v>2029</v>
      </c>
      <c r="GPL333" s="534">
        <v>2030</v>
      </c>
      <c r="GPM333" s="362" t="s">
        <v>206</v>
      </c>
      <c r="GPN333" s="2"/>
      <c r="GPO333" s="534">
        <v>2025</v>
      </c>
      <c r="GPP333" s="534">
        <v>2026</v>
      </c>
      <c r="GPQ333" s="534">
        <v>2027</v>
      </c>
      <c r="GPR333" s="534">
        <v>2028</v>
      </c>
      <c r="GPS333" s="534">
        <v>2029</v>
      </c>
      <c r="GPT333" s="534">
        <v>2030</v>
      </c>
      <c r="GPU333" s="362" t="s">
        <v>206</v>
      </c>
      <c r="GPV333" s="2"/>
      <c r="GPW333" s="534">
        <v>2025</v>
      </c>
      <c r="GPX333" s="534">
        <v>2026</v>
      </c>
      <c r="GPY333" s="534">
        <v>2027</v>
      </c>
      <c r="GPZ333" s="534">
        <v>2028</v>
      </c>
      <c r="GQA333" s="534">
        <v>2029</v>
      </c>
      <c r="GQB333" s="534">
        <v>2030</v>
      </c>
      <c r="GQC333" s="362" t="s">
        <v>206</v>
      </c>
      <c r="GQD333" s="2"/>
      <c r="GQE333" s="534">
        <v>2025</v>
      </c>
      <c r="GQF333" s="534">
        <v>2026</v>
      </c>
      <c r="GQG333" s="534">
        <v>2027</v>
      </c>
      <c r="GQH333" s="534">
        <v>2028</v>
      </c>
      <c r="GQI333" s="534">
        <v>2029</v>
      </c>
      <c r="GQJ333" s="534">
        <v>2030</v>
      </c>
      <c r="GQK333" s="362" t="s">
        <v>206</v>
      </c>
      <c r="GQL333" s="2"/>
      <c r="GQM333" s="534">
        <v>2025</v>
      </c>
      <c r="GQN333" s="534">
        <v>2026</v>
      </c>
      <c r="GQO333" s="534">
        <v>2027</v>
      </c>
      <c r="GQP333" s="534">
        <v>2028</v>
      </c>
      <c r="GQQ333" s="534">
        <v>2029</v>
      </c>
      <c r="GQR333" s="534">
        <v>2030</v>
      </c>
      <c r="GQS333" s="362" t="s">
        <v>206</v>
      </c>
      <c r="GQT333" s="2"/>
      <c r="GQU333" s="534">
        <v>2025</v>
      </c>
      <c r="GQV333" s="534">
        <v>2026</v>
      </c>
      <c r="GQW333" s="534">
        <v>2027</v>
      </c>
      <c r="GQX333" s="534">
        <v>2028</v>
      </c>
      <c r="GQY333" s="534">
        <v>2029</v>
      </c>
      <c r="GQZ333" s="534">
        <v>2030</v>
      </c>
      <c r="GRA333" s="362" t="s">
        <v>206</v>
      </c>
      <c r="GRB333" s="2"/>
      <c r="GRC333" s="534">
        <v>2025</v>
      </c>
      <c r="GRD333" s="534">
        <v>2026</v>
      </c>
      <c r="GRE333" s="534">
        <v>2027</v>
      </c>
      <c r="GRF333" s="534">
        <v>2028</v>
      </c>
      <c r="GRG333" s="534">
        <v>2029</v>
      </c>
      <c r="GRH333" s="534">
        <v>2030</v>
      </c>
      <c r="GRI333" s="362" t="s">
        <v>206</v>
      </c>
      <c r="GRJ333" s="2"/>
      <c r="GRK333" s="534">
        <v>2025</v>
      </c>
      <c r="GRL333" s="534">
        <v>2026</v>
      </c>
      <c r="GRM333" s="534">
        <v>2027</v>
      </c>
      <c r="GRN333" s="534">
        <v>2028</v>
      </c>
      <c r="GRO333" s="534">
        <v>2029</v>
      </c>
      <c r="GRP333" s="534">
        <v>2030</v>
      </c>
      <c r="GRQ333" s="362" t="s">
        <v>206</v>
      </c>
      <c r="GRR333" s="2"/>
      <c r="GRS333" s="534">
        <v>2025</v>
      </c>
      <c r="GRT333" s="534">
        <v>2026</v>
      </c>
      <c r="GRU333" s="534">
        <v>2027</v>
      </c>
      <c r="GRV333" s="534">
        <v>2028</v>
      </c>
      <c r="GRW333" s="534">
        <v>2029</v>
      </c>
      <c r="GRX333" s="534">
        <v>2030</v>
      </c>
      <c r="GRY333" s="362" t="s">
        <v>206</v>
      </c>
      <c r="GRZ333" s="2"/>
      <c r="GSA333" s="534">
        <v>2025</v>
      </c>
      <c r="GSB333" s="534">
        <v>2026</v>
      </c>
      <c r="GSC333" s="534">
        <v>2027</v>
      </c>
      <c r="GSD333" s="534">
        <v>2028</v>
      </c>
      <c r="GSE333" s="534">
        <v>2029</v>
      </c>
      <c r="GSF333" s="534">
        <v>2030</v>
      </c>
      <c r="GSG333" s="362" t="s">
        <v>206</v>
      </c>
      <c r="GSH333" s="2"/>
      <c r="GSI333" s="534">
        <v>2025</v>
      </c>
      <c r="GSJ333" s="534">
        <v>2026</v>
      </c>
      <c r="GSK333" s="534">
        <v>2027</v>
      </c>
      <c r="GSL333" s="534">
        <v>2028</v>
      </c>
      <c r="GSM333" s="534">
        <v>2029</v>
      </c>
      <c r="GSN333" s="534">
        <v>2030</v>
      </c>
      <c r="GSO333" s="362" t="s">
        <v>206</v>
      </c>
      <c r="GSP333" s="2"/>
      <c r="GSQ333" s="534">
        <v>2025</v>
      </c>
      <c r="GSR333" s="534">
        <v>2026</v>
      </c>
      <c r="GSS333" s="534">
        <v>2027</v>
      </c>
      <c r="GST333" s="534">
        <v>2028</v>
      </c>
      <c r="GSU333" s="534">
        <v>2029</v>
      </c>
      <c r="GSV333" s="534">
        <v>2030</v>
      </c>
      <c r="GSW333" s="362" t="s">
        <v>206</v>
      </c>
      <c r="GSX333" s="2"/>
      <c r="GSY333" s="534">
        <v>2025</v>
      </c>
      <c r="GSZ333" s="534">
        <v>2026</v>
      </c>
      <c r="GTA333" s="534">
        <v>2027</v>
      </c>
      <c r="GTB333" s="534">
        <v>2028</v>
      </c>
      <c r="GTC333" s="534">
        <v>2029</v>
      </c>
      <c r="GTD333" s="534">
        <v>2030</v>
      </c>
      <c r="GTE333" s="362" t="s">
        <v>206</v>
      </c>
      <c r="GTF333" s="2"/>
      <c r="GTG333" s="534">
        <v>2025</v>
      </c>
      <c r="GTH333" s="534">
        <v>2026</v>
      </c>
      <c r="GTI333" s="534">
        <v>2027</v>
      </c>
      <c r="GTJ333" s="534">
        <v>2028</v>
      </c>
      <c r="GTK333" s="534">
        <v>2029</v>
      </c>
      <c r="GTL333" s="534">
        <v>2030</v>
      </c>
      <c r="GTM333" s="362" t="s">
        <v>206</v>
      </c>
      <c r="GTN333" s="2"/>
      <c r="GTO333" s="534">
        <v>2025</v>
      </c>
      <c r="GTP333" s="534">
        <v>2026</v>
      </c>
      <c r="GTQ333" s="534">
        <v>2027</v>
      </c>
      <c r="GTR333" s="534">
        <v>2028</v>
      </c>
      <c r="GTS333" s="534">
        <v>2029</v>
      </c>
      <c r="GTT333" s="534">
        <v>2030</v>
      </c>
      <c r="GTU333" s="362" t="s">
        <v>206</v>
      </c>
      <c r="GTV333" s="2"/>
      <c r="GTW333" s="534">
        <v>2025</v>
      </c>
      <c r="GTX333" s="534">
        <v>2026</v>
      </c>
      <c r="GTY333" s="534">
        <v>2027</v>
      </c>
      <c r="GTZ333" s="534">
        <v>2028</v>
      </c>
      <c r="GUA333" s="534">
        <v>2029</v>
      </c>
      <c r="GUB333" s="534">
        <v>2030</v>
      </c>
      <c r="GUC333" s="362" t="s">
        <v>206</v>
      </c>
      <c r="GUD333" s="2"/>
      <c r="GUE333" s="534">
        <v>2025</v>
      </c>
      <c r="GUF333" s="534">
        <v>2026</v>
      </c>
      <c r="GUG333" s="534">
        <v>2027</v>
      </c>
      <c r="GUH333" s="534">
        <v>2028</v>
      </c>
      <c r="GUI333" s="534">
        <v>2029</v>
      </c>
      <c r="GUJ333" s="534">
        <v>2030</v>
      </c>
      <c r="GUK333" s="362" t="s">
        <v>206</v>
      </c>
      <c r="GUL333" s="2"/>
      <c r="GUM333" s="534">
        <v>2025</v>
      </c>
      <c r="GUN333" s="534">
        <v>2026</v>
      </c>
      <c r="GUO333" s="534">
        <v>2027</v>
      </c>
      <c r="GUP333" s="534">
        <v>2028</v>
      </c>
      <c r="GUQ333" s="534">
        <v>2029</v>
      </c>
      <c r="GUR333" s="534">
        <v>2030</v>
      </c>
      <c r="GUS333" s="362" t="s">
        <v>206</v>
      </c>
      <c r="GUT333" s="2"/>
      <c r="GUU333" s="534">
        <v>2025</v>
      </c>
      <c r="GUV333" s="534">
        <v>2026</v>
      </c>
      <c r="GUW333" s="534">
        <v>2027</v>
      </c>
      <c r="GUX333" s="534">
        <v>2028</v>
      </c>
      <c r="GUY333" s="534">
        <v>2029</v>
      </c>
      <c r="GUZ333" s="534">
        <v>2030</v>
      </c>
      <c r="GVA333" s="362" t="s">
        <v>206</v>
      </c>
      <c r="GVB333" s="2"/>
      <c r="GVC333" s="534">
        <v>2025</v>
      </c>
      <c r="GVD333" s="534">
        <v>2026</v>
      </c>
      <c r="GVE333" s="534">
        <v>2027</v>
      </c>
      <c r="GVF333" s="534">
        <v>2028</v>
      </c>
      <c r="GVG333" s="534">
        <v>2029</v>
      </c>
      <c r="GVH333" s="534">
        <v>2030</v>
      </c>
      <c r="GVI333" s="362" t="s">
        <v>206</v>
      </c>
      <c r="GVJ333" s="2"/>
      <c r="GVK333" s="534">
        <v>2025</v>
      </c>
      <c r="GVL333" s="534">
        <v>2026</v>
      </c>
      <c r="GVM333" s="534">
        <v>2027</v>
      </c>
      <c r="GVN333" s="534">
        <v>2028</v>
      </c>
      <c r="GVO333" s="534">
        <v>2029</v>
      </c>
      <c r="GVP333" s="534">
        <v>2030</v>
      </c>
      <c r="GVQ333" s="362" t="s">
        <v>206</v>
      </c>
      <c r="GVR333" s="2"/>
      <c r="GVS333" s="534">
        <v>2025</v>
      </c>
      <c r="GVT333" s="534">
        <v>2026</v>
      </c>
      <c r="GVU333" s="534">
        <v>2027</v>
      </c>
      <c r="GVV333" s="534">
        <v>2028</v>
      </c>
      <c r="GVW333" s="534">
        <v>2029</v>
      </c>
      <c r="GVX333" s="534">
        <v>2030</v>
      </c>
      <c r="GVY333" s="362" t="s">
        <v>206</v>
      </c>
      <c r="GVZ333" s="2"/>
      <c r="GWA333" s="534">
        <v>2025</v>
      </c>
      <c r="GWB333" s="534">
        <v>2026</v>
      </c>
      <c r="GWC333" s="534">
        <v>2027</v>
      </c>
      <c r="GWD333" s="534">
        <v>2028</v>
      </c>
      <c r="GWE333" s="534">
        <v>2029</v>
      </c>
      <c r="GWF333" s="534">
        <v>2030</v>
      </c>
      <c r="GWG333" s="362" t="s">
        <v>206</v>
      </c>
      <c r="GWH333" s="2"/>
      <c r="GWI333" s="534">
        <v>2025</v>
      </c>
      <c r="GWJ333" s="534">
        <v>2026</v>
      </c>
      <c r="GWK333" s="534">
        <v>2027</v>
      </c>
      <c r="GWL333" s="534">
        <v>2028</v>
      </c>
      <c r="GWM333" s="534">
        <v>2029</v>
      </c>
      <c r="GWN333" s="534">
        <v>2030</v>
      </c>
      <c r="GWO333" s="362" t="s">
        <v>206</v>
      </c>
      <c r="GWP333" s="2"/>
      <c r="GWQ333" s="534">
        <v>2025</v>
      </c>
      <c r="GWR333" s="534">
        <v>2026</v>
      </c>
      <c r="GWS333" s="534">
        <v>2027</v>
      </c>
      <c r="GWT333" s="534">
        <v>2028</v>
      </c>
      <c r="GWU333" s="534">
        <v>2029</v>
      </c>
      <c r="GWV333" s="534">
        <v>2030</v>
      </c>
      <c r="GWW333" s="362" t="s">
        <v>206</v>
      </c>
      <c r="GWX333" s="2"/>
      <c r="GWY333" s="534">
        <v>2025</v>
      </c>
      <c r="GWZ333" s="534">
        <v>2026</v>
      </c>
      <c r="GXA333" s="534">
        <v>2027</v>
      </c>
      <c r="GXB333" s="534">
        <v>2028</v>
      </c>
      <c r="GXC333" s="534">
        <v>2029</v>
      </c>
      <c r="GXD333" s="534">
        <v>2030</v>
      </c>
      <c r="GXE333" s="362" t="s">
        <v>206</v>
      </c>
      <c r="GXF333" s="2"/>
      <c r="GXG333" s="534">
        <v>2025</v>
      </c>
      <c r="GXH333" s="534">
        <v>2026</v>
      </c>
      <c r="GXI333" s="534">
        <v>2027</v>
      </c>
      <c r="GXJ333" s="534">
        <v>2028</v>
      </c>
      <c r="GXK333" s="534">
        <v>2029</v>
      </c>
      <c r="GXL333" s="534">
        <v>2030</v>
      </c>
      <c r="GXM333" s="362" t="s">
        <v>206</v>
      </c>
      <c r="GXN333" s="2"/>
      <c r="GXO333" s="534">
        <v>2025</v>
      </c>
      <c r="GXP333" s="534">
        <v>2026</v>
      </c>
      <c r="GXQ333" s="534">
        <v>2027</v>
      </c>
      <c r="GXR333" s="534">
        <v>2028</v>
      </c>
      <c r="GXS333" s="534">
        <v>2029</v>
      </c>
      <c r="GXT333" s="534">
        <v>2030</v>
      </c>
      <c r="GXU333" s="362" t="s">
        <v>206</v>
      </c>
      <c r="GXV333" s="2"/>
      <c r="GXW333" s="534">
        <v>2025</v>
      </c>
      <c r="GXX333" s="534">
        <v>2026</v>
      </c>
      <c r="GXY333" s="534">
        <v>2027</v>
      </c>
      <c r="GXZ333" s="534">
        <v>2028</v>
      </c>
      <c r="GYA333" s="534">
        <v>2029</v>
      </c>
      <c r="GYB333" s="534">
        <v>2030</v>
      </c>
      <c r="GYC333" s="362" t="s">
        <v>206</v>
      </c>
      <c r="GYD333" s="2"/>
      <c r="GYE333" s="534">
        <v>2025</v>
      </c>
      <c r="GYF333" s="534">
        <v>2026</v>
      </c>
      <c r="GYG333" s="534">
        <v>2027</v>
      </c>
      <c r="GYH333" s="534">
        <v>2028</v>
      </c>
      <c r="GYI333" s="534">
        <v>2029</v>
      </c>
      <c r="GYJ333" s="534">
        <v>2030</v>
      </c>
      <c r="GYK333" s="362" t="s">
        <v>206</v>
      </c>
      <c r="GYL333" s="2"/>
      <c r="GYM333" s="534">
        <v>2025</v>
      </c>
      <c r="GYN333" s="534">
        <v>2026</v>
      </c>
      <c r="GYO333" s="534">
        <v>2027</v>
      </c>
      <c r="GYP333" s="534">
        <v>2028</v>
      </c>
      <c r="GYQ333" s="534">
        <v>2029</v>
      </c>
      <c r="GYR333" s="534">
        <v>2030</v>
      </c>
      <c r="GYS333" s="362" t="s">
        <v>206</v>
      </c>
      <c r="GYT333" s="2"/>
      <c r="GYU333" s="534">
        <v>2025</v>
      </c>
      <c r="GYV333" s="534">
        <v>2026</v>
      </c>
      <c r="GYW333" s="534">
        <v>2027</v>
      </c>
      <c r="GYX333" s="534">
        <v>2028</v>
      </c>
      <c r="GYY333" s="534">
        <v>2029</v>
      </c>
      <c r="GYZ333" s="534">
        <v>2030</v>
      </c>
      <c r="GZA333" s="362" t="s">
        <v>206</v>
      </c>
      <c r="GZB333" s="2"/>
      <c r="GZC333" s="534">
        <v>2025</v>
      </c>
      <c r="GZD333" s="534">
        <v>2026</v>
      </c>
      <c r="GZE333" s="534">
        <v>2027</v>
      </c>
      <c r="GZF333" s="534">
        <v>2028</v>
      </c>
      <c r="GZG333" s="534">
        <v>2029</v>
      </c>
      <c r="GZH333" s="534">
        <v>2030</v>
      </c>
      <c r="GZI333" s="362" t="s">
        <v>206</v>
      </c>
      <c r="GZJ333" s="2"/>
      <c r="GZK333" s="534">
        <v>2025</v>
      </c>
      <c r="GZL333" s="534">
        <v>2026</v>
      </c>
      <c r="GZM333" s="534">
        <v>2027</v>
      </c>
      <c r="GZN333" s="534">
        <v>2028</v>
      </c>
      <c r="GZO333" s="534">
        <v>2029</v>
      </c>
      <c r="GZP333" s="534">
        <v>2030</v>
      </c>
      <c r="GZQ333" s="362" t="s">
        <v>206</v>
      </c>
      <c r="GZR333" s="2"/>
      <c r="GZS333" s="534">
        <v>2025</v>
      </c>
      <c r="GZT333" s="534">
        <v>2026</v>
      </c>
      <c r="GZU333" s="534">
        <v>2027</v>
      </c>
      <c r="GZV333" s="534">
        <v>2028</v>
      </c>
      <c r="GZW333" s="534">
        <v>2029</v>
      </c>
      <c r="GZX333" s="534">
        <v>2030</v>
      </c>
      <c r="GZY333" s="362" t="s">
        <v>206</v>
      </c>
      <c r="GZZ333" s="2"/>
      <c r="HAA333" s="534">
        <v>2025</v>
      </c>
      <c r="HAB333" s="534">
        <v>2026</v>
      </c>
      <c r="HAC333" s="534">
        <v>2027</v>
      </c>
      <c r="HAD333" s="534">
        <v>2028</v>
      </c>
      <c r="HAE333" s="534">
        <v>2029</v>
      </c>
      <c r="HAF333" s="534">
        <v>2030</v>
      </c>
      <c r="HAG333" s="362" t="s">
        <v>206</v>
      </c>
      <c r="HAH333" s="2"/>
      <c r="HAI333" s="534">
        <v>2025</v>
      </c>
      <c r="HAJ333" s="534">
        <v>2026</v>
      </c>
      <c r="HAK333" s="534">
        <v>2027</v>
      </c>
      <c r="HAL333" s="534">
        <v>2028</v>
      </c>
      <c r="HAM333" s="534">
        <v>2029</v>
      </c>
      <c r="HAN333" s="534">
        <v>2030</v>
      </c>
      <c r="HAO333" s="362" t="s">
        <v>206</v>
      </c>
      <c r="HAP333" s="2"/>
      <c r="HAQ333" s="534">
        <v>2025</v>
      </c>
      <c r="HAR333" s="534">
        <v>2026</v>
      </c>
      <c r="HAS333" s="534">
        <v>2027</v>
      </c>
      <c r="HAT333" s="534">
        <v>2028</v>
      </c>
      <c r="HAU333" s="534">
        <v>2029</v>
      </c>
      <c r="HAV333" s="534">
        <v>2030</v>
      </c>
      <c r="HAW333" s="362" t="s">
        <v>206</v>
      </c>
      <c r="HAX333" s="2"/>
      <c r="HAY333" s="534">
        <v>2025</v>
      </c>
      <c r="HAZ333" s="534">
        <v>2026</v>
      </c>
      <c r="HBA333" s="534">
        <v>2027</v>
      </c>
      <c r="HBB333" s="534">
        <v>2028</v>
      </c>
      <c r="HBC333" s="534">
        <v>2029</v>
      </c>
      <c r="HBD333" s="534">
        <v>2030</v>
      </c>
      <c r="HBE333" s="362" t="s">
        <v>206</v>
      </c>
      <c r="HBF333" s="2"/>
      <c r="HBG333" s="534">
        <v>2025</v>
      </c>
      <c r="HBH333" s="534">
        <v>2026</v>
      </c>
      <c r="HBI333" s="534">
        <v>2027</v>
      </c>
      <c r="HBJ333" s="534">
        <v>2028</v>
      </c>
      <c r="HBK333" s="534">
        <v>2029</v>
      </c>
      <c r="HBL333" s="534">
        <v>2030</v>
      </c>
      <c r="HBM333" s="362" t="s">
        <v>206</v>
      </c>
      <c r="HBN333" s="2"/>
      <c r="HBO333" s="534">
        <v>2025</v>
      </c>
      <c r="HBP333" s="534">
        <v>2026</v>
      </c>
      <c r="HBQ333" s="534">
        <v>2027</v>
      </c>
      <c r="HBR333" s="534">
        <v>2028</v>
      </c>
      <c r="HBS333" s="534">
        <v>2029</v>
      </c>
      <c r="HBT333" s="534">
        <v>2030</v>
      </c>
      <c r="HBU333" s="362" t="s">
        <v>206</v>
      </c>
      <c r="HBV333" s="2"/>
      <c r="HBW333" s="534">
        <v>2025</v>
      </c>
      <c r="HBX333" s="534">
        <v>2026</v>
      </c>
      <c r="HBY333" s="534">
        <v>2027</v>
      </c>
      <c r="HBZ333" s="534">
        <v>2028</v>
      </c>
      <c r="HCA333" s="534">
        <v>2029</v>
      </c>
      <c r="HCB333" s="534">
        <v>2030</v>
      </c>
      <c r="HCC333" s="362" t="s">
        <v>206</v>
      </c>
      <c r="HCD333" s="2"/>
      <c r="HCE333" s="534">
        <v>2025</v>
      </c>
      <c r="HCF333" s="534">
        <v>2026</v>
      </c>
      <c r="HCG333" s="534">
        <v>2027</v>
      </c>
      <c r="HCH333" s="534">
        <v>2028</v>
      </c>
      <c r="HCI333" s="534">
        <v>2029</v>
      </c>
      <c r="HCJ333" s="534">
        <v>2030</v>
      </c>
      <c r="HCK333" s="362" t="s">
        <v>206</v>
      </c>
      <c r="HCL333" s="2"/>
      <c r="HCM333" s="534">
        <v>2025</v>
      </c>
      <c r="HCN333" s="534">
        <v>2026</v>
      </c>
      <c r="HCO333" s="534">
        <v>2027</v>
      </c>
      <c r="HCP333" s="534">
        <v>2028</v>
      </c>
      <c r="HCQ333" s="534">
        <v>2029</v>
      </c>
      <c r="HCR333" s="534">
        <v>2030</v>
      </c>
      <c r="HCS333" s="362" t="s">
        <v>206</v>
      </c>
      <c r="HCT333" s="2"/>
      <c r="HCU333" s="534">
        <v>2025</v>
      </c>
      <c r="HCV333" s="534">
        <v>2026</v>
      </c>
      <c r="HCW333" s="534">
        <v>2027</v>
      </c>
      <c r="HCX333" s="534">
        <v>2028</v>
      </c>
      <c r="HCY333" s="534">
        <v>2029</v>
      </c>
      <c r="HCZ333" s="534">
        <v>2030</v>
      </c>
      <c r="HDA333" s="362" t="s">
        <v>206</v>
      </c>
      <c r="HDB333" s="2"/>
      <c r="HDC333" s="534">
        <v>2025</v>
      </c>
      <c r="HDD333" s="534">
        <v>2026</v>
      </c>
      <c r="HDE333" s="534">
        <v>2027</v>
      </c>
      <c r="HDF333" s="534">
        <v>2028</v>
      </c>
      <c r="HDG333" s="534">
        <v>2029</v>
      </c>
      <c r="HDH333" s="534">
        <v>2030</v>
      </c>
      <c r="HDI333" s="362" t="s">
        <v>206</v>
      </c>
      <c r="HDJ333" s="2"/>
      <c r="HDK333" s="534">
        <v>2025</v>
      </c>
      <c r="HDL333" s="534">
        <v>2026</v>
      </c>
      <c r="HDM333" s="534">
        <v>2027</v>
      </c>
      <c r="HDN333" s="534">
        <v>2028</v>
      </c>
      <c r="HDO333" s="534">
        <v>2029</v>
      </c>
      <c r="HDP333" s="534">
        <v>2030</v>
      </c>
      <c r="HDQ333" s="362" t="s">
        <v>206</v>
      </c>
      <c r="HDR333" s="2"/>
      <c r="HDS333" s="534">
        <v>2025</v>
      </c>
      <c r="HDT333" s="534">
        <v>2026</v>
      </c>
      <c r="HDU333" s="534">
        <v>2027</v>
      </c>
      <c r="HDV333" s="534">
        <v>2028</v>
      </c>
      <c r="HDW333" s="534">
        <v>2029</v>
      </c>
      <c r="HDX333" s="534">
        <v>2030</v>
      </c>
      <c r="HDY333" s="362" t="s">
        <v>206</v>
      </c>
      <c r="HDZ333" s="2"/>
      <c r="HEA333" s="534">
        <v>2025</v>
      </c>
      <c r="HEB333" s="534">
        <v>2026</v>
      </c>
      <c r="HEC333" s="534">
        <v>2027</v>
      </c>
      <c r="HED333" s="534">
        <v>2028</v>
      </c>
      <c r="HEE333" s="534">
        <v>2029</v>
      </c>
      <c r="HEF333" s="534">
        <v>2030</v>
      </c>
      <c r="HEG333" s="362" t="s">
        <v>206</v>
      </c>
      <c r="HEH333" s="2"/>
      <c r="HEI333" s="534">
        <v>2025</v>
      </c>
      <c r="HEJ333" s="534">
        <v>2026</v>
      </c>
      <c r="HEK333" s="534">
        <v>2027</v>
      </c>
      <c r="HEL333" s="534">
        <v>2028</v>
      </c>
      <c r="HEM333" s="534">
        <v>2029</v>
      </c>
      <c r="HEN333" s="534">
        <v>2030</v>
      </c>
      <c r="HEO333" s="362" t="s">
        <v>206</v>
      </c>
      <c r="HEP333" s="2"/>
      <c r="HEQ333" s="534">
        <v>2025</v>
      </c>
      <c r="HER333" s="534">
        <v>2026</v>
      </c>
      <c r="HES333" s="534">
        <v>2027</v>
      </c>
      <c r="HET333" s="534">
        <v>2028</v>
      </c>
      <c r="HEU333" s="534">
        <v>2029</v>
      </c>
      <c r="HEV333" s="534">
        <v>2030</v>
      </c>
      <c r="HEW333" s="362" t="s">
        <v>206</v>
      </c>
      <c r="HEX333" s="2"/>
      <c r="HEY333" s="534">
        <v>2025</v>
      </c>
      <c r="HEZ333" s="534">
        <v>2026</v>
      </c>
      <c r="HFA333" s="534">
        <v>2027</v>
      </c>
      <c r="HFB333" s="534">
        <v>2028</v>
      </c>
      <c r="HFC333" s="534">
        <v>2029</v>
      </c>
      <c r="HFD333" s="534">
        <v>2030</v>
      </c>
      <c r="HFE333" s="362" t="s">
        <v>206</v>
      </c>
      <c r="HFF333" s="2"/>
      <c r="HFG333" s="534">
        <v>2025</v>
      </c>
      <c r="HFH333" s="534">
        <v>2026</v>
      </c>
      <c r="HFI333" s="534">
        <v>2027</v>
      </c>
      <c r="HFJ333" s="534">
        <v>2028</v>
      </c>
      <c r="HFK333" s="534">
        <v>2029</v>
      </c>
      <c r="HFL333" s="534">
        <v>2030</v>
      </c>
      <c r="HFM333" s="362" t="s">
        <v>206</v>
      </c>
      <c r="HFN333" s="2"/>
      <c r="HFO333" s="534">
        <v>2025</v>
      </c>
      <c r="HFP333" s="534">
        <v>2026</v>
      </c>
      <c r="HFQ333" s="534">
        <v>2027</v>
      </c>
      <c r="HFR333" s="534">
        <v>2028</v>
      </c>
      <c r="HFS333" s="534">
        <v>2029</v>
      </c>
      <c r="HFT333" s="534">
        <v>2030</v>
      </c>
      <c r="HFU333" s="362" t="s">
        <v>206</v>
      </c>
      <c r="HFV333" s="2"/>
      <c r="HFW333" s="534">
        <v>2025</v>
      </c>
      <c r="HFX333" s="534">
        <v>2026</v>
      </c>
      <c r="HFY333" s="534">
        <v>2027</v>
      </c>
      <c r="HFZ333" s="534">
        <v>2028</v>
      </c>
      <c r="HGA333" s="534">
        <v>2029</v>
      </c>
      <c r="HGB333" s="534">
        <v>2030</v>
      </c>
      <c r="HGC333" s="362" t="s">
        <v>206</v>
      </c>
      <c r="HGD333" s="2"/>
      <c r="HGE333" s="534">
        <v>2025</v>
      </c>
      <c r="HGF333" s="534">
        <v>2026</v>
      </c>
      <c r="HGG333" s="534">
        <v>2027</v>
      </c>
      <c r="HGH333" s="534">
        <v>2028</v>
      </c>
      <c r="HGI333" s="534">
        <v>2029</v>
      </c>
      <c r="HGJ333" s="534">
        <v>2030</v>
      </c>
      <c r="HGK333" s="362" t="s">
        <v>206</v>
      </c>
      <c r="HGL333" s="2"/>
      <c r="HGM333" s="534">
        <v>2025</v>
      </c>
      <c r="HGN333" s="534">
        <v>2026</v>
      </c>
      <c r="HGO333" s="534">
        <v>2027</v>
      </c>
      <c r="HGP333" s="534">
        <v>2028</v>
      </c>
      <c r="HGQ333" s="534">
        <v>2029</v>
      </c>
      <c r="HGR333" s="534">
        <v>2030</v>
      </c>
      <c r="HGS333" s="362" t="s">
        <v>206</v>
      </c>
      <c r="HGT333" s="2"/>
      <c r="HGU333" s="534">
        <v>2025</v>
      </c>
      <c r="HGV333" s="534">
        <v>2026</v>
      </c>
      <c r="HGW333" s="534">
        <v>2027</v>
      </c>
      <c r="HGX333" s="534">
        <v>2028</v>
      </c>
      <c r="HGY333" s="534">
        <v>2029</v>
      </c>
      <c r="HGZ333" s="534">
        <v>2030</v>
      </c>
      <c r="HHA333" s="362" t="s">
        <v>206</v>
      </c>
      <c r="HHB333" s="2"/>
      <c r="HHC333" s="534">
        <v>2025</v>
      </c>
      <c r="HHD333" s="534">
        <v>2026</v>
      </c>
      <c r="HHE333" s="534">
        <v>2027</v>
      </c>
      <c r="HHF333" s="534">
        <v>2028</v>
      </c>
      <c r="HHG333" s="534">
        <v>2029</v>
      </c>
      <c r="HHH333" s="534">
        <v>2030</v>
      </c>
      <c r="HHI333" s="362" t="s">
        <v>206</v>
      </c>
      <c r="HHJ333" s="2"/>
      <c r="HHK333" s="534">
        <v>2025</v>
      </c>
      <c r="HHL333" s="534">
        <v>2026</v>
      </c>
      <c r="HHM333" s="534">
        <v>2027</v>
      </c>
      <c r="HHN333" s="534">
        <v>2028</v>
      </c>
      <c r="HHO333" s="534">
        <v>2029</v>
      </c>
      <c r="HHP333" s="534">
        <v>2030</v>
      </c>
      <c r="HHQ333" s="362" t="s">
        <v>206</v>
      </c>
      <c r="HHR333" s="2"/>
      <c r="HHS333" s="534">
        <v>2025</v>
      </c>
      <c r="HHT333" s="534">
        <v>2026</v>
      </c>
      <c r="HHU333" s="534">
        <v>2027</v>
      </c>
      <c r="HHV333" s="534">
        <v>2028</v>
      </c>
      <c r="HHW333" s="534">
        <v>2029</v>
      </c>
      <c r="HHX333" s="534">
        <v>2030</v>
      </c>
      <c r="HHY333" s="362" t="s">
        <v>206</v>
      </c>
      <c r="HHZ333" s="2"/>
      <c r="HIA333" s="534">
        <v>2025</v>
      </c>
      <c r="HIB333" s="534">
        <v>2026</v>
      </c>
      <c r="HIC333" s="534">
        <v>2027</v>
      </c>
      <c r="HID333" s="534">
        <v>2028</v>
      </c>
      <c r="HIE333" s="534">
        <v>2029</v>
      </c>
      <c r="HIF333" s="534">
        <v>2030</v>
      </c>
      <c r="HIG333" s="362" t="s">
        <v>206</v>
      </c>
      <c r="HIH333" s="2"/>
      <c r="HII333" s="534">
        <v>2025</v>
      </c>
      <c r="HIJ333" s="534">
        <v>2026</v>
      </c>
      <c r="HIK333" s="534">
        <v>2027</v>
      </c>
      <c r="HIL333" s="534">
        <v>2028</v>
      </c>
      <c r="HIM333" s="534">
        <v>2029</v>
      </c>
      <c r="HIN333" s="534">
        <v>2030</v>
      </c>
      <c r="HIO333" s="362" t="s">
        <v>206</v>
      </c>
      <c r="HIP333" s="2"/>
      <c r="HIQ333" s="534">
        <v>2025</v>
      </c>
      <c r="HIR333" s="534">
        <v>2026</v>
      </c>
      <c r="HIS333" s="534">
        <v>2027</v>
      </c>
      <c r="HIT333" s="534">
        <v>2028</v>
      </c>
      <c r="HIU333" s="534">
        <v>2029</v>
      </c>
      <c r="HIV333" s="534">
        <v>2030</v>
      </c>
      <c r="HIW333" s="362" t="s">
        <v>206</v>
      </c>
      <c r="HIX333" s="2"/>
      <c r="HIY333" s="534">
        <v>2025</v>
      </c>
      <c r="HIZ333" s="534">
        <v>2026</v>
      </c>
      <c r="HJA333" s="534">
        <v>2027</v>
      </c>
      <c r="HJB333" s="534">
        <v>2028</v>
      </c>
      <c r="HJC333" s="534">
        <v>2029</v>
      </c>
      <c r="HJD333" s="534">
        <v>2030</v>
      </c>
      <c r="HJE333" s="362" t="s">
        <v>206</v>
      </c>
      <c r="HJF333" s="2"/>
      <c r="HJG333" s="534">
        <v>2025</v>
      </c>
      <c r="HJH333" s="534">
        <v>2026</v>
      </c>
      <c r="HJI333" s="534">
        <v>2027</v>
      </c>
      <c r="HJJ333" s="534">
        <v>2028</v>
      </c>
      <c r="HJK333" s="534">
        <v>2029</v>
      </c>
      <c r="HJL333" s="534">
        <v>2030</v>
      </c>
      <c r="HJM333" s="362" t="s">
        <v>206</v>
      </c>
      <c r="HJN333" s="2"/>
      <c r="HJO333" s="534">
        <v>2025</v>
      </c>
      <c r="HJP333" s="534">
        <v>2026</v>
      </c>
      <c r="HJQ333" s="534">
        <v>2027</v>
      </c>
      <c r="HJR333" s="534">
        <v>2028</v>
      </c>
      <c r="HJS333" s="534">
        <v>2029</v>
      </c>
      <c r="HJT333" s="534">
        <v>2030</v>
      </c>
      <c r="HJU333" s="362" t="s">
        <v>206</v>
      </c>
      <c r="HJV333" s="2"/>
      <c r="HJW333" s="534">
        <v>2025</v>
      </c>
      <c r="HJX333" s="534">
        <v>2026</v>
      </c>
      <c r="HJY333" s="534">
        <v>2027</v>
      </c>
      <c r="HJZ333" s="534">
        <v>2028</v>
      </c>
      <c r="HKA333" s="534">
        <v>2029</v>
      </c>
      <c r="HKB333" s="534">
        <v>2030</v>
      </c>
      <c r="HKC333" s="362" t="s">
        <v>206</v>
      </c>
      <c r="HKD333" s="2"/>
      <c r="HKE333" s="534">
        <v>2025</v>
      </c>
      <c r="HKF333" s="534">
        <v>2026</v>
      </c>
      <c r="HKG333" s="534">
        <v>2027</v>
      </c>
      <c r="HKH333" s="534">
        <v>2028</v>
      </c>
      <c r="HKI333" s="534">
        <v>2029</v>
      </c>
      <c r="HKJ333" s="534">
        <v>2030</v>
      </c>
      <c r="HKK333" s="362" t="s">
        <v>206</v>
      </c>
      <c r="HKL333" s="2"/>
      <c r="HKM333" s="534">
        <v>2025</v>
      </c>
      <c r="HKN333" s="534">
        <v>2026</v>
      </c>
      <c r="HKO333" s="534">
        <v>2027</v>
      </c>
      <c r="HKP333" s="534">
        <v>2028</v>
      </c>
      <c r="HKQ333" s="534">
        <v>2029</v>
      </c>
      <c r="HKR333" s="534">
        <v>2030</v>
      </c>
      <c r="HKS333" s="362" t="s">
        <v>206</v>
      </c>
      <c r="HKT333" s="2"/>
      <c r="HKU333" s="534">
        <v>2025</v>
      </c>
      <c r="HKV333" s="534">
        <v>2026</v>
      </c>
      <c r="HKW333" s="534">
        <v>2027</v>
      </c>
      <c r="HKX333" s="534">
        <v>2028</v>
      </c>
      <c r="HKY333" s="534">
        <v>2029</v>
      </c>
      <c r="HKZ333" s="534">
        <v>2030</v>
      </c>
      <c r="HLA333" s="362" t="s">
        <v>206</v>
      </c>
      <c r="HLB333" s="2"/>
      <c r="HLC333" s="534">
        <v>2025</v>
      </c>
      <c r="HLD333" s="534">
        <v>2026</v>
      </c>
      <c r="HLE333" s="534">
        <v>2027</v>
      </c>
      <c r="HLF333" s="534">
        <v>2028</v>
      </c>
      <c r="HLG333" s="534">
        <v>2029</v>
      </c>
      <c r="HLH333" s="534">
        <v>2030</v>
      </c>
      <c r="HLI333" s="362" t="s">
        <v>206</v>
      </c>
      <c r="HLJ333" s="2"/>
      <c r="HLK333" s="534">
        <v>2025</v>
      </c>
      <c r="HLL333" s="534">
        <v>2026</v>
      </c>
      <c r="HLM333" s="534">
        <v>2027</v>
      </c>
      <c r="HLN333" s="534">
        <v>2028</v>
      </c>
      <c r="HLO333" s="534">
        <v>2029</v>
      </c>
      <c r="HLP333" s="534">
        <v>2030</v>
      </c>
      <c r="HLQ333" s="362" t="s">
        <v>206</v>
      </c>
      <c r="HLR333" s="2"/>
      <c r="HLS333" s="534">
        <v>2025</v>
      </c>
      <c r="HLT333" s="534">
        <v>2026</v>
      </c>
      <c r="HLU333" s="534">
        <v>2027</v>
      </c>
      <c r="HLV333" s="534">
        <v>2028</v>
      </c>
      <c r="HLW333" s="534">
        <v>2029</v>
      </c>
      <c r="HLX333" s="534">
        <v>2030</v>
      </c>
      <c r="HLY333" s="362" t="s">
        <v>206</v>
      </c>
      <c r="HLZ333" s="2"/>
      <c r="HMA333" s="534">
        <v>2025</v>
      </c>
      <c r="HMB333" s="534">
        <v>2026</v>
      </c>
      <c r="HMC333" s="534">
        <v>2027</v>
      </c>
      <c r="HMD333" s="534">
        <v>2028</v>
      </c>
      <c r="HME333" s="534">
        <v>2029</v>
      </c>
      <c r="HMF333" s="534">
        <v>2030</v>
      </c>
      <c r="HMG333" s="362" t="s">
        <v>206</v>
      </c>
      <c r="HMH333" s="2"/>
      <c r="HMI333" s="534">
        <v>2025</v>
      </c>
      <c r="HMJ333" s="534">
        <v>2026</v>
      </c>
      <c r="HMK333" s="534">
        <v>2027</v>
      </c>
      <c r="HML333" s="534">
        <v>2028</v>
      </c>
      <c r="HMM333" s="534">
        <v>2029</v>
      </c>
      <c r="HMN333" s="534">
        <v>2030</v>
      </c>
      <c r="HMO333" s="362" t="s">
        <v>206</v>
      </c>
      <c r="HMP333" s="2"/>
      <c r="HMQ333" s="534">
        <v>2025</v>
      </c>
      <c r="HMR333" s="534">
        <v>2026</v>
      </c>
      <c r="HMS333" s="534">
        <v>2027</v>
      </c>
      <c r="HMT333" s="534">
        <v>2028</v>
      </c>
      <c r="HMU333" s="534">
        <v>2029</v>
      </c>
      <c r="HMV333" s="534">
        <v>2030</v>
      </c>
      <c r="HMW333" s="362" t="s">
        <v>206</v>
      </c>
      <c r="HMX333" s="2"/>
      <c r="HMY333" s="534">
        <v>2025</v>
      </c>
      <c r="HMZ333" s="534">
        <v>2026</v>
      </c>
      <c r="HNA333" s="534">
        <v>2027</v>
      </c>
      <c r="HNB333" s="534">
        <v>2028</v>
      </c>
      <c r="HNC333" s="534">
        <v>2029</v>
      </c>
      <c r="HND333" s="534">
        <v>2030</v>
      </c>
      <c r="HNE333" s="362" t="s">
        <v>206</v>
      </c>
      <c r="HNF333" s="2"/>
      <c r="HNG333" s="534">
        <v>2025</v>
      </c>
      <c r="HNH333" s="534">
        <v>2026</v>
      </c>
      <c r="HNI333" s="534">
        <v>2027</v>
      </c>
      <c r="HNJ333" s="534">
        <v>2028</v>
      </c>
      <c r="HNK333" s="534">
        <v>2029</v>
      </c>
      <c r="HNL333" s="534">
        <v>2030</v>
      </c>
      <c r="HNM333" s="362" t="s">
        <v>206</v>
      </c>
      <c r="HNN333" s="2"/>
      <c r="HNO333" s="534">
        <v>2025</v>
      </c>
      <c r="HNP333" s="534">
        <v>2026</v>
      </c>
      <c r="HNQ333" s="534">
        <v>2027</v>
      </c>
      <c r="HNR333" s="534">
        <v>2028</v>
      </c>
      <c r="HNS333" s="534">
        <v>2029</v>
      </c>
      <c r="HNT333" s="534">
        <v>2030</v>
      </c>
      <c r="HNU333" s="362" t="s">
        <v>206</v>
      </c>
      <c r="HNV333" s="2"/>
      <c r="HNW333" s="534">
        <v>2025</v>
      </c>
      <c r="HNX333" s="534">
        <v>2026</v>
      </c>
      <c r="HNY333" s="534">
        <v>2027</v>
      </c>
      <c r="HNZ333" s="534">
        <v>2028</v>
      </c>
      <c r="HOA333" s="534">
        <v>2029</v>
      </c>
      <c r="HOB333" s="534">
        <v>2030</v>
      </c>
      <c r="HOC333" s="362" t="s">
        <v>206</v>
      </c>
      <c r="HOD333" s="2"/>
      <c r="HOE333" s="534">
        <v>2025</v>
      </c>
      <c r="HOF333" s="534">
        <v>2026</v>
      </c>
      <c r="HOG333" s="534">
        <v>2027</v>
      </c>
      <c r="HOH333" s="534">
        <v>2028</v>
      </c>
      <c r="HOI333" s="534">
        <v>2029</v>
      </c>
      <c r="HOJ333" s="534">
        <v>2030</v>
      </c>
      <c r="HOK333" s="362" t="s">
        <v>206</v>
      </c>
      <c r="HOL333" s="2"/>
      <c r="HOM333" s="534">
        <v>2025</v>
      </c>
      <c r="HON333" s="534">
        <v>2026</v>
      </c>
      <c r="HOO333" s="534">
        <v>2027</v>
      </c>
      <c r="HOP333" s="534">
        <v>2028</v>
      </c>
      <c r="HOQ333" s="534">
        <v>2029</v>
      </c>
      <c r="HOR333" s="534">
        <v>2030</v>
      </c>
      <c r="HOS333" s="362" t="s">
        <v>206</v>
      </c>
      <c r="HOT333" s="2"/>
      <c r="HOU333" s="534">
        <v>2025</v>
      </c>
      <c r="HOV333" s="534">
        <v>2026</v>
      </c>
      <c r="HOW333" s="534">
        <v>2027</v>
      </c>
      <c r="HOX333" s="534">
        <v>2028</v>
      </c>
      <c r="HOY333" s="534">
        <v>2029</v>
      </c>
      <c r="HOZ333" s="534">
        <v>2030</v>
      </c>
      <c r="HPA333" s="362" t="s">
        <v>206</v>
      </c>
      <c r="HPB333" s="2"/>
      <c r="HPC333" s="534">
        <v>2025</v>
      </c>
      <c r="HPD333" s="534">
        <v>2026</v>
      </c>
      <c r="HPE333" s="534">
        <v>2027</v>
      </c>
      <c r="HPF333" s="534">
        <v>2028</v>
      </c>
      <c r="HPG333" s="534">
        <v>2029</v>
      </c>
      <c r="HPH333" s="534">
        <v>2030</v>
      </c>
      <c r="HPI333" s="362" t="s">
        <v>206</v>
      </c>
      <c r="HPJ333" s="2"/>
      <c r="HPK333" s="534">
        <v>2025</v>
      </c>
      <c r="HPL333" s="534">
        <v>2026</v>
      </c>
      <c r="HPM333" s="534">
        <v>2027</v>
      </c>
      <c r="HPN333" s="534">
        <v>2028</v>
      </c>
      <c r="HPO333" s="534">
        <v>2029</v>
      </c>
      <c r="HPP333" s="534">
        <v>2030</v>
      </c>
      <c r="HPQ333" s="362" t="s">
        <v>206</v>
      </c>
      <c r="HPR333" s="2"/>
      <c r="HPS333" s="534">
        <v>2025</v>
      </c>
      <c r="HPT333" s="534">
        <v>2026</v>
      </c>
      <c r="HPU333" s="534">
        <v>2027</v>
      </c>
      <c r="HPV333" s="534">
        <v>2028</v>
      </c>
      <c r="HPW333" s="534">
        <v>2029</v>
      </c>
      <c r="HPX333" s="534">
        <v>2030</v>
      </c>
      <c r="HPY333" s="362" t="s">
        <v>206</v>
      </c>
      <c r="HPZ333" s="2"/>
      <c r="HQA333" s="534">
        <v>2025</v>
      </c>
      <c r="HQB333" s="534">
        <v>2026</v>
      </c>
      <c r="HQC333" s="534">
        <v>2027</v>
      </c>
      <c r="HQD333" s="534">
        <v>2028</v>
      </c>
      <c r="HQE333" s="534">
        <v>2029</v>
      </c>
      <c r="HQF333" s="534">
        <v>2030</v>
      </c>
      <c r="HQG333" s="362" t="s">
        <v>206</v>
      </c>
      <c r="HQH333" s="2"/>
      <c r="HQI333" s="534">
        <v>2025</v>
      </c>
      <c r="HQJ333" s="534">
        <v>2026</v>
      </c>
      <c r="HQK333" s="534">
        <v>2027</v>
      </c>
      <c r="HQL333" s="534">
        <v>2028</v>
      </c>
      <c r="HQM333" s="534">
        <v>2029</v>
      </c>
      <c r="HQN333" s="534">
        <v>2030</v>
      </c>
      <c r="HQO333" s="362" t="s">
        <v>206</v>
      </c>
      <c r="HQP333" s="2"/>
      <c r="HQQ333" s="534">
        <v>2025</v>
      </c>
      <c r="HQR333" s="534">
        <v>2026</v>
      </c>
      <c r="HQS333" s="534">
        <v>2027</v>
      </c>
      <c r="HQT333" s="534">
        <v>2028</v>
      </c>
      <c r="HQU333" s="534">
        <v>2029</v>
      </c>
      <c r="HQV333" s="534">
        <v>2030</v>
      </c>
      <c r="HQW333" s="362" t="s">
        <v>206</v>
      </c>
      <c r="HQX333" s="2"/>
      <c r="HQY333" s="534">
        <v>2025</v>
      </c>
      <c r="HQZ333" s="534">
        <v>2026</v>
      </c>
      <c r="HRA333" s="534">
        <v>2027</v>
      </c>
      <c r="HRB333" s="534">
        <v>2028</v>
      </c>
      <c r="HRC333" s="534">
        <v>2029</v>
      </c>
      <c r="HRD333" s="534">
        <v>2030</v>
      </c>
      <c r="HRE333" s="362" t="s">
        <v>206</v>
      </c>
      <c r="HRF333" s="2"/>
      <c r="HRG333" s="534">
        <v>2025</v>
      </c>
      <c r="HRH333" s="534">
        <v>2026</v>
      </c>
      <c r="HRI333" s="534">
        <v>2027</v>
      </c>
      <c r="HRJ333" s="534">
        <v>2028</v>
      </c>
      <c r="HRK333" s="534">
        <v>2029</v>
      </c>
      <c r="HRL333" s="534">
        <v>2030</v>
      </c>
      <c r="HRM333" s="362" t="s">
        <v>206</v>
      </c>
      <c r="HRN333" s="2"/>
      <c r="HRO333" s="534">
        <v>2025</v>
      </c>
      <c r="HRP333" s="534">
        <v>2026</v>
      </c>
      <c r="HRQ333" s="534">
        <v>2027</v>
      </c>
      <c r="HRR333" s="534">
        <v>2028</v>
      </c>
      <c r="HRS333" s="534">
        <v>2029</v>
      </c>
      <c r="HRT333" s="534">
        <v>2030</v>
      </c>
      <c r="HRU333" s="362" t="s">
        <v>206</v>
      </c>
      <c r="HRV333" s="2"/>
      <c r="HRW333" s="534">
        <v>2025</v>
      </c>
      <c r="HRX333" s="534">
        <v>2026</v>
      </c>
      <c r="HRY333" s="534">
        <v>2027</v>
      </c>
      <c r="HRZ333" s="534">
        <v>2028</v>
      </c>
      <c r="HSA333" s="534">
        <v>2029</v>
      </c>
      <c r="HSB333" s="534">
        <v>2030</v>
      </c>
      <c r="HSC333" s="362" t="s">
        <v>206</v>
      </c>
      <c r="HSD333" s="2"/>
      <c r="HSE333" s="534">
        <v>2025</v>
      </c>
      <c r="HSF333" s="534">
        <v>2026</v>
      </c>
      <c r="HSG333" s="534">
        <v>2027</v>
      </c>
      <c r="HSH333" s="534">
        <v>2028</v>
      </c>
      <c r="HSI333" s="534">
        <v>2029</v>
      </c>
      <c r="HSJ333" s="534">
        <v>2030</v>
      </c>
      <c r="HSK333" s="362" t="s">
        <v>206</v>
      </c>
      <c r="HSL333" s="2"/>
      <c r="HSM333" s="534">
        <v>2025</v>
      </c>
      <c r="HSN333" s="534">
        <v>2026</v>
      </c>
      <c r="HSO333" s="534">
        <v>2027</v>
      </c>
      <c r="HSP333" s="534">
        <v>2028</v>
      </c>
      <c r="HSQ333" s="534">
        <v>2029</v>
      </c>
      <c r="HSR333" s="534">
        <v>2030</v>
      </c>
      <c r="HSS333" s="362" t="s">
        <v>206</v>
      </c>
      <c r="HST333" s="2"/>
      <c r="HSU333" s="534">
        <v>2025</v>
      </c>
      <c r="HSV333" s="534">
        <v>2026</v>
      </c>
      <c r="HSW333" s="534">
        <v>2027</v>
      </c>
      <c r="HSX333" s="534">
        <v>2028</v>
      </c>
      <c r="HSY333" s="534">
        <v>2029</v>
      </c>
      <c r="HSZ333" s="534">
        <v>2030</v>
      </c>
      <c r="HTA333" s="362" t="s">
        <v>206</v>
      </c>
      <c r="HTB333" s="2"/>
      <c r="HTC333" s="534">
        <v>2025</v>
      </c>
      <c r="HTD333" s="534">
        <v>2026</v>
      </c>
      <c r="HTE333" s="534">
        <v>2027</v>
      </c>
      <c r="HTF333" s="534">
        <v>2028</v>
      </c>
      <c r="HTG333" s="534">
        <v>2029</v>
      </c>
      <c r="HTH333" s="534">
        <v>2030</v>
      </c>
      <c r="HTI333" s="362" t="s">
        <v>206</v>
      </c>
      <c r="HTJ333" s="2"/>
      <c r="HTK333" s="534">
        <v>2025</v>
      </c>
      <c r="HTL333" s="534">
        <v>2026</v>
      </c>
      <c r="HTM333" s="534">
        <v>2027</v>
      </c>
      <c r="HTN333" s="534">
        <v>2028</v>
      </c>
      <c r="HTO333" s="534">
        <v>2029</v>
      </c>
      <c r="HTP333" s="534">
        <v>2030</v>
      </c>
      <c r="HTQ333" s="362" t="s">
        <v>206</v>
      </c>
      <c r="HTR333" s="2"/>
      <c r="HTS333" s="534">
        <v>2025</v>
      </c>
      <c r="HTT333" s="534">
        <v>2026</v>
      </c>
      <c r="HTU333" s="534">
        <v>2027</v>
      </c>
      <c r="HTV333" s="534">
        <v>2028</v>
      </c>
      <c r="HTW333" s="534">
        <v>2029</v>
      </c>
      <c r="HTX333" s="534">
        <v>2030</v>
      </c>
      <c r="HTY333" s="362" t="s">
        <v>206</v>
      </c>
      <c r="HTZ333" s="2"/>
      <c r="HUA333" s="534">
        <v>2025</v>
      </c>
      <c r="HUB333" s="534">
        <v>2026</v>
      </c>
      <c r="HUC333" s="534">
        <v>2027</v>
      </c>
      <c r="HUD333" s="534">
        <v>2028</v>
      </c>
      <c r="HUE333" s="534">
        <v>2029</v>
      </c>
      <c r="HUF333" s="534">
        <v>2030</v>
      </c>
      <c r="HUG333" s="362" t="s">
        <v>206</v>
      </c>
      <c r="HUH333" s="2"/>
      <c r="HUI333" s="534">
        <v>2025</v>
      </c>
      <c r="HUJ333" s="534">
        <v>2026</v>
      </c>
      <c r="HUK333" s="534">
        <v>2027</v>
      </c>
      <c r="HUL333" s="534">
        <v>2028</v>
      </c>
      <c r="HUM333" s="534">
        <v>2029</v>
      </c>
      <c r="HUN333" s="534">
        <v>2030</v>
      </c>
      <c r="HUO333" s="362" t="s">
        <v>206</v>
      </c>
      <c r="HUP333" s="2"/>
      <c r="HUQ333" s="534">
        <v>2025</v>
      </c>
      <c r="HUR333" s="534">
        <v>2026</v>
      </c>
      <c r="HUS333" s="534">
        <v>2027</v>
      </c>
      <c r="HUT333" s="534">
        <v>2028</v>
      </c>
      <c r="HUU333" s="534">
        <v>2029</v>
      </c>
      <c r="HUV333" s="534">
        <v>2030</v>
      </c>
      <c r="HUW333" s="362" t="s">
        <v>206</v>
      </c>
      <c r="HUX333" s="2"/>
      <c r="HUY333" s="534">
        <v>2025</v>
      </c>
      <c r="HUZ333" s="534">
        <v>2026</v>
      </c>
      <c r="HVA333" s="534">
        <v>2027</v>
      </c>
      <c r="HVB333" s="534">
        <v>2028</v>
      </c>
      <c r="HVC333" s="534">
        <v>2029</v>
      </c>
      <c r="HVD333" s="534">
        <v>2030</v>
      </c>
      <c r="HVE333" s="362" t="s">
        <v>206</v>
      </c>
      <c r="HVF333" s="2"/>
      <c r="HVG333" s="534">
        <v>2025</v>
      </c>
      <c r="HVH333" s="534">
        <v>2026</v>
      </c>
      <c r="HVI333" s="534">
        <v>2027</v>
      </c>
      <c r="HVJ333" s="534">
        <v>2028</v>
      </c>
      <c r="HVK333" s="534">
        <v>2029</v>
      </c>
      <c r="HVL333" s="534">
        <v>2030</v>
      </c>
      <c r="HVM333" s="362" t="s">
        <v>206</v>
      </c>
      <c r="HVN333" s="2"/>
      <c r="HVO333" s="534">
        <v>2025</v>
      </c>
      <c r="HVP333" s="534">
        <v>2026</v>
      </c>
      <c r="HVQ333" s="534">
        <v>2027</v>
      </c>
      <c r="HVR333" s="534">
        <v>2028</v>
      </c>
      <c r="HVS333" s="534">
        <v>2029</v>
      </c>
      <c r="HVT333" s="534">
        <v>2030</v>
      </c>
      <c r="HVU333" s="362" t="s">
        <v>206</v>
      </c>
      <c r="HVV333" s="2"/>
      <c r="HVW333" s="534">
        <v>2025</v>
      </c>
      <c r="HVX333" s="534">
        <v>2026</v>
      </c>
      <c r="HVY333" s="534">
        <v>2027</v>
      </c>
      <c r="HVZ333" s="534">
        <v>2028</v>
      </c>
      <c r="HWA333" s="534">
        <v>2029</v>
      </c>
      <c r="HWB333" s="534">
        <v>2030</v>
      </c>
      <c r="HWC333" s="362" t="s">
        <v>206</v>
      </c>
      <c r="HWD333" s="2"/>
      <c r="HWE333" s="534">
        <v>2025</v>
      </c>
      <c r="HWF333" s="534">
        <v>2026</v>
      </c>
      <c r="HWG333" s="534">
        <v>2027</v>
      </c>
      <c r="HWH333" s="534">
        <v>2028</v>
      </c>
      <c r="HWI333" s="534">
        <v>2029</v>
      </c>
      <c r="HWJ333" s="534">
        <v>2030</v>
      </c>
      <c r="HWK333" s="362" t="s">
        <v>206</v>
      </c>
      <c r="HWL333" s="2"/>
      <c r="HWM333" s="534">
        <v>2025</v>
      </c>
      <c r="HWN333" s="534">
        <v>2026</v>
      </c>
      <c r="HWO333" s="534">
        <v>2027</v>
      </c>
      <c r="HWP333" s="534">
        <v>2028</v>
      </c>
      <c r="HWQ333" s="534">
        <v>2029</v>
      </c>
      <c r="HWR333" s="534">
        <v>2030</v>
      </c>
      <c r="HWS333" s="362" t="s">
        <v>206</v>
      </c>
      <c r="HWT333" s="2"/>
      <c r="HWU333" s="534">
        <v>2025</v>
      </c>
      <c r="HWV333" s="534">
        <v>2026</v>
      </c>
      <c r="HWW333" s="534">
        <v>2027</v>
      </c>
      <c r="HWX333" s="534">
        <v>2028</v>
      </c>
      <c r="HWY333" s="534">
        <v>2029</v>
      </c>
      <c r="HWZ333" s="534">
        <v>2030</v>
      </c>
      <c r="HXA333" s="362" t="s">
        <v>206</v>
      </c>
      <c r="HXB333" s="2"/>
      <c r="HXC333" s="534">
        <v>2025</v>
      </c>
      <c r="HXD333" s="534">
        <v>2026</v>
      </c>
      <c r="HXE333" s="534">
        <v>2027</v>
      </c>
      <c r="HXF333" s="534">
        <v>2028</v>
      </c>
      <c r="HXG333" s="534">
        <v>2029</v>
      </c>
      <c r="HXH333" s="534">
        <v>2030</v>
      </c>
      <c r="HXI333" s="362" t="s">
        <v>206</v>
      </c>
      <c r="HXJ333" s="2"/>
      <c r="HXK333" s="534">
        <v>2025</v>
      </c>
      <c r="HXL333" s="534">
        <v>2026</v>
      </c>
      <c r="HXM333" s="534">
        <v>2027</v>
      </c>
      <c r="HXN333" s="534">
        <v>2028</v>
      </c>
      <c r="HXO333" s="534">
        <v>2029</v>
      </c>
      <c r="HXP333" s="534">
        <v>2030</v>
      </c>
      <c r="HXQ333" s="362" t="s">
        <v>206</v>
      </c>
      <c r="HXR333" s="2"/>
      <c r="HXS333" s="534">
        <v>2025</v>
      </c>
      <c r="HXT333" s="534">
        <v>2026</v>
      </c>
      <c r="HXU333" s="534">
        <v>2027</v>
      </c>
      <c r="HXV333" s="534">
        <v>2028</v>
      </c>
      <c r="HXW333" s="534">
        <v>2029</v>
      </c>
      <c r="HXX333" s="534">
        <v>2030</v>
      </c>
      <c r="HXY333" s="362" t="s">
        <v>206</v>
      </c>
      <c r="HXZ333" s="2"/>
      <c r="HYA333" s="534">
        <v>2025</v>
      </c>
      <c r="HYB333" s="534">
        <v>2026</v>
      </c>
      <c r="HYC333" s="534">
        <v>2027</v>
      </c>
      <c r="HYD333" s="534">
        <v>2028</v>
      </c>
      <c r="HYE333" s="534">
        <v>2029</v>
      </c>
      <c r="HYF333" s="534">
        <v>2030</v>
      </c>
      <c r="HYG333" s="362" t="s">
        <v>206</v>
      </c>
      <c r="HYH333" s="2"/>
      <c r="HYI333" s="534">
        <v>2025</v>
      </c>
      <c r="HYJ333" s="534">
        <v>2026</v>
      </c>
      <c r="HYK333" s="534">
        <v>2027</v>
      </c>
      <c r="HYL333" s="534">
        <v>2028</v>
      </c>
      <c r="HYM333" s="534">
        <v>2029</v>
      </c>
      <c r="HYN333" s="534">
        <v>2030</v>
      </c>
      <c r="HYO333" s="362" t="s">
        <v>206</v>
      </c>
      <c r="HYP333" s="2"/>
      <c r="HYQ333" s="534">
        <v>2025</v>
      </c>
      <c r="HYR333" s="534">
        <v>2026</v>
      </c>
      <c r="HYS333" s="534">
        <v>2027</v>
      </c>
      <c r="HYT333" s="534">
        <v>2028</v>
      </c>
      <c r="HYU333" s="534">
        <v>2029</v>
      </c>
      <c r="HYV333" s="534">
        <v>2030</v>
      </c>
      <c r="HYW333" s="362" t="s">
        <v>206</v>
      </c>
      <c r="HYX333" s="2"/>
      <c r="HYY333" s="534">
        <v>2025</v>
      </c>
      <c r="HYZ333" s="534">
        <v>2026</v>
      </c>
      <c r="HZA333" s="534">
        <v>2027</v>
      </c>
      <c r="HZB333" s="534">
        <v>2028</v>
      </c>
      <c r="HZC333" s="534">
        <v>2029</v>
      </c>
      <c r="HZD333" s="534">
        <v>2030</v>
      </c>
      <c r="HZE333" s="362" t="s">
        <v>206</v>
      </c>
      <c r="HZF333" s="2"/>
      <c r="HZG333" s="534">
        <v>2025</v>
      </c>
      <c r="HZH333" s="534">
        <v>2026</v>
      </c>
      <c r="HZI333" s="534">
        <v>2027</v>
      </c>
      <c r="HZJ333" s="534">
        <v>2028</v>
      </c>
      <c r="HZK333" s="534">
        <v>2029</v>
      </c>
      <c r="HZL333" s="534">
        <v>2030</v>
      </c>
      <c r="HZM333" s="362" t="s">
        <v>206</v>
      </c>
      <c r="HZN333" s="2"/>
      <c r="HZO333" s="534">
        <v>2025</v>
      </c>
      <c r="HZP333" s="534">
        <v>2026</v>
      </c>
      <c r="HZQ333" s="534">
        <v>2027</v>
      </c>
      <c r="HZR333" s="534">
        <v>2028</v>
      </c>
      <c r="HZS333" s="534">
        <v>2029</v>
      </c>
      <c r="HZT333" s="534">
        <v>2030</v>
      </c>
      <c r="HZU333" s="362" t="s">
        <v>206</v>
      </c>
      <c r="HZV333" s="2"/>
      <c r="HZW333" s="534">
        <v>2025</v>
      </c>
      <c r="HZX333" s="534">
        <v>2026</v>
      </c>
      <c r="HZY333" s="534">
        <v>2027</v>
      </c>
      <c r="HZZ333" s="534">
        <v>2028</v>
      </c>
      <c r="IAA333" s="534">
        <v>2029</v>
      </c>
      <c r="IAB333" s="534">
        <v>2030</v>
      </c>
      <c r="IAC333" s="362" t="s">
        <v>206</v>
      </c>
      <c r="IAD333" s="2"/>
      <c r="IAE333" s="534">
        <v>2025</v>
      </c>
      <c r="IAF333" s="534">
        <v>2026</v>
      </c>
      <c r="IAG333" s="534">
        <v>2027</v>
      </c>
      <c r="IAH333" s="534">
        <v>2028</v>
      </c>
      <c r="IAI333" s="534">
        <v>2029</v>
      </c>
      <c r="IAJ333" s="534">
        <v>2030</v>
      </c>
      <c r="IAK333" s="362" t="s">
        <v>206</v>
      </c>
      <c r="IAL333" s="2"/>
      <c r="IAM333" s="534">
        <v>2025</v>
      </c>
      <c r="IAN333" s="534">
        <v>2026</v>
      </c>
      <c r="IAO333" s="534">
        <v>2027</v>
      </c>
      <c r="IAP333" s="534">
        <v>2028</v>
      </c>
      <c r="IAQ333" s="534">
        <v>2029</v>
      </c>
      <c r="IAR333" s="534">
        <v>2030</v>
      </c>
      <c r="IAS333" s="362" t="s">
        <v>206</v>
      </c>
      <c r="IAT333" s="2"/>
      <c r="IAU333" s="534">
        <v>2025</v>
      </c>
      <c r="IAV333" s="534">
        <v>2026</v>
      </c>
      <c r="IAW333" s="534">
        <v>2027</v>
      </c>
      <c r="IAX333" s="534">
        <v>2028</v>
      </c>
      <c r="IAY333" s="534">
        <v>2029</v>
      </c>
      <c r="IAZ333" s="534">
        <v>2030</v>
      </c>
      <c r="IBA333" s="362" t="s">
        <v>206</v>
      </c>
      <c r="IBB333" s="2"/>
      <c r="IBC333" s="534">
        <v>2025</v>
      </c>
      <c r="IBD333" s="534">
        <v>2026</v>
      </c>
      <c r="IBE333" s="534">
        <v>2027</v>
      </c>
      <c r="IBF333" s="534">
        <v>2028</v>
      </c>
      <c r="IBG333" s="534">
        <v>2029</v>
      </c>
      <c r="IBH333" s="534">
        <v>2030</v>
      </c>
      <c r="IBI333" s="362" t="s">
        <v>206</v>
      </c>
      <c r="IBJ333" s="2"/>
      <c r="IBK333" s="534">
        <v>2025</v>
      </c>
      <c r="IBL333" s="534">
        <v>2026</v>
      </c>
      <c r="IBM333" s="534">
        <v>2027</v>
      </c>
      <c r="IBN333" s="534">
        <v>2028</v>
      </c>
      <c r="IBO333" s="534">
        <v>2029</v>
      </c>
      <c r="IBP333" s="534">
        <v>2030</v>
      </c>
      <c r="IBQ333" s="362" t="s">
        <v>206</v>
      </c>
      <c r="IBR333" s="2"/>
      <c r="IBS333" s="534">
        <v>2025</v>
      </c>
      <c r="IBT333" s="534">
        <v>2026</v>
      </c>
      <c r="IBU333" s="534">
        <v>2027</v>
      </c>
      <c r="IBV333" s="534">
        <v>2028</v>
      </c>
      <c r="IBW333" s="534">
        <v>2029</v>
      </c>
      <c r="IBX333" s="534">
        <v>2030</v>
      </c>
      <c r="IBY333" s="362" t="s">
        <v>206</v>
      </c>
      <c r="IBZ333" s="2"/>
      <c r="ICA333" s="534">
        <v>2025</v>
      </c>
      <c r="ICB333" s="534">
        <v>2026</v>
      </c>
      <c r="ICC333" s="534">
        <v>2027</v>
      </c>
      <c r="ICD333" s="534">
        <v>2028</v>
      </c>
      <c r="ICE333" s="534">
        <v>2029</v>
      </c>
      <c r="ICF333" s="534">
        <v>2030</v>
      </c>
      <c r="ICG333" s="362" t="s">
        <v>206</v>
      </c>
      <c r="ICH333" s="2"/>
      <c r="ICI333" s="534">
        <v>2025</v>
      </c>
      <c r="ICJ333" s="534">
        <v>2026</v>
      </c>
      <c r="ICK333" s="534">
        <v>2027</v>
      </c>
      <c r="ICL333" s="534">
        <v>2028</v>
      </c>
      <c r="ICM333" s="534">
        <v>2029</v>
      </c>
      <c r="ICN333" s="534">
        <v>2030</v>
      </c>
      <c r="ICO333" s="362" t="s">
        <v>206</v>
      </c>
      <c r="ICP333" s="2"/>
      <c r="ICQ333" s="534">
        <v>2025</v>
      </c>
      <c r="ICR333" s="534">
        <v>2026</v>
      </c>
      <c r="ICS333" s="534">
        <v>2027</v>
      </c>
      <c r="ICT333" s="534">
        <v>2028</v>
      </c>
      <c r="ICU333" s="534">
        <v>2029</v>
      </c>
      <c r="ICV333" s="534">
        <v>2030</v>
      </c>
      <c r="ICW333" s="362" t="s">
        <v>206</v>
      </c>
      <c r="ICX333" s="2"/>
      <c r="ICY333" s="534">
        <v>2025</v>
      </c>
      <c r="ICZ333" s="534">
        <v>2026</v>
      </c>
      <c r="IDA333" s="534">
        <v>2027</v>
      </c>
      <c r="IDB333" s="534">
        <v>2028</v>
      </c>
      <c r="IDC333" s="534">
        <v>2029</v>
      </c>
      <c r="IDD333" s="534">
        <v>2030</v>
      </c>
      <c r="IDE333" s="362" t="s">
        <v>206</v>
      </c>
      <c r="IDF333" s="2"/>
      <c r="IDG333" s="534">
        <v>2025</v>
      </c>
      <c r="IDH333" s="534">
        <v>2026</v>
      </c>
      <c r="IDI333" s="534">
        <v>2027</v>
      </c>
      <c r="IDJ333" s="534">
        <v>2028</v>
      </c>
      <c r="IDK333" s="534">
        <v>2029</v>
      </c>
      <c r="IDL333" s="534">
        <v>2030</v>
      </c>
      <c r="IDM333" s="362" t="s">
        <v>206</v>
      </c>
      <c r="IDN333" s="2"/>
      <c r="IDO333" s="534">
        <v>2025</v>
      </c>
      <c r="IDP333" s="534">
        <v>2026</v>
      </c>
      <c r="IDQ333" s="534">
        <v>2027</v>
      </c>
      <c r="IDR333" s="534">
        <v>2028</v>
      </c>
      <c r="IDS333" s="534">
        <v>2029</v>
      </c>
      <c r="IDT333" s="534">
        <v>2030</v>
      </c>
      <c r="IDU333" s="362" t="s">
        <v>206</v>
      </c>
      <c r="IDV333" s="2"/>
      <c r="IDW333" s="534">
        <v>2025</v>
      </c>
      <c r="IDX333" s="534">
        <v>2026</v>
      </c>
      <c r="IDY333" s="534">
        <v>2027</v>
      </c>
      <c r="IDZ333" s="534">
        <v>2028</v>
      </c>
      <c r="IEA333" s="534">
        <v>2029</v>
      </c>
      <c r="IEB333" s="534">
        <v>2030</v>
      </c>
      <c r="IEC333" s="362" t="s">
        <v>206</v>
      </c>
      <c r="IED333" s="2"/>
      <c r="IEE333" s="534">
        <v>2025</v>
      </c>
      <c r="IEF333" s="534">
        <v>2026</v>
      </c>
      <c r="IEG333" s="534">
        <v>2027</v>
      </c>
      <c r="IEH333" s="534">
        <v>2028</v>
      </c>
      <c r="IEI333" s="534">
        <v>2029</v>
      </c>
      <c r="IEJ333" s="534">
        <v>2030</v>
      </c>
      <c r="IEK333" s="362" t="s">
        <v>206</v>
      </c>
      <c r="IEL333" s="2"/>
      <c r="IEM333" s="534">
        <v>2025</v>
      </c>
      <c r="IEN333" s="534">
        <v>2026</v>
      </c>
      <c r="IEO333" s="534">
        <v>2027</v>
      </c>
      <c r="IEP333" s="534">
        <v>2028</v>
      </c>
      <c r="IEQ333" s="534">
        <v>2029</v>
      </c>
      <c r="IER333" s="534">
        <v>2030</v>
      </c>
      <c r="IES333" s="362" t="s">
        <v>206</v>
      </c>
      <c r="IET333" s="2"/>
      <c r="IEU333" s="534">
        <v>2025</v>
      </c>
      <c r="IEV333" s="534">
        <v>2026</v>
      </c>
      <c r="IEW333" s="534">
        <v>2027</v>
      </c>
      <c r="IEX333" s="534">
        <v>2028</v>
      </c>
      <c r="IEY333" s="534">
        <v>2029</v>
      </c>
      <c r="IEZ333" s="534">
        <v>2030</v>
      </c>
      <c r="IFA333" s="362" t="s">
        <v>206</v>
      </c>
      <c r="IFB333" s="2"/>
      <c r="IFC333" s="534">
        <v>2025</v>
      </c>
      <c r="IFD333" s="534">
        <v>2026</v>
      </c>
      <c r="IFE333" s="534">
        <v>2027</v>
      </c>
      <c r="IFF333" s="534">
        <v>2028</v>
      </c>
      <c r="IFG333" s="534">
        <v>2029</v>
      </c>
      <c r="IFH333" s="534">
        <v>2030</v>
      </c>
      <c r="IFI333" s="362" t="s">
        <v>206</v>
      </c>
      <c r="IFJ333" s="2"/>
      <c r="IFK333" s="534">
        <v>2025</v>
      </c>
      <c r="IFL333" s="534">
        <v>2026</v>
      </c>
      <c r="IFM333" s="534">
        <v>2027</v>
      </c>
      <c r="IFN333" s="534">
        <v>2028</v>
      </c>
      <c r="IFO333" s="534">
        <v>2029</v>
      </c>
      <c r="IFP333" s="534">
        <v>2030</v>
      </c>
      <c r="IFQ333" s="362" t="s">
        <v>206</v>
      </c>
      <c r="IFR333" s="2"/>
      <c r="IFS333" s="534">
        <v>2025</v>
      </c>
      <c r="IFT333" s="534">
        <v>2026</v>
      </c>
      <c r="IFU333" s="534">
        <v>2027</v>
      </c>
      <c r="IFV333" s="534">
        <v>2028</v>
      </c>
      <c r="IFW333" s="534">
        <v>2029</v>
      </c>
      <c r="IFX333" s="534">
        <v>2030</v>
      </c>
      <c r="IFY333" s="362" t="s">
        <v>206</v>
      </c>
      <c r="IFZ333" s="2"/>
      <c r="IGA333" s="534">
        <v>2025</v>
      </c>
      <c r="IGB333" s="534">
        <v>2026</v>
      </c>
      <c r="IGC333" s="534">
        <v>2027</v>
      </c>
      <c r="IGD333" s="534">
        <v>2028</v>
      </c>
      <c r="IGE333" s="534">
        <v>2029</v>
      </c>
      <c r="IGF333" s="534">
        <v>2030</v>
      </c>
      <c r="IGG333" s="362" t="s">
        <v>206</v>
      </c>
      <c r="IGH333" s="2"/>
      <c r="IGI333" s="534">
        <v>2025</v>
      </c>
      <c r="IGJ333" s="534">
        <v>2026</v>
      </c>
      <c r="IGK333" s="534">
        <v>2027</v>
      </c>
      <c r="IGL333" s="534">
        <v>2028</v>
      </c>
      <c r="IGM333" s="534">
        <v>2029</v>
      </c>
      <c r="IGN333" s="534">
        <v>2030</v>
      </c>
      <c r="IGO333" s="362" t="s">
        <v>206</v>
      </c>
      <c r="IGP333" s="2"/>
      <c r="IGQ333" s="534">
        <v>2025</v>
      </c>
      <c r="IGR333" s="534">
        <v>2026</v>
      </c>
      <c r="IGS333" s="534">
        <v>2027</v>
      </c>
      <c r="IGT333" s="534">
        <v>2028</v>
      </c>
      <c r="IGU333" s="534">
        <v>2029</v>
      </c>
      <c r="IGV333" s="534">
        <v>2030</v>
      </c>
      <c r="IGW333" s="362" t="s">
        <v>206</v>
      </c>
      <c r="IGX333" s="2"/>
      <c r="IGY333" s="534">
        <v>2025</v>
      </c>
      <c r="IGZ333" s="534">
        <v>2026</v>
      </c>
      <c r="IHA333" s="534">
        <v>2027</v>
      </c>
      <c r="IHB333" s="534">
        <v>2028</v>
      </c>
      <c r="IHC333" s="534">
        <v>2029</v>
      </c>
      <c r="IHD333" s="534">
        <v>2030</v>
      </c>
      <c r="IHE333" s="362" t="s">
        <v>206</v>
      </c>
      <c r="IHF333" s="2"/>
      <c r="IHG333" s="534">
        <v>2025</v>
      </c>
      <c r="IHH333" s="534">
        <v>2026</v>
      </c>
      <c r="IHI333" s="534">
        <v>2027</v>
      </c>
      <c r="IHJ333" s="534">
        <v>2028</v>
      </c>
      <c r="IHK333" s="534">
        <v>2029</v>
      </c>
      <c r="IHL333" s="534">
        <v>2030</v>
      </c>
      <c r="IHM333" s="362" t="s">
        <v>206</v>
      </c>
      <c r="IHN333" s="2"/>
      <c r="IHO333" s="534">
        <v>2025</v>
      </c>
      <c r="IHP333" s="534">
        <v>2026</v>
      </c>
      <c r="IHQ333" s="534">
        <v>2027</v>
      </c>
      <c r="IHR333" s="534">
        <v>2028</v>
      </c>
      <c r="IHS333" s="534">
        <v>2029</v>
      </c>
      <c r="IHT333" s="534">
        <v>2030</v>
      </c>
      <c r="IHU333" s="362" t="s">
        <v>206</v>
      </c>
      <c r="IHV333" s="2"/>
      <c r="IHW333" s="534">
        <v>2025</v>
      </c>
      <c r="IHX333" s="534">
        <v>2026</v>
      </c>
      <c r="IHY333" s="534">
        <v>2027</v>
      </c>
      <c r="IHZ333" s="534">
        <v>2028</v>
      </c>
      <c r="IIA333" s="534">
        <v>2029</v>
      </c>
      <c r="IIB333" s="534">
        <v>2030</v>
      </c>
      <c r="IIC333" s="362" t="s">
        <v>206</v>
      </c>
      <c r="IID333" s="2"/>
      <c r="IIE333" s="534">
        <v>2025</v>
      </c>
      <c r="IIF333" s="534">
        <v>2026</v>
      </c>
      <c r="IIG333" s="534">
        <v>2027</v>
      </c>
      <c r="IIH333" s="534">
        <v>2028</v>
      </c>
      <c r="III333" s="534">
        <v>2029</v>
      </c>
      <c r="IIJ333" s="534">
        <v>2030</v>
      </c>
      <c r="IIK333" s="362" t="s">
        <v>206</v>
      </c>
      <c r="IIL333" s="2"/>
      <c r="IIM333" s="534">
        <v>2025</v>
      </c>
      <c r="IIN333" s="534">
        <v>2026</v>
      </c>
      <c r="IIO333" s="534">
        <v>2027</v>
      </c>
      <c r="IIP333" s="534">
        <v>2028</v>
      </c>
      <c r="IIQ333" s="534">
        <v>2029</v>
      </c>
      <c r="IIR333" s="534">
        <v>2030</v>
      </c>
      <c r="IIS333" s="362" t="s">
        <v>206</v>
      </c>
      <c r="IIT333" s="2"/>
      <c r="IIU333" s="534">
        <v>2025</v>
      </c>
      <c r="IIV333" s="534">
        <v>2026</v>
      </c>
      <c r="IIW333" s="534">
        <v>2027</v>
      </c>
      <c r="IIX333" s="534">
        <v>2028</v>
      </c>
      <c r="IIY333" s="534">
        <v>2029</v>
      </c>
      <c r="IIZ333" s="534">
        <v>2030</v>
      </c>
      <c r="IJA333" s="362" t="s">
        <v>206</v>
      </c>
      <c r="IJB333" s="2"/>
      <c r="IJC333" s="534">
        <v>2025</v>
      </c>
      <c r="IJD333" s="534">
        <v>2026</v>
      </c>
      <c r="IJE333" s="534">
        <v>2027</v>
      </c>
      <c r="IJF333" s="534">
        <v>2028</v>
      </c>
      <c r="IJG333" s="534">
        <v>2029</v>
      </c>
      <c r="IJH333" s="534">
        <v>2030</v>
      </c>
      <c r="IJI333" s="362" t="s">
        <v>206</v>
      </c>
      <c r="IJJ333" s="2"/>
      <c r="IJK333" s="534">
        <v>2025</v>
      </c>
      <c r="IJL333" s="534">
        <v>2026</v>
      </c>
      <c r="IJM333" s="534">
        <v>2027</v>
      </c>
      <c r="IJN333" s="534">
        <v>2028</v>
      </c>
      <c r="IJO333" s="534">
        <v>2029</v>
      </c>
      <c r="IJP333" s="534">
        <v>2030</v>
      </c>
      <c r="IJQ333" s="362" t="s">
        <v>206</v>
      </c>
      <c r="IJR333" s="2"/>
      <c r="IJS333" s="534">
        <v>2025</v>
      </c>
      <c r="IJT333" s="534">
        <v>2026</v>
      </c>
      <c r="IJU333" s="534">
        <v>2027</v>
      </c>
      <c r="IJV333" s="534">
        <v>2028</v>
      </c>
      <c r="IJW333" s="534">
        <v>2029</v>
      </c>
      <c r="IJX333" s="534">
        <v>2030</v>
      </c>
      <c r="IJY333" s="362" t="s">
        <v>206</v>
      </c>
      <c r="IJZ333" s="2"/>
      <c r="IKA333" s="534">
        <v>2025</v>
      </c>
      <c r="IKB333" s="534">
        <v>2026</v>
      </c>
      <c r="IKC333" s="534">
        <v>2027</v>
      </c>
      <c r="IKD333" s="534">
        <v>2028</v>
      </c>
      <c r="IKE333" s="534">
        <v>2029</v>
      </c>
      <c r="IKF333" s="534">
        <v>2030</v>
      </c>
      <c r="IKG333" s="362" t="s">
        <v>206</v>
      </c>
      <c r="IKH333" s="2"/>
      <c r="IKI333" s="534">
        <v>2025</v>
      </c>
      <c r="IKJ333" s="534">
        <v>2026</v>
      </c>
      <c r="IKK333" s="534">
        <v>2027</v>
      </c>
      <c r="IKL333" s="534">
        <v>2028</v>
      </c>
      <c r="IKM333" s="534">
        <v>2029</v>
      </c>
      <c r="IKN333" s="534">
        <v>2030</v>
      </c>
      <c r="IKO333" s="362" t="s">
        <v>206</v>
      </c>
      <c r="IKP333" s="2"/>
      <c r="IKQ333" s="534">
        <v>2025</v>
      </c>
      <c r="IKR333" s="534">
        <v>2026</v>
      </c>
      <c r="IKS333" s="534">
        <v>2027</v>
      </c>
      <c r="IKT333" s="534">
        <v>2028</v>
      </c>
      <c r="IKU333" s="534">
        <v>2029</v>
      </c>
      <c r="IKV333" s="534">
        <v>2030</v>
      </c>
      <c r="IKW333" s="362" t="s">
        <v>206</v>
      </c>
      <c r="IKX333" s="2"/>
      <c r="IKY333" s="534">
        <v>2025</v>
      </c>
      <c r="IKZ333" s="534">
        <v>2026</v>
      </c>
      <c r="ILA333" s="534">
        <v>2027</v>
      </c>
      <c r="ILB333" s="534">
        <v>2028</v>
      </c>
      <c r="ILC333" s="534">
        <v>2029</v>
      </c>
      <c r="ILD333" s="534">
        <v>2030</v>
      </c>
      <c r="ILE333" s="362" t="s">
        <v>206</v>
      </c>
      <c r="ILF333" s="2"/>
      <c r="ILG333" s="534">
        <v>2025</v>
      </c>
      <c r="ILH333" s="534">
        <v>2026</v>
      </c>
      <c r="ILI333" s="534">
        <v>2027</v>
      </c>
      <c r="ILJ333" s="534">
        <v>2028</v>
      </c>
      <c r="ILK333" s="534">
        <v>2029</v>
      </c>
      <c r="ILL333" s="534">
        <v>2030</v>
      </c>
      <c r="ILM333" s="362" t="s">
        <v>206</v>
      </c>
      <c r="ILN333" s="2"/>
      <c r="ILO333" s="534">
        <v>2025</v>
      </c>
      <c r="ILP333" s="534">
        <v>2026</v>
      </c>
      <c r="ILQ333" s="534">
        <v>2027</v>
      </c>
      <c r="ILR333" s="534">
        <v>2028</v>
      </c>
      <c r="ILS333" s="534">
        <v>2029</v>
      </c>
      <c r="ILT333" s="534">
        <v>2030</v>
      </c>
      <c r="ILU333" s="362" t="s">
        <v>206</v>
      </c>
      <c r="ILV333" s="2"/>
      <c r="ILW333" s="534">
        <v>2025</v>
      </c>
      <c r="ILX333" s="534">
        <v>2026</v>
      </c>
      <c r="ILY333" s="534">
        <v>2027</v>
      </c>
      <c r="ILZ333" s="534">
        <v>2028</v>
      </c>
      <c r="IMA333" s="534">
        <v>2029</v>
      </c>
      <c r="IMB333" s="534">
        <v>2030</v>
      </c>
      <c r="IMC333" s="362" t="s">
        <v>206</v>
      </c>
      <c r="IMD333" s="2"/>
      <c r="IME333" s="534">
        <v>2025</v>
      </c>
      <c r="IMF333" s="534">
        <v>2026</v>
      </c>
      <c r="IMG333" s="534">
        <v>2027</v>
      </c>
      <c r="IMH333" s="534">
        <v>2028</v>
      </c>
      <c r="IMI333" s="534">
        <v>2029</v>
      </c>
      <c r="IMJ333" s="534">
        <v>2030</v>
      </c>
      <c r="IMK333" s="362" t="s">
        <v>206</v>
      </c>
      <c r="IML333" s="2"/>
      <c r="IMM333" s="534">
        <v>2025</v>
      </c>
      <c r="IMN333" s="534">
        <v>2026</v>
      </c>
      <c r="IMO333" s="534">
        <v>2027</v>
      </c>
      <c r="IMP333" s="534">
        <v>2028</v>
      </c>
      <c r="IMQ333" s="534">
        <v>2029</v>
      </c>
      <c r="IMR333" s="534">
        <v>2030</v>
      </c>
      <c r="IMS333" s="362" t="s">
        <v>206</v>
      </c>
      <c r="IMT333" s="2"/>
      <c r="IMU333" s="534">
        <v>2025</v>
      </c>
      <c r="IMV333" s="534">
        <v>2026</v>
      </c>
      <c r="IMW333" s="534">
        <v>2027</v>
      </c>
      <c r="IMX333" s="534">
        <v>2028</v>
      </c>
      <c r="IMY333" s="534">
        <v>2029</v>
      </c>
      <c r="IMZ333" s="534">
        <v>2030</v>
      </c>
      <c r="INA333" s="362" t="s">
        <v>206</v>
      </c>
      <c r="INB333" s="2"/>
      <c r="INC333" s="534">
        <v>2025</v>
      </c>
      <c r="IND333" s="534">
        <v>2026</v>
      </c>
      <c r="INE333" s="534">
        <v>2027</v>
      </c>
      <c r="INF333" s="534">
        <v>2028</v>
      </c>
      <c r="ING333" s="534">
        <v>2029</v>
      </c>
      <c r="INH333" s="534">
        <v>2030</v>
      </c>
      <c r="INI333" s="362" t="s">
        <v>206</v>
      </c>
      <c r="INJ333" s="2"/>
      <c r="INK333" s="534">
        <v>2025</v>
      </c>
      <c r="INL333" s="534">
        <v>2026</v>
      </c>
      <c r="INM333" s="534">
        <v>2027</v>
      </c>
      <c r="INN333" s="534">
        <v>2028</v>
      </c>
      <c r="INO333" s="534">
        <v>2029</v>
      </c>
      <c r="INP333" s="534">
        <v>2030</v>
      </c>
      <c r="INQ333" s="362" t="s">
        <v>206</v>
      </c>
      <c r="INR333" s="2"/>
      <c r="INS333" s="534">
        <v>2025</v>
      </c>
      <c r="INT333" s="534">
        <v>2026</v>
      </c>
      <c r="INU333" s="534">
        <v>2027</v>
      </c>
      <c r="INV333" s="534">
        <v>2028</v>
      </c>
      <c r="INW333" s="534">
        <v>2029</v>
      </c>
      <c r="INX333" s="534">
        <v>2030</v>
      </c>
      <c r="INY333" s="362" t="s">
        <v>206</v>
      </c>
      <c r="INZ333" s="2"/>
      <c r="IOA333" s="534">
        <v>2025</v>
      </c>
      <c r="IOB333" s="534">
        <v>2026</v>
      </c>
      <c r="IOC333" s="534">
        <v>2027</v>
      </c>
      <c r="IOD333" s="534">
        <v>2028</v>
      </c>
      <c r="IOE333" s="534">
        <v>2029</v>
      </c>
      <c r="IOF333" s="534">
        <v>2030</v>
      </c>
      <c r="IOG333" s="362" t="s">
        <v>206</v>
      </c>
      <c r="IOH333" s="2"/>
      <c r="IOI333" s="534">
        <v>2025</v>
      </c>
      <c r="IOJ333" s="534">
        <v>2026</v>
      </c>
      <c r="IOK333" s="534">
        <v>2027</v>
      </c>
      <c r="IOL333" s="534">
        <v>2028</v>
      </c>
      <c r="IOM333" s="534">
        <v>2029</v>
      </c>
      <c r="ION333" s="534">
        <v>2030</v>
      </c>
      <c r="IOO333" s="362" t="s">
        <v>206</v>
      </c>
      <c r="IOP333" s="2"/>
      <c r="IOQ333" s="534">
        <v>2025</v>
      </c>
      <c r="IOR333" s="534">
        <v>2026</v>
      </c>
      <c r="IOS333" s="534">
        <v>2027</v>
      </c>
      <c r="IOT333" s="534">
        <v>2028</v>
      </c>
      <c r="IOU333" s="534">
        <v>2029</v>
      </c>
      <c r="IOV333" s="534">
        <v>2030</v>
      </c>
      <c r="IOW333" s="362" t="s">
        <v>206</v>
      </c>
      <c r="IOX333" s="2"/>
      <c r="IOY333" s="534">
        <v>2025</v>
      </c>
      <c r="IOZ333" s="534">
        <v>2026</v>
      </c>
      <c r="IPA333" s="534">
        <v>2027</v>
      </c>
      <c r="IPB333" s="534">
        <v>2028</v>
      </c>
      <c r="IPC333" s="534">
        <v>2029</v>
      </c>
      <c r="IPD333" s="534">
        <v>2030</v>
      </c>
      <c r="IPE333" s="362" t="s">
        <v>206</v>
      </c>
      <c r="IPF333" s="2"/>
      <c r="IPG333" s="534">
        <v>2025</v>
      </c>
      <c r="IPH333" s="534">
        <v>2026</v>
      </c>
      <c r="IPI333" s="534">
        <v>2027</v>
      </c>
      <c r="IPJ333" s="534">
        <v>2028</v>
      </c>
      <c r="IPK333" s="534">
        <v>2029</v>
      </c>
      <c r="IPL333" s="534">
        <v>2030</v>
      </c>
      <c r="IPM333" s="362" t="s">
        <v>206</v>
      </c>
      <c r="IPN333" s="2"/>
      <c r="IPO333" s="534">
        <v>2025</v>
      </c>
      <c r="IPP333" s="534">
        <v>2026</v>
      </c>
      <c r="IPQ333" s="534">
        <v>2027</v>
      </c>
      <c r="IPR333" s="534">
        <v>2028</v>
      </c>
      <c r="IPS333" s="534">
        <v>2029</v>
      </c>
      <c r="IPT333" s="534">
        <v>2030</v>
      </c>
      <c r="IPU333" s="362" t="s">
        <v>206</v>
      </c>
      <c r="IPV333" s="2"/>
      <c r="IPW333" s="534">
        <v>2025</v>
      </c>
      <c r="IPX333" s="534">
        <v>2026</v>
      </c>
      <c r="IPY333" s="534">
        <v>2027</v>
      </c>
      <c r="IPZ333" s="534">
        <v>2028</v>
      </c>
      <c r="IQA333" s="534">
        <v>2029</v>
      </c>
      <c r="IQB333" s="534">
        <v>2030</v>
      </c>
      <c r="IQC333" s="362" t="s">
        <v>206</v>
      </c>
      <c r="IQD333" s="2"/>
      <c r="IQE333" s="534">
        <v>2025</v>
      </c>
      <c r="IQF333" s="534">
        <v>2026</v>
      </c>
      <c r="IQG333" s="534">
        <v>2027</v>
      </c>
      <c r="IQH333" s="534">
        <v>2028</v>
      </c>
      <c r="IQI333" s="534">
        <v>2029</v>
      </c>
      <c r="IQJ333" s="534">
        <v>2030</v>
      </c>
      <c r="IQK333" s="362" t="s">
        <v>206</v>
      </c>
      <c r="IQL333" s="2"/>
      <c r="IQM333" s="534">
        <v>2025</v>
      </c>
      <c r="IQN333" s="534">
        <v>2026</v>
      </c>
      <c r="IQO333" s="534">
        <v>2027</v>
      </c>
      <c r="IQP333" s="534">
        <v>2028</v>
      </c>
      <c r="IQQ333" s="534">
        <v>2029</v>
      </c>
      <c r="IQR333" s="534">
        <v>2030</v>
      </c>
      <c r="IQS333" s="362" t="s">
        <v>206</v>
      </c>
      <c r="IQT333" s="2"/>
      <c r="IQU333" s="534">
        <v>2025</v>
      </c>
      <c r="IQV333" s="534">
        <v>2026</v>
      </c>
      <c r="IQW333" s="534">
        <v>2027</v>
      </c>
      <c r="IQX333" s="534">
        <v>2028</v>
      </c>
      <c r="IQY333" s="534">
        <v>2029</v>
      </c>
      <c r="IQZ333" s="534">
        <v>2030</v>
      </c>
      <c r="IRA333" s="362" t="s">
        <v>206</v>
      </c>
      <c r="IRB333" s="2"/>
      <c r="IRC333" s="534">
        <v>2025</v>
      </c>
      <c r="IRD333" s="534">
        <v>2026</v>
      </c>
      <c r="IRE333" s="534">
        <v>2027</v>
      </c>
      <c r="IRF333" s="534">
        <v>2028</v>
      </c>
      <c r="IRG333" s="534">
        <v>2029</v>
      </c>
      <c r="IRH333" s="534">
        <v>2030</v>
      </c>
      <c r="IRI333" s="362" t="s">
        <v>206</v>
      </c>
      <c r="IRJ333" s="2"/>
      <c r="IRK333" s="534">
        <v>2025</v>
      </c>
      <c r="IRL333" s="534">
        <v>2026</v>
      </c>
      <c r="IRM333" s="534">
        <v>2027</v>
      </c>
      <c r="IRN333" s="534">
        <v>2028</v>
      </c>
      <c r="IRO333" s="534">
        <v>2029</v>
      </c>
      <c r="IRP333" s="534">
        <v>2030</v>
      </c>
      <c r="IRQ333" s="362" t="s">
        <v>206</v>
      </c>
      <c r="IRR333" s="2"/>
      <c r="IRS333" s="534">
        <v>2025</v>
      </c>
      <c r="IRT333" s="534">
        <v>2026</v>
      </c>
      <c r="IRU333" s="534">
        <v>2027</v>
      </c>
      <c r="IRV333" s="534">
        <v>2028</v>
      </c>
      <c r="IRW333" s="534">
        <v>2029</v>
      </c>
      <c r="IRX333" s="534">
        <v>2030</v>
      </c>
      <c r="IRY333" s="362" t="s">
        <v>206</v>
      </c>
      <c r="IRZ333" s="2"/>
      <c r="ISA333" s="534">
        <v>2025</v>
      </c>
      <c r="ISB333" s="534">
        <v>2026</v>
      </c>
      <c r="ISC333" s="534">
        <v>2027</v>
      </c>
      <c r="ISD333" s="534">
        <v>2028</v>
      </c>
      <c r="ISE333" s="534">
        <v>2029</v>
      </c>
      <c r="ISF333" s="534">
        <v>2030</v>
      </c>
      <c r="ISG333" s="362" t="s">
        <v>206</v>
      </c>
      <c r="ISH333" s="2"/>
      <c r="ISI333" s="534">
        <v>2025</v>
      </c>
      <c r="ISJ333" s="534">
        <v>2026</v>
      </c>
      <c r="ISK333" s="534">
        <v>2027</v>
      </c>
      <c r="ISL333" s="534">
        <v>2028</v>
      </c>
      <c r="ISM333" s="534">
        <v>2029</v>
      </c>
      <c r="ISN333" s="534">
        <v>2030</v>
      </c>
      <c r="ISO333" s="362" t="s">
        <v>206</v>
      </c>
      <c r="ISP333" s="2"/>
      <c r="ISQ333" s="534">
        <v>2025</v>
      </c>
      <c r="ISR333" s="534">
        <v>2026</v>
      </c>
      <c r="ISS333" s="534">
        <v>2027</v>
      </c>
      <c r="IST333" s="534">
        <v>2028</v>
      </c>
      <c r="ISU333" s="534">
        <v>2029</v>
      </c>
      <c r="ISV333" s="534">
        <v>2030</v>
      </c>
      <c r="ISW333" s="362" t="s">
        <v>206</v>
      </c>
      <c r="ISX333" s="2"/>
      <c r="ISY333" s="534">
        <v>2025</v>
      </c>
      <c r="ISZ333" s="534">
        <v>2026</v>
      </c>
      <c r="ITA333" s="534">
        <v>2027</v>
      </c>
      <c r="ITB333" s="534">
        <v>2028</v>
      </c>
      <c r="ITC333" s="534">
        <v>2029</v>
      </c>
      <c r="ITD333" s="534">
        <v>2030</v>
      </c>
      <c r="ITE333" s="362" t="s">
        <v>206</v>
      </c>
      <c r="ITF333" s="2"/>
      <c r="ITG333" s="534">
        <v>2025</v>
      </c>
      <c r="ITH333" s="534">
        <v>2026</v>
      </c>
      <c r="ITI333" s="534">
        <v>2027</v>
      </c>
      <c r="ITJ333" s="534">
        <v>2028</v>
      </c>
      <c r="ITK333" s="534">
        <v>2029</v>
      </c>
      <c r="ITL333" s="534">
        <v>2030</v>
      </c>
      <c r="ITM333" s="362" t="s">
        <v>206</v>
      </c>
      <c r="ITN333" s="2"/>
      <c r="ITO333" s="534">
        <v>2025</v>
      </c>
      <c r="ITP333" s="534">
        <v>2026</v>
      </c>
      <c r="ITQ333" s="534">
        <v>2027</v>
      </c>
      <c r="ITR333" s="534">
        <v>2028</v>
      </c>
      <c r="ITS333" s="534">
        <v>2029</v>
      </c>
      <c r="ITT333" s="534">
        <v>2030</v>
      </c>
      <c r="ITU333" s="362" t="s">
        <v>206</v>
      </c>
      <c r="ITV333" s="2"/>
      <c r="ITW333" s="534">
        <v>2025</v>
      </c>
      <c r="ITX333" s="534">
        <v>2026</v>
      </c>
      <c r="ITY333" s="534">
        <v>2027</v>
      </c>
      <c r="ITZ333" s="534">
        <v>2028</v>
      </c>
      <c r="IUA333" s="534">
        <v>2029</v>
      </c>
      <c r="IUB333" s="534">
        <v>2030</v>
      </c>
      <c r="IUC333" s="362" t="s">
        <v>206</v>
      </c>
      <c r="IUD333" s="2"/>
      <c r="IUE333" s="534">
        <v>2025</v>
      </c>
      <c r="IUF333" s="534">
        <v>2026</v>
      </c>
      <c r="IUG333" s="534">
        <v>2027</v>
      </c>
      <c r="IUH333" s="534">
        <v>2028</v>
      </c>
      <c r="IUI333" s="534">
        <v>2029</v>
      </c>
      <c r="IUJ333" s="534">
        <v>2030</v>
      </c>
      <c r="IUK333" s="362" t="s">
        <v>206</v>
      </c>
      <c r="IUL333" s="2"/>
      <c r="IUM333" s="534">
        <v>2025</v>
      </c>
      <c r="IUN333" s="534">
        <v>2026</v>
      </c>
      <c r="IUO333" s="534">
        <v>2027</v>
      </c>
      <c r="IUP333" s="534">
        <v>2028</v>
      </c>
      <c r="IUQ333" s="534">
        <v>2029</v>
      </c>
      <c r="IUR333" s="534">
        <v>2030</v>
      </c>
      <c r="IUS333" s="362" t="s">
        <v>206</v>
      </c>
      <c r="IUT333" s="2"/>
      <c r="IUU333" s="534">
        <v>2025</v>
      </c>
      <c r="IUV333" s="534">
        <v>2026</v>
      </c>
      <c r="IUW333" s="534">
        <v>2027</v>
      </c>
      <c r="IUX333" s="534">
        <v>2028</v>
      </c>
      <c r="IUY333" s="534">
        <v>2029</v>
      </c>
      <c r="IUZ333" s="534">
        <v>2030</v>
      </c>
      <c r="IVA333" s="362" t="s">
        <v>206</v>
      </c>
      <c r="IVB333" s="2"/>
      <c r="IVC333" s="534">
        <v>2025</v>
      </c>
      <c r="IVD333" s="534">
        <v>2026</v>
      </c>
      <c r="IVE333" s="534">
        <v>2027</v>
      </c>
      <c r="IVF333" s="534">
        <v>2028</v>
      </c>
      <c r="IVG333" s="534">
        <v>2029</v>
      </c>
      <c r="IVH333" s="534">
        <v>2030</v>
      </c>
      <c r="IVI333" s="362" t="s">
        <v>206</v>
      </c>
      <c r="IVJ333" s="2"/>
      <c r="IVK333" s="534">
        <v>2025</v>
      </c>
      <c r="IVL333" s="534">
        <v>2026</v>
      </c>
      <c r="IVM333" s="534">
        <v>2027</v>
      </c>
      <c r="IVN333" s="534">
        <v>2028</v>
      </c>
      <c r="IVO333" s="534">
        <v>2029</v>
      </c>
      <c r="IVP333" s="534">
        <v>2030</v>
      </c>
      <c r="IVQ333" s="362" t="s">
        <v>206</v>
      </c>
      <c r="IVR333" s="2"/>
      <c r="IVS333" s="534">
        <v>2025</v>
      </c>
      <c r="IVT333" s="534">
        <v>2026</v>
      </c>
      <c r="IVU333" s="534">
        <v>2027</v>
      </c>
      <c r="IVV333" s="534">
        <v>2028</v>
      </c>
      <c r="IVW333" s="534">
        <v>2029</v>
      </c>
      <c r="IVX333" s="534">
        <v>2030</v>
      </c>
      <c r="IVY333" s="362" t="s">
        <v>206</v>
      </c>
      <c r="IVZ333" s="2"/>
      <c r="IWA333" s="534">
        <v>2025</v>
      </c>
      <c r="IWB333" s="534">
        <v>2026</v>
      </c>
      <c r="IWC333" s="534">
        <v>2027</v>
      </c>
      <c r="IWD333" s="534">
        <v>2028</v>
      </c>
      <c r="IWE333" s="534">
        <v>2029</v>
      </c>
      <c r="IWF333" s="534">
        <v>2030</v>
      </c>
      <c r="IWG333" s="362" t="s">
        <v>206</v>
      </c>
      <c r="IWH333" s="2"/>
      <c r="IWI333" s="534">
        <v>2025</v>
      </c>
      <c r="IWJ333" s="534">
        <v>2026</v>
      </c>
      <c r="IWK333" s="534">
        <v>2027</v>
      </c>
      <c r="IWL333" s="534">
        <v>2028</v>
      </c>
      <c r="IWM333" s="534">
        <v>2029</v>
      </c>
      <c r="IWN333" s="534">
        <v>2030</v>
      </c>
      <c r="IWO333" s="362" t="s">
        <v>206</v>
      </c>
      <c r="IWP333" s="2"/>
      <c r="IWQ333" s="534">
        <v>2025</v>
      </c>
      <c r="IWR333" s="534">
        <v>2026</v>
      </c>
      <c r="IWS333" s="534">
        <v>2027</v>
      </c>
      <c r="IWT333" s="534">
        <v>2028</v>
      </c>
      <c r="IWU333" s="534">
        <v>2029</v>
      </c>
      <c r="IWV333" s="534">
        <v>2030</v>
      </c>
      <c r="IWW333" s="362" t="s">
        <v>206</v>
      </c>
      <c r="IWX333" s="2"/>
      <c r="IWY333" s="534">
        <v>2025</v>
      </c>
      <c r="IWZ333" s="534">
        <v>2026</v>
      </c>
      <c r="IXA333" s="534">
        <v>2027</v>
      </c>
      <c r="IXB333" s="534">
        <v>2028</v>
      </c>
      <c r="IXC333" s="534">
        <v>2029</v>
      </c>
      <c r="IXD333" s="534">
        <v>2030</v>
      </c>
      <c r="IXE333" s="362" t="s">
        <v>206</v>
      </c>
      <c r="IXF333" s="2"/>
      <c r="IXG333" s="534">
        <v>2025</v>
      </c>
      <c r="IXH333" s="534">
        <v>2026</v>
      </c>
      <c r="IXI333" s="534">
        <v>2027</v>
      </c>
      <c r="IXJ333" s="534">
        <v>2028</v>
      </c>
      <c r="IXK333" s="534">
        <v>2029</v>
      </c>
      <c r="IXL333" s="534">
        <v>2030</v>
      </c>
      <c r="IXM333" s="362" t="s">
        <v>206</v>
      </c>
      <c r="IXN333" s="2"/>
      <c r="IXO333" s="534">
        <v>2025</v>
      </c>
      <c r="IXP333" s="534">
        <v>2026</v>
      </c>
      <c r="IXQ333" s="534">
        <v>2027</v>
      </c>
      <c r="IXR333" s="534">
        <v>2028</v>
      </c>
      <c r="IXS333" s="534">
        <v>2029</v>
      </c>
      <c r="IXT333" s="534">
        <v>2030</v>
      </c>
      <c r="IXU333" s="362" t="s">
        <v>206</v>
      </c>
      <c r="IXV333" s="2"/>
      <c r="IXW333" s="534">
        <v>2025</v>
      </c>
      <c r="IXX333" s="534">
        <v>2026</v>
      </c>
      <c r="IXY333" s="534">
        <v>2027</v>
      </c>
      <c r="IXZ333" s="534">
        <v>2028</v>
      </c>
      <c r="IYA333" s="534">
        <v>2029</v>
      </c>
      <c r="IYB333" s="534">
        <v>2030</v>
      </c>
      <c r="IYC333" s="362" t="s">
        <v>206</v>
      </c>
      <c r="IYD333" s="2"/>
      <c r="IYE333" s="534">
        <v>2025</v>
      </c>
      <c r="IYF333" s="534">
        <v>2026</v>
      </c>
      <c r="IYG333" s="534">
        <v>2027</v>
      </c>
      <c r="IYH333" s="534">
        <v>2028</v>
      </c>
      <c r="IYI333" s="534">
        <v>2029</v>
      </c>
      <c r="IYJ333" s="534">
        <v>2030</v>
      </c>
      <c r="IYK333" s="362" t="s">
        <v>206</v>
      </c>
      <c r="IYL333" s="2"/>
      <c r="IYM333" s="534">
        <v>2025</v>
      </c>
      <c r="IYN333" s="534">
        <v>2026</v>
      </c>
      <c r="IYO333" s="534">
        <v>2027</v>
      </c>
      <c r="IYP333" s="534">
        <v>2028</v>
      </c>
      <c r="IYQ333" s="534">
        <v>2029</v>
      </c>
      <c r="IYR333" s="534">
        <v>2030</v>
      </c>
      <c r="IYS333" s="362" t="s">
        <v>206</v>
      </c>
      <c r="IYT333" s="2"/>
      <c r="IYU333" s="534">
        <v>2025</v>
      </c>
      <c r="IYV333" s="534">
        <v>2026</v>
      </c>
      <c r="IYW333" s="534">
        <v>2027</v>
      </c>
      <c r="IYX333" s="534">
        <v>2028</v>
      </c>
      <c r="IYY333" s="534">
        <v>2029</v>
      </c>
      <c r="IYZ333" s="534">
        <v>2030</v>
      </c>
      <c r="IZA333" s="362" t="s">
        <v>206</v>
      </c>
      <c r="IZB333" s="2"/>
      <c r="IZC333" s="534">
        <v>2025</v>
      </c>
      <c r="IZD333" s="534">
        <v>2026</v>
      </c>
      <c r="IZE333" s="534">
        <v>2027</v>
      </c>
      <c r="IZF333" s="534">
        <v>2028</v>
      </c>
      <c r="IZG333" s="534">
        <v>2029</v>
      </c>
      <c r="IZH333" s="534">
        <v>2030</v>
      </c>
      <c r="IZI333" s="362" t="s">
        <v>206</v>
      </c>
      <c r="IZJ333" s="2"/>
      <c r="IZK333" s="534">
        <v>2025</v>
      </c>
      <c r="IZL333" s="534">
        <v>2026</v>
      </c>
      <c r="IZM333" s="534">
        <v>2027</v>
      </c>
      <c r="IZN333" s="534">
        <v>2028</v>
      </c>
      <c r="IZO333" s="534">
        <v>2029</v>
      </c>
      <c r="IZP333" s="534">
        <v>2030</v>
      </c>
      <c r="IZQ333" s="362" t="s">
        <v>206</v>
      </c>
      <c r="IZR333" s="2"/>
      <c r="IZS333" s="534">
        <v>2025</v>
      </c>
      <c r="IZT333" s="534">
        <v>2026</v>
      </c>
      <c r="IZU333" s="534">
        <v>2027</v>
      </c>
      <c r="IZV333" s="534">
        <v>2028</v>
      </c>
      <c r="IZW333" s="534">
        <v>2029</v>
      </c>
      <c r="IZX333" s="534">
        <v>2030</v>
      </c>
      <c r="IZY333" s="362" t="s">
        <v>206</v>
      </c>
      <c r="IZZ333" s="2"/>
      <c r="JAA333" s="534">
        <v>2025</v>
      </c>
      <c r="JAB333" s="534">
        <v>2026</v>
      </c>
      <c r="JAC333" s="534">
        <v>2027</v>
      </c>
      <c r="JAD333" s="534">
        <v>2028</v>
      </c>
      <c r="JAE333" s="534">
        <v>2029</v>
      </c>
      <c r="JAF333" s="534">
        <v>2030</v>
      </c>
      <c r="JAG333" s="362" t="s">
        <v>206</v>
      </c>
      <c r="JAH333" s="2"/>
      <c r="JAI333" s="534">
        <v>2025</v>
      </c>
      <c r="JAJ333" s="534">
        <v>2026</v>
      </c>
      <c r="JAK333" s="534">
        <v>2027</v>
      </c>
      <c r="JAL333" s="534">
        <v>2028</v>
      </c>
      <c r="JAM333" s="534">
        <v>2029</v>
      </c>
      <c r="JAN333" s="534">
        <v>2030</v>
      </c>
      <c r="JAO333" s="362" t="s">
        <v>206</v>
      </c>
      <c r="JAP333" s="2"/>
      <c r="JAQ333" s="534">
        <v>2025</v>
      </c>
      <c r="JAR333" s="534">
        <v>2026</v>
      </c>
      <c r="JAS333" s="534">
        <v>2027</v>
      </c>
      <c r="JAT333" s="534">
        <v>2028</v>
      </c>
      <c r="JAU333" s="534">
        <v>2029</v>
      </c>
      <c r="JAV333" s="534">
        <v>2030</v>
      </c>
      <c r="JAW333" s="362" t="s">
        <v>206</v>
      </c>
      <c r="JAX333" s="2"/>
      <c r="JAY333" s="534">
        <v>2025</v>
      </c>
      <c r="JAZ333" s="534">
        <v>2026</v>
      </c>
      <c r="JBA333" s="534">
        <v>2027</v>
      </c>
      <c r="JBB333" s="534">
        <v>2028</v>
      </c>
      <c r="JBC333" s="534">
        <v>2029</v>
      </c>
      <c r="JBD333" s="534">
        <v>2030</v>
      </c>
      <c r="JBE333" s="362" t="s">
        <v>206</v>
      </c>
      <c r="JBF333" s="2"/>
      <c r="JBG333" s="534">
        <v>2025</v>
      </c>
      <c r="JBH333" s="534">
        <v>2026</v>
      </c>
      <c r="JBI333" s="534">
        <v>2027</v>
      </c>
      <c r="JBJ333" s="534">
        <v>2028</v>
      </c>
      <c r="JBK333" s="534">
        <v>2029</v>
      </c>
      <c r="JBL333" s="534">
        <v>2030</v>
      </c>
      <c r="JBM333" s="362" t="s">
        <v>206</v>
      </c>
      <c r="JBN333" s="2"/>
      <c r="JBO333" s="534">
        <v>2025</v>
      </c>
      <c r="JBP333" s="534">
        <v>2026</v>
      </c>
      <c r="JBQ333" s="534">
        <v>2027</v>
      </c>
      <c r="JBR333" s="534">
        <v>2028</v>
      </c>
      <c r="JBS333" s="534">
        <v>2029</v>
      </c>
      <c r="JBT333" s="534">
        <v>2030</v>
      </c>
      <c r="JBU333" s="362" t="s">
        <v>206</v>
      </c>
      <c r="JBV333" s="2"/>
      <c r="JBW333" s="534">
        <v>2025</v>
      </c>
      <c r="JBX333" s="534">
        <v>2026</v>
      </c>
      <c r="JBY333" s="534">
        <v>2027</v>
      </c>
      <c r="JBZ333" s="534">
        <v>2028</v>
      </c>
      <c r="JCA333" s="534">
        <v>2029</v>
      </c>
      <c r="JCB333" s="534">
        <v>2030</v>
      </c>
      <c r="JCC333" s="362" t="s">
        <v>206</v>
      </c>
      <c r="JCD333" s="2"/>
      <c r="JCE333" s="534">
        <v>2025</v>
      </c>
      <c r="JCF333" s="534">
        <v>2026</v>
      </c>
      <c r="JCG333" s="534">
        <v>2027</v>
      </c>
      <c r="JCH333" s="534">
        <v>2028</v>
      </c>
      <c r="JCI333" s="534">
        <v>2029</v>
      </c>
      <c r="JCJ333" s="534">
        <v>2030</v>
      </c>
      <c r="JCK333" s="362" t="s">
        <v>206</v>
      </c>
      <c r="JCL333" s="2"/>
      <c r="JCM333" s="534">
        <v>2025</v>
      </c>
      <c r="JCN333" s="534">
        <v>2026</v>
      </c>
      <c r="JCO333" s="534">
        <v>2027</v>
      </c>
      <c r="JCP333" s="534">
        <v>2028</v>
      </c>
      <c r="JCQ333" s="534">
        <v>2029</v>
      </c>
      <c r="JCR333" s="534">
        <v>2030</v>
      </c>
      <c r="JCS333" s="362" t="s">
        <v>206</v>
      </c>
      <c r="JCT333" s="2"/>
      <c r="JCU333" s="534">
        <v>2025</v>
      </c>
      <c r="JCV333" s="534">
        <v>2026</v>
      </c>
      <c r="JCW333" s="534">
        <v>2027</v>
      </c>
      <c r="JCX333" s="534">
        <v>2028</v>
      </c>
      <c r="JCY333" s="534">
        <v>2029</v>
      </c>
      <c r="JCZ333" s="534">
        <v>2030</v>
      </c>
      <c r="JDA333" s="362" t="s">
        <v>206</v>
      </c>
      <c r="JDB333" s="2"/>
      <c r="JDC333" s="534">
        <v>2025</v>
      </c>
      <c r="JDD333" s="534">
        <v>2026</v>
      </c>
      <c r="JDE333" s="534">
        <v>2027</v>
      </c>
      <c r="JDF333" s="534">
        <v>2028</v>
      </c>
      <c r="JDG333" s="534">
        <v>2029</v>
      </c>
      <c r="JDH333" s="534">
        <v>2030</v>
      </c>
      <c r="JDI333" s="362" t="s">
        <v>206</v>
      </c>
      <c r="JDJ333" s="2"/>
      <c r="JDK333" s="534">
        <v>2025</v>
      </c>
      <c r="JDL333" s="534">
        <v>2026</v>
      </c>
      <c r="JDM333" s="534">
        <v>2027</v>
      </c>
      <c r="JDN333" s="534">
        <v>2028</v>
      </c>
      <c r="JDO333" s="534">
        <v>2029</v>
      </c>
      <c r="JDP333" s="534">
        <v>2030</v>
      </c>
      <c r="JDQ333" s="362" t="s">
        <v>206</v>
      </c>
      <c r="JDR333" s="2"/>
      <c r="JDS333" s="534">
        <v>2025</v>
      </c>
      <c r="JDT333" s="534">
        <v>2026</v>
      </c>
      <c r="JDU333" s="534">
        <v>2027</v>
      </c>
      <c r="JDV333" s="534">
        <v>2028</v>
      </c>
      <c r="JDW333" s="534">
        <v>2029</v>
      </c>
      <c r="JDX333" s="534">
        <v>2030</v>
      </c>
      <c r="JDY333" s="362" t="s">
        <v>206</v>
      </c>
      <c r="JDZ333" s="2"/>
      <c r="JEA333" s="534">
        <v>2025</v>
      </c>
      <c r="JEB333" s="534">
        <v>2026</v>
      </c>
      <c r="JEC333" s="534">
        <v>2027</v>
      </c>
      <c r="JED333" s="534">
        <v>2028</v>
      </c>
      <c r="JEE333" s="534">
        <v>2029</v>
      </c>
      <c r="JEF333" s="534">
        <v>2030</v>
      </c>
      <c r="JEG333" s="362" t="s">
        <v>206</v>
      </c>
      <c r="JEH333" s="2"/>
      <c r="JEI333" s="534">
        <v>2025</v>
      </c>
      <c r="JEJ333" s="534">
        <v>2026</v>
      </c>
      <c r="JEK333" s="534">
        <v>2027</v>
      </c>
      <c r="JEL333" s="534">
        <v>2028</v>
      </c>
      <c r="JEM333" s="534">
        <v>2029</v>
      </c>
      <c r="JEN333" s="534">
        <v>2030</v>
      </c>
      <c r="JEO333" s="362" t="s">
        <v>206</v>
      </c>
      <c r="JEP333" s="2"/>
      <c r="JEQ333" s="534">
        <v>2025</v>
      </c>
      <c r="JER333" s="534">
        <v>2026</v>
      </c>
      <c r="JES333" s="534">
        <v>2027</v>
      </c>
      <c r="JET333" s="534">
        <v>2028</v>
      </c>
      <c r="JEU333" s="534">
        <v>2029</v>
      </c>
      <c r="JEV333" s="534">
        <v>2030</v>
      </c>
      <c r="JEW333" s="362" t="s">
        <v>206</v>
      </c>
      <c r="JEX333" s="2"/>
      <c r="JEY333" s="534">
        <v>2025</v>
      </c>
      <c r="JEZ333" s="534">
        <v>2026</v>
      </c>
      <c r="JFA333" s="534">
        <v>2027</v>
      </c>
      <c r="JFB333" s="534">
        <v>2028</v>
      </c>
      <c r="JFC333" s="534">
        <v>2029</v>
      </c>
      <c r="JFD333" s="534">
        <v>2030</v>
      </c>
      <c r="JFE333" s="362" t="s">
        <v>206</v>
      </c>
      <c r="JFF333" s="2"/>
      <c r="JFG333" s="534">
        <v>2025</v>
      </c>
      <c r="JFH333" s="534">
        <v>2026</v>
      </c>
      <c r="JFI333" s="534">
        <v>2027</v>
      </c>
      <c r="JFJ333" s="534">
        <v>2028</v>
      </c>
      <c r="JFK333" s="534">
        <v>2029</v>
      </c>
      <c r="JFL333" s="534">
        <v>2030</v>
      </c>
      <c r="JFM333" s="362" t="s">
        <v>206</v>
      </c>
      <c r="JFN333" s="2"/>
      <c r="JFO333" s="534">
        <v>2025</v>
      </c>
      <c r="JFP333" s="534">
        <v>2026</v>
      </c>
      <c r="JFQ333" s="534">
        <v>2027</v>
      </c>
      <c r="JFR333" s="534">
        <v>2028</v>
      </c>
      <c r="JFS333" s="534">
        <v>2029</v>
      </c>
      <c r="JFT333" s="534">
        <v>2030</v>
      </c>
      <c r="JFU333" s="362" t="s">
        <v>206</v>
      </c>
      <c r="JFV333" s="2"/>
      <c r="JFW333" s="534">
        <v>2025</v>
      </c>
      <c r="JFX333" s="534">
        <v>2026</v>
      </c>
      <c r="JFY333" s="534">
        <v>2027</v>
      </c>
      <c r="JFZ333" s="534">
        <v>2028</v>
      </c>
      <c r="JGA333" s="534">
        <v>2029</v>
      </c>
      <c r="JGB333" s="534">
        <v>2030</v>
      </c>
      <c r="JGC333" s="362" t="s">
        <v>206</v>
      </c>
      <c r="JGD333" s="2"/>
      <c r="JGE333" s="534">
        <v>2025</v>
      </c>
      <c r="JGF333" s="534">
        <v>2026</v>
      </c>
      <c r="JGG333" s="534">
        <v>2027</v>
      </c>
      <c r="JGH333" s="534">
        <v>2028</v>
      </c>
      <c r="JGI333" s="534">
        <v>2029</v>
      </c>
      <c r="JGJ333" s="534">
        <v>2030</v>
      </c>
      <c r="JGK333" s="362" t="s">
        <v>206</v>
      </c>
      <c r="JGL333" s="2"/>
      <c r="JGM333" s="534">
        <v>2025</v>
      </c>
      <c r="JGN333" s="534">
        <v>2026</v>
      </c>
      <c r="JGO333" s="534">
        <v>2027</v>
      </c>
      <c r="JGP333" s="534">
        <v>2028</v>
      </c>
      <c r="JGQ333" s="534">
        <v>2029</v>
      </c>
      <c r="JGR333" s="534">
        <v>2030</v>
      </c>
      <c r="JGS333" s="362" t="s">
        <v>206</v>
      </c>
      <c r="JGT333" s="2"/>
      <c r="JGU333" s="534">
        <v>2025</v>
      </c>
      <c r="JGV333" s="534">
        <v>2026</v>
      </c>
      <c r="JGW333" s="534">
        <v>2027</v>
      </c>
      <c r="JGX333" s="534">
        <v>2028</v>
      </c>
      <c r="JGY333" s="534">
        <v>2029</v>
      </c>
      <c r="JGZ333" s="534">
        <v>2030</v>
      </c>
      <c r="JHA333" s="362" t="s">
        <v>206</v>
      </c>
      <c r="JHB333" s="2"/>
      <c r="JHC333" s="534">
        <v>2025</v>
      </c>
      <c r="JHD333" s="534">
        <v>2026</v>
      </c>
      <c r="JHE333" s="534">
        <v>2027</v>
      </c>
      <c r="JHF333" s="534">
        <v>2028</v>
      </c>
      <c r="JHG333" s="534">
        <v>2029</v>
      </c>
      <c r="JHH333" s="534">
        <v>2030</v>
      </c>
      <c r="JHI333" s="362" t="s">
        <v>206</v>
      </c>
      <c r="JHJ333" s="2"/>
      <c r="JHK333" s="534">
        <v>2025</v>
      </c>
      <c r="JHL333" s="534">
        <v>2026</v>
      </c>
      <c r="JHM333" s="534">
        <v>2027</v>
      </c>
      <c r="JHN333" s="534">
        <v>2028</v>
      </c>
      <c r="JHO333" s="534">
        <v>2029</v>
      </c>
      <c r="JHP333" s="534">
        <v>2030</v>
      </c>
      <c r="JHQ333" s="362" t="s">
        <v>206</v>
      </c>
      <c r="JHR333" s="2"/>
      <c r="JHS333" s="534">
        <v>2025</v>
      </c>
      <c r="JHT333" s="534">
        <v>2026</v>
      </c>
      <c r="JHU333" s="534">
        <v>2027</v>
      </c>
      <c r="JHV333" s="534">
        <v>2028</v>
      </c>
      <c r="JHW333" s="534">
        <v>2029</v>
      </c>
      <c r="JHX333" s="534">
        <v>2030</v>
      </c>
      <c r="JHY333" s="362" t="s">
        <v>206</v>
      </c>
      <c r="JHZ333" s="2"/>
      <c r="JIA333" s="534">
        <v>2025</v>
      </c>
      <c r="JIB333" s="534">
        <v>2026</v>
      </c>
      <c r="JIC333" s="534">
        <v>2027</v>
      </c>
      <c r="JID333" s="534">
        <v>2028</v>
      </c>
      <c r="JIE333" s="534">
        <v>2029</v>
      </c>
      <c r="JIF333" s="534">
        <v>2030</v>
      </c>
      <c r="JIG333" s="362" t="s">
        <v>206</v>
      </c>
      <c r="JIH333" s="2"/>
      <c r="JII333" s="534">
        <v>2025</v>
      </c>
      <c r="JIJ333" s="534">
        <v>2026</v>
      </c>
      <c r="JIK333" s="534">
        <v>2027</v>
      </c>
      <c r="JIL333" s="534">
        <v>2028</v>
      </c>
      <c r="JIM333" s="534">
        <v>2029</v>
      </c>
      <c r="JIN333" s="534">
        <v>2030</v>
      </c>
      <c r="JIO333" s="362" t="s">
        <v>206</v>
      </c>
      <c r="JIP333" s="2"/>
      <c r="JIQ333" s="534">
        <v>2025</v>
      </c>
      <c r="JIR333" s="534">
        <v>2026</v>
      </c>
      <c r="JIS333" s="534">
        <v>2027</v>
      </c>
      <c r="JIT333" s="534">
        <v>2028</v>
      </c>
      <c r="JIU333" s="534">
        <v>2029</v>
      </c>
      <c r="JIV333" s="534">
        <v>2030</v>
      </c>
      <c r="JIW333" s="362" t="s">
        <v>206</v>
      </c>
      <c r="JIX333" s="2"/>
      <c r="JIY333" s="534">
        <v>2025</v>
      </c>
      <c r="JIZ333" s="534">
        <v>2026</v>
      </c>
      <c r="JJA333" s="534">
        <v>2027</v>
      </c>
      <c r="JJB333" s="534">
        <v>2028</v>
      </c>
      <c r="JJC333" s="534">
        <v>2029</v>
      </c>
      <c r="JJD333" s="534">
        <v>2030</v>
      </c>
      <c r="JJE333" s="362" t="s">
        <v>206</v>
      </c>
      <c r="JJF333" s="2"/>
      <c r="JJG333" s="534">
        <v>2025</v>
      </c>
      <c r="JJH333" s="534">
        <v>2026</v>
      </c>
      <c r="JJI333" s="534">
        <v>2027</v>
      </c>
      <c r="JJJ333" s="534">
        <v>2028</v>
      </c>
      <c r="JJK333" s="534">
        <v>2029</v>
      </c>
      <c r="JJL333" s="534">
        <v>2030</v>
      </c>
      <c r="JJM333" s="362" t="s">
        <v>206</v>
      </c>
      <c r="JJN333" s="2"/>
      <c r="JJO333" s="534">
        <v>2025</v>
      </c>
      <c r="JJP333" s="534">
        <v>2026</v>
      </c>
      <c r="JJQ333" s="534">
        <v>2027</v>
      </c>
      <c r="JJR333" s="534">
        <v>2028</v>
      </c>
      <c r="JJS333" s="534">
        <v>2029</v>
      </c>
      <c r="JJT333" s="534">
        <v>2030</v>
      </c>
      <c r="JJU333" s="362" t="s">
        <v>206</v>
      </c>
      <c r="JJV333" s="2"/>
      <c r="JJW333" s="534">
        <v>2025</v>
      </c>
      <c r="JJX333" s="534">
        <v>2026</v>
      </c>
      <c r="JJY333" s="534">
        <v>2027</v>
      </c>
      <c r="JJZ333" s="534">
        <v>2028</v>
      </c>
      <c r="JKA333" s="534">
        <v>2029</v>
      </c>
      <c r="JKB333" s="534">
        <v>2030</v>
      </c>
      <c r="JKC333" s="362" t="s">
        <v>206</v>
      </c>
      <c r="JKD333" s="2"/>
      <c r="JKE333" s="534">
        <v>2025</v>
      </c>
      <c r="JKF333" s="534">
        <v>2026</v>
      </c>
      <c r="JKG333" s="534">
        <v>2027</v>
      </c>
      <c r="JKH333" s="534">
        <v>2028</v>
      </c>
      <c r="JKI333" s="534">
        <v>2029</v>
      </c>
      <c r="JKJ333" s="534">
        <v>2030</v>
      </c>
      <c r="JKK333" s="362" t="s">
        <v>206</v>
      </c>
      <c r="JKL333" s="2"/>
      <c r="JKM333" s="534">
        <v>2025</v>
      </c>
      <c r="JKN333" s="534">
        <v>2026</v>
      </c>
      <c r="JKO333" s="534">
        <v>2027</v>
      </c>
      <c r="JKP333" s="534">
        <v>2028</v>
      </c>
      <c r="JKQ333" s="534">
        <v>2029</v>
      </c>
      <c r="JKR333" s="534">
        <v>2030</v>
      </c>
      <c r="JKS333" s="362" t="s">
        <v>206</v>
      </c>
      <c r="JKT333" s="2"/>
      <c r="JKU333" s="534">
        <v>2025</v>
      </c>
      <c r="JKV333" s="534">
        <v>2026</v>
      </c>
      <c r="JKW333" s="534">
        <v>2027</v>
      </c>
      <c r="JKX333" s="534">
        <v>2028</v>
      </c>
      <c r="JKY333" s="534">
        <v>2029</v>
      </c>
      <c r="JKZ333" s="534">
        <v>2030</v>
      </c>
      <c r="JLA333" s="362" t="s">
        <v>206</v>
      </c>
      <c r="JLB333" s="2"/>
      <c r="JLC333" s="534">
        <v>2025</v>
      </c>
      <c r="JLD333" s="534">
        <v>2026</v>
      </c>
      <c r="JLE333" s="534">
        <v>2027</v>
      </c>
      <c r="JLF333" s="534">
        <v>2028</v>
      </c>
      <c r="JLG333" s="534">
        <v>2029</v>
      </c>
      <c r="JLH333" s="534">
        <v>2030</v>
      </c>
      <c r="JLI333" s="362" t="s">
        <v>206</v>
      </c>
      <c r="JLJ333" s="2"/>
      <c r="JLK333" s="534">
        <v>2025</v>
      </c>
      <c r="JLL333" s="534">
        <v>2026</v>
      </c>
      <c r="JLM333" s="534">
        <v>2027</v>
      </c>
      <c r="JLN333" s="534">
        <v>2028</v>
      </c>
      <c r="JLO333" s="534">
        <v>2029</v>
      </c>
      <c r="JLP333" s="534">
        <v>2030</v>
      </c>
      <c r="JLQ333" s="362" t="s">
        <v>206</v>
      </c>
      <c r="JLR333" s="2"/>
      <c r="JLS333" s="534">
        <v>2025</v>
      </c>
      <c r="JLT333" s="534">
        <v>2026</v>
      </c>
      <c r="JLU333" s="534">
        <v>2027</v>
      </c>
      <c r="JLV333" s="534">
        <v>2028</v>
      </c>
      <c r="JLW333" s="534">
        <v>2029</v>
      </c>
      <c r="JLX333" s="534">
        <v>2030</v>
      </c>
      <c r="JLY333" s="362" t="s">
        <v>206</v>
      </c>
      <c r="JLZ333" s="2"/>
      <c r="JMA333" s="534">
        <v>2025</v>
      </c>
      <c r="JMB333" s="534">
        <v>2026</v>
      </c>
      <c r="JMC333" s="534">
        <v>2027</v>
      </c>
      <c r="JMD333" s="534">
        <v>2028</v>
      </c>
      <c r="JME333" s="534">
        <v>2029</v>
      </c>
      <c r="JMF333" s="534">
        <v>2030</v>
      </c>
      <c r="JMG333" s="362" t="s">
        <v>206</v>
      </c>
      <c r="JMH333" s="2"/>
      <c r="JMI333" s="534">
        <v>2025</v>
      </c>
      <c r="JMJ333" s="534">
        <v>2026</v>
      </c>
      <c r="JMK333" s="534">
        <v>2027</v>
      </c>
      <c r="JML333" s="534">
        <v>2028</v>
      </c>
      <c r="JMM333" s="534">
        <v>2029</v>
      </c>
      <c r="JMN333" s="534">
        <v>2030</v>
      </c>
      <c r="JMO333" s="362" t="s">
        <v>206</v>
      </c>
      <c r="JMP333" s="2"/>
      <c r="JMQ333" s="534">
        <v>2025</v>
      </c>
      <c r="JMR333" s="534">
        <v>2026</v>
      </c>
      <c r="JMS333" s="534">
        <v>2027</v>
      </c>
      <c r="JMT333" s="534">
        <v>2028</v>
      </c>
      <c r="JMU333" s="534">
        <v>2029</v>
      </c>
      <c r="JMV333" s="534">
        <v>2030</v>
      </c>
      <c r="JMW333" s="362" t="s">
        <v>206</v>
      </c>
      <c r="JMX333" s="2"/>
      <c r="JMY333" s="534">
        <v>2025</v>
      </c>
      <c r="JMZ333" s="534">
        <v>2026</v>
      </c>
      <c r="JNA333" s="534">
        <v>2027</v>
      </c>
      <c r="JNB333" s="534">
        <v>2028</v>
      </c>
      <c r="JNC333" s="534">
        <v>2029</v>
      </c>
      <c r="JND333" s="534">
        <v>2030</v>
      </c>
      <c r="JNE333" s="362" t="s">
        <v>206</v>
      </c>
      <c r="JNF333" s="2"/>
      <c r="JNG333" s="534">
        <v>2025</v>
      </c>
      <c r="JNH333" s="534">
        <v>2026</v>
      </c>
      <c r="JNI333" s="534">
        <v>2027</v>
      </c>
      <c r="JNJ333" s="534">
        <v>2028</v>
      </c>
      <c r="JNK333" s="534">
        <v>2029</v>
      </c>
      <c r="JNL333" s="534">
        <v>2030</v>
      </c>
      <c r="JNM333" s="362" t="s">
        <v>206</v>
      </c>
      <c r="JNN333" s="2"/>
      <c r="JNO333" s="534">
        <v>2025</v>
      </c>
      <c r="JNP333" s="534">
        <v>2026</v>
      </c>
      <c r="JNQ333" s="534">
        <v>2027</v>
      </c>
      <c r="JNR333" s="534">
        <v>2028</v>
      </c>
      <c r="JNS333" s="534">
        <v>2029</v>
      </c>
      <c r="JNT333" s="534">
        <v>2030</v>
      </c>
      <c r="JNU333" s="362" t="s">
        <v>206</v>
      </c>
      <c r="JNV333" s="2"/>
      <c r="JNW333" s="534">
        <v>2025</v>
      </c>
      <c r="JNX333" s="534">
        <v>2026</v>
      </c>
      <c r="JNY333" s="534">
        <v>2027</v>
      </c>
      <c r="JNZ333" s="534">
        <v>2028</v>
      </c>
      <c r="JOA333" s="534">
        <v>2029</v>
      </c>
      <c r="JOB333" s="534">
        <v>2030</v>
      </c>
      <c r="JOC333" s="362" t="s">
        <v>206</v>
      </c>
      <c r="JOD333" s="2"/>
      <c r="JOE333" s="534">
        <v>2025</v>
      </c>
      <c r="JOF333" s="534">
        <v>2026</v>
      </c>
      <c r="JOG333" s="534">
        <v>2027</v>
      </c>
      <c r="JOH333" s="534">
        <v>2028</v>
      </c>
      <c r="JOI333" s="534">
        <v>2029</v>
      </c>
      <c r="JOJ333" s="534">
        <v>2030</v>
      </c>
      <c r="JOK333" s="362" t="s">
        <v>206</v>
      </c>
      <c r="JOL333" s="2"/>
      <c r="JOM333" s="534">
        <v>2025</v>
      </c>
      <c r="JON333" s="534">
        <v>2026</v>
      </c>
      <c r="JOO333" s="534">
        <v>2027</v>
      </c>
      <c r="JOP333" s="534">
        <v>2028</v>
      </c>
      <c r="JOQ333" s="534">
        <v>2029</v>
      </c>
      <c r="JOR333" s="534">
        <v>2030</v>
      </c>
      <c r="JOS333" s="362" t="s">
        <v>206</v>
      </c>
      <c r="JOT333" s="2"/>
      <c r="JOU333" s="534">
        <v>2025</v>
      </c>
      <c r="JOV333" s="534">
        <v>2026</v>
      </c>
      <c r="JOW333" s="534">
        <v>2027</v>
      </c>
      <c r="JOX333" s="534">
        <v>2028</v>
      </c>
      <c r="JOY333" s="534">
        <v>2029</v>
      </c>
      <c r="JOZ333" s="534">
        <v>2030</v>
      </c>
      <c r="JPA333" s="362" t="s">
        <v>206</v>
      </c>
      <c r="JPB333" s="2"/>
      <c r="JPC333" s="534">
        <v>2025</v>
      </c>
      <c r="JPD333" s="534">
        <v>2026</v>
      </c>
      <c r="JPE333" s="534">
        <v>2027</v>
      </c>
      <c r="JPF333" s="534">
        <v>2028</v>
      </c>
      <c r="JPG333" s="534">
        <v>2029</v>
      </c>
      <c r="JPH333" s="534">
        <v>2030</v>
      </c>
      <c r="JPI333" s="362" t="s">
        <v>206</v>
      </c>
      <c r="JPJ333" s="2"/>
      <c r="JPK333" s="534">
        <v>2025</v>
      </c>
      <c r="JPL333" s="534">
        <v>2026</v>
      </c>
      <c r="JPM333" s="534">
        <v>2027</v>
      </c>
      <c r="JPN333" s="534">
        <v>2028</v>
      </c>
      <c r="JPO333" s="534">
        <v>2029</v>
      </c>
      <c r="JPP333" s="534">
        <v>2030</v>
      </c>
      <c r="JPQ333" s="362" t="s">
        <v>206</v>
      </c>
      <c r="JPR333" s="2"/>
      <c r="JPS333" s="534">
        <v>2025</v>
      </c>
      <c r="JPT333" s="534">
        <v>2026</v>
      </c>
      <c r="JPU333" s="534">
        <v>2027</v>
      </c>
      <c r="JPV333" s="534">
        <v>2028</v>
      </c>
      <c r="JPW333" s="534">
        <v>2029</v>
      </c>
      <c r="JPX333" s="534">
        <v>2030</v>
      </c>
      <c r="JPY333" s="362" t="s">
        <v>206</v>
      </c>
      <c r="JPZ333" s="2"/>
      <c r="JQA333" s="534">
        <v>2025</v>
      </c>
      <c r="JQB333" s="534">
        <v>2026</v>
      </c>
      <c r="JQC333" s="534">
        <v>2027</v>
      </c>
      <c r="JQD333" s="534">
        <v>2028</v>
      </c>
      <c r="JQE333" s="534">
        <v>2029</v>
      </c>
      <c r="JQF333" s="534">
        <v>2030</v>
      </c>
      <c r="JQG333" s="362" t="s">
        <v>206</v>
      </c>
      <c r="JQH333" s="2"/>
      <c r="JQI333" s="534">
        <v>2025</v>
      </c>
      <c r="JQJ333" s="534">
        <v>2026</v>
      </c>
      <c r="JQK333" s="534">
        <v>2027</v>
      </c>
      <c r="JQL333" s="534">
        <v>2028</v>
      </c>
      <c r="JQM333" s="534">
        <v>2029</v>
      </c>
      <c r="JQN333" s="534">
        <v>2030</v>
      </c>
      <c r="JQO333" s="362" t="s">
        <v>206</v>
      </c>
      <c r="JQP333" s="2"/>
      <c r="JQQ333" s="534">
        <v>2025</v>
      </c>
      <c r="JQR333" s="534">
        <v>2026</v>
      </c>
      <c r="JQS333" s="534">
        <v>2027</v>
      </c>
      <c r="JQT333" s="534">
        <v>2028</v>
      </c>
      <c r="JQU333" s="534">
        <v>2029</v>
      </c>
      <c r="JQV333" s="534">
        <v>2030</v>
      </c>
      <c r="JQW333" s="362" t="s">
        <v>206</v>
      </c>
      <c r="JQX333" s="2"/>
      <c r="JQY333" s="534">
        <v>2025</v>
      </c>
      <c r="JQZ333" s="534">
        <v>2026</v>
      </c>
      <c r="JRA333" s="534">
        <v>2027</v>
      </c>
      <c r="JRB333" s="534">
        <v>2028</v>
      </c>
      <c r="JRC333" s="534">
        <v>2029</v>
      </c>
      <c r="JRD333" s="534">
        <v>2030</v>
      </c>
      <c r="JRE333" s="362" t="s">
        <v>206</v>
      </c>
      <c r="JRF333" s="2"/>
      <c r="JRG333" s="534">
        <v>2025</v>
      </c>
      <c r="JRH333" s="534">
        <v>2026</v>
      </c>
      <c r="JRI333" s="534">
        <v>2027</v>
      </c>
      <c r="JRJ333" s="534">
        <v>2028</v>
      </c>
      <c r="JRK333" s="534">
        <v>2029</v>
      </c>
      <c r="JRL333" s="534">
        <v>2030</v>
      </c>
      <c r="JRM333" s="362" t="s">
        <v>206</v>
      </c>
      <c r="JRN333" s="2"/>
      <c r="JRO333" s="534">
        <v>2025</v>
      </c>
      <c r="JRP333" s="534">
        <v>2026</v>
      </c>
      <c r="JRQ333" s="534">
        <v>2027</v>
      </c>
      <c r="JRR333" s="534">
        <v>2028</v>
      </c>
      <c r="JRS333" s="534">
        <v>2029</v>
      </c>
      <c r="JRT333" s="534">
        <v>2030</v>
      </c>
      <c r="JRU333" s="362" t="s">
        <v>206</v>
      </c>
      <c r="JRV333" s="2"/>
      <c r="JRW333" s="534">
        <v>2025</v>
      </c>
      <c r="JRX333" s="534">
        <v>2026</v>
      </c>
      <c r="JRY333" s="534">
        <v>2027</v>
      </c>
      <c r="JRZ333" s="534">
        <v>2028</v>
      </c>
      <c r="JSA333" s="534">
        <v>2029</v>
      </c>
      <c r="JSB333" s="534">
        <v>2030</v>
      </c>
      <c r="JSC333" s="362" t="s">
        <v>206</v>
      </c>
      <c r="JSD333" s="2"/>
      <c r="JSE333" s="534">
        <v>2025</v>
      </c>
      <c r="JSF333" s="534">
        <v>2026</v>
      </c>
      <c r="JSG333" s="534">
        <v>2027</v>
      </c>
      <c r="JSH333" s="534">
        <v>2028</v>
      </c>
      <c r="JSI333" s="534">
        <v>2029</v>
      </c>
      <c r="JSJ333" s="534">
        <v>2030</v>
      </c>
      <c r="JSK333" s="362" t="s">
        <v>206</v>
      </c>
      <c r="JSL333" s="2"/>
      <c r="JSM333" s="534">
        <v>2025</v>
      </c>
      <c r="JSN333" s="534">
        <v>2026</v>
      </c>
      <c r="JSO333" s="534">
        <v>2027</v>
      </c>
      <c r="JSP333" s="534">
        <v>2028</v>
      </c>
      <c r="JSQ333" s="534">
        <v>2029</v>
      </c>
      <c r="JSR333" s="534">
        <v>2030</v>
      </c>
      <c r="JSS333" s="362" t="s">
        <v>206</v>
      </c>
      <c r="JST333" s="2"/>
      <c r="JSU333" s="534">
        <v>2025</v>
      </c>
      <c r="JSV333" s="534">
        <v>2026</v>
      </c>
      <c r="JSW333" s="534">
        <v>2027</v>
      </c>
      <c r="JSX333" s="534">
        <v>2028</v>
      </c>
      <c r="JSY333" s="534">
        <v>2029</v>
      </c>
      <c r="JSZ333" s="534">
        <v>2030</v>
      </c>
      <c r="JTA333" s="362" t="s">
        <v>206</v>
      </c>
      <c r="JTB333" s="2"/>
      <c r="JTC333" s="534">
        <v>2025</v>
      </c>
      <c r="JTD333" s="534">
        <v>2026</v>
      </c>
      <c r="JTE333" s="534">
        <v>2027</v>
      </c>
      <c r="JTF333" s="534">
        <v>2028</v>
      </c>
      <c r="JTG333" s="534">
        <v>2029</v>
      </c>
      <c r="JTH333" s="534">
        <v>2030</v>
      </c>
      <c r="JTI333" s="362" t="s">
        <v>206</v>
      </c>
      <c r="JTJ333" s="2"/>
      <c r="JTK333" s="534">
        <v>2025</v>
      </c>
      <c r="JTL333" s="534">
        <v>2026</v>
      </c>
      <c r="JTM333" s="534">
        <v>2027</v>
      </c>
      <c r="JTN333" s="534">
        <v>2028</v>
      </c>
      <c r="JTO333" s="534">
        <v>2029</v>
      </c>
      <c r="JTP333" s="534">
        <v>2030</v>
      </c>
      <c r="JTQ333" s="362" t="s">
        <v>206</v>
      </c>
      <c r="JTR333" s="2"/>
      <c r="JTS333" s="534">
        <v>2025</v>
      </c>
      <c r="JTT333" s="534">
        <v>2026</v>
      </c>
      <c r="JTU333" s="534">
        <v>2027</v>
      </c>
      <c r="JTV333" s="534">
        <v>2028</v>
      </c>
      <c r="JTW333" s="534">
        <v>2029</v>
      </c>
      <c r="JTX333" s="534">
        <v>2030</v>
      </c>
      <c r="JTY333" s="362" t="s">
        <v>206</v>
      </c>
      <c r="JTZ333" s="2"/>
      <c r="JUA333" s="534">
        <v>2025</v>
      </c>
      <c r="JUB333" s="534">
        <v>2026</v>
      </c>
      <c r="JUC333" s="534">
        <v>2027</v>
      </c>
      <c r="JUD333" s="534">
        <v>2028</v>
      </c>
      <c r="JUE333" s="534">
        <v>2029</v>
      </c>
      <c r="JUF333" s="534">
        <v>2030</v>
      </c>
      <c r="JUG333" s="362" t="s">
        <v>206</v>
      </c>
      <c r="JUH333" s="2"/>
      <c r="JUI333" s="534">
        <v>2025</v>
      </c>
      <c r="JUJ333" s="534">
        <v>2026</v>
      </c>
      <c r="JUK333" s="534">
        <v>2027</v>
      </c>
      <c r="JUL333" s="534">
        <v>2028</v>
      </c>
      <c r="JUM333" s="534">
        <v>2029</v>
      </c>
      <c r="JUN333" s="534">
        <v>2030</v>
      </c>
      <c r="JUO333" s="362" t="s">
        <v>206</v>
      </c>
      <c r="JUP333" s="2"/>
      <c r="JUQ333" s="534">
        <v>2025</v>
      </c>
      <c r="JUR333" s="534">
        <v>2026</v>
      </c>
      <c r="JUS333" s="534">
        <v>2027</v>
      </c>
      <c r="JUT333" s="534">
        <v>2028</v>
      </c>
      <c r="JUU333" s="534">
        <v>2029</v>
      </c>
      <c r="JUV333" s="534">
        <v>2030</v>
      </c>
      <c r="JUW333" s="362" t="s">
        <v>206</v>
      </c>
      <c r="JUX333" s="2"/>
      <c r="JUY333" s="534">
        <v>2025</v>
      </c>
      <c r="JUZ333" s="534">
        <v>2026</v>
      </c>
      <c r="JVA333" s="534">
        <v>2027</v>
      </c>
      <c r="JVB333" s="534">
        <v>2028</v>
      </c>
      <c r="JVC333" s="534">
        <v>2029</v>
      </c>
      <c r="JVD333" s="534">
        <v>2030</v>
      </c>
      <c r="JVE333" s="362" t="s">
        <v>206</v>
      </c>
      <c r="JVF333" s="2"/>
      <c r="JVG333" s="534">
        <v>2025</v>
      </c>
      <c r="JVH333" s="534">
        <v>2026</v>
      </c>
      <c r="JVI333" s="534">
        <v>2027</v>
      </c>
      <c r="JVJ333" s="534">
        <v>2028</v>
      </c>
      <c r="JVK333" s="534">
        <v>2029</v>
      </c>
      <c r="JVL333" s="534">
        <v>2030</v>
      </c>
      <c r="JVM333" s="362" t="s">
        <v>206</v>
      </c>
      <c r="JVN333" s="2"/>
      <c r="JVO333" s="534">
        <v>2025</v>
      </c>
      <c r="JVP333" s="534">
        <v>2026</v>
      </c>
      <c r="JVQ333" s="534">
        <v>2027</v>
      </c>
      <c r="JVR333" s="534">
        <v>2028</v>
      </c>
      <c r="JVS333" s="534">
        <v>2029</v>
      </c>
      <c r="JVT333" s="534">
        <v>2030</v>
      </c>
      <c r="JVU333" s="362" t="s">
        <v>206</v>
      </c>
      <c r="JVV333" s="2"/>
      <c r="JVW333" s="534">
        <v>2025</v>
      </c>
      <c r="JVX333" s="534">
        <v>2026</v>
      </c>
      <c r="JVY333" s="534">
        <v>2027</v>
      </c>
      <c r="JVZ333" s="534">
        <v>2028</v>
      </c>
      <c r="JWA333" s="534">
        <v>2029</v>
      </c>
      <c r="JWB333" s="534">
        <v>2030</v>
      </c>
      <c r="JWC333" s="362" t="s">
        <v>206</v>
      </c>
      <c r="JWD333" s="2"/>
      <c r="JWE333" s="534">
        <v>2025</v>
      </c>
      <c r="JWF333" s="534">
        <v>2026</v>
      </c>
      <c r="JWG333" s="534">
        <v>2027</v>
      </c>
      <c r="JWH333" s="534">
        <v>2028</v>
      </c>
      <c r="JWI333" s="534">
        <v>2029</v>
      </c>
      <c r="JWJ333" s="534">
        <v>2030</v>
      </c>
      <c r="JWK333" s="362" t="s">
        <v>206</v>
      </c>
      <c r="JWL333" s="2"/>
      <c r="JWM333" s="534">
        <v>2025</v>
      </c>
      <c r="JWN333" s="534">
        <v>2026</v>
      </c>
      <c r="JWO333" s="534">
        <v>2027</v>
      </c>
      <c r="JWP333" s="534">
        <v>2028</v>
      </c>
      <c r="JWQ333" s="534">
        <v>2029</v>
      </c>
      <c r="JWR333" s="534">
        <v>2030</v>
      </c>
      <c r="JWS333" s="362" t="s">
        <v>206</v>
      </c>
      <c r="JWT333" s="2"/>
      <c r="JWU333" s="534">
        <v>2025</v>
      </c>
      <c r="JWV333" s="534">
        <v>2026</v>
      </c>
      <c r="JWW333" s="534">
        <v>2027</v>
      </c>
      <c r="JWX333" s="534">
        <v>2028</v>
      </c>
      <c r="JWY333" s="534">
        <v>2029</v>
      </c>
      <c r="JWZ333" s="534">
        <v>2030</v>
      </c>
      <c r="JXA333" s="362" t="s">
        <v>206</v>
      </c>
      <c r="JXB333" s="2"/>
      <c r="JXC333" s="534">
        <v>2025</v>
      </c>
      <c r="JXD333" s="534">
        <v>2026</v>
      </c>
      <c r="JXE333" s="534">
        <v>2027</v>
      </c>
      <c r="JXF333" s="534">
        <v>2028</v>
      </c>
      <c r="JXG333" s="534">
        <v>2029</v>
      </c>
      <c r="JXH333" s="534">
        <v>2030</v>
      </c>
      <c r="JXI333" s="362" t="s">
        <v>206</v>
      </c>
      <c r="JXJ333" s="2"/>
      <c r="JXK333" s="534">
        <v>2025</v>
      </c>
      <c r="JXL333" s="534">
        <v>2026</v>
      </c>
      <c r="JXM333" s="534">
        <v>2027</v>
      </c>
      <c r="JXN333" s="534">
        <v>2028</v>
      </c>
      <c r="JXO333" s="534">
        <v>2029</v>
      </c>
      <c r="JXP333" s="534">
        <v>2030</v>
      </c>
      <c r="JXQ333" s="362" t="s">
        <v>206</v>
      </c>
      <c r="JXR333" s="2"/>
      <c r="JXS333" s="534">
        <v>2025</v>
      </c>
      <c r="JXT333" s="534">
        <v>2026</v>
      </c>
      <c r="JXU333" s="534">
        <v>2027</v>
      </c>
      <c r="JXV333" s="534">
        <v>2028</v>
      </c>
      <c r="JXW333" s="534">
        <v>2029</v>
      </c>
      <c r="JXX333" s="534">
        <v>2030</v>
      </c>
      <c r="JXY333" s="362" t="s">
        <v>206</v>
      </c>
      <c r="JXZ333" s="2"/>
      <c r="JYA333" s="534">
        <v>2025</v>
      </c>
      <c r="JYB333" s="534">
        <v>2026</v>
      </c>
      <c r="JYC333" s="534">
        <v>2027</v>
      </c>
      <c r="JYD333" s="534">
        <v>2028</v>
      </c>
      <c r="JYE333" s="534">
        <v>2029</v>
      </c>
      <c r="JYF333" s="534">
        <v>2030</v>
      </c>
      <c r="JYG333" s="362" t="s">
        <v>206</v>
      </c>
      <c r="JYH333" s="2"/>
      <c r="JYI333" s="534">
        <v>2025</v>
      </c>
      <c r="JYJ333" s="534">
        <v>2026</v>
      </c>
      <c r="JYK333" s="534">
        <v>2027</v>
      </c>
      <c r="JYL333" s="534">
        <v>2028</v>
      </c>
      <c r="JYM333" s="534">
        <v>2029</v>
      </c>
      <c r="JYN333" s="534">
        <v>2030</v>
      </c>
      <c r="JYO333" s="362" t="s">
        <v>206</v>
      </c>
      <c r="JYP333" s="2"/>
      <c r="JYQ333" s="534">
        <v>2025</v>
      </c>
      <c r="JYR333" s="534">
        <v>2026</v>
      </c>
      <c r="JYS333" s="534">
        <v>2027</v>
      </c>
      <c r="JYT333" s="534">
        <v>2028</v>
      </c>
      <c r="JYU333" s="534">
        <v>2029</v>
      </c>
      <c r="JYV333" s="534">
        <v>2030</v>
      </c>
      <c r="JYW333" s="362" t="s">
        <v>206</v>
      </c>
      <c r="JYX333" s="2"/>
      <c r="JYY333" s="534">
        <v>2025</v>
      </c>
      <c r="JYZ333" s="534">
        <v>2026</v>
      </c>
      <c r="JZA333" s="534">
        <v>2027</v>
      </c>
      <c r="JZB333" s="534">
        <v>2028</v>
      </c>
      <c r="JZC333" s="534">
        <v>2029</v>
      </c>
      <c r="JZD333" s="534">
        <v>2030</v>
      </c>
      <c r="JZE333" s="362" t="s">
        <v>206</v>
      </c>
      <c r="JZF333" s="2"/>
      <c r="JZG333" s="534">
        <v>2025</v>
      </c>
      <c r="JZH333" s="534">
        <v>2026</v>
      </c>
      <c r="JZI333" s="534">
        <v>2027</v>
      </c>
      <c r="JZJ333" s="534">
        <v>2028</v>
      </c>
      <c r="JZK333" s="534">
        <v>2029</v>
      </c>
      <c r="JZL333" s="534">
        <v>2030</v>
      </c>
      <c r="JZM333" s="362" t="s">
        <v>206</v>
      </c>
      <c r="JZN333" s="2"/>
      <c r="JZO333" s="534">
        <v>2025</v>
      </c>
      <c r="JZP333" s="534">
        <v>2026</v>
      </c>
      <c r="JZQ333" s="534">
        <v>2027</v>
      </c>
      <c r="JZR333" s="534">
        <v>2028</v>
      </c>
      <c r="JZS333" s="534">
        <v>2029</v>
      </c>
      <c r="JZT333" s="534">
        <v>2030</v>
      </c>
      <c r="JZU333" s="362" t="s">
        <v>206</v>
      </c>
      <c r="JZV333" s="2"/>
      <c r="JZW333" s="534">
        <v>2025</v>
      </c>
      <c r="JZX333" s="534">
        <v>2026</v>
      </c>
      <c r="JZY333" s="534">
        <v>2027</v>
      </c>
      <c r="JZZ333" s="534">
        <v>2028</v>
      </c>
      <c r="KAA333" s="534">
        <v>2029</v>
      </c>
      <c r="KAB333" s="534">
        <v>2030</v>
      </c>
      <c r="KAC333" s="362" t="s">
        <v>206</v>
      </c>
      <c r="KAD333" s="2"/>
      <c r="KAE333" s="534">
        <v>2025</v>
      </c>
      <c r="KAF333" s="534">
        <v>2026</v>
      </c>
      <c r="KAG333" s="534">
        <v>2027</v>
      </c>
      <c r="KAH333" s="534">
        <v>2028</v>
      </c>
      <c r="KAI333" s="534">
        <v>2029</v>
      </c>
      <c r="KAJ333" s="534">
        <v>2030</v>
      </c>
      <c r="KAK333" s="362" t="s">
        <v>206</v>
      </c>
      <c r="KAL333" s="2"/>
      <c r="KAM333" s="534">
        <v>2025</v>
      </c>
      <c r="KAN333" s="534">
        <v>2026</v>
      </c>
      <c r="KAO333" s="534">
        <v>2027</v>
      </c>
      <c r="KAP333" s="534">
        <v>2028</v>
      </c>
      <c r="KAQ333" s="534">
        <v>2029</v>
      </c>
      <c r="KAR333" s="534">
        <v>2030</v>
      </c>
      <c r="KAS333" s="362" t="s">
        <v>206</v>
      </c>
      <c r="KAT333" s="2"/>
      <c r="KAU333" s="534">
        <v>2025</v>
      </c>
      <c r="KAV333" s="534">
        <v>2026</v>
      </c>
      <c r="KAW333" s="534">
        <v>2027</v>
      </c>
      <c r="KAX333" s="534">
        <v>2028</v>
      </c>
      <c r="KAY333" s="534">
        <v>2029</v>
      </c>
      <c r="KAZ333" s="534">
        <v>2030</v>
      </c>
      <c r="KBA333" s="362" t="s">
        <v>206</v>
      </c>
      <c r="KBB333" s="2"/>
      <c r="KBC333" s="534">
        <v>2025</v>
      </c>
      <c r="KBD333" s="534">
        <v>2026</v>
      </c>
      <c r="KBE333" s="534">
        <v>2027</v>
      </c>
      <c r="KBF333" s="534">
        <v>2028</v>
      </c>
      <c r="KBG333" s="534">
        <v>2029</v>
      </c>
      <c r="KBH333" s="534">
        <v>2030</v>
      </c>
      <c r="KBI333" s="362" t="s">
        <v>206</v>
      </c>
      <c r="KBJ333" s="2"/>
      <c r="KBK333" s="534">
        <v>2025</v>
      </c>
      <c r="KBL333" s="534">
        <v>2026</v>
      </c>
      <c r="KBM333" s="534">
        <v>2027</v>
      </c>
      <c r="KBN333" s="534">
        <v>2028</v>
      </c>
      <c r="KBO333" s="534">
        <v>2029</v>
      </c>
      <c r="KBP333" s="534">
        <v>2030</v>
      </c>
      <c r="KBQ333" s="362" t="s">
        <v>206</v>
      </c>
      <c r="KBR333" s="2"/>
      <c r="KBS333" s="534">
        <v>2025</v>
      </c>
      <c r="KBT333" s="534">
        <v>2026</v>
      </c>
      <c r="KBU333" s="534">
        <v>2027</v>
      </c>
      <c r="KBV333" s="534">
        <v>2028</v>
      </c>
      <c r="KBW333" s="534">
        <v>2029</v>
      </c>
      <c r="KBX333" s="534">
        <v>2030</v>
      </c>
      <c r="KBY333" s="362" t="s">
        <v>206</v>
      </c>
      <c r="KBZ333" s="2"/>
      <c r="KCA333" s="534">
        <v>2025</v>
      </c>
      <c r="KCB333" s="534">
        <v>2026</v>
      </c>
      <c r="KCC333" s="534">
        <v>2027</v>
      </c>
      <c r="KCD333" s="534">
        <v>2028</v>
      </c>
      <c r="KCE333" s="534">
        <v>2029</v>
      </c>
      <c r="KCF333" s="534">
        <v>2030</v>
      </c>
      <c r="KCG333" s="362" t="s">
        <v>206</v>
      </c>
      <c r="KCH333" s="2"/>
      <c r="KCI333" s="534">
        <v>2025</v>
      </c>
      <c r="KCJ333" s="534">
        <v>2026</v>
      </c>
      <c r="KCK333" s="534">
        <v>2027</v>
      </c>
      <c r="KCL333" s="534">
        <v>2028</v>
      </c>
      <c r="KCM333" s="534">
        <v>2029</v>
      </c>
      <c r="KCN333" s="534">
        <v>2030</v>
      </c>
      <c r="KCO333" s="362" t="s">
        <v>206</v>
      </c>
      <c r="KCP333" s="2"/>
      <c r="KCQ333" s="534">
        <v>2025</v>
      </c>
      <c r="KCR333" s="534">
        <v>2026</v>
      </c>
      <c r="KCS333" s="534">
        <v>2027</v>
      </c>
      <c r="KCT333" s="534">
        <v>2028</v>
      </c>
      <c r="KCU333" s="534">
        <v>2029</v>
      </c>
      <c r="KCV333" s="534">
        <v>2030</v>
      </c>
      <c r="KCW333" s="362" t="s">
        <v>206</v>
      </c>
      <c r="KCX333" s="2"/>
      <c r="KCY333" s="534">
        <v>2025</v>
      </c>
      <c r="KCZ333" s="534">
        <v>2026</v>
      </c>
      <c r="KDA333" s="534">
        <v>2027</v>
      </c>
      <c r="KDB333" s="534">
        <v>2028</v>
      </c>
      <c r="KDC333" s="534">
        <v>2029</v>
      </c>
      <c r="KDD333" s="534">
        <v>2030</v>
      </c>
      <c r="KDE333" s="362" t="s">
        <v>206</v>
      </c>
      <c r="KDF333" s="2"/>
      <c r="KDG333" s="534">
        <v>2025</v>
      </c>
      <c r="KDH333" s="534">
        <v>2026</v>
      </c>
      <c r="KDI333" s="534">
        <v>2027</v>
      </c>
      <c r="KDJ333" s="534">
        <v>2028</v>
      </c>
      <c r="KDK333" s="534">
        <v>2029</v>
      </c>
      <c r="KDL333" s="534">
        <v>2030</v>
      </c>
      <c r="KDM333" s="362" t="s">
        <v>206</v>
      </c>
      <c r="KDN333" s="2"/>
      <c r="KDO333" s="534">
        <v>2025</v>
      </c>
      <c r="KDP333" s="534">
        <v>2026</v>
      </c>
      <c r="KDQ333" s="534">
        <v>2027</v>
      </c>
      <c r="KDR333" s="534">
        <v>2028</v>
      </c>
      <c r="KDS333" s="534">
        <v>2029</v>
      </c>
      <c r="KDT333" s="534">
        <v>2030</v>
      </c>
      <c r="KDU333" s="362" t="s">
        <v>206</v>
      </c>
      <c r="KDV333" s="2"/>
      <c r="KDW333" s="534">
        <v>2025</v>
      </c>
      <c r="KDX333" s="534">
        <v>2026</v>
      </c>
      <c r="KDY333" s="534">
        <v>2027</v>
      </c>
      <c r="KDZ333" s="534">
        <v>2028</v>
      </c>
      <c r="KEA333" s="534">
        <v>2029</v>
      </c>
      <c r="KEB333" s="534">
        <v>2030</v>
      </c>
      <c r="KEC333" s="362" t="s">
        <v>206</v>
      </c>
      <c r="KED333" s="2"/>
      <c r="KEE333" s="534">
        <v>2025</v>
      </c>
      <c r="KEF333" s="534">
        <v>2026</v>
      </c>
      <c r="KEG333" s="534">
        <v>2027</v>
      </c>
      <c r="KEH333" s="534">
        <v>2028</v>
      </c>
      <c r="KEI333" s="534">
        <v>2029</v>
      </c>
      <c r="KEJ333" s="534">
        <v>2030</v>
      </c>
      <c r="KEK333" s="362" t="s">
        <v>206</v>
      </c>
      <c r="KEL333" s="2"/>
      <c r="KEM333" s="534">
        <v>2025</v>
      </c>
      <c r="KEN333" s="534">
        <v>2026</v>
      </c>
      <c r="KEO333" s="534">
        <v>2027</v>
      </c>
      <c r="KEP333" s="534">
        <v>2028</v>
      </c>
      <c r="KEQ333" s="534">
        <v>2029</v>
      </c>
      <c r="KER333" s="534">
        <v>2030</v>
      </c>
      <c r="KES333" s="362" t="s">
        <v>206</v>
      </c>
      <c r="KET333" s="2"/>
      <c r="KEU333" s="534">
        <v>2025</v>
      </c>
      <c r="KEV333" s="534">
        <v>2026</v>
      </c>
      <c r="KEW333" s="534">
        <v>2027</v>
      </c>
      <c r="KEX333" s="534">
        <v>2028</v>
      </c>
      <c r="KEY333" s="534">
        <v>2029</v>
      </c>
      <c r="KEZ333" s="534">
        <v>2030</v>
      </c>
      <c r="KFA333" s="362" t="s">
        <v>206</v>
      </c>
      <c r="KFB333" s="2"/>
      <c r="KFC333" s="534">
        <v>2025</v>
      </c>
      <c r="KFD333" s="534">
        <v>2026</v>
      </c>
      <c r="KFE333" s="534">
        <v>2027</v>
      </c>
      <c r="KFF333" s="534">
        <v>2028</v>
      </c>
      <c r="KFG333" s="534">
        <v>2029</v>
      </c>
      <c r="KFH333" s="534">
        <v>2030</v>
      </c>
      <c r="KFI333" s="362" t="s">
        <v>206</v>
      </c>
      <c r="KFJ333" s="2"/>
      <c r="KFK333" s="534">
        <v>2025</v>
      </c>
      <c r="KFL333" s="534">
        <v>2026</v>
      </c>
      <c r="KFM333" s="534">
        <v>2027</v>
      </c>
      <c r="KFN333" s="534">
        <v>2028</v>
      </c>
      <c r="KFO333" s="534">
        <v>2029</v>
      </c>
      <c r="KFP333" s="534">
        <v>2030</v>
      </c>
      <c r="KFQ333" s="362" t="s">
        <v>206</v>
      </c>
      <c r="KFR333" s="2"/>
      <c r="KFS333" s="534">
        <v>2025</v>
      </c>
      <c r="KFT333" s="534">
        <v>2026</v>
      </c>
      <c r="KFU333" s="534">
        <v>2027</v>
      </c>
      <c r="KFV333" s="534">
        <v>2028</v>
      </c>
      <c r="KFW333" s="534">
        <v>2029</v>
      </c>
      <c r="KFX333" s="534">
        <v>2030</v>
      </c>
      <c r="KFY333" s="362" t="s">
        <v>206</v>
      </c>
      <c r="KFZ333" s="2"/>
      <c r="KGA333" s="534">
        <v>2025</v>
      </c>
      <c r="KGB333" s="534">
        <v>2026</v>
      </c>
      <c r="KGC333" s="534">
        <v>2027</v>
      </c>
      <c r="KGD333" s="534">
        <v>2028</v>
      </c>
      <c r="KGE333" s="534">
        <v>2029</v>
      </c>
      <c r="KGF333" s="534">
        <v>2030</v>
      </c>
      <c r="KGG333" s="362" t="s">
        <v>206</v>
      </c>
      <c r="KGH333" s="2"/>
      <c r="KGI333" s="534">
        <v>2025</v>
      </c>
      <c r="KGJ333" s="534">
        <v>2026</v>
      </c>
      <c r="KGK333" s="534">
        <v>2027</v>
      </c>
      <c r="KGL333" s="534">
        <v>2028</v>
      </c>
      <c r="KGM333" s="534">
        <v>2029</v>
      </c>
      <c r="KGN333" s="534">
        <v>2030</v>
      </c>
      <c r="KGO333" s="362" t="s">
        <v>206</v>
      </c>
      <c r="KGP333" s="2"/>
      <c r="KGQ333" s="534">
        <v>2025</v>
      </c>
      <c r="KGR333" s="534">
        <v>2026</v>
      </c>
      <c r="KGS333" s="534">
        <v>2027</v>
      </c>
      <c r="KGT333" s="534">
        <v>2028</v>
      </c>
      <c r="KGU333" s="534">
        <v>2029</v>
      </c>
      <c r="KGV333" s="534">
        <v>2030</v>
      </c>
      <c r="KGW333" s="362" t="s">
        <v>206</v>
      </c>
      <c r="KGX333" s="2"/>
      <c r="KGY333" s="534">
        <v>2025</v>
      </c>
      <c r="KGZ333" s="534">
        <v>2026</v>
      </c>
      <c r="KHA333" s="534">
        <v>2027</v>
      </c>
      <c r="KHB333" s="534">
        <v>2028</v>
      </c>
      <c r="KHC333" s="534">
        <v>2029</v>
      </c>
      <c r="KHD333" s="534">
        <v>2030</v>
      </c>
      <c r="KHE333" s="362" t="s">
        <v>206</v>
      </c>
      <c r="KHF333" s="2"/>
      <c r="KHG333" s="534">
        <v>2025</v>
      </c>
      <c r="KHH333" s="534">
        <v>2026</v>
      </c>
      <c r="KHI333" s="534">
        <v>2027</v>
      </c>
      <c r="KHJ333" s="534">
        <v>2028</v>
      </c>
      <c r="KHK333" s="534">
        <v>2029</v>
      </c>
      <c r="KHL333" s="534">
        <v>2030</v>
      </c>
      <c r="KHM333" s="362" t="s">
        <v>206</v>
      </c>
      <c r="KHN333" s="2"/>
      <c r="KHO333" s="534">
        <v>2025</v>
      </c>
      <c r="KHP333" s="534">
        <v>2026</v>
      </c>
      <c r="KHQ333" s="534">
        <v>2027</v>
      </c>
      <c r="KHR333" s="534">
        <v>2028</v>
      </c>
      <c r="KHS333" s="534">
        <v>2029</v>
      </c>
      <c r="KHT333" s="534">
        <v>2030</v>
      </c>
      <c r="KHU333" s="362" t="s">
        <v>206</v>
      </c>
      <c r="KHV333" s="2"/>
      <c r="KHW333" s="534">
        <v>2025</v>
      </c>
      <c r="KHX333" s="534">
        <v>2026</v>
      </c>
      <c r="KHY333" s="534">
        <v>2027</v>
      </c>
      <c r="KHZ333" s="534">
        <v>2028</v>
      </c>
      <c r="KIA333" s="534">
        <v>2029</v>
      </c>
      <c r="KIB333" s="534">
        <v>2030</v>
      </c>
      <c r="KIC333" s="362" t="s">
        <v>206</v>
      </c>
      <c r="KID333" s="2"/>
      <c r="KIE333" s="534">
        <v>2025</v>
      </c>
      <c r="KIF333" s="534">
        <v>2026</v>
      </c>
      <c r="KIG333" s="534">
        <v>2027</v>
      </c>
      <c r="KIH333" s="534">
        <v>2028</v>
      </c>
      <c r="KII333" s="534">
        <v>2029</v>
      </c>
      <c r="KIJ333" s="534">
        <v>2030</v>
      </c>
      <c r="KIK333" s="362" t="s">
        <v>206</v>
      </c>
      <c r="KIL333" s="2"/>
      <c r="KIM333" s="534">
        <v>2025</v>
      </c>
      <c r="KIN333" s="534">
        <v>2026</v>
      </c>
      <c r="KIO333" s="534">
        <v>2027</v>
      </c>
      <c r="KIP333" s="534">
        <v>2028</v>
      </c>
      <c r="KIQ333" s="534">
        <v>2029</v>
      </c>
      <c r="KIR333" s="534">
        <v>2030</v>
      </c>
      <c r="KIS333" s="362" t="s">
        <v>206</v>
      </c>
      <c r="KIT333" s="2"/>
      <c r="KIU333" s="534">
        <v>2025</v>
      </c>
      <c r="KIV333" s="534">
        <v>2026</v>
      </c>
      <c r="KIW333" s="534">
        <v>2027</v>
      </c>
      <c r="KIX333" s="534">
        <v>2028</v>
      </c>
      <c r="KIY333" s="534">
        <v>2029</v>
      </c>
      <c r="KIZ333" s="534">
        <v>2030</v>
      </c>
      <c r="KJA333" s="362" t="s">
        <v>206</v>
      </c>
      <c r="KJB333" s="2"/>
      <c r="KJC333" s="534">
        <v>2025</v>
      </c>
      <c r="KJD333" s="534">
        <v>2026</v>
      </c>
      <c r="KJE333" s="534">
        <v>2027</v>
      </c>
      <c r="KJF333" s="534">
        <v>2028</v>
      </c>
      <c r="KJG333" s="534">
        <v>2029</v>
      </c>
      <c r="KJH333" s="534">
        <v>2030</v>
      </c>
      <c r="KJI333" s="362" t="s">
        <v>206</v>
      </c>
      <c r="KJJ333" s="2"/>
      <c r="KJK333" s="534">
        <v>2025</v>
      </c>
      <c r="KJL333" s="534">
        <v>2026</v>
      </c>
      <c r="KJM333" s="534">
        <v>2027</v>
      </c>
      <c r="KJN333" s="534">
        <v>2028</v>
      </c>
      <c r="KJO333" s="534">
        <v>2029</v>
      </c>
      <c r="KJP333" s="534">
        <v>2030</v>
      </c>
      <c r="KJQ333" s="362" t="s">
        <v>206</v>
      </c>
      <c r="KJR333" s="2"/>
      <c r="KJS333" s="534">
        <v>2025</v>
      </c>
      <c r="KJT333" s="534">
        <v>2026</v>
      </c>
      <c r="KJU333" s="534">
        <v>2027</v>
      </c>
      <c r="KJV333" s="534">
        <v>2028</v>
      </c>
      <c r="KJW333" s="534">
        <v>2029</v>
      </c>
      <c r="KJX333" s="534">
        <v>2030</v>
      </c>
      <c r="KJY333" s="362" t="s">
        <v>206</v>
      </c>
      <c r="KJZ333" s="2"/>
      <c r="KKA333" s="534">
        <v>2025</v>
      </c>
      <c r="KKB333" s="534">
        <v>2026</v>
      </c>
      <c r="KKC333" s="534">
        <v>2027</v>
      </c>
      <c r="KKD333" s="534">
        <v>2028</v>
      </c>
      <c r="KKE333" s="534">
        <v>2029</v>
      </c>
      <c r="KKF333" s="534">
        <v>2030</v>
      </c>
      <c r="KKG333" s="362" t="s">
        <v>206</v>
      </c>
      <c r="KKH333" s="2"/>
      <c r="KKI333" s="534">
        <v>2025</v>
      </c>
      <c r="KKJ333" s="534">
        <v>2026</v>
      </c>
      <c r="KKK333" s="534">
        <v>2027</v>
      </c>
      <c r="KKL333" s="534">
        <v>2028</v>
      </c>
      <c r="KKM333" s="534">
        <v>2029</v>
      </c>
      <c r="KKN333" s="534">
        <v>2030</v>
      </c>
      <c r="KKO333" s="362" t="s">
        <v>206</v>
      </c>
      <c r="KKP333" s="2"/>
      <c r="KKQ333" s="534">
        <v>2025</v>
      </c>
      <c r="KKR333" s="534">
        <v>2026</v>
      </c>
      <c r="KKS333" s="534">
        <v>2027</v>
      </c>
      <c r="KKT333" s="534">
        <v>2028</v>
      </c>
      <c r="KKU333" s="534">
        <v>2029</v>
      </c>
      <c r="KKV333" s="534">
        <v>2030</v>
      </c>
      <c r="KKW333" s="362" t="s">
        <v>206</v>
      </c>
      <c r="KKX333" s="2"/>
      <c r="KKY333" s="534">
        <v>2025</v>
      </c>
      <c r="KKZ333" s="534">
        <v>2026</v>
      </c>
      <c r="KLA333" s="534">
        <v>2027</v>
      </c>
      <c r="KLB333" s="534">
        <v>2028</v>
      </c>
      <c r="KLC333" s="534">
        <v>2029</v>
      </c>
      <c r="KLD333" s="534">
        <v>2030</v>
      </c>
      <c r="KLE333" s="362" t="s">
        <v>206</v>
      </c>
      <c r="KLF333" s="2"/>
      <c r="KLG333" s="534">
        <v>2025</v>
      </c>
      <c r="KLH333" s="534">
        <v>2026</v>
      </c>
      <c r="KLI333" s="534">
        <v>2027</v>
      </c>
      <c r="KLJ333" s="534">
        <v>2028</v>
      </c>
      <c r="KLK333" s="534">
        <v>2029</v>
      </c>
      <c r="KLL333" s="534">
        <v>2030</v>
      </c>
      <c r="KLM333" s="362" t="s">
        <v>206</v>
      </c>
      <c r="KLN333" s="2"/>
      <c r="KLO333" s="534">
        <v>2025</v>
      </c>
      <c r="KLP333" s="534">
        <v>2026</v>
      </c>
      <c r="KLQ333" s="534">
        <v>2027</v>
      </c>
      <c r="KLR333" s="534">
        <v>2028</v>
      </c>
      <c r="KLS333" s="534">
        <v>2029</v>
      </c>
      <c r="KLT333" s="534">
        <v>2030</v>
      </c>
      <c r="KLU333" s="362" t="s">
        <v>206</v>
      </c>
      <c r="KLV333" s="2"/>
      <c r="KLW333" s="534">
        <v>2025</v>
      </c>
      <c r="KLX333" s="534">
        <v>2026</v>
      </c>
      <c r="KLY333" s="534">
        <v>2027</v>
      </c>
      <c r="KLZ333" s="534">
        <v>2028</v>
      </c>
      <c r="KMA333" s="534">
        <v>2029</v>
      </c>
      <c r="KMB333" s="534">
        <v>2030</v>
      </c>
      <c r="KMC333" s="362" t="s">
        <v>206</v>
      </c>
      <c r="KMD333" s="2"/>
      <c r="KME333" s="534">
        <v>2025</v>
      </c>
      <c r="KMF333" s="534">
        <v>2026</v>
      </c>
      <c r="KMG333" s="534">
        <v>2027</v>
      </c>
      <c r="KMH333" s="534">
        <v>2028</v>
      </c>
      <c r="KMI333" s="534">
        <v>2029</v>
      </c>
      <c r="KMJ333" s="534">
        <v>2030</v>
      </c>
      <c r="KMK333" s="362" t="s">
        <v>206</v>
      </c>
      <c r="KML333" s="2"/>
      <c r="KMM333" s="534">
        <v>2025</v>
      </c>
      <c r="KMN333" s="534">
        <v>2026</v>
      </c>
      <c r="KMO333" s="534">
        <v>2027</v>
      </c>
      <c r="KMP333" s="534">
        <v>2028</v>
      </c>
      <c r="KMQ333" s="534">
        <v>2029</v>
      </c>
      <c r="KMR333" s="534">
        <v>2030</v>
      </c>
      <c r="KMS333" s="362" t="s">
        <v>206</v>
      </c>
      <c r="KMT333" s="2"/>
      <c r="KMU333" s="534">
        <v>2025</v>
      </c>
      <c r="KMV333" s="534">
        <v>2026</v>
      </c>
      <c r="KMW333" s="534">
        <v>2027</v>
      </c>
      <c r="KMX333" s="534">
        <v>2028</v>
      </c>
      <c r="KMY333" s="534">
        <v>2029</v>
      </c>
      <c r="KMZ333" s="534">
        <v>2030</v>
      </c>
      <c r="KNA333" s="362" t="s">
        <v>206</v>
      </c>
      <c r="KNB333" s="2"/>
      <c r="KNC333" s="534">
        <v>2025</v>
      </c>
      <c r="KND333" s="534">
        <v>2026</v>
      </c>
      <c r="KNE333" s="534">
        <v>2027</v>
      </c>
      <c r="KNF333" s="534">
        <v>2028</v>
      </c>
      <c r="KNG333" s="534">
        <v>2029</v>
      </c>
      <c r="KNH333" s="534">
        <v>2030</v>
      </c>
      <c r="KNI333" s="362" t="s">
        <v>206</v>
      </c>
      <c r="KNJ333" s="2"/>
      <c r="KNK333" s="534">
        <v>2025</v>
      </c>
      <c r="KNL333" s="534">
        <v>2026</v>
      </c>
      <c r="KNM333" s="534">
        <v>2027</v>
      </c>
      <c r="KNN333" s="534">
        <v>2028</v>
      </c>
      <c r="KNO333" s="534">
        <v>2029</v>
      </c>
      <c r="KNP333" s="534">
        <v>2030</v>
      </c>
      <c r="KNQ333" s="362" t="s">
        <v>206</v>
      </c>
      <c r="KNR333" s="2"/>
      <c r="KNS333" s="534">
        <v>2025</v>
      </c>
      <c r="KNT333" s="534">
        <v>2026</v>
      </c>
      <c r="KNU333" s="534">
        <v>2027</v>
      </c>
      <c r="KNV333" s="534">
        <v>2028</v>
      </c>
      <c r="KNW333" s="534">
        <v>2029</v>
      </c>
      <c r="KNX333" s="534">
        <v>2030</v>
      </c>
      <c r="KNY333" s="362" t="s">
        <v>206</v>
      </c>
      <c r="KNZ333" s="2"/>
      <c r="KOA333" s="534">
        <v>2025</v>
      </c>
      <c r="KOB333" s="534">
        <v>2026</v>
      </c>
      <c r="KOC333" s="534">
        <v>2027</v>
      </c>
      <c r="KOD333" s="534">
        <v>2028</v>
      </c>
      <c r="KOE333" s="534">
        <v>2029</v>
      </c>
      <c r="KOF333" s="534">
        <v>2030</v>
      </c>
      <c r="KOG333" s="362" t="s">
        <v>206</v>
      </c>
      <c r="KOH333" s="2"/>
      <c r="KOI333" s="534">
        <v>2025</v>
      </c>
      <c r="KOJ333" s="534">
        <v>2026</v>
      </c>
      <c r="KOK333" s="534">
        <v>2027</v>
      </c>
      <c r="KOL333" s="534">
        <v>2028</v>
      </c>
      <c r="KOM333" s="534">
        <v>2029</v>
      </c>
      <c r="KON333" s="534">
        <v>2030</v>
      </c>
      <c r="KOO333" s="362" t="s">
        <v>206</v>
      </c>
      <c r="KOP333" s="2"/>
      <c r="KOQ333" s="534">
        <v>2025</v>
      </c>
      <c r="KOR333" s="534">
        <v>2026</v>
      </c>
      <c r="KOS333" s="534">
        <v>2027</v>
      </c>
      <c r="KOT333" s="534">
        <v>2028</v>
      </c>
      <c r="KOU333" s="534">
        <v>2029</v>
      </c>
      <c r="KOV333" s="534">
        <v>2030</v>
      </c>
      <c r="KOW333" s="362" t="s">
        <v>206</v>
      </c>
      <c r="KOX333" s="2"/>
      <c r="KOY333" s="534">
        <v>2025</v>
      </c>
      <c r="KOZ333" s="534">
        <v>2026</v>
      </c>
      <c r="KPA333" s="534">
        <v>2027</v>
      </c>
      <c r="KPB333" s="534">
        <v>2028</v>
      </c>
      <c r="KPC333" s="534">
        <v>2029</v>
      </c>
      <c r="KPD333" s="534">
        <v>2030</v>
      </c>
      <c r="KPE333" s="362" t="s">
        <v>206</v>
      </c>
      <c r="KPF333" s="2"/>
      <c r="KPG333" s="534">
        <v>2025</v>
      </c>
      <c r="KPH333" s="534">
        <v>2026</v>
      </c>
      <c r="KPI333" s="534">
        <v>2027</v>
      </c>
      <c r="KPJ333" s="534">
        <v>2028</v>
      </c>
      <c r="KPK333" s="534">
        <v>2029</v>
      </c>
      <c r="KPL333" s="534">
        <v>2030</v>
      </c>
      <c r="KPM333" s="362" t="s">
        <v>206</v>
      </c>
      <c r="KPN333" s="2"/>
      <c r="KPO333" s="534">
        <v>2025</v>
      </c>
      <c r="KPP333" s="534">
        <v>2026</v>
      </c>
      <c r="KPQ333" s="534">
        <v>2027</v>
      </c>
      <c r="KPR333" s="534">
        <v>2028</v>
      </c>
      <c r="KPS333" s="534">
        <v>2029</v>
      </c>
      <c r="KPT333" s="534">
        <v>2030</v>
      </c>
      <c r="KPU333" s="362" t="s">
        <v>206</v>
      </c>
      <c r="KPV333" s="2"/>
      <c r="KPW333" s="534">
        <v>2025</v>
      </c>
      <c r="KPX333" s="534">
        <v>2026</v>
      </c>
      <c r="KPY333" s="534">
        <v>2027</v>
      </c>
      <c r="KPZ333" s="534">
        <v>2028</v>
      </c>
      <c r="KQA333" s="534">
        <v>2029</v>
      </c>
      <c r="KQB333" s="534">
        <v>2030</v>
      </c>
      <c r="KQC333" s="362" t="s">
        <v>206</v>
      </c>
      <c r="KQD333" s="2"/>
      <c r="KQE333" s="534">
        <v>2025</v>
      </c>
      <c r="KQF333" s="534">
        <v>2026</v>
      </c>
      <c r="KQG333" s="534">
        <v>2027</v>
      </c>
      <c r="KQH333" s="534">
        <v>2028</v>
      </c>
      <c r="KQI333" s="534">
        <v>2029</v>
      </c>
      <c r="KQJ333" s="534">
        <v>2030</v>
      </c>
      <c r="KQK333" s="362" t="s">
        <v>206</v>
      </c>
      <c r="KQL333" s="2"/>
      <c r="KQM333" s="534">
        <v>2025</v>
      </c>
      <c r="KQN333" s="534">
        <v>2026</v>
      </c>
      <c r="KQO333" s="534">
        <v>2027</v>
      </c>
      <c r="KQP333" s="534">
        <v>2028</v>
      </c>
      <c r="KQQ333" s="534">
        <v>2029</v>
      </c>
      <c r="KQR333" s="534">
        <v>2030</v>
      </c>
      <c r="KQS333" s="362" t="s">
        <v>206</v>
      </c>
      <c r="KQT333" s="2"/>
      <c r="KQU333" s="534">
        <v>2025</v>
      </c>
      <c r="KQV333" s="534">
        <v>2026</v>
      </c>
      <c r="KQW333" s="534">
        <v>2027</v>
      </c>
      <c r="KQX333" s="534">
        <v>2028</v>
      </c>
      <c r="KQY333" s="534">
        <v>2029</v>
      </c>
      <c r="KQZ333" s="534">
        <v>2030</v>
      </c>
      <c r="KRA333" s="362" t="s">
        <v>206</v>
      </c>
      <c r="KRB333" s="2"/>
      <c r="KRC333" s="534">
        <v>2025</v>
      </c>
      <c r="KRD333" s="534">
        <v>2026</v>
      </c>
      <c r="KRE333" s="534">
        <v>2027</v>
      </c>
      <c r="KRF333" s="534">
        <v>2028</v>
      </c>
      <c r="KRG333" s="534">
        <v>2029</v>
      </c>
      <c r="KRH333" s="534">
        <v>2030</v>
      </c>
      <c r="KRI333" s="362" t="s">
        <v>206</v>
      </c>
      <c r="KRJ333" s="2"/>
      <c r="KRK333" s="534">
        <v>2025</v>
      </c>
      <c r="KRL333" s="534">
        <v>2026</v>
      </c>
      <c r="KRM333" s="534">
        <v>2027</v>
      </c>
      <c r="KRN333" s="534">
        <v>2028</v>
      </c>
      <c r="KRO333" s="534">
        <v>2029</v>
      </c>
      <c r="KRP333" s="534">
        <v>2030</v>
      </c>
      <c r="KRQ333" s="362" t="s">
        <v>206</v>
      </c>
      <c r="KRR333" s="2"/>
      <c r="KRS333" s="534">
        <v>2025</v>
      </c>
      <c r="KRT333" s="534">
        <v>2026</v>
      </c>
      <c r="KRU333" s="534">
        <v>2027</v>
      </c>
      <c r="KRV333" s="534">
        <v>2028</v>
      </c>
      <c r="KRW333" s="534">
        <v>2029</v>
      </c>
      <c r="KRX333" s="534">
        <v>2030</v>
      </c>
      <c r="KRY333" s="362" t="s">
        <v>206</v>
      </c>
      <c r="KRZ333" s="2"/>
      <c r="KSA333" s="534">
        <v>2025</v>
      </c>
      <c r="KSB333" s="534">
        <v>2026</v>
      </c>
      <c r="KSC333" s="534">
        <v>2027</v>
      </c>
      <c r="KSD333" s="534">
        <v>2028</v>
      </c>
      <c r="KSE333" s="534">
        <v>2029</v>
      </c>
      <c r="KSF333" s="534">
        <v>2030</v>
      </c>
      <c r="KSG333" s="362" t="s">
        <v>206</v>
      </c>
      <c r="KSH333" s="2"/>
      <c r="KSI333" s="534">
        <v>2025</v>
      </c>
      <c r="KSJ333" s="534">
        <v>2026</v>
      </c>
      <c r="KSK333" s="534">
        <v>2027</v>
      </c>
      <c r="KSL333" s="534">
        <v>2028</v>
      </c>
      <c r="KSM333" s="534">
        <v>2029</v>
      </c>
      <c r="KSN333" s="534">
        <v>2030</v>
      </c>
      <c r="KSO333" s="362" t="s">
        <v>206</v>
      </c>
      <c r="KSP333" s="2"/>
      <c r="KSQ333" s="534">
        <v>2025</v>
      </c>
      <c r="KSR333" s="534">
        <v>2026</v>
      </c>
      <c r="KSS333" s="534">
        <v>2027</v>
      </c>
      <c r="KST333" s="534">
        <v>2028</v>
      </c>
      <c r="KSU333" s="534">
        <v>2029</v>
      </c>
      <c r="KSV333" s="534">
        <v>2030</v>
      </c>
      <c r="KSW333" s="362" t="s">
        <v>206</v>
      </c>
      <c r="KSX333" s="2"/>
      <c r="KSY333" s="534">
        <v>2025</v>
      </c>
      <c r="KSZ333" s="534">
        <v>2026</v>
      </c>
      <c r="KTA333" s="534">
        <v>2027</v>
      </c>
      <c r="KTB333" s="534">
        <v>2028</v>
      </c>
      <c r="KTC333" s="534">
        <v>2029</v>
      </c>
      <c r="KTD333" s="534">
        <v>2030</v>
      </c>
      <c r="KTE333" s="362" t="s">
        <v>206</v>
      </c>
      <c r="KTF333" s="2"/>
      <c r="KTG333" s="534">
        <v>2025</v>
      </c>
      <c r="KTH333" s="534">
        <v>2026</v>
      </c>
      <c r="KTI333" s="534">
        <v>2027</v>
      </c>
      <c r="KTJ333" s="534">
        <v>2028</v>
      </c>
      <c r="KTK333" s="534">
        <v>2029</v>
      </c>
      <c r="KTL333" s="534">
        <v>2030</v>
      </c>
      <c r="KTM333" s="362" t="s">
        <v>206</v>
      </c>
      <c r="KTN333" s="2"/>
      <c r="KTO333" s="534">
        <v>2025</v>
      </c>
      <c r="KTP333" s="534">
        <v>2026</v>
      </c>
      <c r="KTQ333" s="534">
        <v>2027</v>
      </c>
      <c r="KTR333" s="534">
        <v>2028</v>
      </c>
      <c r="KTS333" s="534">
        <v>2029</v>
      </c>
      <c r="KTT333" s="534">
        <v>2030</v>
      </c>
      <c r="KTU333" s="362" t="s">
        <v>206</v>
      </c>
      <c r="KTV333" s="2"/>
      <c r="KTW333" s="534">
        <v>2025</v>
      </c>
      <c r="KTX333" s="534">
        <v>2026</v>
      </c>
      <c r="KTY333" s="534">
        <v>2027</v>
      </c>
      <c r="KTZ333" s="534">
        <v>2028</v>
      </c>
      <c r="KUA333" s="534">
        <v>2029</v>
      </c>
      <c r="KUB333" s="534">
        <v>2030</v>
      </c>
      <c r="KUC333" s="362" t="s">
        <v>206</v>
      </c>
      <c r="KUD333" s="2"/>
      <c r="KUE333" s="534">
        <v>2025</v>
      </c>
      <c r="KUF333" s="534">
        <v>2026</v>
      </c>
      <c r="KUG333" s="534">
        <v>2027</v>
      </c>
      <c r="KUH333" s="534">
        <v>2028</v>
      </c>
      <c r="KUI333" s="534">
        <v>2029</v>
      </c>
      <c r="KUJ333" s="534">
        <v>2030</v>
      </c>
      <c r="KUK333" s="362" t="s">
        <v>206</v>
      </c>
      <c r="KUL333" s="2"/>
      <c r="KUM333" s="534">
        <v>2025</v>
      </c>
      <c r="KUN333" s="534">
        <v>2026</v>
      </c>
      <c r="KUO333" s="534">
        <v>2027</v>
      </c>
      <c r="KUP333" s="534">
        <v>2028</v>
      </c>
      <c r="KUQ333" s="534">
        <v>2029</v>
      </c>
      <c r="KUR333" s="534">
        <v>2030</v>
      </c>
      <c r="KUS333" s="362" t="s">
        <v>206</v>
      </c>
      <c r="KUT333" s="2"/>
      <c r="KUU333" s="534">
        <v>2025</v>
      </c>
      <c r="KUV333" s="534">
        <v>2026</v>
      </c>
      <c r="KUW333" s="534">
        <v>2027</v>
      </c>
      <c r="KUX333" s="534">
        <v>2028</v>
      </c>
      <c r="KUY333" s="534">
        <v>2029</v>
      </c>
      <c r="KUZ333" s="534">
        <v>2030</v>
      </c>
      <c r="KVA333" s="362" t="s">
        <v>206</v>
      </c>
      <c r="KVB333" s="2"/>
      <c r="KVC333" s="534">
        <v>2025</v>
      </c>
      <c r="KVD333" s="534">
        <v>2026</v>
      </c>
      <c r="KVE333" s="534">
        <v>2027</v>
      </c>
      <c r="KVF333" s="534">
        <v>2028</v>
      </c>
      <c r="KVG333" s="534">
        <v>2029</v>
      </c>
      <c r="KVH333" s="534">
        <v>2030</v>
      </c>
      <c r="KVI333" s="362" t="s">
        <v>206</v>
      </c>
      <c r="KVJ333" s="2"/>
      <c r="KVK333" s="534">
        <v>2025</v>
      </c>
      <c r="KVL333" s="534">
        <v>2026</v>
      </c>
      <c r="KVM333" s="534">
        <v>2027</v>
      </c>
      <c r="KVN333" s="534">
        <v>2028</v>
      </c>
      <c r="KVO333" s="534">
        <v>2029</v>
      </c>
      <c r="KVP333" s="534">
        <v>2030</v>
      </c>
      <c r="KVQ333" s="362" t="s">
        <v>206</v>
      </c>
      <c r="KVR333" s="2"/>
      <c r="KVS333" s="534">
        <v>2025</v>
      </c>
      <c r="KVT333" s="534">
        <v>2026</v>
      </c>
      <c r="KVU333" s="534">
        <v>2027</v>
      </c>
      <c r="KVV333" s="534">
        <v>2028</v>
      </c>
      <c r="KVW333" s="534">
        <v>2029</v>
      </c>
      <c r="KVX333" s="534">
        <v>2030</v>
      </c>
      <c r="KVY333" s="362" t="s">
        <v>206</v>
      </c>
      <c r="KVZ333" s="2"/>
      <c r="KWA333" s="534">
        <v>2025</v>
      </c>
      <c r="KWB333" s="534">
        <v>2026</v>
      </c>
      <c r="KWC333" s="534">
        <v>2027</v>
      </c>
      <c r="KWD333" s="534">
        <v>2028</v>
      </c>
      <c r="KWE333" s="534">
        <v>2029</v>
      </c>
      <c r="KWF333" s="534">
        <v>2030</v>
      </c>
      <c r="KWG333" s="362" t="s">
        <v>206</v>
      </c>
      <c r="KWH333" s="2"/>
      <c r="KWI333" s="534">
        <v>2025</v>
      </c>
      <c r="KWJ333" s="534">
        <v>2026</v>
      </c>
      <c r="KWK333" s="534">
        <v>2027</v>
      </c>
      <c r="KWL333" s="534">
        <v>2028</v>
      </c>
      <c r="KWM333" s="534">
        <v>2029</v>
      </c>
      <c r="KWN333" s="534">
        <v>2030</v>
      </c>
      <c r="KWO333" s="362" t="s">
        <v>206</v>
      </c>
      <c r="KWP333" s="2"/>
      <c r="KWQ333" s="534">
        <v>2025</v>
      </c>
      <c r="KWR333" s="534">
        <v>2026</v>
      </c>
      <c r="KWS333" s="534">
        <v>2027</v>
      </c>
      <c r="KWT333" s="534">
        <v>2028</v>
      </c>
      <c r="KWU333" s="534">
        <v>2029</v>
      </c>
      <c r="KWV333" s="534">
        <v>2030</v>
      </c>
      <c r="KWW333" s="362" t="s">
        <v>206</v>
      </c>
      <c r="KWX333" s="2"/>
      <c r="KWY333" s="534">
        <v>2025</v>
      </c>
      <c r="KWZ333" s="534">
        <v>2026</v>
      </c>
      <c r="KXA333" s="534">
        <v>2027</v>
      </c>
      <c r="KXB333" s="534">
        <v>2028</v>
      </c>
      <c r="KXC333" s="534">
        <v>2029</v>
      </c>
      <c r="KXD333" s="534">
        <v>2030</v>
      </c>
      <c r="KXE333" s="362" t="s">
        <v>206</v>
      </c>
      <c r="KXF333" s="2"/>
      <c r="KXG333" s="534">
        <v>2025</v>
      </c>
      <c r="KXH333" s="534">
        <v>2026</v>
      </c>
      <c r="KXI333" s="534">
        <v>2027</v>
      </c>
      <c r="KXJ333" s="534">
        <v>2028</v>
      </c>
      <c r="KXK333" s="534">
        <v>2029</v>
      </c>
      <c r="KXL333" s="534">
        <v>2030</v>
      </c>
      <c r="KXM333" s="362" t="s">
        <v>206</v>
      </c>
      <c r="KXN333" s="2"/>
      <c r="KXO333" s="534">
        <v>2025</v>
      </c>
      <c r="KXP333" s="534">
        <v>2026</v>
      </c>
      <c r="KXQ333" s="534">
        <v>2027</v>
      </c>
      <c r="KXR333" s="534">
        <v>2028</v>
      </c>
      <c r="KXS333" s="534">
        <v>2029</v>
      </c>
      <c r="KXT333" s="534">
        <v>2030</v>
      </c>
      <c r="KXU333" s="362" t="s">
        <v>206</v>
      </c>
      <c r="KXV333" s="2"/>
      <c r="KXW333" s="534">
        <v>2025</v>
      </c>
      <c r="KXX333" s="534">
        <v>2026</v>
      </c>
      <c r="KXY333" s="534">
        <v>2027</v>
      </c>
      <c r="KXZ333" s="534">
        <v>2028</v>
      </c>
      <c r="KYA333" s="534">
        <v>2029</v>
      </c>
      <c r="KYB333" s="534">
        <v>2030</v>
      </c>
      <c r="KYC333" s="362" t="s">
        <v>206</v>
      </c>
      <c r="KYD333" s="2"/>
      <c r="KYE333" s="534">
        <v>2025</v>
      </c>
      <c r="KYF333" s="534">
        <v>2026</v>
      </c>
      <c r="KYG333" s="534">
        <v>2027</v>
      </c>
      <c r="KYH333" s="534">
        <v>2028</v>
      </c>
      <c r="KYI333" s="534">
        <v>2029</v>
      </c>
      <c r="KYJ333" s="534">
        <v>2030</v>
      </c>
      <c r="KYK333" s="362" t="s">
        <v>206</v>
      </c>
      <c r="KYL333" s="2"/>
      <c r="KYM333" s="534">
        <v>2025</v>
      </c>
      <c r="KYN333" s="534">
        <v>2026</v>
      </c>
      <c r="KYO333" s="534">
        <v>2027</v>
      </c>
      <c r="KYP333" s="534">
        <v>2028</v>
      </c>
      <c r="KYQ333" s="534">
        <v>2029</v>
      </c>
      <c r="KYR333" s="534">
        <v>2030</v>
      </c>
      <c r="KYS333" s="362" t="s">
        <v>206</v>
      </c>
      <c r="KYT333" s="2"/>
      <c r="KYU333" s="534">
        <v>2025</v>
      </c>
      <c r="KYV333" s="534">
        <v>2026</v>
      </c>
      <c r="KYW333" s="534">
        <v>2027</v>
      </c>
      <c r="KYX333" s="534">
        <v>2028</v>
      </c>
      <c r="KYY333" s="534">
        <v>2029</v>
      </c>
      <c r="KYZ333" s="534">
        <v>2030</v>
      </c>
      <c r="KZA333" s="362" t="s">
        <v>206</v>
      </c>
      <c r="KZB333" s="2"/>
      <c r="KZC333" s="534">
        <v>2025</v>
      </c>
      <c r="KZD333" s="534">
        <v>2026</v>
      </c>
      <c r="KZE333" s="534">
        <v>2027</v>
      </c>
      <c r="KZF333" s="534">
        <v>2028</v>
      </c>
      <c r="KZG333" s="534">
        <v>2029</v>
      </c>
      <c r="KZH333" s="534">
        <v>2030</v>
      </c>
      <c r="KZI333" s="362" t="s">
        <v>206</v>
      </c>
      <c r="KZJ333" s="2"/>
      <c r="KZK333" s="534">
        <v>2025</v>
      </c>
      <c r="KZL333" s="534">
        <v>2026</v>
      </c>
      <c r="KZM333" s="534">
        <v>2027</v>
      </c>
      <c r="KZN333" s="534">
        <v>2028</v>
      </c>
      <c r="KZO333" s="534">
        <v>2029</v>
      </c>
      <c r="KZP333" s="534">
        <v>2030</v>
      </c>
      <c r="KZQ333" s="362" t="s">
        <v>206</v>
      </c>
      <c r="KZR333" s="2"/>
      <c r="KZS333" s="534">
        <v>2025</v>
      </c>
      <c r="KZT333" s="534">
        <v>2026</v>
      </c>
      <c r="KZU333" s="534">
        <v>2027</v>
      </c>
      <c r="KZV333" s="534">
        <v>2028</v>
      </c>
      <c r="KZW333" s="534">
        <v>2029</v>
      </c>
      <c r="KZX333" s="534">
        <v>2030</v>
      </c>
      <c r="KZY333" s="362" t="s">
        <v>206</v>
      </c>
      <c r="KZZ333" s="2"/>
      <c r="LAA333" s="534">
        <v>2025</v>
      </c>
      <c r="LAB333" s="534">
        <v>2026</v>
      </c>
      <c r="LAC333" s="534">
        <v>2027</v>
      </c>
      <c r="LAD333" s="534">
        <v>2028</v>
      </c>
      <c r="LAE333" s="534">
        <v>2029</v>
      </c>
      <c r="LAF333" s="534">
        <v>2030</v>
      </c>
      <c r="LAG333" s="362" t="s">
        <v>206</v>
      </c>
      <c r="LAH333" s="2"/>
      <c r="LAI333" s="534">
        <v>2025</v>
      </c>
      <c r="LAJ333" s="534">
        <v>2026</v>
      </c>
      <c r="LAK333" s="534">
        <v>2027</v>
      </c>
      <c r="LAL333" s="534">
        <v>2028</v>
      </c>
      <c r="LAM333" s="534">
        <v>2029</v>
      </c>
      <c r="LAN333" s="534">
        <v>2030</v>
      </c>
      <c r="LAO333" s="362" t="s">
        <v>206</v>
      </c>
      <c r="LAP333" s="2"/>
      <c r="LAQ333" s="534">
        <v>2025</v>
      </c>
      <c r="LAR333" s="534">
        <v>2026</v>
      </c>
      <c r="LAS333" s="534">
        <v>2027</v>
      </c>
      <c r="LAT333" s="534">
        <v>2028</v>
      </c>
      <c r="LAU333" s="534">
        <v>2029</v>
      </c>
      <c r="LAV333" s="534">
        <v>2030</v>
      </c>
      <c r="LAW333" s="362" t="s">
        <v>206</v>
      </c>
      <c r="LAX333" s="2"/>
      <c r="LAY333" s="534">
        <v>2025</v>
      </c>
      <c r="LAZ333" s="534">
        <v>2026</v>
      </c>
      <c r="LBA333" s="534">
        <v>2027</v>
      </c>
      <c r="LBB333" s="534">
        <v>2028</v>
      </c>
      <c r="LBC333" s="534">
        <v>2029</v>
      </c>
      <c r="LBD333" s="534">
        <v>2030</v>
      </c>
      <c r="LBE333" s="362" t="s">
        <v>206</v>
      </c>
      <c r="LBF333" s="2"/>
      <c r="LBG333" s="534">
        <v>2025</v>
      </c>
      <c r="LBH333" s="534">
        <v>2026</v>
      </c>
      <c r="LBI333" s="534">
        <v>2027</v>
      </c>
      <c r="LBJ333" s="534">
        <v>2028</v>
      </c>
      <c r="LBK333" s="534">
        <v>2029</v>
      </c>
      <c r="LBL333" s="534">
        <v>2030</v>
      </c>
      <c r="LBM333" s="362" t="s">
        <v>206</v>
      </c>
      <c r="LBN333" s="2"/>
      <c r="LBO333" s="534">
        <v>2025</v>
      </c>
      <c r="LBP333" s="534">
        <v>2026</v>
      </c>
      <c r="LBQ333" s="534">
        <v>2027</v>
      </c>
      <c r="LBR333" s="534">
        <v>2028</v>
      </c>
      <c r="LBS333" s="534">
        <v>2029</v>
      </c>
      <c r="LBT333" s="534">
        <v>2030</v>
      </c>
      <c r="LBU333" s="362" t="s">
        <v>206</v>
      </c>
      <c r="LBV333" s="2"/>
      <c r="LBW333" s="534">
        <v>2025</v>
      </c>
      <c r="LBX333" s="534">
        <v>2026</v>
      </c>
      <c r="LBY333" s="534">
        <v>2027</v>
      </c>
      <c r="LBZ333" s="534">
        <v>2028</v>
      </c>
      <c r="LCA333" s="534">
        <v>2029</v>
      </c>
      <c r="LCB333" s="534">
        <v>2030</v>
      </c>
      <c r="LCC333" s="362" t="s">
        <v>206</v>
      </c>
      <c r="LCD333" s="2"/>
      <c r="LCE333" s="534">
        <v>2025</v>
      </c>
      <c r="LCF333" s="534">
        <v>2026</v>
      </c>
      <c r="LCG333" s="534">
        <v>2027</v>
      </c>
      <c r="LCH333" s="534">
        <v>2028</v>
      </c>
      <c r="LCI333" s="534">
        <v>2029</v>
      </c>
      <c r="LCJ333" s="534">
        <v>2030</v>
      </c>
      <c r="LCK333" s="362" t="s">
        <v>206</v>
      </c>
      <c r="LCL333" s="2"/>
      <c r="LCM333" s="534">
        <v>2025</v>
      </c>
      <c r="LCN333" s="534">
        <v>2026</v>
      </c>
      <c r="LCO333" s="534">
        <v>2027</v>
      </c>
      <c r="LCP333" s="534">
        <v>2028</v>
      </c>
      <c r="LCQ333" s="534">
        <v>2029</v>
      </c>
      <c r="LCR333" s="534">
        <v>2030</v>
      </c>
      <c r="LCS333" s="362" t="s">
        <v>206</v>
      </c>
      <c r="LCT333" s="2"/>
      <c r="LCU333" s="534">
        <v>2025</v>
      </c>
      <c r="LCV333" s="534">
        <v>2026</v>
      </c>
      <c r="LCW333" s="534">
        <v>2027</v>
      </c>
      <c r="LCX333" s="534">
        <v>2028</v>
      </c>
      <c r="LCY333" s="534">
        <v>2029</v>
      </c>
      <c r="LCZ333" s="534">
        <v>2030</v>
      </c>
      <c r="LDA333" s="362" t="s">
        <v>206</v>
      </c>
      <c r="LDB333" s="2"/>
      <c r="LDC333" s="534">
        <v>2025</v>
      </c>
      <c r="LDD333" s="534">
        <v>2026</v>
      </c>
      <c r="LDE333" s="534">
        <v>2027</v>
      </c>
      <c r="LDF333" s="534">
        <v>2028</v>
      </c>
      <c r="LDG333" s="534">
        <v>2029</v>
      </c>
      <c r="LDH333" s="534">
        <v>2030</v>
      </c>
      <c r="LDI333" s="362" t="s">
        <v>206</v>
      </c>
      <c r="LDJ333" s="2"/>
      <c r="LDK333" s="534">
        <v>2025</v>
      </c>
      <c r="LDL333" s="534">
        <v>2026</v>
      </c>
      <c r="LDM333" s="534">
        <v>2027</v>
      </c>
      <c r="LDN333" s="534">
        <v>2028</v>
      </c>
      <c r="LDO333" s="534">
        <v>2029</v>
      </c>
      <c r="LDP333" s="534">
        <v>2030</v>
      </c>
      <c r="LDQ333" s="362" t="s">
        <v>206</v>
      </c>
      <c r="LDR333" s="2"/>
      <c r="LDS333" s="534">
        <v>2025</v>
      </c>
      <c r="LDT333" s="534">
        <v>2026</v>
      </c>
      <c r="LDU333" s="534">
        <v>2027</v>
      </c>
      <c r="LDV333" s="534">
        <v>2028</v>
      </c>
      <c r="LDW333" s="534">
        <v>2029</v>
      </c>
      <c r="LDX333" s="534">
        <v>2030</v>
      </c>
      <c r="LDY333" s="362" t="s">
        <v>206</v>
      </c>
      <c r="LDZ333" s="2"/>
      <c r="LEA333" s="534">
        <v>2025</v>
      </c>
      <c r="LEB333" s="534">
        <v>2026</v>
      </c>
      <c r="LEC333" s="534">
        <v>2027</v>
      </c>
      <c r="LED333" s="534">
        <v>2028</v>
      </c>
      <c r="LEE333" s="534">
        <v>2029</v>
      </c>
      <c r="LEF333" s="534">
        <v>2030</v>
      </c>
      <c r="LEG333" s="362" t="s">
        <v>206</v>
      </c>
      <c r="LEH333" s="2"/>
      <c r="LEI333" s="534">
        <v>2025</v>
      </c>
      <c r="LEJ333" s="534">
        <v>2026</v>
      </c>
      <c r="LEK333" s="534">
        <v>2027</v>
      </c>
      <c r="LEL333" s="534">
        <v>2028</v>
      </c>
      <c r="LEM333" s="534">
        <v>2029</v>
      </c>
      <c r="LEN333" s="534">
        <v>2030</v>
      </c>
      <c r="LEO333" s="362" t="s">
        <v>206</v>
      </c>
      <c r="LEP333" s="2"/>
      <c r="LEQ333" s="534">
        <v>2025</v>
      </c>
      <c r="LER333" s="534">
        <v>2026</v>
      </c>
      <c r="LES333" s="534">
        <v>2027</v>
      </c>
      <c r="LET333" s="534">
        <v>2028</v>
      </c>
      <c r="LEU333" s="534">
        <v>2029</v>
      </c>
      <c r="LEV333" s="534">
        <v>2030</v>
      </c>
      <c r="LEW333" s="362" t="s">
        <v>206</v>
      </c>
      <c r="LEX333" s="2"/>
      <c r="LEY333" s="534">
        <v>2025</v>
      </c>
      <c r="LEZ333" s="534">
        <v>2026</v>
      </c>
      <c r="LFA333" s="534">
        <v>2027</v>
      </c>
      <c r="LFB333" s="534">
        <v>2028</v>
      </c>
      <c r="LFC333" s="534">
        <v>2029</v>
      </c>
      <c r="LFD333" s="534">
        <v>2030</v>
      </c>
      <c r="LFE333" s="362" t="s">
        <v>206</v>
      </c>
      <c r="LFF333" s="2"/>
      <c r="LFG333" s="534">
        <v>2025</v>
      </c>
      <c r="LFH333" s="534">
        <v>2026</v>
      </c>
      <c r="LFI333" s="534">
        <v>2027</v>
      </c>
      <c r="LFJ333" s="534">
        <v>2028</v>
      </c>
      <c r="LFK333" s="534">
        <v>2029</v>
      </c>
      <c r="LFL333" s="534">
        <v>2030</v>
      </c>
      <c r="LFM333" s="362" t="s">
        <v>206</v>
      </c>
      <c r="LFN333" s="2"/>
      <c r="LFO333" s="534">
        <v>2025</v>
      </c>
      <c r="LFP333" s="534">
        <v>2026</v>
      </c>
      <c r="LFQ333" s="534">
        <v>2027</v>
      </c>
      <c r="LFR333" s="534">
        <v>2028</v>
      </c>
      <c r="LFS333" s="534">
        <v>2029</v>
      </c>
      <c r="LFT333" s="534">
        <v>2030</v>
      </c>
      <c r="LFU333" s="362" t="s">
        <v>206</v>
      </c>
      <c r="LFV333" s="2"/>
      <c r="LFW333" s="534">
        <v>2025</v>
      </c>
      <c r="LFX333" s="534">
        <v>2026</v>
      </c>
      <c r="LFY333" s="534">
        <v>2027</v>
      </c>
      <c r="LFZ333" s="534">
        <v>2028</v>
      </c>
      <c r="LGA333" s="534">
        <v>2029</v>
      </c>
      <c r="LGB333" s="534">
        <v>2030</v>
      </c>
      <c r="LGC333" s="362" t="s">
        <v>206</v>
      </c>
      <c r="LGD333" s="2"/>
      <c r="LGE333" s="534">
        <v>2025</v>
      </c>
      <c r="LGF333" s="534">
        <v>2026</v>
      </c>
      <c r="LGG333" s="534">
        <v>2027</v>
      </c>
      <c r="LGH333" s="534">
        <v>2028</v>
      </c>
      <c r="LGI333" s="534">
        <v>2029</v>
      </c>
      <c r="LGJ333" s="534">
        <v>2030</v>
      </c>
      <c r="LGK333" s="362" t="s">
        <v>206</v>
      </c>
      <c r="LGL333" s="2"/>
      <c r="LGM333" s="534">
        <v>2025</v>
      </c>
      <c r="LGN333" s="534">
        <v>2026</v>
      </c>
      <c r="LGO333" s="534">
        <v>2027</v>
      </c>
      <c r="LGP333" s="534">
        <v>2028</v>
      </c>
      <c r="LGQ333" s="534">
        <v>2029</v>
      </c>
      <c r="LGR333" s="534">
        <v>2030</v>
      </c>
      <c r="LGS333" s="362" t="s">
        <v>206</v>
      </c>
      <c r="LGT333" s="2"/>
      <c r="LGU333" s="534">
        <v>2025</v>
      </c>
      <c r="LGV333" s="534">
        <v>2026</v>
      </c>
      <c r="LGW333" s="534">
        <v>2027</v>
      </c>
      <c r="LGX333" s="534">
        <v>2028</v>
      </c>
      <c r="LGY333" s="534">
        <v>2029</v>
      </c>
      <c r="LGZ333" s="534">
        <v>2030</v>
      </c>
      <c r="LHA333" s="362" t="s">
        <v>206</v>
      </c>
      <c r="LHB333" s="2"/>
      <c r="LHC333" s="534">
        <v>2025</v>
      </c>
      <c r="LHD333" s="534">
        <v>2026</v>
      </c>
      <c r="LHE333" s="534">
        <v>2027</v>
      </c>
      <c r="LHF333" s="534">
        <v>2028</v>
      </c>
      <c r="LHG333" s="534">
        <v>2029</v>
      </c>
      <c r="LHH333" s="534">
        <v>2030</v>
      </c>
      <c r="LHI333" s="362" t="s">
        <v>206</v>
      </c>
      <c r="LHJ333" s="2"/>
      <c r="LHK333" s="534">
        <v>2025</v>
      </c>
      <c r="LHL333" s="534">
        <v>2026</v>
      </c>
      <c r="LHM333" s="534">
        <v>2027</v>
      </c>
      <c r="LHN333" s="534">
        <v>2028</v>
      </c>
      <c r="LHO333" s="534">
        <v>2029</v>
      </c>
      <c r="LHP333" s="534">
        <v>2030</v>
      </c>
      <c r="LHQ333" s="362" t="s">
        <v>206</v>
      </c>
      <c r="LHR333" s="2"/>
      <c r="LHS333" s="534">
        <v>2025</v>
      </c>
      <c r="LHT333" s="534">
        <v>2026</v>
      </c>
      <c r="LHU333" s="534">
        <v>2027</v>
      </c>
      <c r="LHV333" s="534">
        <v>2028</v>
      </c>
      <c r="LHW333" s="534">
        <v>2029</v>
      </c>
      <c r="LHX333" s="534">
        <v>2030</v>
      </c>
      <c r="LHY333" s="362" t="s">
        <v>206</v>
      </c>
      <c r="LHZ333" s="2"/>
      <c r="LIA333" s="534">
        <v>2025</v>
      </c>
      <c r="LIB333" s="534">
        <v>2026</v>
      </c>
      <c r="LIC333" s="534">
        <v>2027</v>
      </c>
      <c r="LID333" s="534">
        <v>2028</v>
      </c>
      <c r="LIE333" s="534">
        <v>2029</v>
      </c>
      <c r="LIF333" s="534">
        <v>2030</v>
      </c>
      <c r="LIG333" s="362" t="s">
        <v>206</v>
      </c>
      <c r="LIH333" s="2"/>
      <c r="LII333" s="534">
        <v>2025</v>
      </c>
      <c r="LIJ333" s="534">
        <v>2026</v>
      </c>
      <c r="LIK333" s="534">
        <v>2027</v>
      </c>
      <c r="LIL333" s="534">
        <v>2028</v>
      </c>
      <c r="LIM333" s="534">
        <v>2029</v>
      </c>
      <c r="LIN333" s="534">
        <v>2030</v>
      </c>
      <c r="LIO333" s="362" t="s">
        <v>206</v>
      </c>
      <c r="LIP333" s="2"/>
      <c r="LIQ333" s="534">
        <v>2025</v>
      </c>
      <c r="LIR333" s="534">
        <v>2026</v>
      </c>
      <c r="LIS333" s="534">
        <v>2027</v>
      </c>
      <c r="LIT333" s="534">
        <v>2028</v>
      </c>
      <c r="LIU333" s="534">
        <v>2029</v>
      </c>
      <c r="LIV333" s="534">
        <v>2030</v>
      </c>
      <c r="LIW333" s="362" t="s">
        <v>206</v>
      </c>
      <c r="LIX333" s="2"/>
      <c r="LIY333" s="534">
        <v>2025</v>
      </c>
      <c r="LIZ333" s="534">
        <v>2026</v>
      </c>
      <c r="LJA333" s="534">
        <v>2027</v>
      </c>
      <c r="LJB333" s="534">
        <v>2028</v>
      </c>
      <c r="LJC333" s="534">
        <v>2029</v>
      </c>
      <c r="LJD333" s="534">
        <v>2030</v>
      </c>
      <c r="LJE333" s="362" t="s">
        <v>206</v>
      </c>
      <c r="LJF333" s="2"/>
      <c r="LJG333" s="534">
        <v>2025</v>
      </c>
      <c r="LJH333" s="534">
        <v>2026</v>
      </c>
      <c r="LJI333" s="534">
        <v>2027</v>
      </c>
      <c r="LJJ333" s="534">
        <v>2028</v>
      </c>
      <c r="LJK333" s="534">
        <v>2029</v>
      </c>
      <c r="LJL333" s="534">
        <v>2030</v>
      </c>
      <c r="LJM333" s="362" t="s">
        <v>206</v>
      </c>
      <c r="LJN333" s="2"/>
      <c r="LJO333" s="534">
        <v>2025</v>
      </c>
      <c r="LJP333" s="534">
        <v>2026</v>
      </c>
      <c r="LJQ333" s="534">
        <v>2027</v>
      </c>
      <c r="LJR333" s="534">
        <v>2028</v>
      </c>
      <c r="LJS333" s="534">
        <v>2029</v>
      </c>
      <c r="LJT333" s="534">
        <v>2030</v>
      </c>
      <c r="LJU333" s="362" t="s">
        <v>206</v>
      </c>
      <c r="LJV333" s="2"/>
      <c r="LJW333" s="534">
        <v>2025</v>
      </c>
      <c r="LJX333" s="534">
        <v>2026</v>
      </c>
      <c r="LJY333" s="534">
        <v>2027</v>
      </c>
      <c r="LJZ333" s="534">
        <v>2028</v>
      </c>
      <c r="LKA333" s="534">
        <v>2029</v>
      </c>
      <c r="LKB333" s="534">
        <v>2030</v>
      </c>
      <c r="LKC333" s="362" t="s">
        <v>206</v>
      </c>
      <c r="LKD333" s="2"/>
      <c r="LKE333" s="534">
        <v>2025</v>
      </c>
      <c r="LKF333" s="534">
        <v>2026</v>
      </c>
      <c r="LKG333" s="534">
        <v>2027</v>
      </c>
      <c r="LKH333" s="534">
        <v>2028</v>
      </c>
      <c r="LKI333" s="534">
        <v>2029</v>
      </c>
      <c r="LKJ333" s="534">
        <v>2030</v>
      </c>
      <c r="LKK333" s="362" t="s">
        <v>206</v>
      </c>
      <c r="LKL333" s="2"/>
      <c r="LKM333" s="534">
        <v>2025</v>
      </c>
      <c r="LKN333" s="534">
        <v>2026</v>
      </c>
      <c r="LKO333" s="534">
        <v>2027</v>
      </c>
      <c r="LKP333" s="534">
        <v>2028</v>
      </c>
      <c r="LKQ333" s="534">
        <v>2029</v>
      </c>
      <c r="LKR333" s="534">
        <v>2030</v>
      </c>
      <c r="LKS333" s="362" t="s">
        <v>206</v>
      </c>
      <c r="LKT333" s="2"/>
      <c r="LKU333" s="534">
        <v>2025</v>
      </c>
      <c r="LKV333" s="534">
        <v>2026</v>
      </c>
      <c r="LKW333" s="534">
        <v>2027</v>
      </c>
      <c r="LKX333" s="534">
        <v>2028</v>
      </c>
      <c r="LKY333" s="534">
        <v>2029</v>
      </c>
      <c r="LKZ333" s="534">
        <v>2030</v>
      </c>
      <c r="LLA333" s="362" t="s">
        <v>206</v>
      </c>
      <c r="LLB333" s="2"/>
      <c r="LLC333" s="534">
        <v>2025</v>
      </c>
      <c r="LLD333" s="534">
        <v>2026</v>
      </c>
      <c r="LLE333" s="534">
        <v>2027</v>
      </c>
      <c r="LLF333" s="534">
        <v>2028</v>
      </c>
      <c r="LLG333" s="534">
        <v>2029</v>
      </c>
      <c r="LLH333" s="534">
        <v>2030</v>
      </c>
      <c r="LLI333" s="362" t="s">
        <v>206</v>
      </c>
      <c r="LLJ333" s="2"/>
      <c r="LLK333" s="534">
        <v>2025</v>
      </c>
      <c r="LLL333" s="534">
        <v>2026</v>
      </c>
      <c r="LLM333" s="534">
        <v>2027</v>
      </c>
      <c r="LLN333" s="534">
        <v>2028</v>
      </c>
      <c r="LLO333" s="534">
        <v>2029</v>
      </c>
      <c r="LLP333" s="534">
        <v>2030</v>
      </c>
      <c r="LLQ333" s="362" t="s">
        <v>206</v>
      </c>
      <c r="LLR333" s="2"/>
      <c r="LLS333" s="534">
        <v>2025</v>
      </c>
      <c r="LLT333" s="534">
        <v>2026</v>
      </c>
      <c r="LLU333" s="534">
        <v>2027</v>
      </c>
      <c r="LLV333" s="534">
        <v>2028</v>
      </c>
      <c r="LLW333" s="534">
        <v>2029</v>
      </c>
      <c r="LLX333" s="534">
        <v>2030</v>
      </c>
      <c r="LLY333" s="362" t="s">
        <v>206</v>
      </c>
      <c r="LLZ333" s="2"/>
      <c r="LMA333" s="534">
        <v>2025</v>
      </c>
      <c r="LMB333" s="534">
        <v>2026</v>
      </c>
      <c r="LMC333" s="534">
        <v>2027</v>
      </c>
      <c r="LMD333" s="534">
        <v>2028</v>
      </c>
      <c r="LME333" s="534">
        <v>2029</v>
      </c>
      <c r="LMF333" s="534">
        <v>2030</v>
      </c>
      <c r="LMG333" s="362" t="s">
        <v>206</v>
      </c>
      <c r="LMH333" s="2"/>
      <c r="LMI333" s="534">
        <v>2025</v>
      </c>
      <c r="LMJ333" s="534">
        <v>2026</v>
      </c>
      <c r="LMK333" s="534">
        <v>2027</v>
      </c>
      <c r="LML333" s="534">
        <v>2028</v>
      </c>
      <c r="LMM333" s="534">
        <v>2029</v>
      </c>
      <c r="LMN333" s="534">
        <v>2030</v>
      </c>
      <c r="LMO333" s="362" t="s">
        <v>206</v>
      </c>
      <c r="LMP333" s="2"/>
      <c r="LMQ333" s="534">
        <v>2025</v>
      </c>
      <c r="LMR333" s="534">
        <v>2026</v>
      </c>
      <c r="LMS333" s="534">
        <v>2027</v>
      </c>
      <c r="LMT333" s="534">
        <v>2028</v>
      </c>
      <c r="LMU333" s="534">
        <v>2029</v>
      </c>
      <c r="LMV333" s="534">
        <v>2030</v>
      </c>
      <c r="LMW333" s="362" t="s">
        <v>206</v>
      </c>
      <c r="LMX333" s="2"/>
      <c r="LMY333" s="534">
        <v>2025</v>
      </c>
      <c r="LMZ333" s="534">
        <v>2026</v>
      </c>
      <c r="LNA333" s="534">
        <v>2027</v>
      </c>
      <c r="LNB333" s="534">
        <v>2028</v>
      </c>
      <c r="LNC333" s="534">
        <v>2029</v>
      </c>
      <c r="LND333" s="534">
        <v>2030</v>
      </c>
      <c r="LNE333" s="362" t="s">
        <v>206</v>
      </c>
      <c r="LNF333" s="2"/>
      <c r="LNG333" s="534">
        <v>2025</v>
      </c>
      <c r="LNH333" s="534">
        <v>2026</v>
      </c>
      <c r="LNI333" s="534">
        <v>2027</v>
      </c>
      <c r="LNJ333" s="534">
        <v>2028</v>
      </c>
      <c r="LNK333" s="534">
        <v>2029</v>
      </c>
      <c r="LNL333" s="534">
        <v>2030</v>
      </c>
      <c r="LNM333" s="362" t="s">
        <v>206</v>
      </c>
      <c r="LNN333" s="2"/>
      <c r="LNO333" s="534">
        <v>2025</v>
      </c>
      <c r="LNP333" s="534">
        <v>2026</v>
      </c>
      <c r="LNQ333" s="534">
        <v>2027</v>
      </c>
      <c r="LNR333" s="534">
        <v>2028</v>
      </c>
      <c r="LNS333" s="534">
        <v>2029</v>
      </c>
      <c r="LNT333" s="534">
        <v>2030</v>
      </c>
      <c r="LNU333" s="362" t="s">
        <v>206</v>
      </c>
      <c r="LNV333" s="2"/>
      <c r="LNW333" s="534">
        <v>2025</v>
      </c>
      <c r="LNX333" s="534">
        <v>2026</v>
      </c>
      <c r="LNY333" s="534">
        <v>2027</v>
      </c>
      <c r="LNZ333" s="534">
        <v>2028</v>
      </c>
      <c r="LOA333" s="534">
        <v>2029</v>
      </c>
      <c r="LOB333" s="534">
        <v>2030</v>
      </c>
      <c r="LOC333" s="362" t="s">
        <v>206</v>
      </c>
      <c r="LOD333" s="2"/>
      <c r="LOE333" s="534">
        <v>2025</v>
      </c>
      <c r="LOF333" s="534">
        <v>2026</v>
      </c>
      <c r="LOG333" s="534">
        <v>2027</v>
      </c>
      <c r="LOH333" s="534">
        <v>2028</v>
      </c>
      <c r="LOI333" s="534">
        <v>2029</v>
      </c>
      <c r="LOJ333" s="534">
        <v>2030</v>
      </c>
      <c r="LOK333" s="362" t="s">
        <v>206</v>
      </c>
      <c r="LOL333" s="2"/>
      <c r="LOM333" s="534">
        <v>2025</v>
      </c>
      <c r="LON333" s="534">
        <v>2026</v>
      </c>
      <c r="LOO333" s="534">
        <v>2027</v>
      </c>
      <c r="LOP333" s="534">
        <v>2028</v>
      </c>
      <c r="LOQ333" s="534">
        <v>2029</v>
      </c>
      <c r="LOR333" s="534">
        <v>2030</v>
      </c>
      <c r="LOS333" s="362" t="s">
        <v>206</v>
      </c>
      <c r="LOT333" s="2"/>
      <c r="LOU333" s="534">
        <v>2025</v>
      </c>
      <c r="LOV333" s="534">
        <v>2026</v>
      </c>
      <c r="LOW333" s="534">
        <v>2027</v>
      </c>
      <c r="LOX333" s="534">
        <v>2028</v>
      </c>
      <c r="LOY333" s="534">
        <v>2029</v>
      </c>
      <c r="LOZ333" s="534">
        <v>2030</v>
      </c>
      <c r="LPA333" s="362" t="s">
        <v>206</v>
      </c>
      <c r="LPB333" s="2"/>
      <c r="LPC333" s="534">
        <v>2025</v>
      </c>
      <c r="LPD333" s="534">
        <v>2026</v>
      </c>
      <c r="LPE333" s="534">
        <v>2027</v>
      </c>
      <c r="LPF333" s="534">
        <v>2028</v>
      </c>
      <c r="LPG333" s="534">
        <v>2029</v>
      </c>
      <c r="LPH333" s="534">
        <v>2030</v>
      </c>
      <c r="LPI333" s="362" t="s">
        <v>206</v>
      </c>
      <c r="LPJ333" s="2"/>
      <c r="LPK333" s="534">
        <v>2025</v>
      </c>
      <c r="LPL333" s="534">
        <v>2026</v>
      </c>
      <c r="LPM333" s="534">
        <v>2027</v>
      </c>
      <c r="LPN333" s="534">
        <v>2028</v>
      </c>
      <c r="LPO333" s="534">
        <v>2029</v>
      </c>
      <c r="LPP333" s="534">
        <v>2030</v>
      </c>
      <c r="LPQ333" s="362" t="s">
        <v>206</v>
      </c>
      <c r="LPR333" s="2"/>
      <c r="LPS333" s="534">
        <v>2025</v>
      </c>
      <c r="LPT333" s="534">
        <v>2026</v>
      </c>
      <c r="LPU333" s="534">
        <v>2027</v>
      </c>
      <c r="LPV333" s="534">
        <v>2028</v>
      </c>
      <c r="LPW333" s="534">
        <v>2029</v>
      </c>
      <c r="LPX333" s="534">
        <v>2030</v>
      </c>
      <c r="LPY333" s="362" t="s">
        <v>206</v>
      </c>
      <c r="LPZ333" s="2"/>
      <c r="LQA333" s="534">
        <v>2025</v>
      </c>
      <c r="LQB333" s="534">
        <v>2026</v>
      </c>
      <c r="LQC333" s="534">
        <v>2027</v>
      </c>
      <c r="LQD333" s="534">
        <v>2028</v>
      </c>
      <c r="LQE333" s="534">
        <v>2029</v>
      </c>
      <c r="LQF333" s="534">
        <v>2030</v>
      </c>
      <c r="LQG333" s="362" t="s">
        <v>206</v>
      </c>
      <c r="LQH333" s="2"/>
      <c r="LQI333" s="534">
        <v>2025</v>
      </c>
      <c r="LQJ333" s="534">
        <v>2026</v>
      </c>
      <c r="LQK333" s="534">
        <v>2027</v>
      </c>
      <c r="LQL333" s="534">
        <v>2028</v>
      </c>
      <c r="LQM333" s="534">
        <v>2029</v>
      </c>
      <c r="LQN333" s="534">
        <v>2030</v>
      </c>
      <c r="LQO333" s="362" t="s">
        <v>206</v>
      </c>
      <c r="LQP333" s="2"/>
      <c r="LQQ333" s="534">
        <v>2025</v>
      </c>
      <c r="LQR333" s="534">
        <v>2026</v>
      </c>
      <c r="LQS333" s="534">
        <v>2027</v>
      </c>
      <c r="LQT333" s="534">
        <v>2028</v>
      </c>
      <c r="LQU333" s="534">
        <v>2029</v>
      </c>
      <c r="LQV333" s="534">
        <v>2030</v>
      </c>
      <c r="LQW333" s="362" t="s">
        <v>206</v>
      </c>
      <c r="LQX333" s="2"/>
      <c r="LQY333" s="534">
        <v>2025</v>
      </c>
      <c r="LQZ333" s="534">
        <v>2026</v>
      </c>
      <c r="LRA333" s="534">
        <v>2027</v>
      </c>
      <c r="LRB333" s="534">
        <v>2028</v>
      </c>
      <c r="LRC333" s="534">
        <v>2029</v>
      </c>
      <c r="LRD333" s="534">
        <v>2030</v>
      </c>
      <c r="LRE333" s="362" t="s">
        <v>206</v>
      </c>
      <c r="LRF333" s="2"/>
      <c r="LRG333" s="534">
        <v>2025</v>
      </c>
      <c r="LRH333" s="534">
        <v>2026</v>
      </c>
      <c r="LRI333" s="534">
        <v>2027</v>
      </c>
      <c r="LRJ333" s="534">
        <v>2028</v>
      </c>
      <c r="LRK333" s="534">
        <v>2029</v>
      </c>
      <c r="LRL333" s="534">
        <v>2030</v>
      </c>
      <c r="LRM333" s="362" t="s">
        <v>206</v>
      </c>
      <c r="LRN333" s="2"/>
      <c r="LRO333" s="534">
        <v>2025</v>
      </c>
      <c r="LRP333" s="534">
        <v>2026</v>
      </c>
      <c r="LRQ333" s="534">
        <v>2027</v>
      </c>
      <c r="LRR333" s="534">
        <v>2028</v>
      </c>
      <c r="LRS333" s="534">
        <v>2029</v>
      </c>
      <c r="LRT333" s="534">
        <v>2030</v>
      </c>
      <c r="LRU333" s="362" t="s">
        <v>206</v>
      </c>
      <c r="LRV333" s="2"/>
      <c r="LRW333" s="534">
        <v>2025</v>
      </c>
      <c r="LRX333" s="534">
        <v>2026</v>
      </c>
      <c r="LRY333" s="534">
        <v>2027</v>
      </c>
      <c r="LRZ333" s="534">
        <v>2028</v>
      </c>
      <c r="LSA333" s="534">
        <v>2029</v>
      </c>
      <c r="LSB333" s="534">
        <v>2030</v>
      </c>
      <c r="LSC333" s="362" t="s">
        <v>206</v>
      </c>
      <c r="LSD333" s="2"/>
      <c r="LSE333" s="534">
        <v>2025</v>
      </c>
      <c r="LSF333" s="534">
        <v>2026</v>
      </c>
      <c r="LSG333" s="534">
        <v>2027</v>
      </c>
      <c r="LSH333" s="534">
        <v>2028</v>
      </c>
      <c r="LSI333" s="534">
        <v>2029</v>
      </c>
      <c r="LSJ333" s="534">
        <v>2030</v>
      </c>
      <c r="LSK333" s="362" t="s">
        <v>206</v>
      </c>
      <c r="LSL333" s="2"/>
      <c r="LSM333" s="534">
        <v>2025</v>
      </c>
      <c r="LSN333" s="534">
        <v>2026</v>
      </c>
      <c r="LSO333" s="534">
        <v>2027</v>
      </c>
      <c r="LSP333" s="534">
        <v>2028</v>
      </c>
      <c r="LSQ333" s="534">
        <v>2029</v>
      </c>
      <c r="LSR333" s="534">
        <v>2030</v>
      </c>
      <c r="LSS333" s="362" t="s">
        <v>206</v>
      </c>
      <c r="LST333" s="2"/>
      <c r="LSU333" s="534">
        <v>2025</v>
      </c>
      <c r="LSV333" s="534">
        <v>2026</v>
      </c>
      <c r="LSW333" s="534">
        <v>2027</v>
      </c>
      <c r="LSX333" s="534">
        <v>2028</v>
      </c>
      <c r="LSY333" s="534">
        <v>2029</v>
      </c>
      <c r="LSZ333" s="534">
        <v>2030</v>
      </c>
      <c r="LTA333" s="362" t="s">
        <v>206</v>
      </c>
      <c r="LTB333" s="2"/>
      <c r="LTC333" s="534">
        <v>2025</v>
      </c>
      <c r="LTD333" s="534">
        <v>2026</v>
      </c>
      <c r="LTE333" s="534">
        <v>2027</v>
      </c>
      <c r="LTF333" s="534">
        <v>2028</v>
      </c>
      <c r="LTG333" s="534">
        <v>2029</v>
      </c>
      <c r="LTH333" s="534">
        <v>2030</v>
      </c>
      <c r="LTI333" s="362" t="s">
        <v>206</v>
      </c>
      <c r="LTJ333" s="2"/>
      <c r="LTK333" s="534">
        <v>2025</v>
      </c>
      <c r="LTL333" s="534">
        <v>2026</v>
      </c>
      <c r="LTM333" s="534">
        <v>2027</v>
      </c>
      <c r="LTN333" s="534">
        <v>2028</v>
      </c>
      <c r="LTO333" s="534">
        <v>2029</v>
      </c>
      <c r="LTP333" s="534">
        <v>2030</v>
      </c>
      <c r="LTQ333" s="362" t="s">
        <v>206</v>
      </c>
      <c r="LTR333" s="2"/>
      <c r="LTS333" s="534">
        <v>2025</v>
      </c>
      <c r="LTT333" s="534">
        <v>2026</v>
      </c>
      <c r="LTU333" s="534">
        <v>2027</v>
      </c>
      <c r="LTV333" s="534">
        <v>2028</v>
      </c>
      <c r="LTW333" s="534">
        <v>2029</v>
      </c>
      <c r="LTX333" s="534">
        <v>2030</v>
      </c>
      <c r="LTY333" s="362" t="s">
        <v>206</v>
      </c>
      <c r="LTZ333" s="2"/>
      <c r="LUA333" s="534">
        <v>2025</v>
      </c>
      <c r="LUB333" s="534">
        <v>2026</v>
      </c>
      <c r="LUC333" s="534">
        <v>2027</v>
      </c>
      <c r="LUD333" s="534">
        <v>2028</v>
      </c>
      <c r="LUE333" s="534">
        <v>2029</v>
      </c>
      <c r="LUF333" s="534">
        <v>2030</v>
      </c>
      <c r="LUG333" s="362" t="s">
        <v>206</v>
      </c>
      <c r="LUH333" s="2"/>
      <c r="LUI333" s="534">
        <v>2025</v>
      </c>
      <c r="LUJ333" s="534">
        <v>2026</v>
      </c>
      <c r="LUK333" s="534">
        <v>2027</v>
      </c>
      <c r="LUL333" s="534">
        <v>2028</v>
      </c>
      <c r="LUM333" s="534">
        <v>2029</v>
      </c>
      <c r="LUN333" s="534">
        <v>2030</v>
      </c>
      <c r="LUO333" s="362" t="s">
        <v>206</v>
      </c>
      <c r="LUP333" s="2"/>
      <c r="LUQ333" s="534">
        <v>2025</v>
      </c>
      <c r="LUR333" s="534">
        <v>2026</v>
      </c>
      <c r="LUS333" s="534">
        <v>2027</v>
      </c>
      <c r="LUT333" s="534">
        <v>2028</v>
      </c>
      <c r="LUU333" s="534">
        <v>2029</v>
      </c>
      <c r="LUV333" s="534">
        <v>2030</v>
      </c>
      <c r="LUW333" s="362" t="s">
        <v>206</v>
      </c>
      <c r="LUX333" s="2"/>
      <c r="LUY333" s="534">
        <v>2025</v>
      </c>
      <c r="LUZ333" s="534">
        <v>2026</v>
      </c>
      <c r="LVA333" s="534">
        <v>2027</v>
      </c>
      <c r="LVB333" s="534">
        <v>2028</v>
      </c>
      <c r="LVC333" s="534">
        <v>2029</v>
      </c>
      <c r="LVD333" s="534">
        <v>2030</v>
      </c>
      <c r="LVE333" s="362" t="s">
        <v>206</v>
      </c>
      <c r="LVF333" s="2"/>
      <c r="LVG333" s="534">
        <v>2025</v>
      </c>
      <c r="LVH333" s="534">
        <v>2026</v>
      </c>
      <c r="LVI333" s="534">
        <v>2027</v>
      </c>
      <c r="LVJ333" s="534">
        <v>2028</v>
      </c>
      <c r="LVK333" s="534">
        <v>2029</v>
      </c>
      <c r="LVL333" s="534">
        <v>2030</v>
      </c>
      <c r="LVM333" s="362" t="s">
        <v>206</v>
      </c>
      <c r="LVN333" s="2"/>
      <c r="LVO333" s="534">
        <v>2025</v>
      </c>
      <c r="LVP333" s="534">
        <v>2026</v>
      </c>
      <c r="LVQ333" s="534">
        <v>2027</v>
      </c>
      <c r="LVR333" s="534">
        <v>2028</v>
      </c>
      <c r="LVS333" s="534">
        <v>2029</v>
      </c>
      <c r="LVT333" s="534">
        <v>2030</v>
      </c>
      <c r="LVU333" s="362" t="s">
        <v>206</v>
      </c>
      <c r="LVV333" s="2"/>
      <c r="LVW333" s="534">
        <v>2025</v>
      </c>
      <c r="LVX333" s="534">
        <v>2026</v>
      </c>
      <c r="LVY333" s="534">
        <v>2027</v>
      </c>
      <c r="LVZ333" s="534">
        <v>2028</v>
      </c>
      <c r="LWA333" s="534">
        <v>2029</v>
      </c>
      <c r="LWB333" s="534">
        <v>2030</v>
      </c>
      <c r="LWC333" s="362" t="s">
        <v>206</v>
      </c>
      <c r="LWD333" s="2"/>
      <c r="LWE333" s="534">
        <v>2025</v>
      </c>
      <c r="LWF333" s="534">
        <v>2026</v>
      </c>
      <c r="LWG333" s="534">
        <v>2027</v>
      </c>
      <c r="LWH333" s="534">
        <v>2028</v>
      </c>
      <c r="LWI333" s="534">
        <v>2029</v>
      </c>
      <c r="LWJ333" s="534">
        <v>2030</v>
      </c>
      <c r="LWK333" s="362" t="s">
        <v>206</v>
      </c>
      <c r="LWL333" s="2"/>
      <c r="LWM333" s="534">
        <v>2025</v>
      </c>
      <c r="LWN333" s="534">
        <v>2026</v>
      </c>
      <c r="LWO333" s="534">
        <v>2027</v>
      </c>
      <c r="LWP333" s="534">
        <v>2028</v>
      </c>
      <c r="LWQ333" s="534">
        <v>2029</v>
      </c>
      <c r="LWR333" s="534">
        <v>2030</v>
      </c>
      <c r="LWS333" s="362" t="s">
        <v>206</v>
      </c>
      <c r="LWT333" s="2"/>
      <c r="LWU333" s="534">
        <v>2025</v>
      </c>
      <c r="LWV333" s="534">
        <v>2026</v>
      </c>
      <c r="LWW333" s="534">
        <v>2027</v>
      </c>
      <c r="LWX333" s="534">
        <v>2028</v>
      </c>
      <c r="LWY333" s="534">
        <v>2029</v>
      </c>
      <c r="LWZ333" s="534">
        <v>2030</v>
      </c>
      <c r="LXA333" s="362" t="s">
        <v>206</v>
      </c>
      <c r="LXB333" s="2"/>
      <c r="LXC333" s="534">
        <v>2025</v>
      </c>
      <c r="LXD333" s="534">
        <v>2026</v>
      </c>
      <c r="LXE333" s="534">
        <v>2027</v>
      </c>
      <c r="LXF333" s="534">
        <v>2028</v>
      </c>
      <c r="LXG333" s="534">
        <v>2029</v>
      </c>
      <c r="LXH333" s="534">
        <v>2030</v>
      </c>
      <c r="LXI333" s="362" t="s">
        <v>206</v>
      </c>
      <c r="LXJ333" s="2"/>
      <c r="LXK333" s="534">
        <v>2025</v>
      </c>
      <c r="LXL333" s="534">
        <v>2026</v>
      </c>
      <c r="LXM333" s="534">
        <v>2027</v>
      </c>
      <c r="LXN333" s="534">
        <v>2028</v>
      </c>
      <c r="LXO333" s="534">
        <v>2029</v>
      </c>
      <c r="LXP333" s="534">
        <v>2030</v>
      </c>
      <c r="LXQ333" s="362" t="s">
        <v>206</v>
      </c>
      <c r="LXR333" s="2"/>
      <c r="LXS333" s="534">
        <v>2025</v>
      </c>
      <c r="LXT333" s="534">
        <v>2026</v>
      </c>
      <c r="LXU333" s="534">
        <v>2027</v>
      </c>
      <c r="LXV333" s="534">
        <v>2028</v>
      </c>
      <c r="LXW333" s="534">
        <v>2029</v>
      </c>
      <c r="LXX333" s="534">
        <v>2030</v>
      </c>
      <c r="LXY333" s="362" t="s">
        <v>206</v>
      </c>
      <c r="LXZ333" s="2"/>
      <c r="LYA333" s="534">
        <v>2025</v>
      </c>
      <c r="LYB333" s="534">
        <v>2026</v>
      </c>
      <c r="LYC333" s="534">
        <v>2027</v>
      </c>
      <c r="LYD333" s="534">
        <v>2028</v>
      </c>
      <c r="LYE333" s="534">
        <v>2029</v>
      </c>
      <c r="LYF333" s="534">
        <v>2030</v>
      </c>
      <c r="LYG333" s="362" t="s">
        <v>206</v>
      </c>
      <c r="LYH333" s="2"/>
      <c r="LYI333" s="534">
        <v>2025</v>
      </c>
      <c r="LYJ333" s="534">
        <v>2026</v>
      </c>
      <c r="LYK333" s="534">
        <v>2027</v>
      </c>
      <c r="LYL333" s="534">
        <v>2028</v>
      </c>
      <c r="LYM333" s="534">
        <v>2029</v>
      </c>
      <c r="LYN333" s="534">
        <v>2030</v>
      </c>
      <c r="LYO333" s="362" t="s">
        <v>206</v>
      </c>
      <c r="LYP333" s="2"/>
      <c r="LYQ333" s="534">
        <v>2025</v>
      </c>
      <c r="LYR333" s="534">
        <v>2026</v>
      </c>
      <c r="LYS333" s="534">
        <v>2027</v>
      </c>
      <c r="LYT333" s="534">
        <v>2028</v>
      </c>
      <c r="LYU333" s="534">
        <v>2029</v>
      </c>
      <c r="LYV333" s="534">
        <v>2030</v>
      </c>
      <c r="LYW333" s="362" t="s">
        <v>206</v>
      </c>
      <c r="LYX333" s="2"/>
      <c r="LYY333" s="534">
        <v>2025</v>
      </c>
      <c r="LYZ333" s="534">
        <v>2026</v>
      </c>
      <c r="LZA333" s="534">
        <v>2027</v>
      </c>
      <c r="LZB333" s="534">
        <v>2028</v>
      </c>
      <c r="LZC333" s="534">
        <v>2029</v>
      </c>
      <c r="LZD333" s="534">
        <v>2030</v>
      </c>
      <c r="LZE333" s="362" t="s">
        <v>206</v>
      </c>
      <c r="LZF333" s="2"/>
      <c r="LZG333" s="534">
        <v>2025</v>
      </c>
      <c r="LZH333" s="534">
        <v>2026</v>
      </c>
      <c r="LZI333" s="534">
        <v>2027</v>
      </c>
      <c r="LZJ333" s="534">
        <v>2028</v>
      </c>
      <c r="LZK333" s="534">
        <v>2029</v>
      </c>
      <c r="LZL333" s="534">
        <v>2030</v>
      </c>
      <c r="LZM333" s="362" t="s">
        <v>206</v>
      </c>
      <c r="LZN333" s="2"/>
      <c r="LZO333" s="534">
        <v>2025</v>
      </c>
      <c r="LZP333" s="534">
        <v>2026</v>
      </c>
      <c r="LZQ333" s="534">
        <v>2027</v>
      </c>
      <c r="LZR333" s="534">
        <v>2028</v>
      </c>
      <c r="LZS333" s="534">
        <v>2029</v>
      </c>
      <c r="LZT333" s="534">
        <v>2030</v>
      </c>
      <c r="LZU333" s="362" t="s">
        <v>206</v>
      </c>
      <c r="LZV333" s="2"/>
      <c r="LZW333" s="534">
        <v>2025</v>
      </c>
      <c r="LZX333" s="534">
        <v>2026</v>
      </c>
      <c r="LZY333" s="534">
        <v>2027</v>
      </c>
      <c r="LZZ333" s="534">
        <v>2028</v>
      </c>
      <c r="MAA333" s="534">
        <v>2029</v>
      </c>
      <c r="MAB333" s="534">
        <v>2030</v>
      </c>
      <c r="MAC333" s="362" t="s">
        <v>206</v>
      </c>
      <c r="MAD333" s="2"/>
      <c r="MAE333" s="534">
        <v>2025</v>
      </c>
      <c r="MAF333" s="534">
        <v>2026</v>
      </c>
      <c r="MAG333" s="534">
        <v>2027</v>
      </c>
      <c r="MAH333" s="534">
        <v>2028</v>
      </c>
      <c r="MAI333" s="534">
        <v>2029</v>
      </c>
      <c r="MAJ333" s="534">
        <v>2030</v>
      </c>
      <c r="MAK333" s="362" t="s">
        <v>206</v>
      </c>
      <c r="MAL333" s="2"/>
      <c r="MAM333" s="534">
        <v>2025</v>
      </c>
      <c r="MAN333" s="534">
        <v>2026</v>
      </c>
      <c r="MAO333" s="534">
        <v>2027</v>
      </c>
      <c r="MAP333" s="534">
        <v>2028</v>
      </c>
      <c r="MAQ333" s="534">
        <v>2029</v>
      </c>
      <c r="MAR333" s="534">
        <v>2030</v>
      </c>
      <c r="MAS333" s="362" t="s">
        <v>206</v>
      </c>
      <c r="MAT333" s="2"/>
      <c r="MAU333" s="534">
        <v>2025</v>
      </c>
      <c r="MAV333" s="534">
        <v>2026</v>
      </c>
      <c r="MAW333" s="534">
        <v>2027</v>
      </c>
      <c r="MAX333" s="534">
        <v>2028</v>
      </c>
      <c r="MAY333" s="534">
        <v>2029</v>
      </c>
      <c r="MAZ333" s="534">
        <v>2030</v>
      </c>
      <c r="MBA333" s="362" t="s">
        <v>206</v>
      </c>
      <c r="MBB333" s="2"/>
      <c r="MBC333" s="534">
        <v>2025</v>
      </c>
      <c r="MBD333" s="534">
        <v>2026</v>
      </c>
      <c r="MBE333" s="534">
        <v>2027</v>
      </c>
      <c r="MBF333" s="534">
        <v>2028</v>
      </c>
      <c r="MBG333" s="534">
        <v>2029</v>
      </c>
      <c r="MBH333" s="534">
        <v>2030</v>
      </c>
      <c r="MBI333" s="362" t="s">
        <v>206</v>
      </c>
      <c r="MBJ333" s="2"/>
      <c r="MBK333" s="534">
        <v>2025</v>
      </c>
      <c r="MBL333" s="534">
        <v>2026</v>
      </c>
      <c r="MBM333" s="534">
        <v>2027</v>
      </c>
      <c r="MBN333" s="534">
        <v>2028</v>
      </c>
      <c r="MBO333" s="534">
        <v>2029</v>
      </c>
      <c r="MBP333" s="534">
        <v>2030</v>
      </c>
      <c r="MBQ333" s="362" t="s">
        <v>206</v>
      </c>
      <c r="MBR333" s="2"/>
      <c r="MBS333" s="534">
        <v>2025</v>
      </c>
      <c r="MBT333" s="534">
        <v>2026</v>
      </c>
      <c r="MBU333" s="534">
        <v>2027</v>
      </c>
      <c r="MBV333" s="534">
        <v>2028</v>
      </c>
      <c r="MBW333" s="534">
        <v>2029</v>
      </c>
      <c r="MBX333" s="534">
        <v>2030</v>
      </c>
      <c r="MBY333" s="362" t="s">
        <v>206</v>
      </c>
      <c r="MBZ333" s="2"/>
      <c r="MCA333" s="534">
        <v>2025</v>
      </c>
      <c r="MCB333" s="534">
        <v>2026</v>
      </c>
      <c r="MCC333" s="534">
        <v>2027</v>
      </c>
      <c r="MCD333" s="534">
        <v>2028</v>
      </c>
      <c r="MCE333" s="534">
        <v>2029</v>
      </c>
      <c r="MCF333" s="534">
        <v>2030</v>
      </c>
      <c r="MCG333" s="362" t="s">
        <v>206</v>
      </c>
      <c r="MCH333" s="2"/>
      <c r="MCI333" s="534">
        <v>2025</v>
      </c>
      <c r="MCJ333" s="534">
        <v>2026</v>
      </c>
      <c r="MCK333" s="534">
        <v>2027</v>
      </c>
      <c r="MCL333" s="534">
        <v>2028</v>
      </c>
      <c r="MCM333" s="534">
        <v>2029</v>
      </c>
      <c r="MCN333" s="534">
        <v>2030</v>
      </c>
      <c r="MCO333" s="362" t="s">
        <v>206</v>
      </c>
      <c r="MCP333" s="2"/>
      <c r="MCQ333" s="534">
        <v>2025</v>
      </c>
      <c r="MCR333" s="534">
        <v>2026</v>
      </c>
      <c r="MCS333" s="534">
        <v>2027</v>
      </c>
      <c r="MCT333" s="534">
        <v>2028</v>
      </c>
      <c r="MCU333" s="534">
        <v>2029</v>
      </c>
      <c r="MCV333" s="534">
        <v>2030</v>
      </c>
      <c r="MCW333" s="362" t="s">
        <v>206</v>
      </c>
      <c r="MCX333" s="2"/>
      <c r="MCY333" s="534">
        <v>2025</v>
      </c>
      <c r="MCZ333" s="534">
        <v>2026</v>
      </c>
      <c r="MDA333" s="534">
        <v>2027</v>
      </c>
      <c r="MDB333" s="534">
        <v>2028</v>
      </c>
      <c r="MDC333" s="534">
        <v>2029</v>
      </c>
      <c r="MDD333" s="534">
        <v>2030</v>
      </c>
      <c r="MDE333" s="362" t="s">
        <v>206</v>
      </c>
      <c r="MDF333" s="2"/>
      <c r="MDG333" s="534">
        <v>2025</v>
      </c>
      <c r="MDH333" s="534">
        <v>2026</v>
      </c>
      <c r="MDI333" s="534">
        <v>2027</v>
      </c>
      <c r="MDJ333" s="534">
        <v>2028</v>
      </c>
      <c r="MDK333" s="534">
        <v>2029</v>
      </c>
      <c r="MDL333" s="534">
        <v>2030</v>
      </c>
      <c r="MDM333" s="362" t="s">
        <v>206</v>
      </c>
      <c r="MDN333" s="2"/>
      <c r="MDO333" s="534">
        <v>2025</v>
      </c>
      <c r="MDP333" s="534">
        <v>2026</v>
      </c>
      <c r="MDQ333" s="534">
        <v>2027</v>
      </c>
      <c r="MDR333" s="534">
        <v>2028</v>
      </c>
      <c r="MDS333" s="534">
        <v>2029</v>
      </c>
      <c r="MDT333" s="534">
        <v>2030</v>
      </c>
      <c r="MDU333" s="362" t="s">
        <v>206</v>
      </c>
      <c r="MDV333" s="2"/>
      <c r="MDW333" s="534">
        <v>2025</v>
      </c>
      <c r="MDX333" s="534">
        <v>2026</v>
      </c>
      <c r="MDY333" s="534">
        <v>2027</v>
      </c>
      <c r="MDZ333" s="534">
        <v>2028</v>
      </c>
      <c r="MEA333" s="534">
        <v>2029</v>
      </c>
      <c r="MEB333" s="534">
        <v>2030</v>
      </c>
      <c r="MEC333" s="362" t="s">
        <v>206</v>
      </c>
      <c r="MED333" s="2"/>
      <c r="MEE333" s="534">
        <v>2025</v>
      </c>
      <c r="MEF333" s="534">
        <v>2026</v>
      </c>
      <c r="MEG333" s="534">
        <v>2027</v>
      </c>
      <c r="MEH333" s="534">
        <v>2028</v>
      </c>
      <c r="MEI333" s="534">
        <v>2029</v>
      </c>
      <c r="MEJ333" s="534">
        <v>2030</v>
      </c>
      <c r="MEK333" s="362" t="s">
        <v>206</v>
      </c>
      <c r="MEL333" s="2"/>
      <c r="MEM333" s="534">
        <v>2025</v>
      </c>
      <c r="MEN333" s="534">
        <v>2026</v>
      </c>
      <c r="MEO333" s="534">
        <v>2027</v>
      </c>
      <c r="MEP333" s="534">
        <v>2028</v>
      </c>
      <c r="MEQ333" s="534">
        <v>2029</v>
      </c>
      <c r="MER333" s="534">
        <v>2030</v>
      </c>
      <c r="MES333" s="362" t="s">
        <v>206</v>
      </c>
      <c r="MET333" s="2"/>
      <c r="MEU333" s="534">
        <v>2025</v>
      </c>
      <c r="MEV333" s="534">
        <v>2026</v>
      </c>
      <c r="MEW333" s="534">
        <v>2027</v>
      </c>
      <c r="MEX333" s="534">
        <v>2028</v>
      </c>
      <c r="MEY333" s="534">
        <v>2029</v>
      </c>
      <c r="MEZ333" s="534">
        <v>2030</v>
      </c>
      <c r="MFA333" s="362" t="s">
        <v>206</v>
      </c>
      <c r="MFB333" s="2"/>
      <c r="MFC333" s="534">
        <v>2025</v>
      </c>
      <c r="MFD333" s="534">
        <v>2026</v>
      </c>
      <c r="MFE333" s="534">
        <v>2027</v>
      </c>
      <c r="MFF333" s="534">
        <v>2028</v>
      </c>
      <c r="MFG333" s="534">
        <v>2029</v>
      </c>
      <c r="MFH333" s="534">
        <v>2030</v>
      </c>
      <c r="MFI333" s="362" t="s">
        <v>206</v>
      </c>
      <c r="MFJ333" s="2"/>
      <c r="MFK333" s="534">
        <v>2025</v>
      </c>
      <c r="MFL333" s="534">
        <v>2026</v>
      </c>
      <c r="MFM333" s="534">
        <v>2027</v>
      </c>
      <c r="MFN333" s="534">
        <v>2028</v>
      </c>
      <c r="MFO333" s="534">
        <v>2029</v>
      </c>
      <c r="MFP333" s="534">
        <v>2030</v>
      </c>
      <c r="MFQ333" s="362" t="s">
        <v>206</v>
      </c>
      <c r="MFR333" s="2"/>
      <c r="MFS333" s="534">
        <v>2025</v>
      </c>
      <c r="MFT333" s="534">
        <v>2026</v>
      </c>
      <c r="MFU333" s="534">
        <v>2027</v>
      </c>
      <c r="MFV333" s="534">
        <v>2028</v>
      </c>
      <c r="MFW333" s="534">
        <v>2029</v>
      </c>
      <c r="MFX333" s="534">
        <v>2030</v>
      </c>
      <c r="MFY333" s="362" t="s">
        <v>206</v>
      </c>
      <c r="MFZ333" s="2"/>
      <c r="MGA333" s="534">
        <v>2025</v>
      </c>
      <c r="MGB333" s="534">
        <v>2026</v>
      </c>
      <c r="MGC333" s="534">
        <v>2027</v>
      </c>
      <c r="MGD333" s="534">
        <v>2028</v>
      </c>
      <c r="MGE333" s="534">
        <v>2029</v>
      </c>
      <c r="MGF333" s="534">
        <v>2030</v>
      </c>
      <c r="MGG333" s="362" t="s">
        <v>206</v>
      </c>
      <c r="MGH333" s="2"/>
      <c r="MGI333" s="534">
        <v>2025</v>
      </c>
      <c r="MGJ333" s="534">
        <v>2026</v>
      </c>
      <c r="MGK333" s="534">
        <v>2027</v>
      </c>
      <c r="MGL333" s="534">
        <v>2028</v>
      </c>
      <c r="MGM333" s="534">
        <v>2029</v>
      </c>
      <c r="MGN333" s="534">
        <v>2030</v>
      </c>
      <c r="MGO333" s="362" t="s">
        <v>206</v>
      </c>
      <c r="MGP333" s="2"/>
      <c r="MGQ333" s="534">
        <v>2025</v>
      </c>
      <c r="MGR333" s="534">
        <v>2026</v>
      </c>
      <c r="MGS333" s="534">
        <v>2027</v>
      </c>
      <c r="MGT333" s="534">
        <v>2028</v>
      </c>
      <c r="MGU333" s="534">
        <v>2029</v>
      </c>
      <c r="MGV333" s="534">
        <v>2030</v>
      </c>
      <c r="MGW333" s="362" t="s">
        <v>206</v>
      </c>
      <c r="MGX333" s="2"/>
      <c r="MGY333" s="534">
        <v>2025</v>
      </c>
      <c r="MGZ333" s="534">
        <v>2026</v>
      </c>
      <c r="MHA333" s="534">
        <v>2027</v>
      </c>
      <c r="MHB333" s="534">
        <v>2028</v>
      </c>
      <c r="MHC333" s="534">
        <v>2029</v>
      </c>
      <c r="MHD333" s="534">
        <v>2030</v>
      </c>
      <c r="MHE333" s="362" t="s">
        <v>206</v>
      </c>
      <c r="MHF333" s="2"/>
      <c r="MHG333" s="534">
        <v>2025</v>
      </c>
      <c r="MHH333" s="534">
        <v>2026</v>
      </c>
      <c r="MHI333" s="534">
        <v>2027</v>
      </c>
      <c r="MHJ333" s="534">
        <v>2028</v>
      </c>
      <c r="MHK333" s="534">
        <v>2029</v>
      </c>
      <c r="MHL333" s="534">
        <v>2030</v>
      </c>
      <c r="MHM333" s="362" t="s">
        <v>206</v>
      </c>
      <c r="MHN333" s="2"/>
      <c r="MHO333" s="534">
        <v>2025</v>
      </c>
      <c r="MHP333" s="534">
        <v>2026</v>
      </c>
      <c r="MHQ333" s="534">
        <v>2027</v>
      </c>
      <c r="MHR333" s="534">
        <v>2028</v>
      </c>
      <c r="MHS333" s="534">
        <v>2029</v>
      </c>
      <c r="MHT333" s="534">
        <v>2030</v>
      </c>
      <c r="MHU333" s="362" t="s">
        <v>206</v>
      </c>
      <c r="MHV333" s="2"/>
      <c r="MHW333" s="534">
        <v>2025</v>
      </c>
      <c r="MHX333" s="534">
        <v>2026</v>
      </c>
      <c r="MHY333" s="534">
        <v>2027</v>
      </c>
      <c r="MHZ333" s="534">
        <v>2028</v>
      </c>
      <c r="MIA333" s="534">
        <v>2029</v>
      </c>
      <c r="MIB333" s="534">
        <v>2030</v>
      </c>
      <c r="MIC333" s="362" t="s">
        <v>206</v>
      </c>
      <c r="MID333" s="2"/>
      <c r="MIE333" s="534">
        <v>2025</v>
      </c>
      <c r="MIF333" s="534">
        <v>2026</v>
      </c>
      <c r="MIG333" s="534">
        <v>2027</v>
      </c>
      <c r="MIH333" s="534">
        <v>2028</v>
      </c>
      <c r="MII333" s="534">
        <v>2029</v>
      </c>
      <c r="MIJ333" s="534">
        <v>2030</v>
      </c>
      <c r="MIK333" s="362" t="s">
        <v>206</v>
      </c>
      <c r="MIL333" s="2"/>
      <c r="MIM333" s="534">
        <v>2025</v>
      </c>
      <c r="MIN333" s="534">
        <v>2026</v>
      </c>
      <c r="MIO333" s="534">
        <v>2027</v>
      </c>
      <c r="MIP333" s="534">
        <v>2028</v>
      </c>
      <c r="MIQ333" s="534">
        <v>2029</v>
      </c>
      <c r="MIR333" s="534">
        <v>2030</v>
      </c>
      <c r="MIS333" s="362" t="s">
        <v>206</v>
      </c>
      <c r="MIT333" s="2"/>
      <c r="MIU333" s="534">
        <v>2025</v>
      </c>
      <c r="MIV333" s="534">
        <v>2026</v>
      </c>
      <c r="MIW333" s="534">
        <v>2027</v>
      </c>
      <c r="MIX333" s="534">
        <v>2028</v>
      </c>
      <c r="MIY333" s="534">
        <v>2029</v>
      </c>
      <c r="MIZ333" s="534">
        <v>2030</v>
      </c>
      <c r="MJA333" s="362" t="s">
        <v>206</v>
      </c>
      <c r="MJB333" s="2"/>
      <c r="MJC333" s="534">
        <v>2025</v>
      </c>
      <c r="MJD333" s="534">
        <v>2026</v>
      </c>
      <c r="MJE333" s="534">
        <v>2027</v>
      </c>
      <c r="MJF333" s="534">
        <v>2028</v>
      </c>
      <c r="MJG333" s="534">
        <v>2029</v>
      </c>
      <c r="MJH333" s="534">
        <v>2030</v>
      </c>
      <c r="MJI333" s="362" t="s">
        <v>206</v>
      </c>
      <c r="MJJ333" s="2"/>
      <c r="MJK333" s="534">
        <v>2025</v>
      </c>
      <c r="MJL333" s="534">
        <v>2026</v>
      </c>
      <c r="MJM333" s="534">
        <v>2027</v>
      </c>
      <c r="MJN333" s="534">
        <v>2028</v>
      </c>
      <c r="MJO333" s="534">
        <v>2029</v>
      </c>
      <c r="MJP333" s="534">
        <v>2030</v>
      </c>
      <c r="MJQ333" s="362" t="s">
        <v>206</v>
      </c>
      <c r="MJR333" s="2"/>
      <c r="MJS333" s="534">
        <v>2025</v>
      </c>
      <c r="MJT333" s="534">
        <v>2026</v>
      </c>
      <c r="MJU333" s="534">
        <v>2027</v>
      </c>
      <c r="MJV333" s="534">
        <v>2028</v>
      </c>
      <c r="MJW333" s="534">
        <v>2029</v>
      </c>
      <c r="MJX333" s="534">
        <v>2030</v>
      </c>
      <c r="MJY333" s="362" t="s">
        <v>206</v>
      </c>
      <c r="MJZ333" s="2"/>
      <c r="MKA333" s="534">
        <v>2025</v>
      </c>
      <c r="MKB333" s="534">
        <v>2026</v>
      </c>
      <c r="MKC333" s="534">
        <v>2027</v>
      </c>
      <c r="MKD333" s="534">
        <v>2028</v>
      </c>
      <c r="MKE333" s="534">
        <v>2029</v>
      </c>
      <c r="MKF333" s="534">
        <v>2030</v>
      </c>
      <c r="MKG333" s="362" t="s">
        <v>206</v>
      </c>
      <c r="MKH333" s="2"/>
      <c r="MKI333" s="534">
        <v>2025</v>
      </c>
      <c r="MKJ333" s="534">
        <v>2026</v>
      </c>
      <c r="MKK333" s="534">
        <v>2027</v>
      </c>
      <c r="MKL333" s="534">
        <v>2028</v>
      </c>
      <c r="MKM333" s="534">
        <v>2029</v>
      </c>
      <c r="MKN333" s="534">
        <v>2030</v>
      </c>
      <c r="MKO333" s="362" t="s">
        <v>206</v>
      </c>
      <c r="MKP333" s="2"/>
      <c r="MKQ333" s="534">
        <v>2025</v>
      </c>
      <c r="MKR333" s="534">
        <v>2026</v>
      </c>
      <c r="MKS333" s="534">
        <v>2027</v>
      </c>
      <c r="MKT333" s="534">
        <v>2028</v>
      </c>
      <c r="MKU333" s="534">
        <v>2029</v>
      </c>
      <c r="MKV333" s="534">
        <v>2030</v>
      </c>
      <c r="MKW333" s="362" t="s">
        <v>206</v>
      </c>
      <c r="MKX333" s="2"/>
      <c r="MKY333" s="534">
        <v>2025</v>
      </c>
      <c r="MKZ333" s="534">
        <v>2026</v>
      </c>
      <c r="MLA333" s="534">
        <v>2027</v>
      </c>
      <c r="MLB333" s="534">
        <v>2028</v>
      </c>
      <c r="MLC333" s="534">
        <v>2029</v>
      </c>
      <c r="MLD333" s="534">
        <v>2030</v>
      </c>
      <c r="MLE333" s="362" t="s">
        <v>206</v>
      </c>
      <c r="MLF333" s="2"/>
      <c r="MLG333" s="534">
        <v>2025</v>
      </c>
      <c r="MLH333" s="534">
        <v>2026</v>
      </c>
      <c r="MLI333" s="534">
        <v>2027</v>
      </c>
      <c r="MLJ333" s="534">
        <v>2028</v>
      </c>
      <c r="MLK333" s="534">
        <v>2029</v>
      </c>
      <c r="MLL333" s="534">
        <v>2030</v>
      </c>
      <c r="MLM333" s="362" t="s">
        <v>206</v>
      </c>
      <c r="MLN333" s="2"/>
      <c r="MLO333" s="534">
        <v>2025</v>
      </c>
      <c r="MLP333" s="534">
        <v>2026</v>
      </c>
      <c r="MLQ333" s="534">
        <v>2027</v>
      </c>
      <c r="MLR333" s="534">
        <v>2028</v>
      </c>
      <c r="MLS333" s="534">
        <v>2029</v>
      </c>
      <c r="MLT333" s="534">
        <v>2030</v>
      </c>
      <c r="MLU333" s="362" t="s">
        <v>206</v>
      </c>
      <c r="MLV333" s="2"/>
      <c r="MLW333" s="534">
        <v>2025</v>
      </c>
      <c r="MLX333" s="534">
        <v>2026</v>
      </c>
      <c r="MLY333" s="534">
        <v>2027</v>
      </c>
      <c r="MLZ333" s="534">
        <v>2028</v>
      </c>
      <c r="MMA333" s="534">
        <v>2029</v>
      </c>
      <c r="MMB333" s="534">
        <v>2030</v>
      </c>
      <c r="MMC333" s="362" t="s">
        <v>206</v>
      </c>
      <c r="MMD333" s="2"/>
      <c r="MME333" s="534">
        <v>2025</v>
      </c>
      <c r="MMF333" s="534">
        <v>2026</v>
      </c>
      <c r="MMG333" s="534">
        <v>2027</v>
      </c>
      <c r="MMH333" s="534">
        <v>2028</v>
      </c>
      <c r="MMI333" s="534">
        <v>2029</v>
      </c>
      <c r="MMJ333" s="534">
        <v>2030</v>
      </c>
      <c r="MMK333" s="362" t="s">
        <v>206</v>
      </c>
      <c r="MML333" s="2"/>
      <c r="MMM333" s="534">
        <v>2025</v>
      </c>
      <c r="MMN333" s="534">
        <v>2026</v>
      </c>
      <c r="MMO333" s="534">
        <v>2027</v>
      </c>
      <c r="MMP333" s="534">
        <v>2028</v>
      </c>
      <c r="MMQ333" s="534">
        <v>2029</v>
      </c>
      <c r="MMR333" s="534">
        <v>2030</v>
      </c>
      <c r="MMS333" s="362" t="s">
        <v>206</v>
      </c>
      <c r="MMT333" s="2"/>
      <c r="MMU333" s="534">
        <v>2025</v>
      </c>
      <c r="MMV333" s="534">
        <v>2026</v>
      </c>
      <c r="MMW333" s="534">
        <v>2027</v>
      </c>
      <c r="MMX333" s="534">
        <v>2028</v>
      </c>
      <c r="MMY333" s="534">
        <v>2029</v>
      </c>
      <c r="MMZ333" s="534">
        <v>2030</v>
      </c>
      <c r="MNA333" s="362" t="s">
        <v>206</v>
      </c>
      <c r="MNB333" s="2"/>
      <c r="MNC333" s="534">
        <v>2025</v>
      </c>
      <c r="MND333" s="534">
        <v>2026</v>
      </c>
      <c r="MNE333" s="534">
        <v>2027</v>
      </c>
      <c r="MNF333" s="534">
        <v>2028</v>
      </c>
      <c r="MNG333" s="534">
        <v>2029</v>
      </c>
      <c r="MNH333" s="534">
        <v>2030</v>
      </c>
      <c r="MNI333" s="362" t="s">
        <v>206</v>
      </c>
      <c r="MNJ333" s="2"/>
      <c r="MNK333" s="534">
        <v>2025</v>
      </c>
      <c r="MNL333" s="534">
        <v>2026</v>
      </c>
      <c r="MNM333" s="534">
        <v>2027</v>
      </c>
      <c r="MNN333" s="534">
        <v>2028</v>
      </c>
      <c r="MNO333" s="534">
        <v>2029</v>
      </c>
      <c r="MNP333" s="534">
        <v>2030</v>
      </c>
      <c r="MNQ333" s="362" t="s">
        <v>206</v>
      </c>
      <c r="MNR333" s="2"/>
      <c r="MNS333" s="534">
        <v>2025</v>
      </c>
      <c r="MNT333" s="534">
        <v>2026</v>
      </c>
      <c r="MNU333" s="534">
        <v>2027</v>
      </c>
      <c r="MNV333" s="534">
        <v>2028</v>
      </c>
      <c r="MNW333" s="534">
        <v>2029</v>
      </c>
      <c r="MNX333" s="534">
        <v>2030</v>
      </c>
      <c r="MNY333" s="362" t="s">
        <v>206</v>
      </c>
      <c r="MNZ333" s="2"/>
      <c r="MOA333" s="534">
        <v>2025</v>
      </c>
      <c r="MOB333" s="534">
        <v>2026</v>
      </c>
      <c r="MOC333" s="534">
        <v>2027</v>
      </c>
      <c r="MOD333" s="534">
        <v>2028</v>
      </c>
      <c r="MOE333" s="534">
        <v>2029</v>
      </c>
      <c r="MOF333" s="534">
        <v>2030</v>
      </c>
      <c r="MOG333" s="362" t="s">
        <v>206</v>
      </c>
      <c r="MOH333" s="2"/>
      <c r="MOI333" s="534">
        <v>2025</v>
      </c>
      <c r="MOJ333" s="534">
        <v>2026</v>
      </c>
      <c r="MOK333" s="534">
        <v>2027</v>
      </c>
      <c r="MOL333" s="534">
        <v>2028</v>
      </c>
      <c r="MOM333" s="534">
        <v>2029</v>
      </c>
      <c r="MON333" s="534">
        <v>2030</v>
      </c>
      <c r="MOO333" s="362" t="s">
        <v>206</v>
      </c>
      <c r="MOP333" s="2"/>
      <c r="MOQ333" s="534">
        <v>2025</v>
      </c>
      <c r="MOR333" s="534">
        <v>2026</v>
      </c>
      <c r="MOS333" s="534">
        <v>2027</v>
      </c>
      <c r="MOT333" s="534">
        <v>2028</v>
      </c>
      <c r="MOU333" s="534">
        <v>2029</v>
      </c>
      <c r="MOV333" s="534">
        <v>2030</v>
      </c>
      <c r="MOW333" s="362" t="s">
        <v>206</v>
      </c>
      <c r="MOX333" s="2"/>
      <c r="MOY333" s="534">
        <v>2025</v>
      </c>
      <c r="MOZ333" s="534">
        <v>2026</v>
      </c>
      <c r="MPA333" s="534">
        <v>2027</v>
      </c>
      <c r="MPB333" s="534">
        <v>2028</v>
      </c>
      <c r="MPC333" s="534">
        <v>2029</v>
      </c>
      <c r="MPD333" s="534">
        <v>2030</v>
      </c>
      <c r="MPE333" s="362" t="s">
        <v>206</v>
      </c>
      <c r="MPF333" s="2"/>
      <c r="MPG333" s="534">
        <v>2025</v>
      </c>
      <c r="MPH333" s="534">
        <v>2026</v>
      </c>
      <c r="MPI333" s="534">
        <v>2027</v>
      </c>
      <c r="MPJ333" s="534">
        <v>2028</v>
      </c>
      <c r="MPK333" s="534">
        <v>2029</v>
      </c>
      <c r="MPL333" s="534">
        <v>2030</v>
      </c>
      <c r="MPM333" s="362" t="s">
        <v>206</v>
      </c>
      <c r="MPN333" s="2"/>
      <c r="MPO333" s="534">
        <v>2025</v>
      </c>
      <c r="MPP333" s="534">
        <v>2026</v>
      </c>
      <c r="MPQ333" s="534">
        <v>2027</v>
      </c>
      <c r="MPR333" s="534">
        <v>2028</v>
      </c>
      <c r="MPS333" s="534">
        <v>2029</v>
      </c>
      <c r="MPT333" s="534">
        <v>2030</v>
      </c>
      <c r="MPU333" s="362" t="s">
        <v>206</v>
      </c>
      <c r="MPV333" s="2"/>
      <c r="MPW333" s="534">
        <v>2025</v>
      </c>
      <c r="MPX333" s="534">
        <v>2026</v>
      </c>
      <c r="MPY333" s="534">
        <v>2027</v>
      </c>
      <c r="MPZ333" s="534">
        <v>2028</v>
      </c>
      <c r="MQA333" s="534">
        <v>2029</v>
      </c>
      <c r="MQB333" s="534">
        <v>2030</v>
      </c>
      <c r="MQC333" s="362" t="s">
        <v>206</v>
      </c>
      <c r="MQD333" s="2"/>
      <c r="MQE333" s="534">
        <v>2025</v>
      </c>
      <c r="MQF333" s="534">
        <v>2026</v>
      </c>
      <c r="MQG333" s="534">
        <v>2027</v>
      </c>
      <c r="MQH333" s="534">
        <v>2028</v>
      </c>
      <c r="MQI333" s="534">
        <v>2029</v>
      </c>
      <c r="MQJ333" s="534">
        <v>2030</v>
      </c>
      <c r="MQK333" s="362" t="s">
        <v>206</v>
      </c>
      <c r="MQL333" s="2"/>
      <c r="MQM333" s="534">
        <v>2025</v>
      </c>
      <c r="MQN333" s="534">
        <v>2026</v>
      </c>
      <c r="MQO333" s="534">
        <v>2027</v>
      </c>
      <c r="MQP333" s="534">
        <v>2028</v>
      </c>
      <c r="MQQ333" s="534">
        <v>2029</v>
      </c>
      <c r="MQR333" s="534">
        <v>2030</v>
      </c>
      <c r="MQS333" s="362" t="s">
        <v>206</v>
      </c>
      <c r="MQT333" s="2"/>
      <c r="MQU333" s="534">
        <v>2025</v>
      </c>
      <c r="MQV333" s="534">
        <v>2026</v>
      </c>
      <c r="MQW333" s="534">
        <v>2027</v>
      </c>
      <c r="MQX333" s="534">
        <v>2028</v>
      </c>
      <c r="MQY333" s="534">
        <v>2029</v>
      </c>
      <c r="MQZ333" s="534">
        <v>2030</v>
      </c>
      <c r="MRA333" s="362" t="s">
        <v>206</v>
      </c>
      <c r="MRB333" s="2"/>
      <c r="MRC333" s="534">
        <v>2025</v>
      </c>
      <c r="MRD333" s="534">
        <v>2026</v>
      </c>
      <c r="MRE333" s="534">
        <v>2027</v>
      </c>
      <c r="MRF333" s="534">
        <v>2028</v>
      </c>
      <c r="MRG333" s="534">
        <v>2029</v>
      </c>
      <c r="MRH333" s="534">
        <v>2030</v>
      </c>
      <c r="MRI333" s="362" t="s">
        <v>206</v>
      </c>
      <c r="MRJ333" s="2"/>
      <c r="MRK333" s="534">
        <v>2025</v>
      </c>
      <c r="MRL333" s="534">
        <v>2026</v>
      </c>
      <c r="MRM333" s="534">
        <v>2027</v>
      </c>
      <c r="MRN333" s="534">
        <v>2028</v>
      </c>
      <c r="MRO333" s="534">
        <v>2029</v>
      </c>
      <c r="MRP333" s="534">
        <v>2030</v>
      </c>
      <c r="MRQ333" s="362" t="s">
        <v>206</v>
      </c>
      <c r="MRR333" s="2"/>
      <c r="MRS333" s="534">
        <v>2025</v>
      </c>
      <c r="MRT333" s="534">
        <v>2026</v>
      </c>
      <c r="MRU333" s="534">
        <v>2027</v>
      </c>
      <c r="MRV333" s="534">
        <v>2028</v>
      </c>
      <c r="MRW333" s="534">
        <v>2029</v>
      </c>
      <c r="MRX333" s="534">
        <v>2030</v>
      </c>
      <c r="MRY333" s="362" t="s">
        <v>206</v>
      </c>
      <c r="MRZ333" s="2"/>
      <c r="MSA333" s="534">
        <v>2025</v>
      </c>
      <c r="MSB333" s="534">
        <v>2026</v>
      </c>
      <c r="MSC333" s="534">
        <v>2027</v>
      </c>
      <c r="MSD333" s="534">
        <v>2028</v>
      </c>
      <c r="MSE333" s="534">
        <v>2029</v>
      </c>
      <c r="MSF333" s="534">
        <v>2030</v>
      </c>
      <c r="MSG333" s="362" t="s">
        <v>206</v>
      </c>
      <c r="MSH333" s="2"/>
      <c r="MSI333" s="534">
        <v>2025</v>
      </c>
      <c r="MSJ333" s="534">
        <v>2026</v>
      </c>
      <c r="MSK333" s="534">
        <v>2027</v>
      </c>
      <c r="MSL333" s="534">
        <v>2028</v>
      </c>
      <c r="MSM333" s="534">
        <v>2029</v>
      </c>
      <c r="MSN333" s="534">
        <v>2030</v>
      </c>
      <c r="MSO333" s="362" t="s">
        <v>206</v>
      </c>
      <c r="MSP333" s="2"/>
      <c r="MSQ333" s="534">
        <v>2025</v>
      </c>
      <c r="MSR333" s="534">
        <v>2026</v>
      </c>
      <c r="MSS333" s="534">
        <v>2027</v>
      </c>
      <c r="MST333" s="534">
        <v>2028</v>
      </c>
      <c r="MSU333" s="534">
        <v>2029</v>
      </c>
      <c r="MSV333" s="534">
        <v>2030</v>
      </c>
      <c r="MSW333" s="362" t="s">
        <v>206</v>
      </c>
      <c r="MSX333" s="2"/>
      <c r="MSY333" s="534">
        <v>2025</v>
      </c>
      <c r="MSZ333" s="534">
        <v>2026</v>
      </c>
      <c r="MTA333" s="534">
        <v>2027</v>
      </c>
      <c r="MTB333" s="534">
        <v>2028</v>
      </c>
      <c r="MTC333" s="534">
        <v>2029</v>
      </c>
      <c r="MTD333" s="534">
        <v>2030</v>
      </c>
      <c r="MTE333" s="362" t="s">
        <v>206</v>
      </c>
      <c r="MTF333" s="2"/>
      <c r="MTG333" s="534">
        <v>2025</v>
      </c>
      <c r="MTH333" s="534">
        <v>2026</v>
      </c>
      <c r="MTI333" s="534">
        <v>2027</v>
      </c>
      <c r="MTJ333" s="534">
        <v>2028</v>
      </c>
      <c r="MTK333" s="534">
        <v>2029</v>
      </c>
      <c r="MTL333" s="534">
        <v>2030</v>
      </c>
      <c r="MTM333" s="362" t="s">
        <v>206</v>
      </c>
      <c r="MTN333" s="2"/>
      <c r="MTO333" s="534">
        <v>2025</v>
      </c>
      <c r="MTP333" s="534">
        <v>2026</v>
      </c>
      <c r="MTQ333" s="534">
        <v>2027</v>
      </c>
      <c r="MTR333" s="534">
        <v>2028</v>
      </c>
      <c r="MTS333" s="534">
        <v>2029</v>
      </c>
      <c r="MTT333" s="534">
        <v>2030</v>
      </c>
      <c r="MTU333" s="362" t="s">
        <v>206</v>
      </c>
      <c r="MTV333" s="2"/>
      <c r="MTW333" s="534">
        <v>2025</v>
      </c>
      <c r="MTX333" s="534">
        <v>2026</v>
      </c>
      <c r="MTY333" s="534">
        <v>2027</v>
      </c>
      <c r="MTZ333" s="534">
        <v>2028</v>
      </c>
      <c r="MUA333" s="534">
        <v>2029</v>
      </c>
      <c r="MUB333" s="534">
        <v>2030</v>
      </c>
      <c r="MUC333" s="362" t="s">
        <v>206</v>
      </c>
      <c r="MUD333" s="2"/>
      <c r="MUE333" s="534">
        <v>2025</v>
      </c>
      <c r="MUF333" s="534">
        <v>2026</v>
      </c>
      <c r="MUG333" s="534">
        <v>2027</v>
      </c>
      <c r="MUH333" s="534">
        <v>2028</v>
      </c>
      <c r="MUI333" s="534">
        <v>2029</v>
      </c>
      <c r="MUJ333" s="534">
        <v>2030</v>
      </c>
      <c r="MUK333" s="362" t="s">
        <v>206</v>
      </c>
      <c r="MUL333" s="2"/>
      <c r="MUM333" s="534">
        <v>2025</v>
      </c>
      <c r="MUN333" s="534">
        <v>2026</v>
      </c>
      <c r="MUO333" s="534">
        <v>2027</v>
      </c>
      <c r="MUP333" s="534">
        <v>2028</v>
      </c>
      <c r="MUQ333" s="534">
        <v>2029</v>
      </c>
      <c r="MUR333" s="534">
        <v>2030</v>
      </c>
      <c r="MUS333" s="362" t="s">
        <v>206</v>
      </c>
      <c r="MUT333" s="2"/>
      <c r="MUU333" s="534">
        <v>2025</v>
      </c>
      <c r="MUV333" s="534">
        <v>2026</v>
      </c>
      <c r="MUW333" s="534">
        <v>2027</v>
      </c>
      <c r="MUX333" s="534">
        <v>2028</v>
      </c>
      <c r="MUY333" s="534">
        <v>2029</v>
      </c>
      <c r="MUZ333" s="534">
        <v>2030</v>
      </c>
      <c r="MVA333" s="362" t="s">
        <v>206</v>
      </c>
      <c r="MVB333" s="2"/>
      <c r="MVC333" s="534">
        <v>2025</v>
      </c>
      <c r="MVD333" s="534">
        <v>2026</v>
      </c>
      <c r="MVE333" s="534">
        <v>2027</v>
      </c>
      <c r="MVF333" s="534">
        <v>2028</v>
      </c>
      <c r="MVG333" s="534">
        <v>2029</v>
      </c>
      <c r="MVH333" s="534">
        <v>2030</v>
      </c>
      <c r="MVI333" s="362" t="s">
        <v>206</v>
      </c>
      <c r="MVJ333" s="2"/>
      <c r="MVK333" s="534">
        <v>2025</v>
      </c>
      <c r="MVL333" s="534">
        <v>2026</v>
      </c>
      <c r="MVM333" s="534">
        <v>2027</v>
      </c>
      <c r="MVN333" s="534">
        <v>2028</v>
      </c>
      <c r="MVO333" s="534">
        <v>2029</v>
      </c>
      <c r="MVP333" s="534">
        <v>2030</v>
      </c>
      <c r="MVQ333" s="362" t="s">
        <v>206</v>
      </c>
      <c r="MVR333" s="2"/>
      <c r="MVS333" s="534">
        <v>2025</v>
      </c>
      <c r="MVT333" s="534">
        <v>2026</v>
      </c>
      <c r="MVU333" s="534">
        <v>2027</v>
      </c>
      <c r="MVV333" s="534">
        <v>2028</v>
      </c>
      <c r="MVW333" s="534">
        <v>2029</v>
      </c>
      <c r="MVX333" s="534">
        <v>2030</v>
      </c>
      <c r="MVY333" s="362" t="s">
        <v>206</v>
      </c>
      <c r="MVZ333" s="2"/>
      <c r="MWA333" s="534">
        <v>2025</v>
      </c>
      <c r="MWB333" s="534">
        <v>2026</v>
      </c>
      <c r="MWC333" s="534">
        <v>2027</v>
      </c>
      <c r="MWD333" s="534">
        <v>2028</v>
      </c>
      <c r="MWE333" s="534">
        <v>2029</v>
      </c>
      <c r="MWF333" s="534">
        <v>2030</v>
      </c>
      <c r="MWG333" s="362" t="s">
        <v>206</v>
      </c>
      <c r="MWH333" s="2"/>
      <c r="MWI333" s="534">
        <v>2025</v>
      </c>
      <c r="MWJ333" s="534">
        <v>2026</v>
      </c>
      <c r="MWK333" s="534">
        <v>2027</v>
      </c>
      <c r="MWL333" s="534">
        <v>2028</v>
      </c>
      <c r="MWM333" s="534">
        <v>2029</v>
      </c>
      <c r="MWN333" s="534">
        <v>2030</v>
      </c>
      <c r="MWO333" s="362" t="s">
        <v>206</v>
      </c>
      <c r="MWP333" s="2"/>
      <c r="MWQ333" s="534">
        <v>2025</v>
      </c>
      <c r="MWR333" s="534">
        <v>2026</v>
      </c>
      <c r="MWS333" s="534">
        <v>2027</v>
      </c>
      <c r="MWT333" s="534">
        <v>2028</v>
      </c>
      <c r="MWU333" s="534">
        <v>2029</v>
      </c>
      <c r="MWV333" s="534">
        <v>2030</v>
      </c>
      <c r="MWW333" s="362" t="s">
        <v>206</v>
      </c>
      <c r="MWX333" s="2"/>
      <c r="MWY333" s="534">
        <v>2025</v>
      </c>
      <c r="MWZ333" s="534">
        <v>2026</v>
      </c>
      <c r="MXA333" s="534">
        <v>2027</v>
      </c>
      <c r="MXB333" s="534">
        <v>2028</v>
      </c>
      <c r="MXC333" s="534">
        <v>2029</v>
      </c>
      <c r="MXD333" s="534">
        <v>2030</v>
      </c>
      <c r="MXE333" s="362" t="s">
        <v>206</v>
      </c>
      <c r="MXF333" s="2"/>
      <c r="MXG333" s="534">
        <v>2025</v>
      </c>
      <c r="MXH333" s="534">
        <v>2026</v>
      </c>
      <c r="MXI333" s="534">
        <v>2027</v>
      </c>
      <c r="MXJ333" s="534">
        <v>2028</v>
      </c>
      <c r="MXK333" s="534">
        <v>2029</v>
      </c>
      <c r="MXL333" s="534">
        <v>2030</v>
      </c>
      <c r="MXM333" s="362" t="s">
        <v>206</v>
      </c>
      <c r="MXN333" s="2"/>
      <c r="MXO333" s="534">
        <v>2025</v>
      </c>
      <c r="MXP333" s="534">
        <v>2026</v>
      </c>
      <c r="MXQ333" s="534">
        <v>2027</v>
      </c>
      <c r="MXR333" s="534">
        <v>2028</v>
      </c>
      <c r="MXS333" s="534">
        <v>2029</v>
      </c>
      <c r="MXT333" s="534">
        <v>2030</v>
      </c>
      <c r="MXU333" s="362" t="s">
        <v>206</v>
      </c>
      <c r="MXV333" s="2"/>
      <c r="MXW333" s="534">
        <v>2025</v>
      </c>
      <c r="MXX333" s="534">
        <v>2026</v>
      </c>
      <c r="MXY333" s="534">
        <v>2027</v>
      </c>
      <c r="MXZ333" s="534">
        <v>2028</v>
      </c>
      <c r="MYA333" s="534">
        <v>2029</v>
      </c>
      <c r="MYB333" s="534">
        <v>2030</v>
      </c>
      <c r="MYC333" s="362" t="s">
        <v>206</v>
      </c>
      <c r="MYD333" s="2"/>
      <c r="MYE333" s="534">
        <v>2025</v>
      </c>
      <c r="MYF333" s="534">
        <v>2026</v>
      </c>
      <c r="MYG333" s="534">
        <v>2027</v>
      </c>
      <c r="MYH333" s="534">
        <v>2028</v>
      </c>
      <c r="MYI333" s="534">
        <v>2029</v>
      </c>
      <c r="MYJ333" s="534">
        <v>2030</v>
      </c>
      <c r="MYK333" s="362" t="s">
        <v>206</v>
      </c>
      <c r="MYL333" s="2"/>
      <c r="MYM333" s="534">
        <v>2025</v>
      </c>
      <c r="MYN333" s="534">
        <v>2026</v>
      </c>
      <c r="MYO333" s="534">
        <v>2027</v>
      </c>
      <c r="MYP333" s="534">
        <v>2028</v>
      </c>
      <c r="MYQ333" s="534">
        <v>2029</v>
      </c>
      <c r="MYR333" s="534">
        <v>2030</v>
      </c>
      <c r="MYS333" s="362" t="s">
        <v>206</v>
      </c>
      <c r="MYT333" s="2"/>
      <c r="MYU333" s="534">
        <v>2025</v>
      </c>
      <c r="MYV333" s="534">
        <v>2026</v>
      </c>
      <c r="MYW333" s="534">
        <v>2027</v>
      </c>
      <c r="MYX333" s="534">
        <v>2028</v>
      </c>
      <c r="MYY333" s="534">
        <v>2029</v>
      </c>
      <c r="MYZ333" s="534">
        <v>2030</v>
      </c>
      <c r="MZA333" s="362" t="s">
        <v>206</v>
      </c>
      <c r="MZB333" s="2"/>
      <c r="MZC333" s="534">
        <v>2025</v>
      </c>
      <c r="MZD333" s="534">
        <v>2026</v>
      </c>
      <c r="MZE333" s="534">
        <v>2027</v>
      </c>
      <c r="MZF333" s="534">
        <v>2028</v>
      </c>
      <c r="MZG333" s="534">
        <v>2029</v>
      </c>
      <c r="MZH333" s="534">
        <v>2030</v>
      </c>
      <c r="MZI333" s="362" t="s">
        <v>206</v>
      </c>
      <c r="MZJ333" s="2"/>
      <c r="MZK333" s="534">
        <v>2025</v>
      </c>
      <c r="MZL333" s="534">
        <v>2026</v>
      </c>
      <c r="MZM333" s="534">
        <v>2027</v>
      </c>
      <c r="MZN333" s="534">
        <v>2028</v>
      </c>
      <c r="MZO333" s="534">
        <v>2029</v>
      </c>
      <c r="MZP333" s="534">
        <v>2030</v>
      </c>
      <c r="MZQ333" s="362" t="s">
        <v>206</v>
      </c>
      <c r="MZR333" s="2"/>
      <c r="MZS333" s="534">
        <v>2025</v>
      </c>
      <c r="MZT333" s="534">
        <v>2026</v>
      </c>
      <c r="MZU333" s="534">
        <v>2027</v>
      </c>
      <c r="MZV333" s="534">
        <v>2028</v>
      </c>
      <c r="MZW333" s="534">
        <v>2029</v>
      </c>
      <c r="MZX333" s="534">
        <v>2030</v>
      </c>
      <c r="MZY333" s="362" t="s">
        <v>206</v>
      </c>
      <c r="MZZ333" s="2"/>
      <c r="NAA333" s="534">
        <v>2025</v>
      </c>
      <c r="NAB333" s="534">
        <v>2026</v>
      </c>
      <c r="NAC333" s="534">
        <v>2027</v>
      </c>
      <c r="NAD333" s="534">
        <v>2028</v>
      </c>
      <c r="NAE333" s="534">
        <v>2029</v>
      </c>
      <c r="NAF333" s="534">
        <v>2030</v>
      </c>
      <c r="NAG333" s="362" t="s">
        <v>206</v>
      </c>
      <c r="NAH333" s="2"/>
      <c r="NAI333" s="534">
        <v>2025</v>
      </c>
      <c r="NAJ333" s="534">
        <v>2026</v>
      </c>
      <c r="NAK333" s="534">
        <v>2027</v>
      </c>
      <c r="NAL333" s="534">
        <v>2028</v>
      </c>
      <c r="NAM333" s="534">
        <v>2029</v>
      </c>
      <c r="NAN333" s="534">
        <v>2030</v>
      </c>
      <c r="NAO333" s="362" t="s">
        <v>206</v>
      </c>
      <c r="NAP333" s="2"/>
      <c r="NAQ333" s="534">
        <v>2025</v>
      </c>
      <c r="NAR333" s="534">
        <v>2026</v>
      </c>
      <c r="NAS333" s="534">
        <v>2027</v>
      </c>
      <c r="NAT333" s="534">
        <v>2028</v>
      </c>
      <c r="NAU333" s="534">
        <v>2029</v>
      </c>
      <c r="NAV333" s="534">
        <v>2030</v>
      </c>
      <c r="NAW333" s="362" t="s">
        <v>206</v>
      </c>
      <c r="NAX333" s="2"/>
      <c r="NAY333" s="534">
        <v>2025</v>
      </c>
      <c r="NAZ333" s="534">
        <v>2026</v>
      </c>
      <c r="NBA333" s="534">
        <v>2027</v>
      </c>
      <c r="NBB333" s="534">
        <v>2028</v>
      </c>
      <c r="NBC333" s="534">
        <v>2029</v>
      </c>
      <c r="NBD333" s="534">
        <v>2030</v>
      </c>
      <c r="NBE333" s="362" t="s">
        <v>206</v>
      </c>
      <c r="NBF333" s="2"/>
      <c r="NBG333" s="534">
        <v>2025</v>
      </c>
      <c r="NBH333" s="534">
        <v>2026</v>
      </c>
      <c r="NBI333" s="534">
        <v>2027</v>
      </c>
      <c r="NBJ333" s="534">
        <v>2028</v>
      </c>
      <c r="NBK333" s="534">
        <v>2029</v>
      </c>
      <c r="NBL333" s="534">
        <v>2030</v>
      </c>
      <c r="NBM333" s="362" t="s">
        <v>206</v>
      </c>
      <c r="NBN333" s="2"/>
      <c r="NBO333" s="534">
        <v>2025</v>
      </c>
      <c r="NBP333" s="534">
        <v>2026</v>
      </c>
      <c r="NBQ333" s="534">
        <v>2027</v>
      </c>
      <c r="NBR333" s="534">
        <v>2028</v>
      </c>
      <c r="NBS333" s="534">
        <v>2029</v>
      </c>
      <c r="NBT333" s="534">
        <v>2030</v>
      </c>
      <c r="NBU333" s="362" t="s">
        <v>206</v>
      </c>
      <c r="NBV333" s="2"/>
      <c r="NBW333" s="534">
        <v>2025</v>
      </c>
      <c r="NBX333" s="534">
        <v>2026</v>
      </c>
      <c r="NBY333" s="534">
        <v>2027</v>
      </c>
      <c r="NBZ333" s="534">
        <v>2028</v>
      </c>
      <c r="NCA333" s="534">
        <v>2029</v>
      </c>
      <c r="NCB333" s="534">
        <v>2030</v>
      </c>
      <c r="NCC333" s="362" t="s">
        <v>206</v>
      </c>
      <c r="NCD333" s="2"/>
      <c r="NCE333" s="534">
        <v>2025</v>
      </c>
      <c r="NCF333" s="534">
        <v>2026</v>
      </c>
      <c r="NCG333" s="534">
        <v>2027</v>
      </c>
      <c r="NCH333" s="534">
        <v>2028</v>
      </c>
      <c r="NCI333" s="534">
        <v>2029</v>
      </c>
      <c r="NCJ333" s="534">
        <v>2030</v>
      </c>
      <c r="NCK333" s="362" t="s">
        <v>206</v>
      </c>
      <c r="NCL333" s="2"/>
      <c r="NCM333" s="534">
        <v>2025</v>
      </c>
      <c r="NCN333" s="534">
        <v>2026</v>
      </c>
      <c r="NCO333" s="534">
        <v>2027</v>
      </c>
      <c r="NCP333" s="534">
        <v>2028</v>
      </c>
      <c r="NCQ333" s="534">
        <v>2029</v>
      </c>
      <c r="NCR333" s="534">
        <v>2030</v>
      </c>
      <c r="NCS333" s="362" t="s">
        <v>206</v>
      </c>
      <c r="NCT333" s="2"/>
      <c r="NCU333" s="534">
        <v>2025</v>
      </c>
      <c r="NCV333" s="534">
        <v>2026</v>
      </c>
      <c r="NCW333" s="534">
        <v>2027</v>
      </c>
      <c r="NCX333" s="534">
        <v>2028</v>
      </c>
      <c r="NCY333" s="534">
        <v>2029</v>
      </c>
      <c r="NCZ333" s="534">
        <v>2030</v>
      </c>
      <c r="NDA333" s="362" t="s">
        <v>206</v>
      </c>
      <c r="NDB333" s="2"/>
      <c r="NDC333" s="534">
        <v>2025</v>
      </c>
      <c r="NDD333" s="534">
        <v>2026</v>
      </c>
      <c r="NDE333" s="534">
        <v>2027</v>
      </c>
      <c r="NDF333" s="534">
        <v>2028</v>
      </c>
      <c r="NDG333" s="534">
        <v>2029</v>
      </c>
      <c r="NDH333" s="534">
        <v>2030</v>
      </c>
      <c r="NDI333" s="362" t="s">
        <v>206</v>
      </c>
      <c r="NDJ333" s="2"/>
      <c r="NDK333" s="534">
        <v>2025</v>
      </c>
      <c r="NDL333" s="534">
        <v>2026</v>
      </c>
      <c r="NDM333" s="534">
        <v>2027</v>
      </c>
      <c r="NDN333" s="534">
        <v>2028</v>
      </c>
      <c r="NDO333" s="534">
        <v>2029</v>
      </c>
      <c r="NDP333" s="534">
        <v>2030</v>
      </c>
      <c r="NDQ333" s="362" t="s">
        <v>206</v>
      </c>
      <c r="NDR333" s="2"/>
      <c r="NDS333" s="534">
        <v>2025</v>
      </c>
      <c r="NDT333" s="534">
        <v>2026</v>
      </c>
      <c r="NDU333" s="534">
        <v>2027</v>
      </c>
      <c r="NDV333" s="534">
        <v>2028</v>
      </c>
      <c r="NDW333" s="534">
        <v>2029</v>
      </c>
      <c r="NDX333" s="534">
        <v>2030</v>
      </c>
      <c r="NDY333" s="362" t="s">
        <v>206</v>
      </c>
      <c r="NDZ333" s="2"/>
      <c r="NEA333" s="534">
        <v>2025</v>
      </c>
      <c r="NEB333" s="534">
        <v>2026</v>
      </c>
      <c r="NEC333" s="534">
        <v>2027</v>
      </c>
      <c r="NED333" s="534">
        <v>2028</v>
      </c>
      <c r="NEE333" s="534">
        <v>2029</v>
      </c>
      <c r="NEF333" s="534">
        <v>2030</v>
      </c>
      <c r="NEG333" s="362" t="s">
        <v>206</v>
      </c>
      <c r="NEH333" s="2"/>
      <c r="NEI333" s="534">
        <v>2025</v>
      </c>
      <c r="NEJ333" s="534">
        <v>2026</v>
      </c>
      <c r="NEK333" s="534">
        <v>2027</v>
      </c>
      <c r="NEL333" s="534">
        <v>2028</v>
      </c>
      <c r="NEM333" s="534">
        <v>2029</v>
      </c>
      <c r="NEN333" s="534">
        <v>2030</v>
      </c>
      <c r="NEO333" s="362" t="s">
        <v>206</v>
      </c>
      <c r="NEP333" s="2"/>
      <c r="NEQ333" s="534">
        <v>2025</v>
      </c>
      <c r="NER333" s="534">
        <v>2026</v>
      </c>
      <c r="NES333" s="534">
        <v>2027</v>
      </c>
      <c r="NET333" s="534">
        <v>2028</v>
      </c>
      <c r="NEU333" s="534">
        <v>2029</v>
      </c>
      <c r="NEV333" s="534">
        <v>2030</v>
      </c>
      <c r="NEW333" s="362" t="s">
        <v>206</v>
      </c>
      <c r="NEX333" s="2"/>
      <c r="NEY333" s="534">
        <v>2025</v>
      </c>
      <c r="NEZ333" s="534">
        <v>2026</v>
      </c>
      <c r="NFA333" s="534">
        <v>2027</v>
      </c>
      <c r="NFB333" s="534">
        <v>2028</v>
      </c>
      <c r="NFC333" s="534">
        <v>2029</v>
      </c>
      <c r="NFD333" s="534">
        <v>2030</v>
      </c>
      <c r="NFE333" s="362" t="s">
        <v>206</v>
      </c>
      <c r="NFF333" s="2"/>
      <c r="NFG333" s="534">
        <v>2025</v>
      </c>
      <c r="NFH333" s="534">
        <v>2026</v>
      </c>
      <c r="NFI333" s="534">
        <v>2027</v>
      </c>
      <c r="NFJ333" s="534">
        <v>2028</v>
      </c>
      <c r="NFK333" s="534">
        <v>2029</v>
      </c>
      <c r="NFL333" s="534">
        <v>2030</v>
      </c>
      <c r="NFM333" s="362" t="s">
        <v>206</v>
      </c>
      <c r="NFN333" s="2"/>
      <c r="NFO333" s="534">
        <v>2025</v>
      </c>
      <c r="NFP333" s="534">
        <v>2026</v>
      </c>
      <c r="NFQ333" s="534">
        <v>2027</v>
      </c>
      <c r="NFR333" s="534">
        <v>2028</v>
      </c>
      <c r="NFS333" s="534">
        <v>2029</v>
      </c>
      <c r="NFT333" s="534">
        <v>2030</v>
      </c>
      <c r="NFU333" s="362" t="s">
        <v>206</v>
      </c>
      <c r="NFV333" s="2"/>
      <c r="NFW333" s="534">
        <v>2025</v>
      </c>
      <c r="NFX333" s="534">
        <v>2026</v>
      </c>
      <c r="NFY333" s="534">
        <v>2027</v>
      </c>
      <c r="NFZ333" s="534">
        <v>2028</v>
      </c>
      <c r="NGA333" s="534">
        <v>2029</v>
      </c>
      <c r="NGB333" s="534">
        <v>2030</v>
      </c>
      <c r="NGC333" s="362" t="s">
        <v>206</v>
      </c>
      <c r="NGD333" s="2"/>
      <c r="NGE333" s="534">
        <v>2025</v>
      </c>
      <c r="NGF333" s="534">
        <v>2026</v>
      </c>
      <c r="NGG333" s="534">
        <v>2027</v>
      </c>
      <c r="NGH333" s="534">
        <v>2028</v>
      </c>
      <c r="NGI333" s="534">
        <v>2029</v>
      </c>
      <c r="NGJ333" s="534">
        <v>2030</v>
      </c>
      <c r="NGK333" s="362" t="s">
        <v>206</v>
      </c>
      <c r="NGL333" s="2"/>
      <c r="NGM333" s="534">
        <v>2025</v>
      </c>
      <c r="NGN333" s="534">
        <v>2026</v>
      </c>
      <c r="NGO333" s="534">
        <v>2027</v>
      </c>
      <c r="NGP333" s="534">
        <v>2028</v>
      </c>
      <c r="NGQ333" s="534">
        <v>2029</v>
      </c>
      <c r="NGR333" s="534">
        <v>2030</v>
      </c>
      <c r="NGS333" s="362" t="s">
        <v>206</v>
      </c>
      <c r="NGT333" s="2"/>
      <c r="NGU333" s="534">
        <v>2025</v>
      </c>
      <c r="NGV333" s="534">
        <v>2026</v>
      </c>
      <c r="NGW333" s="534">
        <v>2027</v>
      </c>
      <c r="NGX333" s="534">
        <v>2028</v>
      </c>
      <c r="NGY333" s="534">
        <v>2029</v>
      </c>
      <c r="NGZ333" s="534">
        <v>2030</v>
      </c>
      <c r="NHA333" s="362" t="s">
        <v>206</v>
      </c>
      <c r="NHB333" s="2"/>
      <c r="NHC333" s="534">
        <v>2025</v>
      </c>
      <c r="NHD333" s="534">
        <v>2026</v>
      </c>
      <c r="NHE333" s="534">
        <v>2027</v>
      </c>
      <c r="NHF333" s="534">
        <v>2028</v>
      </c>
      <c r="NHG333" s="534">
        <v>2029</v>
      </c>
      <c r="NHH333" s="534">
        <v>2030</v>
      </c>
      <c r="NHI333" s="362" t="s">
        <v>206</v>
      </c>
      <c r="NHJ333" s="2"/>
      <c r="NHK333" s="534">
        <v>2025</v>
      </c>
      <c r="NHL333" s="534">
        <v>2026</v>
      </c>
      <c r="NHM333" s="534">
        <v>2027</v>
      </c>
      <c r="NHN333" s="534">
        <v>2028</v>
      </c>
      <c r="NHO333" s="534">
        <v>2029</v>
      </c>
      <c r="NHP333" s="534">
        <v>2030</v>
      </c>
      <c r="NHQ333" s="362" t="s">
        <v>206</v>
      </c>
      <c r="NHR333" s="2"/>
      <c r="NHS333" s="534">
        <v>2025</v>
      </c>
      <c r="NHT333" s="534">
        <v>2026</v>
      </c>
      <c r="NHU333" s="534">
        <v>2027</v>
      </c>
      <c r="NHV333" s="534">
        <v>2028</v>
      </c>
      <c r="NHW333" s="534">
        <v>2029</v>
      </c>
      <c r="NHX333" s="534">
        <v>2030</v>
      </c>
      <c r="NHY333" s="362" t="s">
        <v>206</v>
      </c>
      <c r="NHZ333" s="2"/>
      <c r="NIA333" s="534">
        <v>2025</v>
      </c>
      <c r="NIB333" s="534">
        <v>2026</v>
      </c>
      <c r="NIC333" s="534">
        <v>2027</v>
      </c>
      <c r="NID333" s="534">
        <v>2028</v>
      </c>
      <c r="NIE333" s="534">
        <v>2029</v>
      </c>
      <c r="NIF333" s="534">
        <v>2030</v>
      </c>
      <c r="NIG333" s="362" t="s">
        <v>206</v>
      </c>
      <c r="NIH333" s="2"/>
      <c r="NII333" s="534">
        <v>2025</v>
      </c>
      <c r="NIJ333" s="534">
        <v>2026</v>
      </c>
      <c r="NIK333" s="534">
        <v>2027</v>
      </c>
      <c r="NIL333" s="534">
        <v>2028</v>
      </c>
      <c r="NIM333" s="534">
        <v>2029</v>
      </c>
      <c r="NIN333" s="534">
        <v>2030</v>
      </c>
      <c r="NIO333" s="362" t="s">
        <v>206</v>
      </c>
      <c r="NIP333" s="2"/>
      <c r="NIQ333" s="534">
        <v>2025</v>
      </c>
      <c r="NIR333" s="534">
        <v>2026</v>
      </c>
      <c r="NIS333" s="534">
        <v>2027</v>
      </c>
      <c r="NIT333" s="534">
        <v>2028</v>
      </c>
      <c r="NIU333" s="534">
        <v>2029</v>
      </c>
      <c r="NIV333" s="534">
        <v>2030</v>
      </c>
      <c r="NIW333" s="362" t="s">
        <v>206</v>
      </c>
      <c r="NIX333" s="2"/>
      <c r="NIY333" s="534">
        <v>2025</v>
      </c>
      <c r="NIZ333" s="534">
        <v>2026</v>
      </c>
      <c r="NJA333" s="534">
        <v>2027</v>
      </c>
      <c r="NJB333" s="534">
        <v>2028</v>
      </c>
      <c r="NJC333" s="534">
        <v>2029</v>
      </c>
      <c r="NJD333" s="534">
        <v>2030</v>
      </c>
      <c r="NJE333" s="362" t="s">
        <v>206</v>
      </c>
      <c r="NJF333" s="2"/>
      <c r="NJG333" s="534">
        <v>2025</v>
      </c>
      <c r="NJH333" s="534">
        <v>2026</v>
      </c>
      <c r="NJI333" s="534">
        <v>2027</v>
      </c>
      <c r="NJJ333" s="534">
        <v>2028</v>
      </c>
      <c r="NJK333" s="534">
        <v>2029</v>
      </c>
      <c r="NJL333" s="534">
        <v>2030</v>
      </c>
      <c r="NJM333" s="362" t="s">
        <v>206</v>
      </c>
      <c r="NJN333" s="2"/>
      <c r="NJO333" s="534">
        <v>2025</v>
      </c>
      <c r="NJP333" s="534">
        <v>2026</v>
      </c>
      <c r="NJQ333" s="534">
        <v>2027</v>
      </c>
      <c r="NJR333" s="534">
        <v>2028</v>
      </c>
      <c r="NJS333" s="534">
        <v>2029</v>
      </c>
      <c r="NJT333" s="534">
        <v>2030</v>
      </c>
      <c r="NJU333" s="362" t="s">
        <v>206</v>
      </c>
      <c r="NJV333" s="2"/>
      <c r="NJW333" s="534">
        <v>2025</v>
      </c>
      <c r="NJX333" s="534">
        <v>2026</v>
      </c>
      <c r="NJY333" s="534">
        <v>2027</v>
      </c>
      <c r="NJZ333" s="534">
        <v>2028</v>
      </c>
      <c r="NKA333" s="534">
        <v>2029</v>
      </c>
      <c r="NKB333" s="534">
        <v>2030</v>
      </c>
      <c r="NKC333" s="362" t="s">
        <v>206</v>
      </c>
      <c r="NKD333" s="2"/>
      <c r="NKE333" s="534">
        <v>2025</v>
      </c>
      <c r="NKF333" s="534">
        <v>2026</v>
      </c>
      <c r="NKG333" s="534">
        <v>2027</v>
      </c>
      <c r="NKH333" s="534">
        <v>2028</v>
      </c>
      <c r="NKI333" s="534">
        <v>2029</v>
      </c>
      <c r="NKJ333" s="534">
        <v>2030</v>
      </c>
      <c r="NKK333" s="362" t="s">
        <v>206</v>
      </c>
      <c r="NKL333" s="2"/>
      <c r="NKM333" s="534">
        <v>2025</v>
      </c>
      <c r="NKN333" s="534">
        <v>2026</v>
      </c>
      <c r="NKO333" s="534">
        <v>2027</v>
      </c>
      <c r="NKP333" s="534">
        <v>2028</v>
      </c>
      <c r="NKQ333" s="534">
        <v>2029</v>
      </c>
      <c r="NKR333" s="534">
        <v>2030</v>
      </c>
      <c r="NKS333" s="362" t="s">
        <v>206</v>
      </c>
      <c r="NKT333" s="2"/>
      <c r="NKU333" s="534">
        <v>2025</v>
      </c>
      <c r="NKV333" s="534">
        <v>2026</v>
      </c>
      <c r="NKW333" s="534">
        <v>2027</v>
      </c>
      <c r="NKX333" s="534">
        <v>2028</v>
      </c>
      <c r="NKY333" s="534">
        <v>2029</v>
      </c>
      <c r="NKZ333" s="534">
        <v>2030</v>
      </c>
      <c r="NLA333" s="362" t="s">
        <v>206</v>
      </c>
      <c r="NLB333" s="2"/>
      <c r="NLC333" s="534">
        <v>2025</v>
      </c>
      <c r="NLD333" s="534">
        <v>2026</v>
      </c>
      <c r="NLE333" s="534">
        <v>2027</v>
      </c>
      <c r="NLF333" s="534">
        <v>2028</v>
      </c>
      <c r="NLG333" s="534">
        <v>2029</v>
      </c>
      <c r="NLH333" s="534">
        <v>2030</v>
      </c>
      <c r="NLI333" s="362" t="s">
        <v>206</v>
      </c>
      <c r="NLJ333" s="2"/>
      <c r="NLK333" s="534">
        <v>2025</v>
      </c>
      <c r="NLL333" s="534">
        <v>2026</v>
      </c>
      <c r="NLM333" s="534">
        <v>2027</v>
      </c>
      <c r="NLN333" s="534">
        <v>2028</v>
      </c>
      <c r="NLO333" s="534">
        <v>2029</v>
      </c>
      <c r="NLP333" s="534">
        <v>2030</v>
      </c>
      <c r="NLQ333" s="362" t="s">
        <v>206</v>
      </c>
      <c r="NLR333" s="2"/>
      <c r="NLS333" s="534">
        <v>2025</v>
      </c>
      <c r="NLT333" s="534">
        <v>2026</v>
      </c>
      <c r="NLU333" s="534">
        <v>2027</v>
      </c>
      <c r="NLV333" s="534">
        <v>2028</v>
      </c>
      <c r="NLW333" s="534">
        <v>2029</v>
      </c>
      <c r="NLX333" s="534">
        <v>2030</v>
      </c>
      <c r="NLY333" s="362" t="s">
        <v>206</v>
      </c>
      <c r="NLZ333" s="2"/>
      <c r="NMA333" s="534">
        <v>2025</v>
      </c>
      <c r="NMB333" s="534">
        <v>2026</v>
      </c>
      <c r="NMC333" s="534">
        <v>2027</v>
      </c>
      <c r="NMD333" s="534">
        <v>2028</v>
      </c>
      <c r="NME333" s="534">
        <v>2029</v>
      </c>
      <c r="NMF333" s="534">
        <v>2030</v>
      </c>
      <c r="NMG333" s="362" t="s">
        <v>206</v>
      </c>
      <c r="NMH333" s="2"/>
      <c r="NMI333" s="534">
        <v>2025</v>
      </c>
      <c r="NMJ333" s="534">
        <v>2026</v>
      </c>
      <c r="NMK333" s="534">
        <v>2027</v>
      </c>
      <c r="NML333" s="534">
        <v>2028</v>
      </c>
      <c r="NMM333" s="534">
        <v>2029</v>
      </c>
      <c r="NMN333" s="534">
        <v>2030</v>
      </c>
      <c r="NMO333" s="362" t="s">
        <v>206</v>
      </c>
      <c r="NMP333" s="2"/>
      <c r="NMQ333" s="534">
        <v>2025</v>
      </c>
      <c r="NMR333" s="534">
        <v>2026</v>
      </c>
      <c r="NMS333" s="534">
        <v>2027</v>
      </c>
      <c r="NMT333" s="534">
        <v>2028</v>
      </c>
      <c r="NMU333" s="534">
        <v>2029</v>
      </c>
      <c r="NMV333" s="534">
        <v>2030</v>
      </c>
      <c r="NMW333" s="362" t="s">
        <v>206</v>
      </c>
      <c r="NMX333" s="2"/>
      <c r="NMY333" s="534">
        <v>2025</v>
      </c>
      <c r="NMZ333" s="534">
        <v>2026</v>
      </c>
      <c r="NNA333" s="534">
        <v>2027</v>
      </c>
      <c r="NNB333" s="534">
        <v>2028</v>
      </c>
      <c r="NNC333" s="534">
        <v>2029</v>
      </c>
      <c r="NND333" s="534">
        <v>2030</v>
      </c>
      <c r="NNE333" s="362" t="s">
        <v>206</v>
      </c>
      <c r="NNF333" s="2"/>
      <c r="NNG333" s="534">
        <v>2025</v>
      </c>
      <c r="NNH333" s="534">
        <v>2026</v>
      </c>
      <c r="NNI333" s="534">
        <v>2027</v>
      </c>
      <c r="NNJ333" s="534">
        <v>2028</v>
      </c>
      <c r="NNK333" s="534">
        <v>2029</v>
      </c>
      <c r="NNL333" s="534">
        <v>2030</v>
      </c>
      <c r="NNM333" s="362" t="s">
        <v>206</v>
      </c>
      <c r="NNN333" s="2"/>
      <c r="NNO333" s="534">
        <v>2025</v>
      </c>
      <c r="NNP333" s="534">
        <v>2026</v>
      </c>
      <c r="NNQ333" s="534">
        <v>2027</v>
      </c>
      <c r="NNR333" s="534">
        <v>2028</v>
      </c>
      <c r="NNS333" s="534">
        <v>2029</v>
      </c>
      <c r="NNT333" s="534">
        <v>2030</v>
      </c>
      <c r="NNU333" s="362" t="s">
        <v>206</v>
      </c>
      <c r="NNV333" s="2"/>
      <c r="NNW333" s="534">
        <v>2025</v>
      </c>
      <c r="NNX333" s="534">
        <v>2026</v>
      </c>
      <c r="NNY333" s="534">
        <v>2027</v>
      </c>
      <c r="NNZ333" s="534">
        <v>2028</v>
      </c>
      <c r="NOA333" s="534">
        <v>2029</v>
      </c>
      <c r="NOB333" s="534">
        <v>2030</v>
      </c>
      <c r="NOC333" s="362" t="s">
        <v>206</v>
      </c>
      <c r="NOD333" s="2"/>
      <c r="NOE333" s="534">
        <v>2025</v>
      </c>
      <c r="NOF333" s="534">
        <v>2026</v>
      </c>
      <c r="NOG333" s="534">
        <v>2027</v>
      </c>
      <c r="NOH333" s="534">
        <v>2028</v>
      </c>
      <c r="NOI333" s="534">
        <v>2029</v>
      </c>
      <c r="NOJ333" s="534">
        <v>2030</v>
      </c>
      <c r="NOK333" s="362" t="s">
        <v>206</v>
      </c>
      <c r="NOL333" s="2"/>
      <c r="NOM333" s="534">
        <v>2025</v>
      </c>
      <c r="NON333" s="534">
        <v>2026</v>
      </c>
      <c r="NOO333" s="534">
        <v>2027</v>
      </c>
      <c r="NOP333" s="534">
        <v>2028</v>
      </c>
      <c r="NOQ333" s="534">
        <v>2029</v>
      </c>
      <c r="NOR333" s="534">
        <v>2030</v>
      </c>
      <c r="NOS333" s="362" t="s">
        <v>206</v>
      </c>
      <c r="NOT333" s="2"/>
      <c r="NOU333" s="534">
        <v>2025</v>
      </c>
      <c r="NOV333" s="534">
        <v>2026</v>
      </c>
      <c r="NOW333" s="534">
        <v>2027</v>
      </c>
      <c r="NOX333" s="534">
        <v>2028</v>
      </c>
      <c r="NOY333" s="534">
        <v>2029</v>
      </c>
      <c r="NOZ333" s="534">
        <v>2030</v>
      </c>
      <c r="NPA333" s="362" t="s">
        <v>206</v>
      </c>
      <c r="NPB333" s="2"/>
      <c r="NPC333" s="534">
        <v>2025</v>
      </c>
      <c r="NPD333" s="534">
        <v>2026</v>
      </c>
      <c r="NPE333" s="534">
        <v>2027</v>
      </c>
      <c r="NPF333" s="534">
        <v>2028</v>
      </c>
      <c r="NPG333" s="534">
        <v>2029</v>
      </c>
      <c r="NPH333" s="534">
        <v>2030</v>
      </c>
      <c r="NPI333" s="362" t="s">
        <v>206</v>
      </c>
      <c r="NPJ333" s="2"/>
      <c r="NPK333" s="534">
        <v>2025</v>
      </c>
      <c r="NPL333" s="534">
        <v>2026</v>
      </c>
      <c r="NPM333" s="534">
        <v>2027</v>
      </c>
      <c r="NPN333" s="534">
        <v>2028</v>
      </c>
      <c r="NPO333" s="534">
        <v>2029</v>
      </c>
      <c r="NPP333" s="534">
        <v>2030</v>
      </c>
      <c r="NPQ333" s="362" t="s">
        <v>206</v>
      </c>
      <c r="NPR333" s="2"/>
      <c r="NPS333" s="534">
        <v>2025</v>
      </c>
      <c r="NPT333" s="534">
        <v>2026</v>
      </c>
      <c r="NPU333" s="534">
        <v>2027</v>
      </c>
      <c r="NPV333" s="534">
        <v>2028</v>
      </c>
      <c r="NPW333" s="534">
        <v>2029</v>
      </c>
      <c r="NPX333" s="534">
        <v>2030</v>
      </c>
      <c r="NPY333" s="362" t="s">
        <v>206</v>
      </c>
      <c r="NPZ333" s="2"/>
      <c r="NQA333" s="534">
        <v>2025</v>
      </c>
      <c r="NQB333" s="534">
        <v>2026</v>
      </c>
      <c r="NQC333" s="534">
        <v>2027</v>
      </c>
      <c r="NQD333" s="534">
        <v>2028</v>
      </c>
      <c r="NQE333" s="534">
        <v>2029</v>
      </c>
      <c r="NQF333" s="534">
        <v>2030</v>
      </c>
      <c r="NQG333" s="362" t="s">
        <v>206</v>
      </c>
      <c r="NQH333" s="2"/>
      <c r="NQI333" s="534">
        <v>2025</v>
      </c>
      <c r="NQJ333" s="534">
        <v>2026</v>
      </c>
      <c r="NQK333" s="534">
        <v>2027</v>
      </c>
      <c r="NQL333" s="534">
        <v>2028</v>
      </c>
      <c r="NQM333" s="534">
        <v>2029</v>
      </c>
      <c r="NQN333" s="534">
        <v>2030</v>
      </c>
      <c r="NQO333" s="362" t="s">
        <v>206</v>
      </c>
      <c r="NQP333" s="2"/>
      <c r="NQQ333" s="534">
        <v>2025</v>
      </c>
      <c r="NQR333" s="534">
        <v>2026</v>
      </c>
      <c r="NQS333" s="534">
        <v>2027</v>
      </c>
      <c r="NQT333" s="534">
        <v>2028</v>
      </c>
      <c r="NQU333" s="534">
        <v>2029</v>
      </c>
      <c r="NQV333" s="534">
        <v>2030</v>
      </c>
      <c r="NQW333" s="362" t="s">
        <v>206</v>
      </c>
      <c r="NQX333" s="2"/>
      <c r="NQY333" s="534">
        <v>2025</v>
      </c>
      <c r="NQZ333" s="534">
        <v>2026</v>
      </c>
      <c r="NRA333" s="534">
        <v>2027</v>
      </c>
      <c r="NRB333" s="534">
        <v>2028</v>
      </c>
      <c r="NRC333" s="534">
        <v>2029</v>
      </c>
      <c r="NRD333" s="534">
        <v>2030</v>
      </c>
      <c r="NRE333" s="362" t="s">
        <v>206</v>
      </c>
      <c r="NRF333" s="2"/>
      <c r="NRG333" s="534">
        <v>2025</v>
      </c>
      <c r="NRH333" s="534">
        <v>2026</v>
      </c>
      <c r="NRI333" s="534">
        <v>2027</v>
      </c>
      <c r="NRJ333" s="534">
        <v>2028</v>
      </c>
      <c r="NRK333" s="534">
        <v>2029</v>
      </c>
      <c r="NRL333" s="534">
        <v>2030</v>
      </c>
      <c r="NRM333" s="362" t="s">
        <v>206</v>
      </c>
      <c r="NRN333" s="2"/>
      <c r="NRO333" s="534">
        <v>2025</v>
      </c>
      <c r="NRP333" s="534">
        <v>2026</v>
      </c>
      <c r="NRQ333" s="534">
        <v>2027</v>
      </c>
      <c r="NRR333" s="534">
        <v>2028</v>
      </c>
      <c r="NRS333" s="534">
        <v>2029</v>
      </c>
      <c r="NRT333" s="534">
        <v>2030</v>
      </c>
      <c r="NRU333" s="362" t="s">
        <v>206</v>
      </c>
      <c r="NRV333" s="2"/>
      <c r="NRW333" s="534">
        <v>2025</v>
      </c>
      <c r="NRX333" s="534">
        <v>2026</v>
      </c>
      <c r="NRY333" s="534">
        <v>2027</v>
      </c>
      <c r="NRZ333" s="534">
        <v>2028</v>
      </c>
      <c r="NSA333" s="534">
        <v>2029</v>
      </c>
      <c r="NSB333" s="534">
        <v>2030</v>
      </c>
      <c r="NSC333" s="362" t="s">
        <v>206</v>
      </c>
      <c r="NSD333" s="2"/>
      <c r="NSE333" s="534">
        <v>2025</v>
      </c>
      <c r="NSF333" s="534">
        <v>2026</v>
      </c>
      <c r="NSG333" s="534">
        <v>2027</v>
      </c>
      <c r="NSH333" s="534">
        <v>2028</v>
      </c>
      <c r="NSI333" s="534">
        <v>2029</v>
      </c>
      <c r="NSJ333" s="534">
        <v>2030</v>
      </c>
      <c r="NSK333" s="362" t="s">
        <v>206</v>
      </c>
      <c r="NSL333" s="2"/>
      <c r="NSM333" s="534">
        <v>2025</v>
      </c>
      <c r="NSN333" s="534">
        <v>2026</v>
      </c>
      <c r="NSO333" s="534">
        <v>2027</v>
      </c>
      <c r="NSP333" s="534">
        <v>2028</v>
      </c>
      <c r="NSQ333" s="534">
        <v>2029</v>
      </c>
      <c r="NSR333" s="534">
        <v>2030</v>
      </c>
      <c r="NSS333" s="362" t="s">
        <v>206</v>
      </c>
      <c r="NST333" s="2"/>
      <c r="NSU333" s="534">
        <v>2025</v>
      </c>
      <c r="NSV333" s="534">
        <v>2026</v>
      </c>
      <c r="NSW333" s="534">
        <v>2027</v>
      </c>
      <c r="NSX333" s="534">
        <v>2028</v>
      </c>
      <c r="NSY333" s="534">
        <v>2029</v>
      </c>
      <c r="NSZ333" s="534">
        <v>2030</v>
      </c>
      <c r="NTA333" s="362" t="s">
        <v>206</v>
      </c>
      <c r="NTB333" s="2"/>
      <c r="NTC333" s="534">
        <v>2025</v>
      </c>
      <c r="NTD333" s="534">
        <v>2026</v>
      </c>
      <c r="NTE333" s="534">
        <v>2027</v>
      </c>
      <c r="NTF333" s="534">
        <v>2028</v>
      </c>
      <c r="NTG333" s="534">
        <v>2029</v>
      </c>
      <c r="NTH333" s="534">
        <v>2030</v>
      </c>
      <c r="NTI333" s="362" t="s">
        <v>206</v>
      </c>
      <c r="NTJ333" s="2"/>
      <c r="NTK333" s="534">
        <v>2025</v>
      </c>
      <c r="NTL333" s="534">
        <v>2026</v>
      </c>
      <c r="NTM333" s="534">
        <v>2027</v>
      </c>
      <c r="NTN333" s="534">
        <v>2028</v>
      </c>
      <c r="NTO333" s="534">
        <v>2029</v>
      </c>
      <c r="NTP333" s="534">
        <v>2030</v>
      </c>
      <c r="NTQ333" s="362" t="s">
        <v>206</v>
      </c>
      <c r="NTR333" s="2"/>
      <c r="NTS333" s="534">
        <v>2025</v>
      </c>
      <c r="NTT333" s="534">
        <v>2026</v>
      </c>
      <c r="NTU333" s="534">
        <v>2027</v>
      </c>
      <c r="NTV333" s="534">
        <v>2028</v>
      </c>
      <c r="NTW333" s="534">
        <v>2029</v>
      </c>
      <c r="NTX333" s="534">
        <v>2030</v>
      </c>
      <c r="NTY333" s="362" t="s">
        <v>206</v>
      </c>
      <c r="NTZ333" s="2"/>
      <c r="NUA333" s="534">
        <v>2025</v>
      </c>
      <c r="NUB333" s="534">
        <v>2026</v>
      </c>
      <c r="NUC333" s="534">
        <v>2027</v>
      </c>
      <c r="NUD333" s="534">
        <v>2028</v>
      </c>
      <c r="NUE333" s="534">
        <v>2029</v>
      </c>
      <c r="NUF333" s="534">
        <v>2030</v>
      </c>
      <c r="NUG333" s="362" t="s">
        <v>206</v>
      </c>
      <c r="NUH333" s="2"/>
      <c r="NUI333" s="534">
        <v>2025</v>
      </c>
      <c r="NUJ333" s="534">
        <v>2026</v>
      </c>
      <c r="NUK333" s="534">
        <v>2027</v>
      </c>
      <c r="NUL333" s="534">
        <v>2028</v>
      </c>
      <c r="NUM333" s="534">
        <v>2029</v>
      </c>
      <c r="NUN333" s="534">
        <v>2030</v>
      </c>
      <c r="NUO333" s="362" t="s">
        <v>206</v>
      </c>
      <c r="NUP333" s="2"/>
      <c r="NUQ333" s="534">
        <v>2025</v>
      </c>
      <c r="NUR333" s="534">
        <v>2026</v>
      </c>
      <c r="NUS333" s="534">
        <v>2027</v>
      </c>
      <c r="NUT333" s="534">
        <v>2028</v>
      </c>
      <c r="NUU333" s="534">
        <v>2029</v>
      </c>
      <c r="NUV333" s="534">
        <v>2030</v>
      </c>
      <c r="NUW333" s="362" t="s">
        <v>206</v>
      </c>
      <c r="NUX333" s="2"/>
      <c r="NUY333" s="534">
        <v>2025</v>
      </c>
      <c r="NUZ333" s="534">
        <v>2026</v>
      </c>
      <c r="NVA333" s="534">
        <v>2027</v>
      </c>
      <c r="NVB333" s="534">
        <v>2028</v>
      </c>
      <c r="NVC333" s="534">
        <v>2029</v>
      </c>
      <c r="NVD333" s="534">
        <v>2030</v>
      </c>
      <c r="NVE333" s="362" t="s">
        <v>206</v>
      </c>
      <c r="NVF333" s="2"/>
      <c r="NVG333" s="534">
        <v>2025</v>
      </c>
      <c r="NVH333" s="534">
        <v>2026</v>
      </c>
      <c r="NVI333" s="534">
        <v>2027</v>
      </c>
      <c r="NVJ333" s="534">
        <v>2028</v>
      </c>
      <c r="NVK333" s="534">
        <v>2029</v>
      </c>
      <c r="NVL333" s="534">
        <v>2030</v>
      </c>
      <c r="NVM333" s="362" t="s">
        <v>206</v>
      </c>
      <c r="NVN333" s="2"/>
      <c r="NVO333" s="534">
        <v>2025</v>
      </c>
      <c r="NVP333" s="534">
        <v>2026</v>
      </c>
      <c r="NVQ333" s="534">
        <v>2027</v>
      </c>
      <c r="NVR333" s="534">
        <v>2028</v>
      </c>
      <c r="NVS333" s="534">
        <v>2029</v>
      </c>
      <c r="NVT333" s="534">
        <v>2030</v>
      </c>
      <c r="NVU333" s="362" t="s">
        <v>206</v>
      </c>
      <c r="NVV333" s="2"/>
      <c r="NVW333" s="534">
        <v>2025</v>
      </c>
      <c r="NVX333" s="534">
        <v>2026</v>
      </c>
      <c r="NVY333" s="534">
        <v>2027</v>
      </c>
      <c r="NVZ333" s="534">
        <v>2028</v>
      </c>
      <c r="NWA333" s="534">
        <v>2029</v>
      </c>
      <c r="NWB333" s="534">
        <v>2030</v>
      </c>
      <c r="NWC333" s="362" t="s">
        <v>206</v>
      </c>
      <c r="NWD333" s="2"/>
      <c r="NWE333" s="534">
        <v>2025</v>
      </c>
      <c r="NWF333" s="534">
        <v>2026</v>
      </c>
      <c r="NWG333" s="534">
        <v>2027</v>
      </c>
      <c r="NWH333" s="534">
        <v>2028</v>
      </c>
      <c r="NWI333" s="534">
        <v>2029</v>
      </c>
      <c r="NWJ333" s="534">
        <v>2030</v>
      </c>
      <c r="NWK333" s="362" t="s">
        <v>206</v>
      </c>
      <c r="NWL333" s="2"/>
      <c r="NWM333" s="534">
        <v>2025</v>
      </c>
      <c r="NWN333" s="534">
        <v>2026</v>
      </c>
      <c r="NWO333" s="534">
        <v>2027</v>
      </c>
      <c r="NWP333" s="534">
        <v>2028</v>
      </c>
      <c r="NWQ333" s="534">
        <v>2029</v>
      </c>
      <c r="NWR333" s="534">
        <v>2030</v>
      </c>
      <c r="NWS333" s="362" t="s">
        <v>206</v>
      </c>
      <c r="NWT333" s="2"/>
      <c r="NWU333" s="534">
        <v>2025</v>
      </c>
      <c r="NWV333" s="534">
        <v>2026</v>
      </c>
      <c r="NWW333" s="534">
        <v>2027</v>
      </c>
      <c r="NWX333" s="534">
        <v>2028</v>
      </c>
      <c r="NWY333" s="534">
        <v>2029</v>
      </c>
      <c r="NWZ333" s="534">
        <v>2030</v>
      </c>
      <c r="NXA333" s="362" t="s">
        <v>206</v>
      </c>
      <c r="NXB333" s="2"/>
      <c r="NXC333" s="534">
        <v>2025</v>
      </c>
      <c r="NXD333" s="534">
        <v>2026</v>
      </c>
      <c r="NXE333" s="534">
        <v>2027</v>
      </c>
      <c r="NXF333" s="534">
        <v>2028</v>
      </c>
      <c r="NXG333" s="534">
        <v>2029</v>
      </c>
      <c r="NXH333" s="534">
        <v>2030</v>
      </c>
      <c r="NXI333" s="362" t="s">
        <v>206</v>
      </c>
      <c r="NXJ333" s="2"/>
      <c r="NXK333" s="534">
        <v>2025</v>
      </c>
      <c r="NXL333" s="534">
        <v>2026</v>
      </c>
      <c r="NXM333" s="534">
        <v>2027</v>
      </c>
      <c r="NXN333" s="534">
        <v>2028</v>
      </c>
      <c r="NXO333" s="534">
        <v>2029</v>
      </c>
      <c r="NXP333" s="534">
        <v>2030</v>
      </c>
      <c r="NXQ333" s="362" t="s">
        <v>206</v>
      </c>
      <c r="NXR333" s="2"/>
      <c r="NXS333" s="534">
        <v>2025</v>
      </c>
      <c r="NXT333" s="534">
        <v>2026</v>
      </c>
      <c r="NXU333" s="534">
        <v>2027</v>
      </c>
      <c r="NXV333" s="534">
        <v>2028</v>
      </c>
      <c r="NXW333" s="534">
        <v>2029</v>
      </c>
      <c r="NXX333" s="534">
        <v>2030</v>
      </c>
      <c r="NXY333" s="362" t="s">
        <v>206</v>
      </c>
      <c r="NXZ333" s="2"/>
      <c r="NYA333" s="534">
        <v>2025</v>
      </c>
      <c r="NYB333" s="534">
        <v>2026</v>
      </c>
      <c r="NYC333" s="534">
        <v>2027</v>
      </c>
      <c r="NYD333" s="534">
        <v>2028</v>
      </c>
      <c r="NYE333" s="534">
        <v>2029</v>
      </c>
      <c r="NYF333" s="534">
        <v>2030</v>
      </c>
      <c r="NYG333" s="362" t="s">
        <v>206</v>
      </c>
      <c r="NYH333" s="2"/>
      <c r="NYI333" s="534">
        <v>2025</v>
      </c>
      <c r="NYJ333" s="534">
        <v>2026</v>
      </c>
      <c r="NYK333" s="534">
        <v>2027</v>
      </c>
      <c r="NYL333" s="534">
        <v>2028</v>
      </c>
      <c r="NYM333" s="534">
        <v>2029</v>
      </c>
      <c r="NYN333" s="534">
        <v>2030</v>
      </c>
      <c r="NYO333" s="362" t="s">
        <v>206</v>
      </c>
      <c r="NYP333" s="2"/>
      <c r="NYQ333" s="534">
        <v>2025</v>
      </c>
      <c r="NYR333" s="534">
        <v>2026</v>
      </c>
      <c r="NYS333" s="534">
        <v>2027</v>
      </c>
      <c r="NYT333" s="534">
        <v>2028</v>
      </c>
      <c r="NYU333" s="534">
        <v>2029</v>
      </c>
      <c r="NYV333" s="534">
        <v>2030</v>
      </c>
      <c r="NYW333" s="362" t="s">
        <v>206</v>
      </c>
      <c r="NYX333" s="2"/>
      <c r="NYY333" s="534">
        <v>2025</v>
      </c>
      <c r="NYZ333" s="534">
        <v>2026</v>
      </c>
      <c r="NZA333" s="534">
        <v>2027</v>
      </c>
      <c r="NZB333" s="534">
        <v>2028</v>
      </c>
      <c r="NZC333" s="534">
        <v>2029</v>
      </c>
      <c r="NZD333" s="534">
        <v>2030</v>
      </c>
      <c r="NZE333" s="362" t="s">
        <v>206</v>
      </c>
      <c r="NZF333" s="2"/>
      <c r="NZG333" s="534">
        <v>2025</v>
      </c>
      <c r="NZH333" s="534">
        <v>2026</v>
      </c>
      <c r="NZI333" s="534">
        <v>2027</v>
      </c>
      <c r="NZJ333" s="534">
        <v>2028</v>
      </c>
      <c r="NZK333" s="534">
        <v>2029</v>
      </c>
      <c r="NZL333" s="534">
        <v>2030</v>
      </c>
      <c r="NZM333" s="362" t="s">
        <v>206</v>
      </c>
      <c r="NZN333" s="2"/>
      <c r="NZO333" s="534">
        <v>2025</v>
      </c>
      <c r="NZP333" s="534">
        <v>2026</v>
      </c>
      <c r="NZQ333" s="534">
        <v>2027</v>
      </c>
      <c r="NZR333" s="534">
        <v>2028</v>
      </c>
      <c r="NZS333" s="534">
        <v>2029</v>
      </c>
      <c r="NZT333" s="534">
        <v>2030</v>
      </c>
      <c r="NZU333" s="362" t="s">
        <v>206</v>
      </c>
      <c r="NZV333" s="2"/>
      <c r="NZW333" s="534">
        <v>2025</v>
      </c>
      <c r="NZX333" s="534">
        <v>2026</v>
      </c>
      <c r="NZY333" s="534">
        <v>2027</v>
      </c>
      <c r="NZZ333" s="534">
        <v>2028</v>
      </c>
      <c r="OAA333" s="534">
        <v>2029</v>
      </c>
      <c r="OAB333" s="534">
        <v>2030</v>
      </c>
      <c r="OAC333" s="362" t="s">
        <v>206</v>
      </c>
      <c r="OAD333" s="2"/>
      <c r="OAE333" s="534">
        <v>2025</v>
      </c>
      <c r="OAF333" s="534">
        <v>2026</v>
      </c>
      <c r="OAG333" s="534">
        <v>2027</v>
      </c>
      <c r="OAH333" s="534">
        <v>2028</v>
      </c>
      <c r="OAI333" s="534">
        <v>2029</v>
      </c>
      <c r="OAJ333" s="534">
        <v>2030</v>
      </c>
      <c r="OAK333" s="362" t="s">
        <v>206</v>
      </c>
      <c r="OAL333" s="2"/>
      <c r="OAM333" s="534">
        <v>2025</v>
      </c>
      <c r="OAN333" s="534">
        <v>2026</v>
      </c>
      <c r="OAO333" s="534">
        <v>2027</v>
      </c>
      <c r="OAP333" s="534">
        <v>2028</v>
      </c>
      <c r="OAQ333" s="534">
        <v>2029</v>
      </c>
      <c r="OAR333" s="534">
        <v>2030</v>
      </c>
      <c r="OAS333" s="362" t="s">
        <v>206</v>
      </c>
      <c r="OAT333" s="2"/>
      <c r="OAU333" s="534">
        <v>2025</v>
      </c>
      <c r="OAV333" s="534">
        <v>2026</v>
      </c>
      <c r="OAW333" s="534">
        <v>2027</v>
      </c>
      <c r="OAX333" s="534">
        <v>2028</v>
      </c>
      <c r="OAY333" s="534">
        <v>2029</v>
      </c>
      <c r="OAZ333" s="534">
        <v>2030</v>
      </c>
      <c r="OBA333" s="362" t="s">
        <v>206</v>
      </c>
      <c r="OBB333" s="2"/>
      <c r="OBC333" s="534">
        <v>2025</v>
      </c>
      <c r="OBD333" s="534">
        <v>2026</v>
      </c>
      <c r="OBE333" s="534">
        <v>2027</v>
      </c>
      <c r="OBF333" s="534">
        <v>2028</v>
      </c>
      <c r="OBG333" s="534">
        <v>2029</v>
      </c>
      <c r="OBH333" s="534">
        <v>2030</v>
      </c>
      <c r="OBI333" s="362" t="s">
        <v>206</v>
      </c>
      <c r="OBJ333" s="2"/>
      <c r="OBK333" s="534">
        <v>2025</v>
      </c>
      <c r="OBL333" s="534">
        <v>2026</v>
      </c>
      <c r="OBM333" s="534">
        <v>2027</v>
      </c>
      <c r="OBN333" s="534">
        <v>2028</v>
      </c>
      <c r="OBO333" s="534">
        <v>2029</v>
      </c>
      <c r="OBP333" s="534">
        <v>2030</v>
      </c>
      <c r="OBQ333" s="362" t="s">
        <v>206</v>
      </c>
      <c r="OBR333" s="2"/>
      <c r="OBS333" s="534">
        <v>2025</v>
      </c>
      <c r="OBT333" s="534">
        <v>2026</v>
      </c>
      <c r="OBU333" s="534">
        <v>2027</v>
      </c>
      <c r="OBV333" s="534">
        <v>2028</v>
      </c>
      <c r="OBW333" s="534">
        <v>2029</v>
      </c>
      <c r="OBX333" s="534">
        <v>2030</v>
      </c>
      <c r="OBY333" s="362" t="s">
        <v>206</v>
      </c>
      <c r="OBZ333" s="2"/>
      <c r="OCA333" s="534">
        <v>2025</v>
      </c>
      <c r="OCB333" s="534">
        <v>2026</v>
      </c>
      <c r="OCC333" s="534">
        <v>2027</v>
      </c>
      <c r="OCD333" s="534">
        <v>2028</v>
      </c>
      <c r="OCE333" s="534">
        <v>2029</v>
      </c>
      <c r="OCF333" s="534">
        <v>2030</v>
      </c>
      <c r="OCG333" s="362" t="s">
        <v>206</v>
      </c>
      <c r="OCH333" s="2"/>
      <c r="OCI333" s="534">
        <v>2025</v>
      </c>
      <c r="OCJ333" s="534">
        <v>2026</v>
      </c>
      <c r="OCK333" s="534">
        <v>2027</v>
      </c>
      <c r="OCL333" s="534">
        <v>2028</v>
      </c>
      <c r="OCM333" s="534">
        <v>2029</v>
      </c>
      <c r="OCN333" s="534">
        <v>2030</v>
      </c>
      <c r="OCO333" s="362" t="s">
        <v>206</v>
      </c>
      <c r="OCP333" s="2"/>
      <c r="OCQ333" s="534">
        <v>2025</v>
      </c>
      <c r="OCR333" s="534">
        <v>2026</v>
      </c>
      <c r="OCS333" s="534">
        <v>2027</v>
      </c>
      <c r="OCT333" s="534">
        <v>2028</v>
      </c>
      <c r="OCU333" s="534">
        <v>2029</v>
      </c>
      <c r="OCV333" s="534">
        <v>2030</v>
      </c>
      <c r="OCW333" s="362" t="s">
        <v>206</v>
      </c>
      <c r="OCX333" s="2"/>
      <c r="OCY333" s="534">
        <v>2025</v>
      </c>
      <c r="OCZ333" s="534">
        <v>2026</v>
      </c>
      <c r="ODA333" s="534">
        <v>2027</v>
      </c>
      <c r="ODB333" s="534">
        <v>2028</v>
      </c>
      <c r="ODC333" s="534">
        <v>2029</v>
      </c>
      <c r="ODD333" s="534">
        <v>2030</v>
      </c>
      <c r="ODE333" s="362" t="s">
        <v>206</v>
      </c>
      <c r="ODF333" s="2"/>
      <c r="ODG333" s="534">
        <v>2025</v>
      </c>
      <c r="ODH333" s="534">
        <v>2026</v>
      </c>
      <c r="ODI333" s="534">
        <v>2027</v>
      </c>
      <c r="ODJ333" s="534">
        <v>2028</v>
      </c>
      <c r="ODK333" s="534">
        <v>2029</v>
      </c>
      <c r="ODL333" s="534">
        <v>2030</v>
      </c>
      <c r="ODM333" s="362" t="s">
        <v>206</v>
      </c>
      <c r="ODN333" s="2"/>
      <c r="ODO333" s="534">
        <v>2025</v>
      </c>
      <c r="ODP333" s="534">
        <v>2026</v>
      </c>
      <c r="ODQ333" s="534">
        <v>2027</v>
      </c>
      <c r="ODR333" s="534">
        <v>2028</v>
      </c>
      <c r="ODS333" s="534">
        <v>2029</v>
      </c>
      <c r="ODT333" s="534">
        <v>2030</v>
      </c>
      <c r="ODU333" s="362" t="s">
        <v>206</v>
      </c>
      <c r="ODV333" s="2"/>
      <c r="ODW333" s="534">
        <v>2025</v>
      </c>
      <c r="ODX333" s="534">
        <v>2026</v>
      </c>
      <c r="ODY333" s="534">
        <v>2027</v>
      </c>
      <c r="ODZ333" s="534">
        <v>2028</v>
      </c>
      <c r="OEA333" s="534">
        <v>2029</v>
      </c>
      <c r="OEB333" s="534">
        <v>2030</v>
      </c>
      <c r="OEC333" s="362" t="s">
        <v>206</v>
      </c>
      <c r="OED333" s="2"/>
      <c r="OEE333" s="534">
        <v>2025</v>
      </c>
      <c r="OEF333" s="534">
        <v>2026</v>
      </c>
      <c r="OEG333" s="534">
        <v>2027</v>
      </c>
      <c r="OEH333" s="534">
        <v>2028</v>
      </c>
      <c r="OEI333" s="534">
        <v>2029</v>
      </c>
      <c r="OEJ333" s="534">
        <v>2030</v>
      </c>
      <c r="OEK333" s="362" t="s">
        <v>206</v>
      </c>
      <c r="OEL333" s="2"/>
      <c r="OEM333" s="534">
        <v>2025</v>
      </c>
      <c r="OEN333" s="534">
        <v>2026</v>
      </c>
      <c r="OEO333" s="534">
        <v>2027</v>
      </c>
      <c r="OEP333" s="534">
        <v>2028</v>
      </c>
      <c r="OEQ333" s="534">
        <v>2029</v>
      </c>
      <c r="OER333" s="534">
        <v>2030</v>
      </c>
      <c r="OES333" s="362" t="s">
        <v>206</v>
      </c>
      <c r="OET333" s="2"/>
      <c r="OEU333" s="534">
        <v>2025</v>
      </c>
      <c r="OEV333" s="534">
        <v>2026</v>
      </c>
      <c r="OEW333" s="534">
        <v>2027</v>
      </c>
      <c r="OEX333" s="534">
        <v>2028</v>
      </c>
      <c r="OEY333" s="534">
        <v>2029</v>
      </c>
      <c r="OEZ333" s="534">
        <v>2030</v>
      </c>
      <c r="OFA333" s="362" t="s">
        <v>206</v>
      </c>
      <c r="OFB333" s="2"/>
      <c r="OFC333" s="534">
        <v>2025</v>
      </c>
      <c r="OFD333" s="534">
        <v>2026</v>
      </c>
      <c r="OFE333" s="534">
        <v>2027</v>
      </c>
      <c r="OFF333" s="534">
        <v>2028</v>
      </c>
      <c r="OFG333" s="534">
        <v>2029</v>
      </c>
      <c r="OFH333" s="534">
        <v>2030</v>
      </c>
      <c r="OFI333" s="362" t="s">
        <v>206</v>
      </c>
      <c r="OFJ333" s="2"/>
      <c r="OFK333" s="534">
        <v>2025</v>
      </c>
      <c r="OFL333" s="534">
        <v>2026</v>
      </c>
      <c r="OFM333" s="534">
        <v>2027</v>
      </c>
      <c r="OFN333" s="534">
        <v>2028</v>
      </c>
      <c r="OFO333" s="534">
        <v>2029</v>
      </c>
      <c r="OFP333" s="534">
        <v>2030</v>
      </c>
      <c r="OFQ333" s="362" t="s">
        <v>206</v>
      </c>
      <c r="OFR333" s="2"/>
      <c r="OFS333" s="534">
        <v>2025</v>
      </c>
      <c r="OFT333" s="534">
        <v>2026</v>
      </c>
      <c r="OFU333" s="534">
        <v>2027</v>
      </c>
      <c r="OFV333" s="534">
        <v>2028</v>
      </c>
      <c r="OFW333" s="534">
        <v>2029</v>
      </c>
      <c r="OFX333" s="534">
        <v>2030</v>
      </c>
      <c r="OFY333" s="362" t="s">
        <v>206</v>
      </c>
      <c r="OFZ333" s="2"/>
      <c r="OGA333" s="534">
        <v>2025</v>
      </c>
      <c r="OGB333" s="534">
        <v>2026</v>
      </c>
      <c r="OGC333" s="534">
        <v>2027</v>
      </c>
      <c r="OGD333" s="534">
        <v>2028</v>
      </c>
      <c r="OGE333" s="534">
        <v>2029</v>
      </c>
      <c r="OGF333" s="534">
        <v>2030</v>
      </c>
      <c r="OGG333" s="362" t="s">
        <v>206</v>
      </c>
      <c r="OGH333" s="2"/>
      <c r="OGI333" s="534">
        <v>2025</v>
      </c>
      <c r="OGJ333" s="534">
        <v>2026</v>
      </c>
      <c r="OGK333" s="534">
        <v>2027</v>
      </c>
      <c r="OGL333" s="534">
        <v>2028</v>
      </c>
      <c r="OGM333" s="534">
        <v>2029</v>
      </c>
      <c r="OGN333" s="534">
        <v>2030</v>
      </c>
      <c r="OGO333" s="362" t="s">
        <v>206</v>
      </c>
      <c r="OGP333" s="2"/>
      <c r="OGQ333" s="534">
        <v>2025</v>
      </c>
      <c r="OGR333" s="534">
        <v>2026</v>
      </c>
      <c r="OGS333" s="534">
        <v>2027</v>
      </c>
      <c r="OGT333" s="534">
        <v>2028</v>
      </c>
      <c r="OGU333" s="534">
        <v>2029</v>
      </c>
      <c r="OGV333" s="534">
        <v>2030</v>
      </c>
      <c r="OGW333" s="362" t="s">
        <v>206</v>
      </c>
      <c r="OGX333" s="2"/>
      <c r="OGY333" s="534">
        <v>2025</v>
      </c>
      <c r="OGZ333" s="534">
        <v>2026</v>
      </c>
      <c r="OHA333" s="534">
        <v>2027</v>
      </c>
      <c r="OHB333" s="534">
        <v>2028</v>
      </c>
      <c r="OHC333" s="534">
        <v>2029</v>
      </c>
      <c r="OHD333" s="534">
        <v>2030</v>
      </c>
      <c r="OHE333" s="362" t="s">
        <v>206</v>
      </c>
      <c r="OHF333" s="2"/>
      <c r="OHG333" s="534">
        <v>2025</v>
      </c>
      <c r="OHH333" s="534">
        <v>2026</v>
      </c>
      <c r="OHI333" s="534">
        <v>2027</v>
      </c>
      <c r="OHJ333" s="534">
        <v>2028</v>
      </c>
      <c r="OHK333" s="534">
        <v>2029</v>
      </c>
      <c r="OHL333" s="534">
        <v>2030</v>
      </c>
      <c r="OHM333" s="362" t="s">
        <v>206</v>
      </c>
      <c r="OHN333" s="2"/>
      <c r="OHO333" s="534">
        <v>2025</v>
      </c>
      <c r="OHP333" s="534">
        <v>2026</v>
      </c>
      <c r="OHQ333" s="534">
        <v>2027</v>
      </c>
      <c r="OHR333" s="534">
        <v>2028</v>
      </c>
      <c r="OHS333" s="534">
        <v>2029</v>
      </c>
      <c r="OHT333" s="534">
        <v>2030</v>
      </c>
      <c r="OHU333" s="362" t="s">
        <v>206</v>
      </c>
      <c r="OHV333" s="2"/>
      <c r="OHW333" s="534">
        <v>2025</v>
      </c>
      <c r="OHX333" s="534">
        <v>2026</v>
      </c>
      <c r="OHY333" s="534">
        <v>2027</v>
      </c>
      <c r="OHZ333" s="534">
        <v>2028</v>
      </c>
      <c r="OIA333" s="534">
        <v>2029</v>
      </c>
      <c r="OIB333" s="534">
        <v>2030</v>
      </c>
      <c r="OIC333" s="362" t="s">
        <v>206</v>
      </c>
      <c r="OID333" s="2"/>
      <c r="OIE333" s="534">
        <v>2025</v>
      </c>
      <c r="OIF333" s="534">
        <v>2026</v>
      </c>
      <c r="OIG333" s="534">
        <v>2027</v>
      </c>
      <c r="OIH333" s="534">
        <v>2028</v>
      </c>
      <c r="OII333" s="534">
        <v>2029</v>
      </c>
      <c r="OIJ333" s="534">
        <v>2030</v>
      </c>
      <c r="OIK333" s="362" t="s">
        <v>206</v>
      </c>
      <c r="OIL333" s="2"/>
      <c r="OIM333" s="534">
        <v>2025</v>
      </c>
      <c r="OIN333" s="534">
        <v>2026</v>
      </c>
      <c r="OIO333" s="534">
        <v>2027</v>
      </c>
      <c r="OIP333" s="534">
        <v>2028</v>
      </c>
      <c r="OIQ333" s="534">
        <v>2029</v>
      </c>
      <c r="OIR333" s="534">
        <v>2030</v>
      </c>
      <c r="OIS333" s="362" t="s">
        <v>206</v>
      </c>
      <c r="OIT333" s="2"/>
      <c r="OIU333" s="534">
        <v>2025</v>
      </c>
      <c r="OIV333" s="534">
        <v>2026</v>
      </c>
      <c r="OIW333" s="534">
        <v>2027</v>
      </c>
      <c r="OIX333" s="534">
        <v>2028</v>
      </c>
      <c r="OIY333" s="534">
        <v>2029</v>
      </c>
      <c r="OIZ333" s="534">
        <v>2030</v>
      </c>
      <c r="OJA333" s="362" t="s">
        <v>206</v>
      </c>
      <c r="OJB333" s="2"/>
      <c r="OJC333" s="534">
        <v>2025</v>
      </c>
      <c r="OJD333" s="534">
        <v>2026</v>
      </c>
      <c r="OJE333" s="534">
        <v>2027</v>
      </c>
      <c r="OJF333" s="534">
        <v>2028</v>
      </c>
      <c r="OJG333" s="534">
        <v>2029</v>
      </c>
      <c r="OJH333" s="534">
        <v>2030</v>
      </c>
      <c r="OJI333" s="362" t="s">
        <v>206</v>
      </c>
      <c r="OJJ333" s="2"/>
      <c r="OJK333" s="534">
        <v>2025</v>
      </c>
      <c r="OJL333" s="534">
        <v>2026</v>
      </c>
      <c r="OJM333" s="534">
        <v>2027</v>
      </c>
      <c r="OJN333" s="534">
        <v>2028</v>
      </c>
      <c r="OJO333" s="534">
        <v>2029</v>
      </c>
      <c r="OJP333" s="534">
        <v>2030</v>
      </c>
      <c r="OJQ333" s="362" t="s">
        <v>206</v>
      </c>
      <c r="OJR333" s="2"/>
      <c r="OJS333" s="534">
        <v>2025</v>
      </c>
      <c r="OJT333" s="534">
        <v>2026</v>
      </c>
      <c r="OJU333" s="534">
        <v>2027</v>
      </c>
      <c r="OJV333" s="534">
        <v>2028</v>
      </c>
      <c r="OJW333" s="534">
        <v>2029</v>
      </c>
      <c r="OJX333" s="534">
        <v>2030</v>
      </c>
      <c r="OJY333" s="362" t="s">
        <v>206</v>
      </c>
      <c r="OJZ333" s="2"/>
      <c r="OKA333" s="534">
        <v>2025</v>
      </c>
      <c r="OKB333" s="534">
        <v>2026</v>
      </c>
      <c r="OKC333" s="534">
        <v>2027</v>
      </c>
      <c r="OKD333" s="534">
        <v>2028</v>
      </c>
      <c r="OKE333" s="534">
        <v>2029</v>
      </c>
      <c r="OKF333" s="534">
        <v>2030</v>
      </c>
      <c r="OKG333" s="362" t="s">
        <v>206</v>
      </c>
      <c r="OKH333" s="2"/>
      <c r="OKI333" s="534">
        <v>2025</v>
      </c>
      <c r="OKJ333" s="534">
        <v>2026</v>
      </c>
      <c r="OKK333" s="534">
        <v>2027</v>
      </c>
      <c r="OKL333" s="534">
        <v>2028</v>
      </c>
      <c r="OKM333" s="534">
        <v>2029</v>
      </c>
      <c r="OKN333" s="534">
        <v>2030</v>
      </c>
      <c r="OKO333" s="362" t="s">
        <v>206</v>
      </c>
      <c r="OKP333" s="2"/>
      <c r="OKQ333" s="534">
        <v>2025</v>
      </c>
      <c r="OKR333" s="534">
        <v>2026</v>
      </c>
      <c r="OKS333" s="534">
        <v>2027</v>
      </c>
      <c r="OKT333" s="534">
        <v>2028</v>
      </c>
      <c r="OKU333" s="534">
        <v>2029</v>
      </c>
      <c r="OKV333" s="534">
        <v>2030</v>
      </c>
      <c r="OKW333" s="362" t="s">
        <v>206</v>
      </c>
      <c r="OKX333" s="2"/>
      <c r="OKY333" s="534">
        <v>2025</v>
      </c>
      <c r="OKZ333" s="534">
        <v>2026</v>
      </c>
      <c r="OLA333" s="534">
        <v>2027</v>
      </c>
      <c r="OLB333" s="534">
        <v>2028</v>
      </c>
      <c r="OLC333" s="534">
        <v>2029</v>
      </c>
      <c r="OLD333" s="534">
        <v>2030</v>
      </c>
      <c r="OLE333" s="362" t="s">
        <v>206</v>
      </c>
      <c r="OLF333" s="2"/>
      <c r="OLG333" s="534">
        <v>2025</v>
      </c>
      <c r="OLH333" s="534">
        <v>2026</v>
      </c>
      <c r="OLI333" s="534">
        <v>2027</v>
      </c>
      <c r="OLJ333" s="534">
        <v>2028</v>
      </c>
      <c r="OLK333" s="534">
        <v>2029</v>
      </c>
      <c r="OLL333" s="534">
        <v>2030</v>
      </c>
      <c r="OLM333" s="362" t="s">
        <v>206</v>
      </c>
      <c r="OLN333" s="2"/>
      <c r="OLO333" s="534">
        <v>2025</v>
      </c>
      <c r="OLP333" s="534">
        <v>2026</v>
      </c>
      <c r="OLQ333" s="534">
        <v>2027</v>
      </c>
      <c r="OLR333" s="534">
        <v>2028</v>
      </c>
      <c r="OLS333" s="534">
        <v>2029</v>
      </c>
      <c r="OLT333" s="534">
        <v>2030</v>
      </c>
      <c r="OLU333" s="362" t="s">
        <v>206</v>
      </c>
      <c r="OLV333" s="2"/>
      <c r="OLW333" s="534">
        <v>2025</v>
      </c>
      <c r="OLX333" s="534">
        <v>2026</v>
      </c>
      <c r="OLY333" s="534">
        <v>2027</v>
      </c>
      <c r="OLZ333" s="534">
        <v>2028</v>
      </c>
      <c r="OMA333" s="534">
        <v>2029</v>
      </c>
      <c r="OMB333" s="534">
        <v>2030</v>
      </c>
      <c r="OMC333" s="362" t="s">
        <v>206</v>
      </c>
      <c r="OMD333" s="2"/>
      <c r="OME333" s="534">
        <v>2025</v>
      </c>
      <c r="OMF333" s="534">
        <v>2026</v>
      </c>
      <c r="OMG333" s="534">
        <v>2027</v>
      </c>
      <c r="OMH333" s="534">
        <v>2028</v>
      </c>
      <c r="OMI333" s="534">
        <v>2029</v>
      </c>
      <c r="OMJ333" s="534">
        <v>2030</v>
      </c>
      <c r="OMK333" s="362" t="s">
        <v>206</v>
      </c>
      <c r="OML333" s="2"/>
      <c r="OMM333" s="534">
        <v>2025</v>
      </c>
      <c r="OMN333" s="534">
        <v>2026</v>
      </c>
      <c r="OMO333" s="534">
        <v>2027</v>
      </c>
      <c r="OMP333" s="534">
        <v>2028</v>
      </c>
      <c r="OMQ333" s="534">
        <v>2029</v>
      </c>
      <c r="OMR333" s="534">
        <v>2030</v>
      </c>
      <c r="OMS333" s="362" t="s">
        <v>206</v>
      </c>
      <c r="OMT333" s="2"/>
      <c r="OMU333" s="534">
        <v>2025</v>
      </c>
      <c r="OMV333" s="534">
        <v>2026</v>
      </c>
      <c r="OMW333" s="534">
        <v>2027</v>
      </c>
      <c r="OMX333" s="534">
        <v>2028</v>
      </c>
      <c r="OMY333" s="534">
        <v>2029</v>
      </c>
      <c r="OMZ333" s="534">
        <v>2030</v>
      </c>
      <c r="ONA333" s="362" t="s">
        <v>206</v>
      </c>
      <c r="ONB333" s="2"/>
      <c r="ONC333" s="534">
        <v>2025</v>
      </c>
      <c r="OND333" s="534">
        <v>2026</v>
      </c>
      <c r="ONE333" s="534">
        <v>2027</v>
      </c>
      <c r="ONF333" s="534">
        <v>2028</v>
      </c>
      <c r="ONG333" s="534">
        <v>2029</v>
      </c>
      <c r="ONH333" s="534">
        <v>2030</v>
      </c>
      <c r="ONI333" s="362" t="s">
        <v>206</v>
      </c>
      <c r="ONJ333" s="2"/>
      <c r="ONK333" s="534">
        <v>2025</v>
      </c>
      <c r="ONL333" s="534">
        <v>2026</v>
      </c>
      <c r="ONM333" s="534">
        <v>2027</v>
      </c>
      <c r="ONN333" s="534">
        <v>2028</v>
      </c>
      <c r="ONO333" s="534">
        <v>2029</v>
      </c>
      <c r="ONP333" s="534">
        <v>2030</v>
      </c>
      <c r="ONQ333" s="362" t="s">
        <v>206</v>
      </c>
      <c r="ONR333" s="2"/>
      <c r="ONS333" s="534">
        <v>2025</v>
      </c>
      <c r="ONT333" s="534">
        <v>2026</v>
      </c>
      <c r="ONU333" s="534">
        <v>2027</v>
      </c>
      <c r="ONV333" s="534">
        <v>2028</v>
      </c>
      <c r="ONW333" s="534">
        <v>2029</v>
      </c>
      <c r="ONX333" s="534">
        <v>2030</v>
      </c>
      <c r="ONY333" s="362" t="s">
        <v>206</v>
      </c>
      <c r="ONZ333" s="2"/>
      <c r="OOA333" s="534">
        <v>2025</v>
      </c>
      <c r="OOB333" s="534">
        <v>2026</v>
      </c>
      <c r="OOC333" s="534">
        <v>2027</v>
      </c>
      <c r="OOD333" s="534">
        <v>2028</v>
      </c>
      <c r="OOE333" s="534">
        <v>2029</v>
      </c>
      <c r="OOF333" s="534">
        <v>2030</v>
      </c>
      <c r="OOG333" s="362" t="s">
        <v>206</v>
      </c>
      <c r="OOH333" s="2"/>
      <c r="OOI333" s="534">
        <v>2025</v>
      </c>
      <c r="OOJ333" s="534">
        <v>2026</v>
      </c>
      <c r="OOK333" s="534">
        <v>2027</v>
      </c>
      <c r="OOL333" s="534">
        <v>2028</v>
      </c>
      <c r="OOM333" s="534">
        <v>2029</v>
      </c>
      <c r="OON333" s="534">
        <v>2030</v>
      </c>
      <c r="OOO333" s="362" t="s">
        <v>206</v>
      </c>
      <c r="OOP333" s="2"/>
      <c r="OOQ333" s="534">
        <v>2025</v>
      </c>
      <c r="OOR333" s="534">
        <v>2026</v>
      </c>
      <c r="OOS333" s="534">
        <v>2027</v>
      </c>
      <c r="OOT333" s="534">
        <v>2028</v>
      </c>
      <c r="OOU333" s="534">
        <v>2029</v>
      </c>
      <c r="OOV333" s="534">
        <v>2030</v>
      </c>
      <c r="OOW333" s="362" t="s">
        <v>206</v>
      </c>
      <c r="OOX333" s="2"/>
      <c r="OOY333" s="534">
        <v>2025</v>
      </c>
      <c r="OOZ333" s="534">
        <v>2026</v>
      </c>
      <c r="OPA333" s="534">
        <v>2027</v>
      </c>
      <c r="OPB333" s="534">
        <v>2028</v>
      </c>
      <c r="OPC333" s="534">
        <v>2029</v>
      </c>
      <c r="OPD333" s="534">
        <v>2030</v>
      </c>
      <c r="OPE333" s="362" t="s">
        <v>206</v>
      </c>
      <c r="OPF333" s="2"/>
      <c r="OPG333" s="534">
        <v>2025</v>
      </c>
      <c r="OPH333" s="534">
        <v>2026</v>
      </c>
      <c r="OPI333" s="534">
        <v>2027</v>
      </c>
      <c r="OPJ333" s="534">
        <v>2028</v>
      </c>
      <c r="OPK333" s="534">
        <v>2029</v>
      </c>
      <c r="OPL333" s="534">
        <v>2030</v>
      </c>
      <c r="OPM333" s="362" t="s">
        <v>206</v>
      </c>
      <c r="OPN333" s="2"/>
      <c r="OPO333" s="534">
        <v>2025</v>
      </c>
      <c r="OPP333" s="534">
        <v>2026</v>
      </c>
      <c r="OPQ333" s="534">
        <v>2027</v>
      </c>
      <c r="OPR333" s="534">
        <v>2028</v>
      </c>
      <c r="OPS333" s="534">
        <v>2029</v>
      </c>
      <c r="OPT333" s="534">
        <v>2030</v>
      </c>
      <c r="OPU333" s="362" t="s">
        <v>206</v>
      </c>
      <c r="OPV333" s="2"/>
      <c r="OPW333" s="534">
        <v>2025</v>
      </c>
      <c r="OPX333" s="534">
        <v>2026</v>
      </c>
      <c r="OPY333" s="534">
        <v>2027</v>
      </c>
      <c r="OPZ333" s="534">
        <v>2028</v>
      </c>
      <c r="OQA333" s="534">
        <v>2029</v>
      </c>
      <c r="OQB333" s="534">
        <v>2030</v>
      </c>
      <c r="OQC333" s="362" t="s">
        <v>206</v>
      </c>
      <c r="OQD333" s="2"/>
      <c r="OQE333" s="534">
        <v>2025</v>
      </c>
      <c r="OQF333" s="534">
        <v>2026</v>
      </c>
      <c r="OQG333" s="534">
        <v>2027</v>
      </c>
      <c r="OQH333" s="534">
        <v>2028</v>
      </c>
      <c r="OQI333" s="534">
        <v>2029</v>
      </c>
      <c r="OQJ333" s="534">
        <v>2030</v>
      </c>
      <c r="OQK333" s="362" t="s">
        <v>206</v>
      </c>
      <c r="OQL333" s="2"/>
      <c r="OQM333" s="534">
        <v>2025</v>
      </c>
      <c r="OQN333" s="534">
        <v>2026</v>
      </c>
      <c r="OQO333" s="534">
        <v>2027</v>
      </c>
      <c r="OQP333" s="534">
        <v>2028</v>
      </c>
      <c r="OQQ333" s="534">
        <v>2029</v>
      </c>
      <c r="OQR333" s="534">
        <v>2030</v>
      </c>
      <c r="OQS333" s="362" t="s">
        <v>206</v>
      </c>
      <c r="OQT333" s="2"/>
      <c r="OQU333" s="534">
        <v>2025</v>
      </c>
      <c r="OQV333" s="534">
        <v>2026</v>
      </c>
      <c r="OQW333" s="534">
        <v>2027</v>
      </c>
      <c r="OQX333" s="534">
        <v>2028</v>
      </c>
      <c r="OQY333" s="534">
        <v>2029</v>
      </c>
      <c r="OQZ333" s="534">
        <v>2030</v>
      </c>
      <c r="ORA333" s="362" t="s">
        <v>206</v>
      </c>
      <c r="ORB333" s="2"/>
      <c r="ORC333" s="534">
        <v>2025</v>
      </c>
      <c r="ORD333" s="534">
        <v>2026</v>
      </c>
      <c r="ORE333" s="534">
        <v>2027</v>
      </c>
      <c r="ORF333" s="534">
        <v>2028</v>
      </c>
      <c r="ORG333" s="534">
        <v>2029</v>
      </c>
      <c r="ORH333" s="534">
        <v>2030</v>
      </c>
      <c r="ORI333" s="362" t="s">
        <v>206</v>
      </c>
      <c r="ORJ333" s="2"/>
      <c r="ORK333" s="534">
        <v>2025</v>
      </c>
      <c r="ORL333" s="534">
        <v>2026</v>
      </c>
      <c r="ORM333" s="534">
        <v>2027</v>
      </c>
      <c r="ORN333" s="534">
        <v>2028</v>
      </c>
      <c r="ORO333" s="534">
        <v>2029</v>
      </c>
      <c r="ORP333" s="534">
        <v>2030</v>
      </c>
      <c r="ORQ333" s="362" t="s">
        <v>206</v>
      </c>
      <c r="ORR333" s="2"/>
      <c r="ORS333" s="534">
        <v>2025</v>
      </c>
      <c r="ORT333" s="534">
        <v>2026</v>
      </c>
      <c r="ORU333" s="534">
        <v>2027</v>
      </c>
      <c r="ORV333" s="534">
        <v>2028</v>
      </c>
      <c r="ORW333" s="534">
        <v>2029</v>
      </c>
      <c r="ORX333" s="534">
        <v>2030</v>
      </c>
      <c r="ORY333" s="362" t="s">
        <v>206</v>
      </c>
      <c r="ORZ333" s="2"/>
      <c r="OSA333" s="534">
        <v>2025</v>
      </c>
      <c r="OSB333" s="534">
        <v>2026</v>
      </c>
      <c r="OSC333" s="534">
        <v>2027</v>
      </c>
      <c r="OSD333" s="534">
        <v>2028</v>
      </c>
      <c r="OSE333" s="534">
        <v>2029</v>
      </c>
      <c r="OSF333" s="534">
        <v>2030</v>
      </c>
      <c r="OSG333" s="362" t="s">
        <v>206</v>
      </c>
      <c r="OSH333" s="2"/>
      <c r="OSI333" s="534">
        <v>2025</v>
      </c>
      <c r="OSJ333" s="534">
        <v>2026</v>
      </c>
      <c r="OSK333" s="534">
        <v>2027</v>
      </c>
      <c r="OSL333" s="534">
        <v>2028</v>
      </c>
      <c r="OSM333" s="534">
        <v>2029</v>
      </c>
      <c r="OSN333" s="534">
        <v>2030</v>
      </c>
      <c r="OSO333" s="362" t="s">
        <v>206</v>
      </c>
      <c r="OSP333" s="2"/>
      <c r="OSQ333" s="534">
        <v>2025</v>
      </c>
      <c r="OSR333" s="534">
        <v>2026</v>
      </c>
      <c r="OSS333" s="534">
        <v>2027</v>
      </c>
      <c r="OST333" s="534">
        <v>2028</v>
      </c>
      <c r="OSU333" s="534">
        <v>2029</v>
      </c>
      <c r="OSV333" s="534">
        <v>2030</v>
      </c>
      <c r="OSW333" s="362" t="s">
        <v>206</v>
      </c>
      <c r="OSX333" s="2"/>
      <c r="OSY333" s="534">
        <v>2025</v>
      </c>
      <c r="OSZ333" s="534">
        <v>2026</v>
      </c>
      <c r="OTA333" s="534">
        <v>2027</v>
      </c>
      <c r="OTB333" s="534">
        <v>2028</v>
      </c>
      <c r="OTC333" s="534">
        <v>2029</v>
      </c>
      <c r="OTD333" s="534">
        <v>2030</v>
      </c>
      <c r="OTE333" s="362" t="s">
        <v>206</v>
      </c>
      <c r="OTF333" s="2"/>
      <c r="OTG333" s="534">
        <v>2025</v>
      </c>
      <c r="OTH333" s="534">
        <v>2026</v>
      </c>
      <c r="OTI333" s="534">
        <v>2027</v>
      </c>
      <c r="OTJ333" s="534">
        <v>2028</v>
      </c>
      <c r="OTK333" s="534">
        <v>2029</v>
      </c>
      <c r="OTL333" s="534">
        <v>2030</v>
      </c>
      <c r="OTM333" s="362" t="s">
        <v>206</v>
      </c>
      <c r="OTN333" s="2"/>
      <c r="OTO333" s="534">
        <v>2025</v>
      </c>
      <c r="OTP333" s="534">
        <v>2026</v>
      </c>
      <c r="OTQ333" s="534">
        <v>2027</v>
      </c>
      <c r="OTR333" s="534">
        <v>2028</v>
      </c>
      <c r="OTS333" s="534">
        <v>2029</v>
      </c>
      <c r="OTT333" s="534">
        <v>2030</v>
      </c>
      <c r="OTU333" s="362" t="s">
        <v>206</v>
      </c>
      <c r="OTV333" s="2"/>
      <c r="OTW333" s="534">
        <v>2025</v>
      </c>
      <c r="OTX333" s="534">
        <v>2026</v>
      </c>
      <c r="OTY333" s="534">
        <v>2027</v>
      </c>
      <c r="OTZ333" s="534">
        <v>2028</v>
      </c>
      <c r="OUA333" s="534">
        <v>2029</v>
      </c>
      <c r="OUB333" s="534">
        <v>2030</v>
      </c>
      <c r="OUC333" s="362" t="s">
        <v>206</v>
      </c>
      <c r="OUD333" s="2"/>
      <c r="OUE333" s="534">
        <v>2025</v>
      </c>
      <c r="OUF333" s="534">
        <v>2026</v>
      </c>
      <c r="OUG333" s="534">
        <v>2027</v>
      </c>
      <c r="OUH333" s="534">
        <v>2028</v>
      </c>
      <c r="OUI333" s="534">
        <v>2029</v>
      </c>
      <c r="OUJ333" s="534">
        <v>2030</v>
      </c>
      <c r="OUK333" s="362" t="s">
        <v>206</v>
      </c>
      <c r="OUL333" s="2"/>
      <c r="OUM333" s="534">
        <v>2025</v>
      </c>
      <c r="OUN333" s="534">
        <v>2026</v>
      </c>
      <c r="OUO333" s="534">
        <v>2027</v>
      </c>
      <c r="OUP333" s="534">
        <v>2028</v>
      </c>
      <c r="OUQ333" s="534">
        <v>2029</v>
      </c>
      <c r="OUR333" s="534">
        <v>2030</v>
      </c>
      <c r="OUS333" s="362" t="s">
        <v>206</v>
      </c>
      <c r="OUT333" s="2"/>
      <c r="OUU333" s="534">
        <v>2025</v>
      </c>
      <c r="OUV333" s="534">
        <v>2026</v>
      </c>
      <c r="OUW333" s="534">
        <v>2027</v>
      </c>
      <c r="OUX333" s="534">
        <v>2028</v>
      </c>
      <c r="OUY333" s="534">
        <v>2029</v>
      </c>
      <c r="OUZ333" s="534">
        <v>2030</v>
      </c>
      <c r="OVA333" s="362" t="s">
        <v>206</v>
      </c>
      <c r="OVB333" s="2"/>
      <c r="OVC333" s="534">
        <v>2025</v>
      </c>
      <c r="OVD333" s="534">
        <v>2026</v>
      </c>
      <c r="OVE333" s="534">
        <v>2027</v>
      </c>
      <c r="OVF333" s="534">
        <v>2028</v>
      </c>
      <c r="OVG333" s="534">
        <v>2029</v>
      </c>
      <c r="OVH333" s="534">
        <v>2030</v>
      </c>
      <c r="OVI333" s="362" t="s">
        <v>206</v>
      </c>
      <c r="OVJ333" s="2"/>
      <c r="OVK333" s="534">
        <v>2025</v>
      </c>
      <c r="OVL333" s="534">
        <v>2026</v>
      </c>
      <c r="OVM333" s="534">
        <v>2027</v>
      </c>
      <c r="OVN333" s="534">
        <v>2028</v>
      </c>
      <c r="OVO333" s="534">
        <v>2029</v>
      </c>
      <c r="OVP333" s="534">
        <v>2030</v>
      </c>
      <c r="OVQ333" s="362" t="s">
        <v>206</v>
      </c>
      <c r="OVR333" s="2"/>
      <c r="OVS333" s="534">
        <v>2025</v>
      </c>
      <c r="OVT333" s="534">
        <v>2026</v>
      </c>
      <c r="OVU333" s="534">
        <v>2027</v>
      </c>
      <c r="OVV333" s="534">
        <v>2028</v>
      </c>
      <c r="OVW333" s="534">
        <v>2029</v>
      </c>
      <c r="OVX333" s="534">
        <v>2030</v>
      </c>
      <c r="OVY333" s="362" t="s">
        <v>206</v>
      </c>
      <c r="OVZ333" s="2"/>
      <c r="OWA333" s="534">
        <v>2025</v>
      </c>
      <c r="OWB333" s="534">
        <v>2026</v>
      </c>
      <c r="OWC333" s="534">
        <v>2027</v>
      </c>
      <c r="OWD333" s="534">
        <v>2028</v>
      </c>
      <c r="OWE333" s="534">
        <v>2029</v>
      </c>
      <c r="OWF333" s="534">
        <v>2030</v>
      </c>
      <c r="OWG333" s="362" t="s">
        <v>206</v>
      </c>
      <c r="OWH333" s="2"/>
      <c r="OWI333" s="534">
        <v>2025</v>
      </c>
      <c r="OWJ333" s="534">
        <v>2026</v>
      </c>
      <c r="OWK333" s="534">
        <v>2027</v>
      </c>
      <c r="OWL333" s="534">
        <v>2028</v>
      </c>
      <c r="OWM333" s="534">
        <v>2029</v>
      </c>
      <c r="OWN333" s="534">
        <v>2030</v>
      </c>
      <c r="OWO333" s="362" t="s">
        <v>206</v>
      </c>
      <c r="OWP333" s="2"/>
      <c r="OWQ333" s="534">
        <v>2025</v>
      </c>
      <c r="OWR333" s="534">
        <v>2026</v>
      </c>
      <c r="OWS333" s="534">
        <v>2027</v>
      </c>
      <c r="OWT333" s="534">
        <v>2028</v>
      </c>
      <c r="OWU333" s="534">
        <v>2029</v>
      </c>
      <c r="OWV333" s="534">
        <v>2030</v>
      </c>
      <c r="OWW333" s="362" t="s">
        <v>206</v>
      </c>
      <c r="OWX333" s="2"/>
      <c r="OWY333" s="534">
        <v>2025</v>
      </c>
      <c r="OWZ333" s="534">
        <v>2026</v>
      </c>
      <c r="OXA333" s="534">
        <v>2027</v>
      </c>
      <c r="OXB333" s="534">
        <v>2028</v>
      </c>
      <c r="OXC333" s="534">
        <v>2029</v>
      </c>
      <c r="OXD333" s="534">
        <v>2030</v>
      </c>
      <c r="OXE333" s="362" t="s">
        <v>206</v>
      </c>
      <c r="OXF333" s="2"/>
      <c r="OXG333" s="534">
        <v>2025</v>
      </c>
      <c r="OXH333" s="534">
        <v>2026</v>
      </c>
      <c r="OXI333" s="534">
        <v>2027</v>
      </c>
      <c r="OXJ333" s="534">
        <v>2028</v>
      </c>
      <c r="OXK333" s="534">
        <v>2029</v>
      </c>
      <c r="OXL333" s="534">
        <v>2030</v>
      </c>
      <c r="OXM333" s="362" t="s">
        <v>206</v>
      </c>
      <c r="OXN333" s="2"/>
      <c r="OXO333" s="534">
        <v>2025</v>
      </c>
      <c r="OXP333" s="534">
        <v>2026</v>
      </c>
      <c r="OXQ333" s="534">
        <v>2027</v>
      </c>
      <c r="OXR333" s="534">
        <v>2028</v>
      </c>
      <c r="OXS333" s="534">
        <v>2029</v>
      </c>
      <c r="OXT333" s="534">
        <v>2030</v>
      </c>
      <c r="OXU333" s="362" t="s">
        <v>206</v>
      </c>
      <c r="OXV333" s="2"/>
      <c r="OXW333" s="534">
        <v>2025</v>
      </c>
      <c r="OXX333" s="534">
        <v>2026</v>
      </c>
      <c r="OXY333" s="534">
        <v>2027</v>
      </c>
      <c r="OXZ333" s="534">
        <v>2028</v>
      </c>
      <c r="OYA333" s="534">
        <v>2029</v>
      </c>
      <c r="OYB333" s="534">
        <v>2030</v>
      </c>
      <c r="OYC333" s="362" t="s">
        <v>206</v>
      </c>
      <c r="OYD333" s="2"/>
      <c r="OYE333" s="534">
        <v>2025</v>
      </c>
      <c r="OYF333" s="534">
        <v>2026</v>
      </c>
      <c r="OYG333" s="534">
        <v>2027</v>
      </c>
      <c r="OYH333" s="534">
        <v>2028</v>
      </c>
      <c r="OYI333" s="534">
        <v>2029</v>
      </c>
      <c r="OYJ333" s="534">
        <v>2030</v>
      </c>
      <c r="OYK333" s="362" t="s">
        <v>206</v>
      </c>
      <c r="OYL333" s="2"/>
      <c r="OYM333" s="534">
        <v>2025</v>
      </c>
      <c r="OYN333" s="534">
        <v>2026</v>
      </c>
      <c r="OYO333" s="534">
        <v>2027</v>
      </c>
      <c r="OYP333" s="534">
        <v>2028</v>
      </c>
      <c r="OYQ333" s="534">
        <v>2029</v>
      </c>
      <c r="OYR333" s="534">
        <v>2030</v>
      </c>
      <c r="OYS333" s="362" t="s">
        <v>206</v>
      </c>
      <c r="OYT333" s="2"/>
      <c r="OYU333" s="534">
        <v>2025</v>
      </c>
      <c r="OYV333" s="534">
        <v>2026</v>
      </c>
      <c r="OYW333" s="534">
        <v>2027</v>
      </c>
      <c r="OYX333" s="534">
        <v>2028</v>
      </c>
      <c r="OYY333" s="534">
        <v>2029</v>
      </c>
      <c r="OYZ333" s="534">
        <v>2030</v>
      </c>
      <c r="OZA333" s="362" t="s">
        <v>206</v>
      </c>
      <c r="OZB333" s="2"/>
      <c r="OZC333" s="534">
        <v>2025</v>
      </c>
      <c r="OZD333" s="534">
        <v>2026</v>
      </c>
      <c r="OZE333" s="534">
        <v>2027</v>
      </c>
      <c r="OZF333" s="534">
        <v>2028</v>
      </c>
      <c r="OZG333" s="534">
        <v>2029</v>
      </c>
      <c r="OZH333" s="534">
        <v>2030</v>
      </c>
      <c r="OZI333" s="362" t="s">
        <v>206</v>
      </c>
      <c r="OZJ333" s="2"/>
      <c r="OZK333" s="534">
        <v>2025</v>
      </c>
      <c r="OZL333" s="534">
        <v>2026</v>
      </c>
      <c r="OZM333" s="534">
        <v>2027</v>
      </c>
      <c r="OZN333" s="534">
        <v>2028</v>
      </c>
      <c r="OZO333" s="534">
        <v>2029</v>
      </c>
      <c r="OZP333" s="534">
        <v>2030</v>
      </c>
      <c r="OZQ333" s="362" t="s">
        <v>206</v>
      </c>
      <c r="OZR333" s="2"/>
      <c r="OZS333" s="534">
        <v>2025</v>
      </c>
      <c r="OZT333" s="534">
        <v>2026</v>
      </c>
      <c r="OZU333" s="534">
        <v>2027</v>
      </c>
      <c r="OZV333" s="534">
        <v>2028</v>
      </c>
      <c r="OZW333" s="534">
        <v>2029</v>
      </c>
      <c r="OZX333" s="534">
        <v>2030</v>
      </c>
      <c r="OZY333" s="362" t="s">
        <v>206</v>
      </c>
      <c r="OZZ333" s="2"/>
      <c r="PAA333" s="534">
        <v>2025</v>
      </c>
      <c r="PAB333" s="534">
        <v>2026</v>
      </c>
      <c r="PAC333" s="534">
        <v>2027</v>
      </c>
      <c r="PAD333" s="534">
        <v>2028</v>
      </c>
      <c r="PAE333" s="534">
        <v>2029</v>
      </c>
      <c r="PAF333" s="534">
        <v>2030</v>
      </c>
      <c r="PAG333" s="362" t="s">
        <v>206</v>
      </c>
      <c r="PAH333" s="2"/>
      <c r="PAI333" s="534">
        <v>2025</v>
      </c>
      <c r="PAJ333" s="534">
        <v>2026</v>
      </c>
      <c r="PAK333" s="534">
        <v>2027</v>
      </c>
      <c r="PAL333" s="534">
        <v>2028</v>
      </c>
      <c r="PAM333" s="534">
        <v>2029</v>
      </c>
      <c r="PAN333" s="534">
        <v>2030</v>
      </c>
      <c r="PAO333" s="362" t="s">
        <v>206</v>
      </c>
      <c r="PAP333" s="2"/>
      <c r="PAQ333" s="534">
        <v>2025</v>
      </c>
      <c r="PAR333" s="534">
        <v>2026</v>
      </c>
      <c r="PAS333" s="534">
        <v>2027</v>
      </c>
      <c r="PAT333" s="534">
        <v>2028</v>
      </c>
      <c r="PAU333" s="534">
        <v>2029</v>
      </c>
      <c r="PAV333" s="534">
        <v>2030</v>
      </c>
      <c r="PAW333" s="362" t="s">
        <v>206</v>
      </c>
      <c r="PAX333" s="2"/>
      <c r="PAY333" s="534">
        <v>2025</v>
      </c>
      <c r="PAZ333" s="534">
        <v>2026</v>
      </c>
      <c r="PBA333" s="534">
        <v>2027</v>
      </c>
      <c r="PBB333" s="534">
        <v>2028</v>
      </c>
      <c r="PBC333" s="534">
        <v>2029</v>
      </c>
      <c r="PBD333" s="534">
        <v>2030</v>
      </c>
      <c r="PBE333" s="362" t="s">
        <v>206</v>
      </c>
      <c r="PBF333" s="2"/>
      <c r="PBG333" s="534">
        <v>2025</v>
      </c>
      <c r="PBH333" s="534">
        <v>2026</v>
      </c>
      <c r="PBI333" s="534">
        <v>2027</v>
      </c>
      <c r="PBJ333" s="534">
        <v>2028</v>
      </c>
      <c r="PBK333" s="534">
        <v>2029</v>
      </c>
      <c r="PBL333" s="534">
        <v>2030</v>
      </c>
      <c r="PBM333" s="362" t="s">
        <v>206</v>
      </c>
      <c r="PBN333" s="2"/>
      <c r="PBO333" s="534">
        <v>2025</v>
      </c>
      <c r="PBP333" s="534">
        <v>2026</v>
      </c>
      <c r="PBQ333" s="534">
        <v>2027</v>
      </c>
      <c r="PBR333" s="534">
        <v>2028</v>
      </c>
      <c r="PBS333" s="534">
        <v>2029</v>
      </c>
      <c r="PBT333" s="534">
        <v>2030</v>
      </c>
      <c r="PBU333" s="362" t="s">
        <v>206</v>
      </c>
      <c r="PBV333" s="2"/>
      <c r="PBW333" s="534">
        <v>2025</v>
      </c>
      <c r="PBX333" s="534">
        <v>2026</v>
      </c>
      <c r="PBY333" s="534">
        <v>2027</v>
      </c>
      <c r="PBZ333" s="534">
        <v>2028</v>
      </c>
      <c r="PCA333" s="534">
        <v>2029</v>
      </c>
      <c r="PCB333" s="534">
        <v>2030</v>
      </c>
      <c r="PCC333" s="362" t="s">
        <v>206</v>
      </c>
      <c r="PCD333" s="2"/>
      <c r="PCE333" s="534">
        <v>2025</v>
      </c>
      <c r="PCF333" s="534">
        <v>2026</v>
      </c>
      <c r="PCG333" s="534">
        <v>2027</v>
      </c>
      <c r="PCH333" s="534">
        <v>2028</v>
      </c>
      <c r="PCI333" s="534">
        <v>2029</v>
      </c>
      <c r="PCJ333" s="534">
        <v>2030</v>
      </c>
      <c r="PCK333" s="362" t="s">
        <v>206</v>
      </c>
      <c r="PCL333" s="2"/>
      <c r="PCM333" s="534">
        <v>2025</v>
      </c>
      <c r="PCN333" s="534">
        <v>2026</v>
      </c>
      <c r="PCO333" s="534">
        <v>2027</v>
      </c>
      <c r="PCP333" s="534">
        <v>2028</v>
      </c>
      <c r="PCQ333" s="534">
        <v>2029</v>
      </c>
      <c r="PCR333" s="534">
        <v>2030</v>
      </c>
      <c r="PCS333" s="362" t="s">
        <v>206</v>
      </c>
      <c r="PCT333" s="2"/>
      <c r="PCU333" s="534">
        <v>2025</v>
      </c>
      <c r="PCV333" s="534">
        <v>2026</v>
      </c>
      <c r="PCW333" s="534">
        <v>2027</v>
      </c>
      <c r="PCX333" s="534">
        <v>2028</v>
      </c>
      <c r="PCY333" s="534">
        <v>2029</v>
      </c>
      <c r="PCZ333" s="534">
        <v>2030</v>
      </c>
      <c r="PDA333" s="362" t="s">
        <v>206</v>
      </c>
      <c r="PDB333" s="2"/>
      <c r="PDC333" s="534">
        <v>2025</v>
      </c>
      <c r="PDD333" s="534">
        <v>2026</v>
      </c>
      <c r="PDE333" s="534">
        <v>2027</v>
      </c>
      <c r="PDF333" s="534">
        <v>2028</v>
      </c>
      <c r="PDG333" s="534">
        <v>2029</v>
      </c>
      <c r="PDH333" s="534">
        <v>2030</v>
      </c>
      <c r="PDI333" s="362" t="s">
        <v>206</v>
      </c>
      <c r="PDJ333" s="2"/>
      <c r="PDK333" s="534">
        <v>2025</v>
      </c>
      <c r="PDL333" s="534">
        <v>2026</v>
      </c>
      <c r="PDM333" s="534">
        <v>2027</v>
      </c>
      <c r="PDN333" s="534">
        <v>2028</v>
      </c>
      <c r="PDO333" s="534">
        <v>2029</v>
      </c>
      <c r="PDP333" s="534">
        <v>2030</v>
      </c>
      <c r="PDQ333" s="362" t="s">
        <v>206</v>
      </c>
      <c r="PDR333" s="2"/>
      <c r="PDS333" s="534">
        <v>2025</v>
      </c>
      <c r="PDT333" s="534">
        <v>2026</v>
      </c>
      <c r="PDU333" s="534">
        <v>2027</v>
      </c>
      <c r="PDV333" s="534">
        <v>2028</v>
      </c>
      <c r="PDW333" s="534">
        <v>2029</v>
      </c>
      <c r="PDX333" s="534">
        <v>2030</v>
      </c>
      <c r="PDY333" s="362" t="s">
        <v>206</v>
      </c>
      <c r="PDZ333" s="2"/>
      <c r="PEA333" s="534">
        <v>2025</v>
      </c>
      <c r="PEB333" s="534">
        <v>2026</v>
      </c>
      <c r="PEC333" s="534">
        <v>2027</v>
      </c>
      <c r="PED333" s="534">
        <v>2028</v>
      </c>
      <c r="PEE333" s="534">
        <v>2029</v>
      </c>
      <c r="PEF333" s="534">
        <v>2030</v>
      </c>
      <c r="PEG333" s="362" t="s">
        <v>206</v>
      </c>
      <c r="PEH333" s="2"/>
      <c r="PEI333" s="534">
        <v>2025</v>
      </c>
      <c r="PEJ333" s="534">
        <v>2026</v>
      </c>
      <c r="PEK333" s="534">
        <v>2027</v>
      </c>
      <c r="PEL333" s="534">
        <v>2028</v>
      </c>
      <c r="PEM333" s="534">
        <v>2029</v>
      </c>
      <c r="PEN333" s="534">
        <v>2030</v>
      </c>
      <c r="PEO333" s="362" t="s">
        <v>206</v>
      </c>
      <c r="PEP333" s="2"/>
      <c r="PEQ333" s="534">
        <v>2025</v>
      </c>
      <c r="PER333" s="534">
        <v>2026</v>
      </c>
      <c r="PES333" s="534">
        <v>2027</v>
      </c>
      <c r="PET333" s="534">
        <v>2028</v>
      </c>
      <c r="PEU333" s="534">
        <v>2029</v>
      </c>
      <c r="PEV333" s="534">
        <v>2030</v>
      </c>
      <c r="PEW333" s="362" t="s">
        <v>206</v>
      </c>
      <c r="PEX333" s="2"/>
      <c r="PEY333" s="534">
        <v>2025</v>
      </c>
      <c r="PEZ333" s="534">
        <v>2026</v>
      </c>
      <c r="PFA333" s="534">
        <v>2027</v>
      </c>
      <c r="PFB333" s="534">
        <v>2028</v>
      </c>
      <c r="PFC333" s="534">
        <v>2029</v>
      </c>
      <c r="PFD333" s="534">
        <v>2030</v>
      </c>
      <c r="PFE333" s="362" t="s">
        <v>206</v>
      </c>
      <c r="PFF333" s="2"/>
      <c r="PFG333" s="534">
        <v>2025</v>
      </c>
      <c r="PFH333" s="534">
        <v>2026</v>
      </c>
      <c r="PFI333" s="534">
        <v>2027</v>
      </c>
      <c r="PFJ333" s="534">
        <v>2028</v>
      </c>
      <c r="PFK333" s="534">
        <v>2029</v>
      </c>
      <c r="PFL333" s="534">
        <v>2030</v>
      </c>
      <c r="PFM333" s="362" t="s">
        <v>206</v>
      </c>
      <c r="PFN333" s="2"/>
      <c r="PFO333" s="534">
        <v>2025</v>
      </c>
      <c r="PFP333" s="534">
        <v>2026</v>
      </c>
      <c r="PFQ333" s="534">
        <v>2027</v>
      </c>
      <c r="PFR333" s="534">
        <v>2028</v>
      </c>
      <c r="PFS333" s="534">
        <v>2029</v>
      </c>
      <c r="PFT333" s="534">
        <v>2030</v>
      </c>
      <c r="PFU333" s="362" t="s">
        <v>206</v>
      </c>
      <c r="PFV333" s="2"/>
      <c r="PFW333" s="534">
        <v>2025</v>
      </c>
      <c r="PFX333" s="534">
        <v>2026</v>
      </c>
      <c r="PFY333" s="534">
        <v>2027</v>
      </c>
      <c r="PFZ333" s="534">
        <v>2028</v>
      </c>
      <c r="PGA333" s="534">
        <v>2029</v>
      </c>
      <c r="PGB333" s="534">
        <v>2030</v>
      </c>
      <c r="PGC333" s="362" t="s">
        <v>206</v>
      </c>
      <c r="PGD333" s="2"/>
      <c r="PGE333" s="534">
        <v>2025</v>
      </c>
      <c r="PGF333" s="534">
        <v>2026</v>
      </c>
      <c r="PGG333" s="534">
        <v>2027</v>
      </c>
      <c r="PGH333" s="534">
        <v>2028</v>
      </c>
      <c r="PGI333" s="534">
        <v>2029</v>
      </c>
      <c r="PGJ333" s="534">
        <v>2030</v>
      </c>
      <c r="PGK333" s="362" t="s">
        <v>206</v>
      </c>
      <c r="PGL333" s="2"/>
      <c r="PGM333" s="534">
        <v>2025</v>
      </c>
      <c r="PGN333" s="534">
        <v>2026</v>
      </c>
      <c r="PGO333" s="534">
        <v>2027</v>
      </c>
      <c r="PGP333" s="534">
        <v>2028</v>
      </c>
      <c r="PGQ333" s="534">
        <v>2029</v>
      </c>
      <c r="PGR333" s="534">
        <v>2030</v>
      </c>
      <c r="PGS333" s="362" t="s">
        <v>206</v>
      </c>
      <c r="PGT333" s="2"/>
      <c r="PGU333" s="534">
        <v>2025</v>
      </c>
      <c r="PGV333" s="534">
        <v>2026</v>
      </c>
      <c r="PGW333" s="534">
        <v>2027</v>
      </c>
      <c r="PGX333" s="534">
        <v>2028</v>
      </c>
      <c r="PGY333" s="534">
        <v>2029</v>
      </c>
      <c r="PGZ333" s="534">
        <v>2030</v>
      </c>
      <c r="PHA333" s="362" t="s">
        <v>206</v>
      </c>
      <c r="PHB333" s="2"/>
      <c r="PHC333" s="534">
        <v>2025</v>
      </c>
      <c r="PHD333" s="534">
        <v>2026</v>
      </c>
      <c r="PHE333" s="534">
        <v>2027</v>
      </c>
      <c r="PHF333" s="534">
        <v>2028</v>
      </c>
      <c r="PHG333" s="534">
        <v>2029</v>
      </c>
      <c r="PHH333" s="534">
        <v>2030</v>
      </c>
      <c r="PHI333" s="362" t="s">
        <v>206</v>
      </c>
      <c r="PHJ333" s="2"/>
      <c r="PHK333" s="534">
        <v>2025</v>
      </c>
      <c r="PHL333" s="534">
        <v>2026</v>
      </c>
      <c r="PHM333" s="534">
        <v>2027</v>
      </c>
      <c r="PHN333" s="534">
        <v>2028</v>
      </c>
      <c r="PHO333" s="534">
        <v>2029</v>
      </c>
      <c r="PHP333" s="534">
        <v>2030</v>
      </c>
      <c r="PHQ333" s="362" t="s">
        <v>206</v>
      </c>
      <c r="PHR333" s="2"/>
      <c r="PHS333" s="534">
        <v>2025</v>
      </c>
      <c r="PHT333" s="534">
        <v>2026</v>
      </c>
      <c r="PHU333" s="534">
        <v>2027</v>
      </c>
      <c r="PHV333" s="534">
        <v>2028</v>
      </c>
      <c r="PHW333" s="534">
        <v>2029</v>
      </c>
      <c r="PHX333" s="534">
        <v>2030</v>
      </c>
      <c r="PHY333" s="362" t="s">
        <v>206</v>
      </c>
      <c r="PHZ333" s="2"/>
      <c r="PIA333" s="534">
        <v>2025</v>
      </c>
      <c r="PIB333" s="534">
        <v>2026</v>
      </c>
      <c r="PIC333" s="534">
        <v>2027</v>
      </c>
      <c r="PID333" s="534">
        <v>2028</v>
      </c>
      <c r="PIE333" s="534">
        <v>2029</v>
      </c>
      <c r="PIF333" s="534">
        <v>2030</v>
      </c>
      <c r="PIG333" s="362" t="s">
        <v>206</v>
      </c>
      <c r="PIH333" s="2"/>
      <c r="PII333" s="534">
        <v>2025</v>
      </c>
      <c r="PIJ333" s="534">
        <v>2026</v>
      </c>
      <c r="PIK333" s="534">
        <v>2027</v>
      </c>
      <c r="PIL333" s="534">
        <v>2028</v>
      </c>
      <c r="PIM333" s="534">
        <v>2029</v>
      </c>
      <c r="PIN333" s="534">
        <v>2030</v>
      </c>
      <c r="PIO333" s="362" t="s">
        <v>206</v>
      </c>
      <c r="PIP333" s="2"/>
      <c r="PIQ333" s="534">
        <v>2025</v>
      </c>
      <c r="PIR333" s="534">
        <v>2026</v>
      </c>
      <c r="PIS333" s="534">
        <v>2027</v>
      </c>
      <c r="PIT333" s="534">
        <v>2028</v>
      </c>
      <c r="PIU333" s="534">
        <v>2029</v>
      </c>
      <c r="PIV333" s="534">
        <v>2030</v>
      </c>
      <c r="PIW333" s="362" t="s">
        <v>206</v>
      </c>
      <c r="PIX333" s="2"/>
      <c r="PIY333" s="534">
        <v>2025</v>
      </c>
      <c r="PIZ333" s="534">
        <v>2026</v>
      </c>
      <c r="PJA333" s="534">
        <v>2027</v>
      </c>
      <c r="PJB333" s="534">
        <v>2028</v>
      </c>
      <c r="PJC333" s="534">
        <v>2029</v>
      </c>
      <c r="PJD333" s="534">
        <v>2030</v>
      </c>
      <c r="PJE333" s="362" t="s">
        <v>206</v>
      </c>
      <c r="PJF333" s="2"/>
      <c r="PJG333" s="534">
        <v>2025</v>
      </c>
      <c r="PJH333" s="534">
        <v>2026</v>
      </c>
      <c r="PJI333" s="534">
        <v>2027</v>
      </c>
      <c r="PJJ333" s="534">
        <v>2028</v>
      </c>
      <c r="PJK333" s="534">
        <v>2029</v>
      </c>
      <c r="PJL333" s="534">
        <v>2030</v>
      </c>
      <c r="PJM333" s="362" t="s">
        <v>206</v>
      </c>
      <c r="PJN333" s="2"/>
      <c r="PJO333" s="534">
        <v>2025</v>
      </c>
      <c r="PJP333" s="534">
        <v>2026</v>
      </c>
      <c r="PJQ333" s="534">
        <v>2027</v>
      </c>
      <c r="PJR333" s="534">
        <v>2028</v>
      </c>
      <c r="PJS333" s="534">
        <v>2029</v>
      </c>
      <c r="PJT333" s="534">
        <v>2030</v>
      </c>
      <c r="PJU333" s="362" t="s">
        <v>206</v>
      </c>
      <c r="PJV333" s="2"/>
      <c r="PJW333" s="534">
        <v>2025</v>
      </c>
      <c r="PJX333" s="534">
        <v>2026</v>
      </c>
      <c r="PJY333" s="534">
        <v>2027</v>
      </c>
      <c r="PJZ333" s="534">
        <v>2028</v>
      </c>
      <c r="PKA333" s="534">
        <v>2029</v>
      </c>
      <c r="PKB333" s="534">
        <v>2030</v>
      </c>
      <c r="PKC333" s="362" t="s">
        <v>206</v>
      </c>
      <c r="PKD333" s="2"/>
      <c r="PKE333" s="534">
        <v>2025</v>
      </c>
      <c r="PKF333" s="534">
        <v>2026</v>
      </c>
      <c r="PKG333" s="534">
        <v>2027</v>
      </c>
      <c r="PKH333" s="534">
        <v>2028</v>
      </c>
      <c r="PKI333" s="534">
        <v>2029</v>
      </c>
      <c r="PKJ333" s="534">
        <v>2030</v>
      </c>
      <c r="PKK333" s="362" t="s">
        <v>206</v>
      </c>
      <c r="PKL333" s="2"/>
      <c r="PKM333" s="534">
        <v>2025</v>
      </c>
      <c r="PKN333" s="534">
        <v>2026</v>
      </c>
      <c r="PKO333" s="534">
        <v>2027</v>
      </c>
      <c r="PKP333" s="534">
        <v>2028</v>
      </c>
      <c r="PKQ333" s="534">
        <v>2029</v>
      </c>
      <c r="PKR333" s="534">
        <v>2030</v>
      </c>
      <c r="PKS333" s="362" t="s">
        <v>206</v>
      </c>
      <c r="PKT333" s="2"/>
      <c r="PKU333" s="534">
        <v>2025</v>
      </c>
      <c r="PKV333" s="534">
        <v>2026</v>
      </c>
      <c r="PKW333" s="534">
        <v>2027</v>
      </c>
      <c r="PKX333" s="534">
        <v>2028</v>
      </c>
      <c r="PKY333" s="534">
        <v>2029</v>
      </c>
      <c r="PKZ333" s="534">
        <v>2030</v>
      </c>
      <c r="PLA333" s="362" t="s">
        <v>206</v>
      </c>
      <c r="PLB333" s="2"/>
      <c r="PLC333" s="534">
        <v>2025</v>
      </c>
      <c r="PLD333" s="534">
        <v>2026</v>
      </c>
      <c r="PLE333" s="534">
        <v>2027</v>
      </c>
      <c r="PLF333" s="534">
        <v>2028</v>
      </c>
      <c r="PLG333" s="534">
        <v>2029</v>
      </c>
      <c r="PLH333" s="534">
        <v>2030</v>
      </c>
      <c r="PLI333" s="362" t="s">
        <v>206</v>
      </c>
      <c r="PLJ333" s="2"/>
      <c r="PLK333" s="534">
        <v>2025</v>
      </c>
      <c r="PLL333" s="534">
        <v>2026</v>
      </c>
      <c r="PLM333" s="534">
        <v>2027</v>
      </c>
      <c r="PLN333" s="534">
        <v>2028</v>
      </c>
      <c r="PLO333" s="534">
        <v>2029</v>
      </c>
      <c r="PLP333" s="534">
        <v>2030</v>
      </c>
      <c r="PLQ333" s="362" t="s">
        <v>206</v>
      </c>
      <c r="PLR333" s="2"/>
      <c r="PLS333" s="534">
        <v>2025</v>
      </c>
      <c r="PLT333" s="534">
        <v>2026</v>
      </c>
      <c r="PLU333" s="534">
        <v>2027</v>
      </c>
      <c r="PLV333" s="534">
        <v>2028</v>
      </c>
      <c r="PLW333" s="534">
        <v>2029</v>
      </c>
      <c r="PLX333" s="534">
        <v>2030</v>
      </c>
      <c r="PLY333" s="362" t="s">
        <v>206</v>
      </c>
      <c r="PLZ333" s="2"/>
      <c r="PMA333" s="534">
        <v>2025</v>
      </c>
      <c r="PMB333" s="534">
        <v>2026</v>
      </c>
      <c r="PMC333" s="534">
        <v>2027</v>
      </c>
      <c r="PMD333" s="534">
        <v>2028</v>
      </c>
      <c r="PME333" s="534">
        <v>2029</v>
      </c>
      <c r="PMF333" s="534">
        <v>2030</v>
      </c>
      <c r="PMG333" s="362" t="s">
        <v>206</v>
      </c>
      <c r="PMH333" s="2"/>
      <c r="PMI333" s="534">
        <v>2025</v>
      </c>
      <c r="PMJ333" s="534">
        <v>2026</v>
      </c>
      <c r="PMK333" s="534">
        <v>2027</v>
      </c>
      <c r="PML333" s="534">
        <v>2028</v>
      </c>
      <c r="PMM333" s="534">
        <v>2029</v>
      </c>
      <c r="PMN333" s="534">
        <v>2030</v>
      </c>
      <c r="PMO333" s="362" t="s">
        <v>206</v>
      </c>
      <c r="PMP333" s="2"/>
      <c r="PMQ333" s="534">
        <v>2025</v>
      </c>
      <c r="PMR333" s="534">
        <v>2026</v>
      </c>
      <c r="PMS333" s="534">
        <v>2027</v>
      </c>
      <c r="PMT333" s="534">
        <v>2028</v>
      </c>
      <c r="PMU333" s="534">
        <v>2029</v>
      </c>
      <c r="PMV333" s="534">
        <v>2030</v>
      </c>
      <c r="PMW333" s="362" t="s">
        <v>206</v>
      </c>
      <c r="PMX333" s="2"/>
      <c r="PMY333" s="534">
        <v>2025</v>
      </c>
      <c r="PMZ333" s="534">
        <v>2026</v>
      </c>
      <c r="PNA333" s="534">
        <v>2027</v>
      </c>
      <c r="PNB333" s="534">
        <v>2028</v>
      </c>
      <c r="PNC333" s="534">
        <v>2029</v>
      </c>
      <c r="PND333" s="534">
        <v>2030</v>
      </c>
      <c r="PNE333" s="362" t="s">
        <v>206</v>
      </c>
      <c r="PNF333" s="2"/>
      <c r="PNG333" s="534">
        <v>2025</v>
      </c>
      <c r="PNH333" s="534">
        <v>2026</v>
      </c>
      <c r="PNI333" s="534">
        <v>2027</v>
      </c>
      <c r="PNJ333" s="534">
        <v>2028</v>
      </c>
      <c r="PNK333" s="534">
        <v>2029</v>
      </c>
      <c r="PNL333" s="534">
        <v>2030</v>
      </c>
      <c r="PNM333" s="362" t="s">
        <v>206</v>
      </c>
      <c r="PNN333" s="2"/>
      <c r="PNO333" s="534">
        <v>2025</v>
      </c>
      <c r="PNP333" s="534">
        <v>2026</v>
      </c>
      <c r="PNQ333" s="534">
        <v>2027</v>
      </c>
      <c r="PNR333" s="534">
        <v>2028</v>
      </c>
      <c r="PNS333" s="534">
        <v>2029</v>
      </c>
      <c r="PNT333" s="534">
        <v>2030</v>
      </c>
      <c r="PNU333" s="362" t="s">
        <v>206</v>
      </c>
      <c r="PNV333" s="2"/>
      <c r="PNW333" s="534">
        <v>2025</v>
      </c>
      <c r="PNX333" s="534">
        <v>2026</v>
      </c>
      <c r="PNY333" s="534">
        <v>2027</v>
      </c>
      <c r="PNZ333" s="534">
        <v>2028</v>
      </c>
      <c r="POA333" s="534">
        <v>2029</v>
      </c>
      <c r="POB333" s="534">
        <v>2030</v>
      </c>
      <c r="POC333" s="362" t="s">
        <v>206</v>
      </c>
      <c r="POD333" s="2"/>
      <c r="POE333" s="534">
        <v>2025</v>
      </c>
      <c r="POF333" s="534">
        <v>2026</v>
      </c>
      <c r="POG333" s="534">
        <v>2027</v>
      </c>
      <c r="POH333" s="534">
        <v>2028</v>
      </c>
      <c r="POI333" s="534">
        <v>2029</v>
      </c>
      <c r="POJ333" s="534">
        <v>2030</v>
      </c>
      <c r="POK333" s="362" t="s">
        <v>206</v>
      </c>
      <c r="POL333" s="2"/>
      <c r="POM333" s="534">
        <v>2025</v>
      </c>
      <c r="PON333" s="534">
        <v>2026</v>
      </c>
      <c r="POO333" s="534">
        <v>2027</v>
      </c>
      <c r="POP333" s="534">
        <v>2028</v>
      </c>
      <c r="POQ333" s="534">
        <v>2029</v>
      </c>
      <c r="POR333" s="534">
        <v>2030</v>
      </c>
      <c r="POS333" s="362" t="s">
        <v>206</v>
      </c>
      <c r="POT333" s="2"/>
      <c r="POU333" s="534">
        <v>2025</v>
      </c>
      <c r="POV333" s="534">
        <v>2026</v>
      </c>
      <c r="POW333" s="534">
        <v>2027</v>
      </c>
      <c r="POX333" s="534">
        <v>2028</v>
      </c>
      <c r="POY333" s="534">
        <v>2029</v>
      </c>
      <c r="POZ333" s="534">
        <v>2030</v>
      </c>
      <c r="PPA333" s="362" t="s">
        <v>206</v>
      </c>
      <c r="PPB333" s="2"/>
      <c r="PPC333" s="534">
        <v>2025</v>
      </c>
      <c r="PPD333" s="534">
        <v>2026</v>
      </c>
      <c r="PPE333" s="534">
        <v>2027</v>
      </c>
      <c r="PPF333" s="534">
        <v>2028</v>
      </c>
      <c r="PPG333" s="534">
        <v>2029</v>
      </c>
      <c r="PPH333" s="534">
        <v>2030</v>
      </c>
      <c r="PPI333" s="362" t="s">
        <v>206</v>
      </c>
      <c r="PPJ333" s="2"/>
      <c r="PPK333" s="534">
        <v>2025</v>
      </c>
      <c r="PPL333" s="534">
        <v>2026</v>
      </c>
      <c r="PPM333" s="534">
        <v>2027</v>
      </c>
      <c r="PPN333" s="534">
        <v>2028</v>
      </c>
      <c r="PPO333" s="534">
        <v>2029</v>
      </c>
      <c r="PPP333" s="534">
        <v>2030</v>
      </c>
      <c r="PPQ333" s="362" t="s">
        <v>206</v>
      </c>
      <c r="PPR333" s="2"/>
      <c r="PPS333" s="534">
        <v>2025</v>
      </c>
      <c r="PPT333" s="534">
        <v>2026</v>
      </c>
      <c r="PPU333" s="534">
        <v>2027</v>
      </c>
      <c r="PPV333" s="534">
        <v>2028</v>
      </c>
      <c r="PPW333" s="534">
        <v>2029</v>
      </c>
      <c r="PPX333" s="534">
        <v>2030</v>
      </c>
      <c r="PPY333" s="362" t="s">
        <v>206</v>
      </c>
      <c r="PPZ333" s="2"/>
      <c r="PQA333" s="534">
        <v>2025</v>
      </c>
      <c r="PQB333" s="534">
        <v>2026</v>
      </c>
      <c r="PQC333" s="534">
        <v>2027</v>
      </c>
      <c r="PQD333" s="534">
        <v>2028</v>
      </c>
      <c r="PQE333" s="534">
        <v>2029</v>
      </c>
      <c r="PQF333" s="534">
        <v>2030</v>
      </c>
      <c r="PQG333" s="362" t="s">
        <v>206</v>
      </c>
      <c r="PQH333" s="2"/>
      <c r="PQI333" s="534">
        <v>2025</v>
      </c>
      <c r="PQJ333" s="534">
        <v>2026</v>
      </c>
      <c r="PQK333" s="534">
        <v>2027</v>
      </c>
      <c r="PQL333" s="534">
        <v>2028</v>
      </c>
      <c r="PQM333" s="534">
        <v>2029</v>
      </c>
      <c r="PQN333" s="534">
        <v>2030</v>
      </c>
      <c r="PQO333" s="362" t="s">
        <v>206</v>
      </c>
      <c r="PQP333" s="2"/>
      <c r="PQQ333" s="534">
        <v>2025</v>
      </c>
      <c r="PQR333" s="534">
        <v>2026</v>
      </c>
      <c r="PQS333" s="534">
        <v>2027</v>
      </c>
      <c r="PQT333" s="534">
        <v>2028</v>
      </c>
      <c r="PQU333" s="534">
        <v>2029</v>
      </c>
      <c r="PQV333" s="534">
        <v>2030</v>
      </c>
      <c r="PQW333" s="362" t="s">
        <v>206</v>
      </c>
      <c r="PQX333" s="2"/>
      <c r="PQY333" s="534">
        <v>2025</v>
      </c>
      <c r="PQZ333" s="534">
        <v>2026</v>
      </c>
      <c r="PRA333" s="534">
        <v>2027</v>
      </c>
      <c r="PRB333" s="534">
        <v>2028</v>
      </c>
      <c r="PRC333" s="534">
        <v>2029</v>
      </c>
      <c r="PRD333" s="534">
        <v>2030</v>
      </c>
      <c r="PRE333" s="362" t="s">
        <v>206</v>
      </c>
      <c r="PRF333" s="2"/>
      <c r="PRG333" s="534">
        <v>2025</v>
      </c>
      <c r="PRH333" s="534">
        <v>2026</v>
      </c>
      <c r="PRI333" s="534">
        <v>2027</v>
      </c>
      <c r="PRJ333" s="534">
        <v>2028</v>
      </c>
      <c r="PRK333" s="534">
        <v>2029</v>
      </c>
      <c r="PRL333" s="534">
        <v>2030</v>
      </c>
      <c r="PRM333" s="362" t="s">
        <v>206</v>
      </c>
      <c r="PRN333" s="2"/>
      <c r="PRO333" s="534">
        <v>2025</v>
      </c>
      <c r="PRP333" s="534">
        <v>2026</v>
      </c>
      <c r="PRQ333" s="534">
        <v>2027</v>
      </c>
      <c r="PRR333" s="534">
        <v>2028</v>
      </c>
      <c r="PRS333" s="534">
        <v>2029</v>
      </c>
      <c r="PRT333" s="534">
        <v>2030</v>
      </c>
      <c r="PRU333" s="362" t="s">
        <v>206</v>
      </c>
      <c r="PRV333" s="2"/>
      <c r="PRW333" s="534">
        <v>2025</v>
      </c>
      <c r="PRX333" s="534">
        <v>2026</v>
      </c>
      <c r="PRY333" s="534">
        <v>2027</v>
      </c>
      <c r="PRZ333" s="534">
        <v>2028</v>
      </c>
      <c r="PSA333" s="534">
        <v>2029</v>
      </c>
      <c r="PSB333" s="534">
        <v>2030</v>
      </c>
      <c r="PSC333" s="362" t="s">
        <v>206</v>
      </c>
      <c r="PSD333" s="2"/>
      <c r="PSE333" s="534">
        <v>2025</v>
      </c>
      <c r="PSF333" s="534">
        <v>2026</v>
      </c>
      <c r="PSG333" s="534">
        <v>2027</v>
      </c>
      <c r="PSH333" s="534">
        <v>2028</v>
      </c>
      <c r="PSI333" s="534">
        <v>2029</v>
      </c>
      <c r="PSJ333" s="534">
        <v>2030</v>
      </c>
      <c r="PSK333" s="362" t="s">
        <v>206</v>
      </c>
      <c r="PSL333" s="2"/>
      <c r="PSM333" s="534">
        <v>2025</v>
      </c>
      <c r="PSN333" s="534">
        <v>2026</v>
      </c>
      <c r="PSO333" s="534">
        <v>2027</v>
      </c>
      <c r="PSP333" s="534">
        <v>2028</v>
      </c>
      <c r="PSQ333" s="534">
        <v>2029</v>
      </c>
      <c r="PSR333" s="534">
        <v>2030</v>
      </c>
      <c r="PSS333" s="362" t="s">
        <v>206</v>
      </c>
      <c r="PST333" s="2"/>
      <c r="PSU333" s="534">
        <v>2025</v>
      </c>
      <c r="PSV333" s="534">
        <v>2026</v>
      </c>
      <c r="PSW333" s="534">
        <v>2027</v>
      </c>
      <c r="PSX333" s="534">
        <v>2028</v>
      </c>
      <c r="PSY333" s="534">
        <v>2029</v>
      </c>
      <c r="PSZ333" s="534">
        <v>2030</v>
      </c>
      <c r="PTA333" s="362" t="s">
        <v>206</v>
      </c>
      <c r="PTB333" s="2"/>
      <c r="PTC333" s="534">
        <v>2025</v>
      </c>
      <c r="PTD333" s="534">
        <v>2026</v>
      </c>
      <c r="PTE333" s="534">
        <v>2027</v>
      </c>
      <c r="PTF333" s="534">
        <v>2028</v>
      </c>
      <c r="PTG333" s="534">
        <v>2029</v>
      </c>
      <c r="PTH333" s="534">
        <v>2030</v>
      </c>
      <c r="PTI333" s="362" t="s">
        <v>206</v>
      </c>
      <c r="PTJ333" s="2"/>
      <c r="PTK333" s="534">
        <v>2025</v>
      </c>
      <c r="PTL333" s="534">
        <v>2026</v>
      </c>
      <c r="PTM333" s="534">
        <v>2027</v>
      </c>
      <c r="PTN333" s="534">
        <v>2028</v>
      </c>
      <c r="PTO333" s="534">
        <v>2029</v>
      </c>
      <c r="PTP333" s="534">
        <v>2030</v>
      </c>
      <c r="PTQ333" s="362" t="s">
        <v>206</v>
      </c>
      <c r="PTR333" s="2"/>
      <c r="PTS333" s="534">
        <v>2025</v>
      </c>
      <c r="PTT333" s="534">
        <v>2026</v>
      </c>
      <c r="PTU333" s="534">
        <v>2027</v>
      </c>
      <c r="PTV333" s="534">
        <v>2028</v>
      </c>
      <c r="PTW333" s="534">
        <v>2029</v>
      </c>
      <c r="PTX333" s="534">
        <v>2030</v>
      </c>
      <c r="PTY333" s="362" t="s">
        <v>206</v>
      </c>
      <c r="PTZ333" s="2"/>
      <c r="PUA333" s="534">
        <v>2025</v>
      </c>
      <c r="PUB333" s="534">
        <v>2026</v>
      </c>
      <c r="PUC333" s="534">
        <v>2027</v>
      </c>
      <c r="PUD333" s="534">
        <v>2028</v>
      </c>
      <c r="PUE333" s="534">
        <v>2029</v>
      </c>
      <c r="PUF333" s="534">
        <v>2030</v>
      </c>
      <c r="PUG333" s="362" t="s">
        <v>206</v>
      </c>
      <c r="PUH333" s="2"/>
      <c r="PUI333" s="534">
        <v>2025</v>
      </c>
      <c r="PUJ333" s="534">
        <v>2026</v>
      </c>
      <c r="PUK333" s="534">
        <v>2027</v>
      </c>
      <c r="PUL333" s="534">
        <v>2028</v>
      </c>
      <c r="PUM333" s="534">
        <v>2029</v>
      </c>
      <c r="PUN333" s="534">
        <v>2030</v>
      </c>
      <c r="PUO333" s="362" t="s">
        <v>206</v>
      </c>
      <c r="PUP333" s="2"/>
      <c r="PUQ333" s="534">
        <v>2025</v>
      </c>
      <c r="PUR333" s="534">
        <v>2026</v>
      </c>
      <c r="PUS333" s="534">
        <v>2027</v>
      </c>
      <c r="PUT333" s="534">
        <v>2028</v>
      </c>
      <c r="PUU333" s="534">
        <v>2029</v>
      </c>
      <c r="PUV333" s="534">
        <v>2030</v>
      </c>
      <c r="PUW333" s="362" t="s">
        <v>206</v>
      </c>
      <c r="PUX333" s="2"/>
      <c r="PUY333" s="534">
        <v>2025</v>
      </c>
      <c r="PUZ333" s="534">
        <v>2026</v>
      </c>
      <c r="PVA333" s="534">
        <v>2027</v>
      </c>
      <c r="PVB333" s="534">
        <v>2028</v>
      </c>
      <c r="PVC333" s="534">
        <v>2029</v>
      </c>
      <c r="PVD333" s="534">
        <v>2030</v>
      </c>
      <c r="PVE333" s="362" t="s">
        <v>206</v>
      </c>
      <c r="PVF333" s="2"/>
      <c r="PVG333" s="534">
        <v>2025</v>
      </c>
      <c r="PVH333" s="534">
        <v>2026</v>
      </c>
      <c r="PVI333" s="534">
        <v>2027</v>
      </c>
      <c r="PVJ333" s="534">
        <v>2028</v>
      </c>
      <c r="PVK333" s="534">
        <v>2029</v>
      </c>
      <c r="PVL333" s="534">
        <v>2030</v>
      </c>
      <c r="PVM333" s="362" t="s">
        <v>206</v>
      </c>
      <c r="PVN333" s="2"/>
      <c r="PVO333" s="534">
        <v>2025</v>
      </c>
      <c r="PVP333" s="534">
        <v>2026</v>
      </c>
      <c r="PVQ333" s="534">
        <v>2027</v>
      </c>
      <c r="PVR333" s="534">
        <v>2028</v>
      </c>
      <c r="PVS333" s="534">
        <v>2029</v>
      </c>
      <c r="PVT333" s="534">
        <v>2030</v>
      </c>
      <c r="PVU333" s="362" t="s">
        <v>206</v>
      </c>
      <c r="PVV333" s="2"/>
      <c r="PVW333" s="534">
        <v>2025</v>
      </c>
      <c r="PVX333" s="534">
        <v>2026</v>
      </c>
      <c r="PVY333" s="534">
        <v>2027</v>
      </c>
      <c r="PVZ333" s="534">
        <v>2028</v>
      </c>
      <c r="PWA333" s="534">
        <v>2029</v>
      </c>
      <c r="PWB333" s="534">
        <v>2030</v>
      </c>
      <c r="PWC333" s="362" t="s">
        <v>206</v>
      </c>
      <c r="PWD333" s="2"/>
      <c r="PWE333" s="534">
        <v>2025</v>
      </c>
      <c r="PWF333" s="534">
        <v>2026</v>
      </c>
      <c r="PWG333" s="534">
        <v>2027</v>
      </c>
      <c r="PWH333" s="534">
        <v>2028</v>
      </c>
      <c r="PWI333" s="534">
        <v>2029</v>
      </c>
      <c r="PWJ333" s="534">
        <v>2030</v>
      </c>
      <c r="PWK333" s="362" t="s">
        <v>206</v>
      </c>
      <c r="PWL333" s="2"/>
      <c r="PWM333" s="534">
        <v>2025</v>
      </c>
      <c r="PWN333" s="534">
        <v>2026</v>
      </c>
      <c r="PWO333" s="534">
        <v>2027</v>
      </c>
      <c r="PWP333" s="534">
        <v>2028</v>
      </c>
      <c r="PWQ333" s="534">
        <v>2029</v>
      </c>
      <c r="PWR333" s="534">
        <v>2030</v>
      </c>
      <c r="PWS333" s="362" t="s">
        <v>206</v>
      </c>
      <c r="PWT333" s="2"/>
      <c r="PWU333" s="534">
        <v>2025</v>
      </c>
      <c r="PWV333" s="534">
        <v>2026</v>
      </c>
      <c r="PWW333" s="534">
        <v>2027</v>
      </c>
      <c r="PWX333" s="534">
        <v>2028</v>
      </c>
      <c r="PWY333" s="534">
        <v>2029</v>
      </c>
      <c r="PWZ333" s="534">
        <v>2030</v>
      </c>
      <c r="PXA333" s="362" t="s">
        <v>206</v>
      </c>
      <c r="PXB333" s="2"/>
      <c r="PXC333" s="534">
        <v>2025</v>
      </c>
      <c r="PXD333" s="534">
        <v>2026</v>
      </c>
      <c r="PXE333" s="534">
        <v>2027</v>
      </c>
      <c r="PXF333" s="534">
        <v>2028</v>
      </c>
      <c r="PXG333" s="534">
        <v>2029</v>
      </c>
      <c r="PXH333" s="534">
        <v>2030</v>
      </c>
      <c r="PXI333" s="362" t="s">
        <v>206</v>
      </c>
      <c r="PXJ333" s="2"/>
      <c r="PXK333" s="534">
        <v>2025</v>
      </c>
      <c r="PXL333" s="534">
        <v>2026</v>
      </c>
      <c r="PXM333" s="534">
        <v>2027</v>
      </c>
      <c r="PXN333" s="534">
        <v>2028</v>
      </c>
      <c r="PXO333" s="534">
        <v>2029</v>
      </c>
      <c r="PXP333" s="534">
        <v>2030</v>
      </c>
      <c r="PXQ333" s="362" t="s">
        <v>206</v>
      </c>
      <c r="PXR333" s="2"/>
      <c r="PXS333" s="534">
        <v>2025</v>
      </c>
      <c r="PXT333" s="534">
        <v>2026</v>
      </c>
      <c r="PXU333" s="534">
        <v>2027</v>
      </c>
      <c r="PXV333" s="534">
        <v>2028</v>
      </c>
      <c r="PXW333" s="534">
        <v>2029</v>
      </c>
      <c r="PXX333" s="534">
        <v>2030</v>
      </c>
      <c r="PXY333" s="362" t="s">
        <v>206</v>
      </c>
      <c r="PXZ333" s="2"/>
      <c r="PYA333" s="534">
        <v>2025</v>
      </c>
      <c r="PYB333" s="534">
        <v>2026</v>
      </c>
      <c r="PYC333" s="534">
        <v>2027</v>
      </c>
      <c r="PYD333" s="534">
        <v>2028</v>
      </c>
      <c r="PYE333" s="534">
        <v>2029</v>
      </c>
      <c r="PYF333" s="534">
        <v>2030</v>
      </c>
      <c r="PYG333" s="362" t="s">
        <v>206</v>
      </c>
      <c r="PYH333" s="2"/>
      <c r="PYI333" s="534">
        <v>2025</v>
      </c>
      <c r="PYJ333" s="534">
        <v>2026</v>
      </c>
      <c r="PYK333" s="534">
        <v>2027</v>
      </c>
      <c r="PYL333" s="534">
        <v>2028</v>
      </c>
      <c r="PYM333" s="534">
        <v>2029</v>
      </c>
      <c r="PYN333" s="534">
        <v>2030</v>
      </c>
      <c r="PYO333" s="362" t="s">
        <v>206</v>
      </c>
      <c r="PYP333" s="2"/>
      <c r="PYQ333" s="534">
        <v>2025</v>
      </c>
      <c r="PYR333" s="534">
        <v>2026</v>
      </c>
      <c r="PYS333" s="534">
        <v>2027</v>
      </c>
      <c r="PYT333" s="534">
        <v>2028</v>
      </c>
      <c r="PYU333" s="534">
        <v>2029</v>
      </c>
      <c r="PYV333" s="534">
        <v>2030</v>
      </c>
      <c r="PYW333" s="362" t="s">
        <v>206</v>
      </c>
      <c r="PYX333" s="2"/>
      <c r="PYY333" s="534">
        <v>2025</v>
      </c>
      <c r="PYZ333" s="534">
        <v>2026</v>
      </c>
      <c r="PZA333" s="534">
        <v>2027</v>
      </c>
      <c r="PZB333" s="534">
        <v>2028</v>
      </c>
      <c r="PZC333" s="534">
        <v>2029</v>
      </c>
      <c r="PZD333" s="534">
        <v>2030</v>
      </c>
      <c r="PZE333" s="362" t="s">
        <v>206</v>
      </c>
      <c r="PZF333" s="2"/>
      <c r="PZG333" s="534">
        <v>2025</v>
      </c>
      <c r="PZH333" s="534">
        <v>2026</v>
      </c>
      <c r="PZI333" s="534">
        <v>2027</v>
      </c>
      <c r="PZJ333" s="534">
        <v>2028</v>
      </c>
      <c r="PZK333" s="534">
        <v>2029</v>
      </c>
      <c r="PZL333" s="534">
        <v>2030</v>
      </c>
      <c r="PZM333" s="362" t="s">
        <v>206</v>
      </c>
      <c r="PZN333" s="2"/>
      <c r="PZO333" s="534">
        <v>2025</v>
      </c>
      <c r="PZP333" s="534">
        <v>2026</v>
      </c>
      <c r="PZQ333" s="534">
        <v>2027</v>
      </c>
      <c r="PZR333" s="534">
        <v>2028</v>
      </c>
      <c r="PZS333" s="534">
        <v>2029</v>
      </c>
      <c r="PZT333" s="534">
        <v>2030</v>
      </c>
      <c r="PZU333" s="362" t="s">
        <v>206</v>
      </c>
      <c r="PZV333" s="2"/>
      <c r="PZW333" s="534">
        <v>2025</v>
      </c>
      <c r="PZX333" s="534">
        <v>2026</v>
      </c>
      <c r="PZY333" s="534">
        <v>2027</v>
      </c>
      <c r="PZZ333" s="534">
        <v>2028</v>
      </c>
      <c r="QAA333" s="534">
        <v>2029</v>
      </c>
      <c r="QAB333" s="534">
        <v>2030</v>
      </c>
      <c r="QAC333" s="362" t="s">
        <v>206</v>
      </c>
      <c r="QAD333" s="2"/>
      <c r="QAE333" s="534">
        <v>2025</v>
      </c>
      <c r="QAF333" s="534">
        <v>2026</v>
      </c>
      <c r="QAG333" s="534">
        <v>2027</v>
      </c>
      <c r="QAH333" s="534">
        <v>2028</v>
      </c>
      <c r="QAI333" s="534">
        <v>2029</v>
      </c>
      <c r="QAJ333" s="534">
        <v>2030</v>
      </c>
      <c r="QAK333" s="362" t="s">
        <v>206</v>
      </c>
      <c r="QAL333" s="2"/>
      <c r="QAM333" s="534">
        <v>2025</v>
      </c>
      <c r="QAN333" s="534">
        <v>2026</v>
      </c>
      <c r="QAO333" s="534">
        <v>2027</v>
      </c>
      <c r="QAP333" s="534">
        <v>2028</v>
      </c>
      <c r="QAQ333" s="534">
        <v>2029</v>
      </c>
      <c r="QAR333" s="534">
        <v>2030</v>
      </c>
      <c r="QAS333" s="362" t="s">
        <v>206</v>
      </c>
      <c r="QAT333" s="2"/>
      <c r="QAU333" s="534">
        <v>2025</v>
      </c>
      <c r="QAV333" s="534">
        <v>2026</v>
      </c>
      <c r="QAW333" s="534">
        <v>2027</v>
      </c>
      <c r="QAX333" s="534">
        <v>2028</v>
      </c>
      <c r="QAY333" s="534">
        <v>2029</v>
      </c>
      <c r="QAZ333" s="534">
        <v>2030</v>
      </c>
      <c r="QBA333" s="362" t="s">
        <v>206</v>
      </c>
      <c r="QBB333" s="2"/>
      <c r="QBC333" s="534">
        <v>2025</v>
      </c>
      <c r="QBD333" s="534">
        <v>2026</v>
      </c>
      <c r="QBE333" s="534">
        <v>2027</v>
      </c>
      <c r="QBF333" s="534">
        <v>2028</v>
      </c>
      <c r="QBG333" s="534">
        <v>2029</v>
      </c>
      <c r="QBH333" s="534">
        <v>2030</v>
      </c>
      <c r="QBI333" s="362" t="s">
        <v>206</v>
      </c>
      <c r="QBJ333" s="2"/>
      <c r="QBK333" s="534">
        <v>2025</v>
      </c>
      <c r="QBL333" s="534">
        <v>2026</v>
      </c>
      <c r="QBM333" s="534">
        <v>2027</v>
      </c>
      <c r="QBN333" s="534">
        <v>2028</v>
      </c>
      <c r="QBO333" s="534">
        <v>2029</v>
      </c>
      <c r="QBP333" s="534">
        <v>2030</v>
      </c>
      <c r="QBQ333" s="362" t="s">
        <v>206</v>
      </c>
      <c r="QBR333" s="2"/>
      <c r="QBS333" s="534">
        <v>2025</v>
      </c>
      <c r="QBT333" s="534">
        <v>2026</v>
      </c>
      <c r="QBU333" s="534">
        <v>2027</v>
      </c>
      <c r="QBV333" s="534">
        <v>2028</v>
      </c>
      <c r="QBW333" s="534">
        <v>2029</v>
      </c>
      <c r="QBX333" s="534">
        <v>2030</v>
      </c>
      <c r="QBY333" s="362" t="s">
        <v>206</v>
      </c>
      <c r="QBZ333" s="2"/>
      <c r="QCA333" s="534">
        <v>2025</v>
      </c>
      <c r="QCB333" s="534">
        <v>2026</v>
      </c>
      <c r="QCC333" s="534">
        <v>2027</v>
      </c>
      <c r="QCD333" s="534">
        <v>2028</v>
      </c>
      <c r="QCE333" s="534">
        <v>2029</v>
      </c>
      <c r="QCF333" s="534">
        <v>2030</v>
      </c>
      <c r="QCG333" s="362" t="s">
        <v>206</v>
      </c>
      <c r="QCH333" s="2"/>
      <c r="QCI333" s="534">
        <v>2025</v>
      </c>
      <c r="QCJ333" s="534">
        <v>2026</v>
      </c>
      <c r="QCK333" s="534">
        <v>2027</v>
      </c>
      <c r="QCL333" s="534">
        <v>2028</v>
      </c>
      <c r="QCM333" s="534">
        <v>2029</v>
      </c>
      <c r="QCN333" s="534">
        <v>2030</v>
      </c>
      <c r="QCO333" s="362" t="s">
        <v>206</v>
      </c>
      <c r="QCP333" s="2"/>
      <c r="QCQ333" s="534">
        <v>2025</v>
      </c>
      <c r="QCR333" s="534">
        <v>2026</v>
      </c>
      <c r="QCS333" s="534">
        <v>2027</v>
      </c>
      <c r="QCT333" s="534">
        <v>2028</v>
      </c>
      <c r="QCU333" s="534">
        <v>2029</v>
      </c>
      <c r="QCV333" s="534">
        <v>2030</v>
      </c>
      <c r="QCW333" s="362" t="s">
        <v>206</v>
      </c>
      <c r="QCX333" s="2"/>
      <c r="QCY333" s="534">
        <v>2025</v>
      </c>
      <c r="QCZ333" s="534">
        <v>2026</v>
      </c>
      <c r="QDA333" s="534">
        <v>2027</v>
      </c>
      <c r="QDB333" s="534">
        <v>2028</v>
      </c>
      <c r="QDC333" s="534">
        <v>2029</v>
      </c>
      <c r="QDD333" s="534">
        <v>2030</v>
      </c>
      <c r="QDE333" s="362" t="s">
        <v>206</v>
      </c>
      <c r="QDF333" s="2"/>
      <c r="QDG333" s="534">
        <v>2025</v>
      </c>
      <c r="QDH333" s="534">
        <v>2026</v>
      </c>
      <c r="QDI333" s="534">
        <v>2027</v>
      </c>
      <c r="QDJ333" s="534">
        <v>2028</v>
      </c>
      <c r="QDK333" s="534">
        <v>2029</v>
      </c>
      <c r="QDL333" s="534">
        <v>2030</v>
      </c>
      <c r="QDM333" s="362" t="s">
        <v>206</v>
      </c>
      <c r="QDN333" s="2"/>
      <c r="QDO333" s="534">
        <v>2025</v>
      </c>
      <c r="QDP333" s="534">
        <v>2026</v>
      </c>
      <c r="QDQ333" s="534">
        <v>2027</v>
      </c>
      <c r="QDR333" s="534">
        <v>2028</v>
      </c>
      <c r="QDS333" s="534">
        <v>2029</v>
      </c>
      <c r="QDT333" s="534">
        <v>2030</v>
      </c>
      <c r="QDU333" s="362" t="s">
        <v>206</v>
      </c>
      <c r="QDV333" s="2"/>
      <c r="QDW333" s="534">
        <v>2025</v>
      </c>
      <c r="QDX333" s="534">
        <v>2026</v>
      </c>
      <c r="QDY333" s="534">
        <v>2027</v>
      </c>
      <c r="QDZ333" s="534">
        <v>2028</v>
      </c>
      <c r="QEA333" s="534">
        <v>2029</v>
      </c>
      <c r="QEB333" s="534">
        <v>2030</v>
      </c>
      <c r="QEC333" s="362" t="s">
        <v>206</v>
      </c>
      <c r="QED333" s="2"/>
      <c r="QEE333" s="534">
        <v>2025</v>
      </c>
      <c r="QEF333" s="534">
        <v>2026</v>
      </c>
      <c r="QEG333" s="534">
        <v>2027</v>
      </c>
      <c r="QEH333" s="534">
        <v>2028</v>
      </c>
      <c r="QEI333" s="534">
        <v>2029</v>
      </c>
      <c r="QEJ333" s="534">
        <v>2030</v>
      </c>
      <c r="QEK333" s="362" t="s">
        <v>206</v>
      </c>
      <c r="QEL333" s="2"/>
      <c r="QEM333" s="534">
        <v>2025</v>
      </c>
      <c r="QEN333" s="534">
        <v>2026</v>
      </c>
      <c r="QEO333" s="534">
        <v>2027</v>
      </c>
      <c r="QEP333" s="534">
        <v>2028</v>
      </c>
      <c r="QEQ333" s="534">
        <v>2029</v>
      </c>
      <c r="QER333" s="534">
        <v>2030</v>
      </c>
      <c r="QES333" s="362" t="s">
        <v>206</v>
      </c>
      <c r="QET333" s="2"/>
      <c r="QEU333" s="534">
        <v>2025</v>
      </c>
      <c r="QEV333" s="534">
        <v>2026</v>
      </c>
      <c r="QEW333" s="534">
        <v>2027</v>
      </c>
      <c r="QEX333" s="534">
        <v>2028</v>
      </c>
      <c r="QEY333" s="534">
        <v>2029</v>
      </c>
      <c r="QEZ333" s="534">
        <v>2030</v>
      </c>
      <c r="QFA333" s="362" t="s">
        <v>206</v>
      </c>
      <c r="QFB333" s="2"/>
      <c r="QFC333" s="534">
        <v>2025</v>
      </c>
      <c r="QFD333" s="534">
        <v>2026</v>
      </c>
      <c r="QFE333" s="534">
        <v>2027</v>
      </c>
      <c r="QFF333" s="534">
        <v>2028</v>
      </c>
      <c r="QFG333" s="534">
        <v>2029</v>
      </c>
      <c r="QFH333" s="534">
        <v>2030</v>
      </c>
      <c r="QFI333" s="362" t="s">
        <v>206</v>
      </c>
      <c r="QFJ333" s="2"/>
      <c r="QFK333" s="534">
        <v>2025</v>
      </c>
      <c r="QFL333" s="534">
        <v>2026</v>
      </c>
      <c r="QFM333" s="534">
        <v>2027</v>
      </c>
      <c r="QFN333" s="534">
        <v>2028</v>
      </c>
      <c r="QFO333" s="534">
        <v>2029</v>
      </c>
      <c r="QFP333" s="534">
        <v>2030</v>
      </c>
      <c r="QFQ333" s="362" t="s">
        <v>206</v>
      </c>
      <c r="QFR333" s="2"/>
      <c r="QFS333" s="534">
        <v>2025</v>
      </c>
      <c r="QFT333" s="534">
        <v>2026</v>
      </c>
      <c r="QFU333" s="534">
        <v>2027</v>
      </c>
      <c r="QFV333" s="534">
        <v>2028</v>
      </c>
      <c r="QFW333" s="534">
        <v>2029</v>
      </c>
      <c r="QFX333" s="534">
        <v>2030</v>
      </c>
      <c r="QFY333" s="362" t="s">
        <v>206</v>
      </c>
      <c r="QFZ333" s="2"/>
      <c r="QGA333" s="534">
        <v>2025</v>
      </c>
      <c r="QGB333" s="534">
        <v>2026</v>
      </c>
      <c r="QGC333" s="534">
        <v>2027</v>
      </c>
      <c r="QGD333" s="534">
        <v>2028</v>
      </c>
      <c r="QGE333" s="534">
        <v>2029</v>
      </c>
      <c r="QGF333" s="534">
        <v>2030</v>
      </c>
      <c r="QGG333" s="362" t="s">
        <v>206</v>
      </c>
      <c r="QGH333" s="2"/>
      <c r="QGI333" s="534">
        <v>2025</v>
      </c>
      <c r="QGJ333" s="534">
        <v>2026</v>
      </c>
      <c r="QGK333" s="534">
        <v>2027</v>
      </c>
      <c r="QGL333" s="534">
        <v>2028</v>
      </c>
      <c r="QGM333" s="534">
        <v>2029</v>
      </c>
      <c r="QGN333" s="534">
        <v>2030</v>
      </c>
      <c r="QGO333" s="362" t="s">
        <v>206</v>
      </c>
      <c r="QGP333" s="2"/>
      <c r="QGQ333" s="534">
        <v>2025</v>
      </c>
      <c r="QGR333" s="534">
        <v>2026</v>
      </c>
      <c r="QGS333" s="534">
        <v>2027</v>
      </c>
      <c r="QGT333" s="534">
        <v>2028</v>
      </c>
      <c r="QGU333" s="534">
        <v>2029</v>
      </c>
      <c r="QGV333" s="534">
        <v>2030</v>
      </c>
      <c r="QGW333" s="362" t="s">
        <v>206</v>
      </c>
      <c r="QGX333" s="2"/>
      <c r="QGY333" s="534">
        <v>2025</v>
      </c>
      <c r="QGZ333" s="534">
        <v>2026</v>
      </c>
      <c r="QHA333" s="534">
        <v>2027</v>
      </c>
      <c r="QHB333" s="534">
        <v>2028</v>
      </c>
      <c r="QHC333" s="534">
        <v>2029</v>
      </c>
      <c r="QHD333" s="534">
        <v>2030</v>
      </c>
      <c r="QHE333" s="362" t="s">
        <v>206</v>
      </c>
      <c r="QHF333" s="2"/>
      <c r="QHG333" s="534">
        <v>2025</v>
      </c>
      <c r="QHH333" s="534">
        <v>2026</v>
      </c>
      <c r="QHI333" s="534">
        <v>2027</v>
      </c>
      <c r="QHJ333" s="534">
        <v>2028</v>
      </c>
      <c r="QHK333" s="534">
        <v>2029</v>
      </c>
      <c r="QHL333" s="534">
        <v>2030</v>
      </c>
      <c r="QHM333" s="362" t="s">
        <v>206</v>
      </c>
      <c r="QHN333" s="2"/>
      <c r="QHO333" s="534">
        <v>2025</v>
      </c>
      <c r="QHP333" s="534">
        <v>2026</v>
      </c>
      <c r="QHQ333" s="534">
        <v>2027</v>
      </c>
      <c r="QHR333" s="534">
        <v>2028</v>
      </c>
      <c r="QHS333" s="534">
        <v>2029</v>
      </c>
      <c r="QHT333" s="534">
        <v>2030</v>
      </c>
      <c r="QHU333" s="362" t="s">
        <v>206</v>
      </c>
      <c r="QHV333" s="2"/>
      <c r="QHW333" s="534">
        <v>2025</v>
      </c>
      <c r="QHX333" s="534">
        <v>2026</v>
      </c>
      <c r="QHY333" s="534">
        <v>2027</v>
      </c>
      <c r="QHZ333" s="534">
        <v>2028</v>
      </c>
      <c r="QIA333" s="534">
        <v>2029</v>
      </c>
      <c r="QIB333" s="534">
        <v>2030</v>
      </c>
      <c r="QIC333" s="362" t="s">
        <v>206</v>
      </c>
      <c r="QID333" s="2"/>
      <c r="QIE333" s="534">
        <v>2025</v>
      </c>
      <c r="QIF333" s="534">
        <v>2026</v>
      </c>
      <c r="QIG333" s="534">
        <v>2027</v>
      </c>
      <c r="QIH333" s="534">
        <v>2028</v>
      </c>
      <c r="QII333" s="534">
        <v>2029</v>
      </c>
      <c r="QIJ333" s="534">
        <v>2030</v>
      </c>
      <c r="QIK333" s="362" t="s">
        <v>206</v>
      </c>
      <c r="QIL333" s="2"/>
      <c r="QIM333" s="534">
        <v>2025</v>
      </c>
      <c r="QIN333" s="534">
        <v>2026</v>
      </c>
      <c r="QIO333" s="534">
        <v>2027</v>
      </c>
      <c r="QIP333" s="534">
        <v>2028</v>
      </c>
      <c r="QIQ333" s="534">
        <v>2029</v>
      </c>
      <c r="QIR333" s="534">
        <v>2030</v>
      </c>
      <c r="QIS333" s="362" t="s">
        <v>206</v>
      </c>
      <c r="QIT333" s="2"/>
      <c r="QIU333" s="534">
        <v>2025</v>
      </c>
      <c r="QIV333" s="534">
        <v>2026</v>
      </c>
      <c r="QIW333" s="534">
        <v>2027</v>
      </c>
      <c r="QIX333" s="534">
        <v>2028</v>
      </c>
      <c r="QIY333" s="534">
        <v>2029</v>
      </c>
      <c r="QIZ333" s="534">
        <v>2030</v>
      </c>
      <c r="QJA333" s="362" t="s">
        <v>206</v>
      </c>
      <c r="QJB333" s="2"/>
      <c r="QJC333" s="534">
        <v>2025</v>
      </c>
      <c r="QJD333" s="534">
        <v>2026</v>
      </c>
      <c r="QJE333" s="534">
        <v>2027</v>
      </c>
      <c r="QJF333" s="534">
        <v>2028</v>
      </c>
      <c r="QJG333" s="534">
        <v>2029</v>
      </c>
      <c r="QJH333" s="534">
        <v>2030</v>
      </c>
      <c r="QJI333" s="362" t="s">
        <v>206</v>
      </c>
      <c r="QJJ333" s="2"/>
      <c r="QJK333" s="534">
        <v>2025</v>
      </c>
      <c r="QJL333" s="534">
        <v>2026</v>
      </c>
      <c r="QJM333" s="534">
        <v>2027</v>
      </c>
      <c r="QJN333" s="534">
        <v>2028</v>
      </c>
      <c r="QJO333" s="534">
        <v>2029</v>
      </c>
      <c r="QJP333" s="534">
        <v>2030</v>
      </c>
      <c r="QJQ333" s="362" t="s">
        <v>206</v>
      </c>
      <c r="QJR333" s="2"/>
      <c r="QJS333" s="534">
        <v>2025</v>
      </c>
      <c r="QJT333" s="534">
        <v>2026</v>
      </c>
      <c r="QJU333" s="534">
        <v>2027</v>
      </c>
      <c r="QJV333" s="534">
        <v>2028</v>
      </c>
      <c r="QJW333" s="534">
        <v>2029</v>
      </c>
      <c r="QJX333" s="534">
        <v>2030</v>
      </c>
      <c r="QJY333" s="362" t="s">
        <v>206</v>
      </c>
      <c r="QJZ333" s="2"/>
      <c r="QKA333" s="534">
        <v>2025</v>
      </c>
      <c r="QKB333" s="534">
        <v>2026</v>
      </c>
      <c r="QKC333" s="534">
        <v>2027</v>
      </c>
      <c r="QKD333" s="534">
        <v>2028</v>
      </c>
      <c r="QKE333" s="534">
        <v>2029</v>
      </c>
      <c r="QKF333" s="534">
        <v>2030</v>
      </c>
      <c r="QKG333" s="362" t="s">
        <v>206</v>
      </c>
      <c r="QKH333" s="2"/>
      <c r="QKI333" s="534">
        <v>2025</v>
      </c>
      <c r="QKJ333" s="534">
        <v>2026</v>
      </c>
      <c r="QKK333" s="534">
        <v>2027</v>
      </c>
      <c r="QKL333" s="534">
        <v>2028</v>
      </c>
      <c r="QKM333" s="534">
        <v>2029</v>
      </c>
      <c r="QKN333" s="534">
        <v>2030</v>
      </c>
      <c r="QKO333" s="362" t="s">
        <v>206</v>
      </c>
      <c r="QKP333" s="2"/>
      <c r="QKQ333" s="534">
        <v>2025</v>
      </c>
      <c r="QKR333" s="534">
        <v>2026</v>
      </c>
      <c r="QKS333" s="534">
        <v>2027</v>
      </c>
      <c r="QKT333" s="534">
        <v>2028</v>
      </c>
      <c r="QKU333" s="534">
        <v>2029</v>
      </c>
      <c r="QKV333" s="534">
        <v>2030</v>
      </c>
      <c r="QKW333" s="362" t="s">
        <v>206</v>
      </c>
      <c r="QKX333" s="2"/>
      <c r="QKY333" s="534">
        <v>2025</v>
      </c>
      <c r="QKZ333" s="534">
        <v>2026</v>
      </c>
      <c r="QLA333" s="534">
        <v>2027</v>
      </c>
      <c r="QLB333" s="534">
        <v>2028</v>
      </c>
      <c r="QLC333" s="534">
        <v>2029</v>
      </c>
      <c r="QLD333" s="534">
        <v>2030</v>
      </c>
      <c r="QLE333" s="362" t="s">
        <v>206</v>
      </c>
      <c r="QLF333" s="2"/>
      <c r="QLG333" s="534">
        <v>2025</v>
      </c>
      <c r="QLH333" s="534">
        <v>2026</v>
      </c>
      <c r="QLI333" s="534">
        <v>2027</v>
      </c>
      <c r="QLJ333" s="534">
        <v>2028</v>
      </c>
      <c r="QLK333" s="534">
        <v>2029</v>
      </c>
      <c r="QLL333" s="534">
        <v>2030</v>
      </c>
      <c r="QLM333" s="362" t="s">
        <v>206</v>
      </c>
      <c r="QLN333" s="2"/>
      <c r="QLO333" s="534">
        <v>2025</v>
      </c>
      <c r="QLP333" s="534">
        <v>2026</v>
      </c>
      <c r="QLQ333" s="534">
        <v>2027</v>
      </c>
      <c r="QLR333" s="534">
        <v>2028</v>
      </c>
      <c r="QLS333" s="534">
        <v>2029</v>
      </c>
      <c r="QLT333" s="534">
        <v>2030</v>
      </c>
      <c r="QLU333" s="362" t="s">
        <v>206</v>
      </c>
      <c r="QLV333" s="2"/>
      <c r="QLW333" s="534">
        <v>2025</v>
      </c>
      <c r="QLX333" s="534">
        <v>2026</v>
      </c>
      <c r="QLY333" s="534">
        <v>2027</v>
      </c>
      <c r="QLZ333" s="534">
        <v>2028</v>
      </c>
      <c r="QMA333" s="534">
        <v>2029</v>
      </c>
      <c r="QMB333" s="534">
        <v>2030</v>
      </c>
      <c r="QMC333" s="362" t="s">
        <v>206</v>
      </c>
      <c r="QMD333" s="2"/>
      <c r="QME333" s="534">
        <v>2025</v>
      </c>
      <c r="QMF333" s="534">
        <v>2026</v>
      </c>
      <c r="QMG333" s="534">
        <v>2027</v>
      </c>
      <c r="QMH333" s="534">
        <v>2028</v>
      </c>
      <c r="QMI333" s="534">
        <v>2029</v>
      </c>
      <c r="QMJ333" s="534">
        <v>2030</v>
      </c>
      <c r="QMK333" s="362" t="s">
        <v>206</v>
      </c>
      <c r="QML333" s="2"/>
      <c r="QMM333" s="534">
        <v>2025</v>
      </c>
      <c r="QMN333" s="534">
        <v>2026</v>
      </c>
      <c r="QMO333" s="534">
        <v>2027</v>
      </c>
      <c r="QMP333" s="534">
        <v>2028</v>
      </c>
      <c r="QMQ333" s="534">
        <v>2029</v>
      </c>
      <c r="QMR333" s="534">
        <v>2030</v>
      </c>
      <c r="QMS333" s="362" t="s">
        <v>206</v>
      </c>
      <c r="QMT333" s="2"/>
      <c r="QMU333" s="534">
        <v>2025</v>
      </c>
      <c r="QMV333" s="534">
        <v>2026</v>
      </c>
      <c r="QMW333" s="534">
        <v>2027</v>
      </c>
      <c r="QMX333" s="534">
        <v>2028</v>
      </c>
      <c r="QMY333" s="534">
        <v>2029</v>
      </c>
      <c r="QMZ333" s="534">
        <v>2030</v>
      </c>
      <c r="QNA333" s="362" t="s">
        <v>206</v>
      </c>
      <c r="QNB333" s="2"/>
      <c r="QNC333" s="534">
        <v>2025</v>
      </c>
      <c r="QND333" s="534">
        <v>2026</v>
      </c>
      <c r="QNE333" s="534">
        <v>2027</v>
      </c>
      <c r="QNF333" s="534">
        <v>2028</v>
      </c>
      <c r="QNG333" s="534">
        <v>2029</v>
      </c>
      <c r="QNH333" s="534">
        <v>2030</v>
      </c>
      <c r="QNI333" s="362" t="s">
        <v>206</v>
      </c>
      <c r="QNJ333" s="2"/>
      <c r="QNK333" s="534">
        <v>2025</v>
      </c>
      <c r="QNL333" s="534">
        <v>2026</v>
      </c>
      <c r="QNM333" s="534">
        <v>2027</v>
      </c>
      <c r="QNN333" s="534">
        <v>2028</v>
      </c>
      <c r="QNO333" s="534">
        <v>2029</v>
      </c>
      <c r="QNP333" s="534">
        <v>2030</v>
      </c>
      <c r="QNQ333" s="362" t="s">
        <v>206</v>
      </c>
      <c r="QNR333" s="2"/>
      <c r="QNS333" s="534">
        <v>2025</v>
      </c>
      <c r="QNT333" s="534">
        <v>2026</v>
      </c>
      <c r="QNU333" s="534">
        <v>2027</v>
      </c>
      <c r="QNV333" s="534">
        <v>2028</v>
      </c>
      <c r="QNW333" s="534">
        <v>2029</v>
      </c>
      <c r="QNX333" s="534">
        <v>2030</v>
      </c>
      <c r="QNY333" s="362" t="s">
        <v>206</v>
      </c>
      <c r="QNZ333" s="2"/>
      <c r="QOA333" s="534">
        <v>2025</v>
      </c>
      <c r="QOB333" s="534">
        <v>2026</v>
      </c>
      <c r="QOC333" s="534">
        <v>2027</v>
      </c>
      <c r="QOD333" s="534">
        <v>2028</v>
      </c>
      <c r="QOE333" s="534">
        <v>2029</v>
      </c>
      <c r="QOF333" s="534">
        <v>2030</v>
      </c>
      <c r="QOG333" s="362" t="s">
        <v>206</v>
      </c>
      <c r="QOH333" s="2"/>
      <c r="QOI333" s="534">
        <v>2025</v>
      </c>
      <c r="QOJ333" s="534">
        <v>2026</v>
      </c>
      <c r="QOK333" s="534">
        <v>2027</v>
      </c>
      <c r="QOL333" s="534">
        <v>2028</v>
      </c>
      <c r="QOM333" s="534">
        <v>2029</v>
      </c>
      <c r="QON333" s="534">
        <v>2030</v>
      </c>
      <c r="QOO333" s="362" t="s">
        <v>206</v>
      </c>
      <c r="QOP333" s="2"/>
      <c r="QOQ333" s="534">
        <v>2025</v>
      </c>
      <c r="QOR333" s="534">
        <v>2026</v>
      </c>
      <c r="QOS333" s="534">
        <v>2027</v>
      </c>
      <c r="QOT333" s="534">
        <v>2028</v>
      </c>
      <c r="QOU333" s="534">
        <v>2029</v>
      </c>
      <c r="QOV333" s="534">
        <v>2030</v>
      </c>
      <c r="QOW333" s="362" t="s">
        <v>206</v>
      </c>
      <c r="QOX333" s="2"/>
      <c r="QOY333" s="534">
        <v>2025</v>
      </c>
      <c r="QOZ333" s="534">
        <v>2026</v>
      </c>
      <c r="QPA333" s="534">
        <v>2027</v>
      </c>
      <c r="QPB333" s="534">
        <v>2028</v>
      </c>
      <c r="QPC333" s="534">
        <v>2029</v>
      </c>
      <c r="QPD333" s="534">
        <v>2030</v>
      </c>
      <c r="QPE333" s="362" t="s">
        <v>206</v>
      </c>
      <c r="QPF333" s="2"/>
      <c r="QPG333" s="534">
        <v>2025</v>
      </c>
      <c r="QPH333" s="534">
        <v>2026</v>
      </c>
      <c r="QPI333" s="534">
        <v>2027</v>
      </c>
      <c r="QPJ333" s="534">
        <v>2028</v>
      </c>
      <c r="QPK333" s="534">
        <v>2029</v>
      </c>
      <c r="QPL333" s="534">
        <v>2030</v>
      </c>
      <c r="QPM333" s="362" t="s">
        <v>206</v>
      </c>
      <c r="QPN333" s="2"/>
      <c r="QPO333" s="534">
        <v>2025</v>
      </c>
      <c r="QPP333" s="534">
        <v>2026</v>
      </c>
      <c r="QPQ333" s="534">
        <v>2027</v>
      </c>
      <c r="QPR333" s="534">
        <v>2028</v>
      </c>
      <c r="QPS333" s="534">
        <v>2029</v>
      </c>
      <c r="QPT333" s="534">
        <v>2030</v>
      </c>
      <c r="QPU333" s="362" t="s">
        <v>206</v>
      </c>
      <c r="QPV333" s="2"/>
      <c r="QPW333" s="534">
        <v>2025</v>
      </c>
      <c r="QPX333" s="534">
        <v>2026</v>
      </c>
      <c r="QPY333" s="534">
        <v>2027</v>
      </c>
      <c r="QPZ333" s="534">
        <v>2028</v>
      </c>
      <c r="QQA333" s="534">
        <v>2029</v>
      </c>
      <c r="QQB333" s="534">
        <v>2030</v>
      </c>
      <c r="QQC333" s="362" t="s">
        <v>206</v>
      </c>
      <c r="QQD333" s="2"/>
      <c r="QQE333" s="534">
        <v>2025</v>
      </c>
      <c r="QQF333" s="534">
        <v>2026</v>
      </c>
      <c r="QQG333" s="534">
        <v>2027</v>
      </c>
      <c r="QQH333" s="534">
        <v>2028</v>
      </c>
      <c r="QQI333" s="534">
        <v>2029</v>
      </c>
      <c r="QQJ333" s="534">
        <v>2030</v>
      </c>
      <c r="QQK333" s="362" t="s">
        <v>206</v>
      </c>
      <c r="QQL333" s="2"/>
      <c r="QQM333" s="534">
        <v>2025</v>
      </c>
      <c r="QQN333" s="534">
        <v>2026</v>
      </c>
      <c r="QQO333" s="534">
        <v>2027</v>
      </c>
      <c r="QQP333" s="534">
        <v>2028</v>
      </c>
      <c r="QQQ333" s="534">
        <v>2029</v>
      </c>
      <c r="QQR333" s="534">
        <v>2030</v>
      </c>
      <c r="QQS333" s="362" t="s">
        <v>206</v>
      </c>
      <c r="QQT333" s="2"/>
      <c r="QQU333" s="534">
        <v>2025</v>
      </c>
      <c r="QQV333" s="534">
        <v>2026</v>
      </c>
      <c r="QQW333" s="534">
        <v>2027</v>
      </c>
      <c r="QQX333" s="534">
        <v>2028</v>
      </c>
      <c r="QQY333" s="534">
        <v>2029</v>
      </c>
      <c r="QQZ333" s="534">
        <v>2030</v>
      </c>
      <c r="QRA333" s="362" t="s">
        <v>206</v>
      </c>
      <c r="QRB333" s="2"/>
      <c r="QRC333" s="534">
        <v>2025</v>
      </c>
      <c r="QRD333" s="534">
        <v>2026</v>
      </c>
      <c r="QRE333" s="534">
        <v>2027</v>
      </c>
      <c r="QRF333" s="534">
        <v>2028</v>
      </c>
      <c r="QRG333" s="534">
        <v>2029</v>
      </c>
      <c r="QRH333" s="534">
        <v>2030</v>
      </c>
      <c r="QRI333" s="362" t="s">
        <v>206</v>
      </c>
      <c r="QRJ333" s="2"/>
      <c r="QRK333" s="534">
        <v>2025</v>
      </c>
      <c r="QRL333" s="534">
        <v>2026</v>
      </c>
      <c r="QRM333" s="534">
        <v>2027</v>
      </c>
      <c r="QRN333" s="534">
        <v>2028</v>
      </c>
      <c r="QRO333" s="534">
        <v>2029</v>
      </c>
      <c r="QRP333" s="534">
        <v>2030</v>
      </c>
      <c r="QRQ333" s="362" t="s">
        <v>206</v>
      </c>
      <c r="QRR333" s="2"/>
      <c r="QRS333" s="534">
        <v>2025</v>
      </c>
      <c r="QRT333" s="534">
        <v>2026</v>
      </c>
      <c r="QRU333" s="534">
        <v>2027</v>
      </c>
      <c r="QRV333" s="534">
        <v>2028</v>
      </c>
      <c r="QRW333" s="534">
        <v>2029</v>
      </c>
      <c r="QRX333" s="534">
        <v>2030</v>
      </c>
      <c r="QRY333" s="362" t="s">
        <v>206</v>
      </c>
      <c r="QRZ333" s="2"/>
      <c r="QSA333" s="534">
        <v>2025</v>
      </c>
      <c r="QSB333" s="534">
        <v>2026</v>
      </c>
      <c r="QSC333" s="534">
        <v>2027</v>
      </c>
      <c r="QSD333" s="534">
        <v>2028</v>
      </c>
      <c r="QSE333" s="534">
        <v>2029</v>
      </c>
      <c r="QSF333" s="534">
        <v>2030</v>
      </c>
      <c r="QSG333" s="362" t="s">
        <v>206</v>
      </c>
      <c r="QSH333" s="2"/>
      <c r="QSI333" s="534">
        <v>2025</v>
      </c>
      <c r="QSJ333" s="534">
        <v>2026</v>
      </c>
      <c r="QSK333" s="534">
        <v>2027</v>
      </c>
      <c r="QSL333" s="534">
        <v>2028</v>
      </c>
      <c r="QSM333" s="534">
        <v>2029</v>
      </c>
      <c r="QSN333" s="534">
        <v>2030</v>
      </c>
      <c r="QSO333" s="362" t="s">
        <v>206</v>
      </c>
      <c r="QSP333" s="2"/>
      <c r="QSQ333" s="534">
        <v>2025</v>
      </c>
      <c r="QSR333" s="534">
        <v>2026</v>
      </c>
      <c r="QSS333" s="534">
        <v>2027</v>
      </c>
      <c r="QST333" s="534">
        <v>2028</v>
      </c>
      <c r="QSU333" s="534">
        <v>2029</v>
      </c>
      <c r="QSV333" s="534">
        <v>2030</v>
      </c>
      <c r="QSW333" s="362" t="s">
        <v>206</v>
      </c>
      <c r="QSX333" s="2"/>
      <c r="QSY333" s="534">
        <v>2025</v>
      </c>
      <c r="QSZ333" s="534">
        <v>2026</v>
      </c>
      <c r="QTA333" s="534">
        <v>2027</v>
      </c>
      <c r="QTB333" s="534">
        <v>2028</v>
      </c>
      <c r="QTC333" s="534">
        <v>2029</v>
      </c>
      <c r="QTD333" s="534">
        <v>2030</v>
      </c>
      <c r="QTE333" s="362" t="s">
        <v>206</v>
      </c>
      <c r="QTF333" s="2"/>
      <c r="QTG333" s="534">
        <v>2025</v>
      </c>
      <c r="QTH333" s="534">
        <v>2026</v>
      </c>
      <c r="QTI333" s="534">
        <v>2027</v>
      </c>
      <c r="QTJ333" s="534">
        <v>2028</v>
      </c>
      <c r="QTK333" s="534">
        <v>2029</v>
      </c>
      <c r="QTL333" s="534">
        <v>2030</v>
      </c>
      <c r="QTM333" s="362" t="s">
        <v>206</v>
      </c>
      <c r="QTN333" s="2"/>
      <c r="QTO333" s="534">
        <v>2025</v>
      </c>
      <c r="QTP333" s="534">
        <v>2026</v>
      </c>
      <c r="QTQ333" s="534">
        <v>2027</v>
      </c>
      <c r="QTR333" s="534">
        <v>2028</v>
      </c>
      <c r="QTS333" s="534">
        <v>2029</v>
      </c>
      <c r="QTT333" s="534">
        <v>2030</v>
      </c>
      <c r="QTU333" s="362" t="s">
        <v>206</v>
      </c>
      <c r="QTV333" s="2"/>
      <c r="QTW333" s="534">
        <v>2025</v>
      </c>
      <c r="QTX333" s="534">
        <v>2026</v>
      </c>
      <c r="QTY333" s="534">
        <v>2027</v>
      </c>
      <c r="QTZ333" s="534">
        <v>2028</v>
      </c>
      <c r="QUA333" s="534">
        <v>2029</v>
      </c>
      <c r="QUB333" s="534">
        <v>2030</v>
      </c>
      <c r="QUC333" s="362" t="s">
        <v>206</v>
      </c>
      <c r="QUD333" s="2"/>
      <c r="QUE333" s="534">
        <v>2025</v>
      </c>
      <c r="QUF333" s="534">
        <v>2026</v>
      </c>
      <c r="QUG333" s="534">
        <v>2027</v>
      </c>
      <c r="QUH333" s="534">
        <v>2028</v>
      </c>
      <c r="QUI333" s="534">
        <v>2029</v>
      </c>
      <c r="QUJ333" s="534">
        <v>2030</v>
      </c>
      <c r="QUK333" s="362" t="s">
        <v>206</v>
      </c>
      <c r="QUL333" s="2"/>
      <c r="QUM333" s="534">
        <v>2025</v>
      </c>
      <c r="QUN333" s="534">
        <v>2026</v>
      </c>
      <c r="QUO333" s="534">
        <v>2027</v>
      </c>
      <c r="QUP333" s="534">
        <v>2028</v>
      </c>
      <c r="QUQ333" s="534">
        <v>2029</v>
      </c>
      <c r="QUR333" s="534">
        <v>2030</v>
      </c>
      <c r="QUS333" s="362" t="s">
        <v>206</v>
      </c>
      <c r="QUT333" s="2"/>
      <c r="QUU333" s="534">
        <v>2025</v>
      </c>
      <c r="QUV333" s="534">
        <v>2026</v>
      </c>
      <c r="QUW333" s="534">
        <v>2027</v>
      </c>
      <c r="QUX333" s="534">
        <v>2028</v>
      </c>
      <c r="QUY333" s="534">
        <v>2029</v>
      </c>
      <c r="QUZ333" s="534">
        <v>2030</v>
      </c>
      <c r="QVA333" s="362" t="s">
        <v>206</v>
      </c>
      <c r="QVB333" s="2"/>
      <c r="QVC333" s="534">
        <v>2025</v>
      </c>
      <c r="QVD333" s="534">
        <v>2026</v>
      </c>
      <c r="QVE333" s="534">
        <v>2027</v>
      </c>
      <c r="QVF333" s="534">
        <v>2028</v>
      </c>
      <c r="QVG333" s="534">
        <v>2029</v>
      </c>
      <c r="QVH333" s="534">
        <v>2030</v>
      </c>
      <c r="QVI333" s="362" t="s">
        <v>206</v>
      </c>
      <c r="QVJ333" s="2"/>
      <c r="QVK333" s="534">
        <v>2025</v>
      </c>
      <c r="QVL333" s="534">
        <v>2026</v>
      </c>
      <c r="QVM333" s="534">
        <v>2027</v>
      </c>
      <c r="QVN333" s="534">
        <v>2028</v>
      </c>
      <c r="QVO333" s="534">
        <v>2029</v>
      </c>
      <c r="QVP333" s="534">
        <v>2030</v>
      </c>
      <c r="QVQ333" s="362" t="s">
        <v>206</v>
      </c>
      <c r="QVR333" s="2"/>
      <c r="QVS333" s="534">
        <v>2025</v>
      </c>
      <c r="QVT333" s="534">
        <v>2026</v>
      </c>
      <c r="QVU333" s="534">
        <v>2027</v>
      </c>
      <c r="QVV333" s="534">
        <v>2028</v>
      </c>
      <c r="QVW333" s="534">
        <v>2029</v>
      </c>
      <c r="QVX333" s="534">
        <v>2030</v>
      </c>
      <c r="QVY333" s="362" t="s">
        <v>206</v>
      </c>
      <c r="QVZ333" s="2"/>
      <c r="QWA333" s="534">
        <v>2025</v>
      </c>
      <c r="QWB333" s="534">
        <v>2026</v>
      </c>
      <c r="QWC333" s="534">
        <v>2027</v>
      </c>
      <c r="QWD333" s="534">
        <v>2028</v>
      </c>
      <c r="QWE333" s="534">
        <v>2029</v>
      </c>
      <c r="QWF333" s="534">
        <v>2030</v>
      </c>
      <c r="QWG333" s="362" t="s">
        <v>206</v>
      </c>
      <c r="QWH333" s="2"/>
      <c r="QWI333" s="534">
        <v>2025</v>
      </c>
      <c r="QWJ333" s="534">
        <v>2026</v>
      </c>
      <c r="QWK333" s="534">
        <v>2027</v>
      </c>
      <c r="QWL333" s="534">
        <v>2028</v>
      </c>
      <c r="QWM333" s="534">
        <v>2029</v>
      </c>
      <c r="QWN333" s="534">
        <v>2030</v>
      </c>
      <c r="QWO333" s="362" t="s">
        <v>206</v>
      </c>
      <c r="QWP333" s="2"/>
      <c r="QWQ333" s="534">
        <v>2025</v>
      </c>
      <c r="QWR333" s="534">
        <v>2026</v>
      </c>
      <c r="QWS333" s="534">
        <v>2027</v>
      </c>
      <c r="QWT333" s="534">
        <v>2028</v>
      </c>
      <c r="QWU333" s="534">
        <v>2029</v>
      </c>
      <c r="QWV333" s="534">
        <v>2030</v>
      </c>
      <c r="QWW333" s="362" t="s">
        <v>206</v>
      </c>
      <c r="QWX333" s="2"/>
      <c r="QWY333" s="534">
        <v>2025</v>
      </c>
      <c r="QWZ333" s="534">
        <v>2026</v>
      </c>
      <c r="QXA333" s="534">
        <v>2027</v>
      </c>
      <c r="QXB333" s="534">
        <v>2028</v>
      </c>
      <c r="QXC333" s="534">
        <v>2029</v>
      </c>
      <c r="QXD333" s="534">
        <v>2030</v>
      </c>
      <c r="QXE333" s="362" t="s">
        <v>206</v>
      </c>
      <c r="QXF333" s="2"/>
      <c r="QXG333" s="534">
        <v>2025</v>
      </c>
      <c r="QXH333" s="534">
        <v>2026</v>
      </c>
      <c r="QXI333" s="534">
        <v>2027</v>
      </c>
      <c r="QXJ333" s="534">
        <v>2028</v>
      </c>
      <c r="QXK333" s="534">
        <v>2029</v>
      </c>
      <c r="QXL333" s="534">
        <v>2030</v>
      </c>
      <c r="QXM333" s="362" t="s">
        <v>206</v>
      </c>
      <c r="QXN333" s="2"/>
      <c r="QXO333" s="534">
        <v>2025</v>
      </c>
      <c r="QXP333" s="534">
        <v>2026</v>
      </c>
      <c r="QXQ333" s="534">
        <v>2027</v>
      </c>
      <c r="QXR333" s="534">
        <v>2028</v>
      </c>
      <c r="QXS333" s="534">
        <v>2029</v>
      </c>
      <c r="QXT333" s="534">
        <v>2030</v>
      </c>
      <c r="QXU333" s="362" t="s">
        <v>206</v>
      </c>
      <c r="QXV333" s="2"/>
      <c r="QXW333" s="534">
        <v>2025</v>
      </c>
      <c r="QXX333" s="534">
        <v>2026</v>
      </c>
      <c r="QXY333" s="534">
        <v>2027</v>
      </c>
      <c r="QXZ333" s="534">
        <v>2028</v>
      </c>
      <c r="QYA333" s="534">
        <v>2029</v>
      </c>
      <c r="QYB333" s="534">
        <v>2030</v>
      </c>
      <c r="QYC333" s="362" t="s">
        <v>206</v>
      </c>
      <c r="QYD333" s="2"/>
      <c r="QYE333" s="534">
        <v>2025</v>
      </c>
      <c r="QYF333" s="534">
        <v>2026</v>
      </c>
      <c r="QYG333" s="534">
        <v>2027</v>
      </c>
      <c r="QYH333" s="534">
        <v>2028</v>
      </c>
      <c r="QYI333" s="534">
        <v>2029</v>
      </c>
      <c r="QYJ333" s="534">
        <v>2030</v>
      </c>
      <c r="QYK333" s="362" t="s">
        <v>206</v>
      </c>
      <c r="QYL333" s="2"/>
      <c r="QYM333" s="534">
        <v>2025</v>
      </c>
      <c r="QYN333" s="534">
        <v>2026</v>
      </c>
      <c r="QYO333" s="534">
        <v>2027</v>
      </c>
      <c r="QYP333" s="534">
        <v>2028</v>
      </c>
      <c r="QYQ333" s="534">
        <v>2029</v>
      </c>
      <c r="QYR333" s="534">
        <v>2030</v>
      </c>
      <c r="QYS333" s="362" t="s">
        <v>206</v>
      </c>
      <c r="QYT333" s="2"/>
      <c r="QYU333" s="534">
        <v>2025</v>
      </c>
      <c r="QYV333" s="534">
        <v>2026</v>
      </c>
      <c r="QYW333" s="534">
        <v>2027</v>
      </c>
      <c r="QYX333" s="534">
        <v>2028</v>
      </c>
      <c r="QYY333" s="534">
        <v>2029</v>
      </c>
      <c r="QYZ333" s="534">
        <v>2030</v>
      </c>
      <c r="QZA333" s="362" t="s">
        <v>206</v>
      </c>
      <c r="QZB333" s="2"/>
      <c r="QZC333" s="534">
        <v>2025</v>
      </c>
      <c r="QZD333" s="534">
        <v>2026</v>
      </c>
      <c r="QZE333" s="534">
        <v>2027</v>
      </c>
      <c r="QZF333" s="534">
        <v>2028</v>
      </c>
      <c r="QZG333" s="534">
        <v>2029</v>
      </c>
      <c r="QZH333" s="534">
        <v>2030</v>
      </c>
      <c r="QZI333" s="362" t="s">
        <v>206</v>
      </c>
      <c r="QZJ333" s="2"/>
      <c r="QZK333" s="534">
        <v>2025</v>
      </c>
      <c r="QZL333" s="534">
        <v>2026</v>
      </c>
      <c r="QZM333" s="534">
        <v>2027</v>
      </c>
      <c r="QZN333" s="534">
        <v>2028</v>
      </c>
      <c r="QZO333" s="534">
        <v>2029</v>
      </c>
      <c r="QZP333" s="534">
        <v>2030</v>
      </c>
      <c r="QZQ333" s="362" t="s">
        <v>206</v>
      </c>
      <c r="QZR333" s="2"/>
      <c r="QZS333" s="534">
        <v>2025</v>
      </c>
      <c r="QZT333" s="534">
        <v>2026</v>
      </c>
      <c r="QZU333" s="534">
        <v>2027</v>
      </c>
      <c r="QZV333" s="534">
        <v>2028</v>
      </c>
      <c r="QZW333" s="534">
        <v>2029</v>
      </c>
      <c r="QZX333" s="534">
        <v>2030</v>
      </c>
      <c r="QZY333" s="362" t="s">
        <v>206</v>
      </c>
      <c r="QZZ333" s="2"/>
      <c r="RAA333" s="534">
        <v>2025</v>
      </c>
      <c r="RAB333" s="534">
        <v>2026</v>
      </c>
      <c r="RAC333" s="534">
        <v>2027</v>
      </c>
      <c r="RAD333" s="534">
        <v>2028</v>
      </c>
      <c r="RAE333" s="534">
        <v>2029</v>
      </c>
      <c r="RAF333" s="534">
        <v>2030</v>
      </c>
      <c r="RAG333" s="362" t="s">
        <v>206</v>
      </c>
      <c r="RAH333" s="2"/>
      <c r="RAI333" s="534">
        <v>2025</v>
      </c>
      <c r="RAJ333" s="534">
        <v>2026</v>
      </c>
      <c r="RAK333" s="534">
        <v>2027</v>
      </c>
      <c r="RAL333" s="534">
        <v>2028</v>
      </c>
      <c r="RAM333" s="534">
        <v>2029</v>
      </c>
      <c r="RAN333" s="534">
        <v>2030</v>
      </c>
      <c r="RAO333" s="362" t="s">
        <v>206</v>
      </c>
      <c r="RAP333" s="2"/>
      <c r="RAQ333" s="534">
        <v>2025</v>
      </c>
      <c r="RAR333" s="534">
        <v>2026</v>
      </c>
      <c r="RAS333" s="534">
        <v>2027</v>
      </c>
      <c r="RAT333" s="534">
        <v>2028</v>
      </c>
      <c r="RAU333" s="534">
        <v>2029</v>
      </c>
      <c r="RAV333" s="534">
        <v>2030</v>
      </c>
      <c r="RAW333" s="362" t="s">
        <v>206</v>
      </c>
      <c r="RAX333" s="2"/>
      <c r="RAY333" s="534">
        <v>2025</v>
      </c>
      <c r="RAZ333" s="534">
        <v>2026</v>
      </c>
      <c r="RBA333" s="534">
        <v>2027</v>
      </c>
      <c r="RBB333" s="534">
        <v>2028</v>
      </c>
      <c r="RBC333" s="534">
        <v>2029</v>
      </c>
      <c r="RBD333" s="534">
        <v>2030</v>
      </c>
      <c r="RBE333" s="362" t="s">
        <v>206</v>
      </c>
      <c r="RBF333" s="2"/>
      <c r="RBG333" s="534">
        <v>2025</v>
      </c>
      <c r="RBH333" s="534">
        <v>2026</v>
      </c>
      <c r="RBI333" s="534">
        <v>2027</v>
      </c>
      <c r="RBJ333" s="534">
        <v>2028</v>
      </c>
      <c r="RBK333" s="534">
        <v>2029</v>
      </c>
      <c r="RBL333" s="534">
        <v>2030</v>
      </c>
      <c r="RBM333" s="362" t="s">
        <v>206</v>
      </c>
      <c r="RBN333" s="2"/>
      <c r="RBO333" s="534">
        <v>2025</v>
      </c>
      <c r="RBP333" s="534">
        <v>2026</v>
      </c>
      <c r="RBQ333" s="534">
        <v>2027</v>
      </c>
      <c r="RBR333" s="534">
        <v>2028</v>
      </c>
      <c r="RBS333" s="534">
        <v>2029</v>
      </c>
      <c r="RBT333" s="534">
        <v>2030</v>
      </c>
      <c r="RBU333" s="362" t="s">
        <v>206</v>
      </c>
      <c r="RBV333" s="2"/>
      <c r="RBW333" s="534">
        <v>2025</v>
      </c>
      <c r="RBX333" s="534">
        <v>2026</v>
      </c>
      <c r="RBY333" s="534">
        <v>2027</v>
      </c>
      <c r="RBZ333" s="534">
        <v>2028</v>
      </c>
      <c r="RCA333" s="534">
        <v>2029</v>
      </c>
      <c r="RCB333" s="534">
        <v>2030</v>
      </c>
      <c r="RCC333" s="362" t="s">
        <v>206</v>
      </c>
      <c r="RCD333" s="2"/>
      <c r="RCE333" s="534">
        <v>2025</v>
      </c>
      <c r="RCF333" s="534">
        <v>2026</v>
      </c>
      <c r="RCG333" s="534">
        <v>2027</v>
      </c>
      <c r="RCH333" s="534">
        <v>2028</v>
      </c>
      <c r="RCI333" s="534">
        <v>2029</v>
      </c>
      <c r="RCJ333" s="534">
        <v>2030</v>
      </c>
      <c r="RCK333" s="362" t="s">
        <v>206</v>
      </c>
      <c r="RCL333" s="2"/>
      <c r="RCM333" s="534">
        <v>2025</v>
      </c>
      <c r="RCN333" s="534">
        <v>2026</v>
      </c>
      <c r="RCO333" s="534">
        <v>2027</v>
      </c>
      <c r="RCP333" s="534">
        <v>2028</v>
      </c>
      <c r="RCQ333" s="534">
        <v>2029</v>
      </c>
      <c r="RCR333" s="534">
        <v>2030</v>
      </c>
      <c r="RCS333" s="362" t="s">
        <v>206</v>
      </c>
      <c r="RCT333" s="2"/>
      <c r="RCU333" s="534">
        <v>2025</v>
      </c>
      <c r="RCV333" s="534">
        <v>2026</v>
      </c>
      <c r="RCW333" s="534">
        <v>2027</v>
      </c>
      <c r="RCX333" s="534">
        <v>2028</v>
      </c>
      <c r="RCY333" s="534">
        <v>2029</v>
      </c>
      <c r="RCZ333" s="534">
        <v>2030</v>
      </c>
      <c r="RDA333" s="362" t="s">
        <v>206</v>
      </c>
      <c r="RDB333" s="2"/>
      <c r="RDC333" s="534">
        <v>2025</v>
      </c>
      <c r="RDD333" s="534">
        <v>2026</v>
      </c>
      <c r="RDE333" s="534">
        <v>2027</v>
      </c>
      <c r="RDF333" s="534">
        <v>2028</v>
      </c>
      <c r="RDG333" s="534">
        <v>2029</v>
      </c>
      <c r="RDH333" s="534">
        <v>2030</v>
      </c>
      <c r="RDI333" s="362" t="s">
        <v>206</v>
      </c>
      <c r="RDJ333" s="2"/>
      <c r="RDK333" s="534">
        <v>2025</v>
      </c>
      <c r="RDL333" s="534">
        <v>2026</v>
      </c>
      <c r="RDM333" s="534">
        <v>2027</v>
      </c>
      <c r="RDN333" s="534">
        <v>2028</v>
      </c>
      <c r="RDO333" s="534">
        <v>2029</v>
      </c>
      <c r="RDP333" s="534">
        <v>2030</v>
      </c>
      <c r="RDQ333" s="362" t="s">
        <v>206</v>
      </c>
      <c r="RDR333" s="2"/>
      <c r="RDS333" s="534">
        <v>2025</v>
      </c>
      <c r="RDT333" s="534">
        <v>2026</v>
      </c>
      <c r="RDU333" s="534">
        <v>2027</v>
      </c>
      <c r="RDV333" s="534">
        <v>2028</v>
      </c>
      <c r="RDW333" s="534">
        <v>2029</v>
      </c>
      <c r="RDX333" s="534">
        <v>2030</v>
      </c>
      <c r="RDY333" s="362" t="s">
        <v>206</v>
      </c>
      <c r="RDZ333" s="2"/>
      <c r="REA333" s="534">
        <v>2025</v>
      </c>
      <c r="REB333" s="534">
        <v>2026</v>
      </c>
      <c r="REC333" s="534">
        <v>2027</v>
      </c>
      <c r="RED333" s="534">
        <v>2028</v>
      </c>
      <c r="REE333" s="534">
        <v>2029</v>
      </c>
      <c r="REF333" s="534">
        <v>2030</v>
      </c>
      <c r="REG333" s="362" t="s">
        <v>206</v>
      </c>
      <c r="REH333" s="2"/>
      <c r="REI333" s="534">
        <v>2025</v>
      </c>
      <c r="REJ333" s="534">
        <v>2026</v>
      </c>
      <c r="REK333" s="534">
        <v>2027</v>
      </c>
      <c r="REL333" s="534">
        <v>2028</v>
      </c>
      <c r="REM333" s="534">
        <v>2029</v>
      </c>
      <c r="REN333" s="534">
        <v>2030</v>
      </c>
      <c r="REO333" s="362" t="s">
        <v>206</v>
      </c>
      <c r="REP333" s="2"/>
      <c r="REQ333" s="534">
        <v>2025</v>
      </c>
      <c r="RER333" s="534">
        <v>2026</v>
      </c>
      <c r="RES333" s="534">
        <v>2027</v>
      </c>
      <c r="RET333" s="534">
        <v>2028</v>
      </c>
      <c r="REU333" s="534">
        <v>2029</v>
      </c>
      <c r="REV333" s="534">
        <v>2030</v>
      </c>
      <c r="REW333" s="362" t="s">
        <v>206</v>
      </c>
      <c r="REX333" s="2"/>
      <c r="REY333" s="534">
        <v>2025</v>
      </c>
      <c r="REZ333" s="534">
        <v>2026</v>
      </c>
      <c r="RFA333" s="534">
        <v>2027</v>
      </c>
      <c r="RFB333" s="534">
        <v>2028</v>
      </c>
      <c r="RFC333" s="534">
        <v>2029</v>
      </c>
      <c r="RFD333" s="534">
        <v>2030</v>
      </c>
      <c r="RFE333" s="362" t="s">
        <v>206</v>
      </c>
      <c r="RFF333" s="2"/>
      <c r="RFG333" s="534">
        <v>2025</v>
      </c>
      <c r="RFH333" s="534">
        <v>2026</v>
      </c>
      <c r="RFI333" s="534">
        <v>2027</v>
      </c>
      <c r="RFJ333" s="534">
        <v>2028</v>
      </c>
      <c r="RFK333" s="534">
        <v>2029</v>
      </c>
      <c r="RFL333" s="534">
        <v>2030</v>
      </c>
      <c r="RFM333" s="362" t="s">
        <v>206</v>
      </c>
      <c r="RFN333" s="2"/>
      <c r="RFO333" s="534">
        <v>2025</v>
      </c>
      <c r="RFP333" s="534">
        <v>2026</v>
      </c>
      <c r="RFQ333" s="534">
        <v>2027</v>
      </c>
      <c r="RFR333" s="534">
        <v>2028</v>
      </c>
      <c r="RFS333" s="534">
        <v>2029</v>
      </c>
      <c r="RFT333" s="534">
        <v>2030</v>
      </c>
      <c r="RFU333" s="362" t="s">
        <v>206</v>
      </c>
      <c r="RFV333" s="2"/>
      <c r="RFW333" s="534">
        <v>2025</v>
      </c>
      <c r="RFX333" s="534">
        <v>2026</v>
      </c>
      <c r="RFY333" s="534">
        <v>2027</v>
      </c>
      <c r="RFZ333" s="534">
        <v>2028</v>
      </c>
      <c r="RGA333" s="534">
        <v>2029</v>
      </c>
      <c r="RGB333" s="534">
        <v>2030</v>
      </c>
      <c r="RGC333" s="362" t="s">
        <v>206</v>
      </c>
      <c r="RGD333" s="2"/>
      <c r="RGE333" s="534">
        <v>2025</v>
      </c>
      <c r="RGF333" s="534">
        <v>2026</v>
      </c>
      <c r="RGG333" s="534">
        <v>2027</v>
      </c>
      <c r="RGH333" s="534">
        <v>2028</v>
      </c>
      <c r="RGI333" s="534">
        <v>2029</v>
      </c>
      <c r="RGJ333" s="534">
        <v>2030</v>
      </c>
      <c r="RGK333" s="362" t="s">
        <v>206</v>
      </c>
      <c r="RGL333" s="2"/>
      <c r="RGM333" s="534">
        <v>2025</v>
      </c>
      <c r="RGN333" s="534">
        <v>2026</v>
      </c>
      <c r="RGO333" s="534">
        <v>2027</v>
      </c>
      <c r="RGP333" s="534">
        <v>2028</v>
      </c>
      <c r="RGQ333" s="534">
        <v>2029</v>
      </c>
      <c r="RGR333" s="534">
        <v>2030</v>
      </c>
      <c r="RGS333" s="362" t="s">
        <v>206</v>
      </c>
      <c r="RGT333" s="2"/>
      <c r="RGU333" s="534">
        <v>2025</v>
      </c>
      <c r="RGV333" s="534">
        <v>2026</v>
      </c>
      <c r="RGW333" s="534">
        <v>2027</v>
      </c>
      <c r="RGX333" s="534">
        <v>2028</v>
      </c>
      <c r="RGY333" s="534">
        <v>2029</v>
      </c>
      <c r="RGZ333" s="534">
        <v>2030</v>
      </c>
      <c r="RHA333" s="362" t="s">
        <v>206</v>
      </c>
      <c r="RHB333" s="2"/>
      <c r="RHC333" s="534">
        <v>2025</v>
      </c>
      <c r="RHD333" s="534">
        <v>2026</v>
      </c>
      <c r="RHE333" s="534">
        <v>2027</v>
      </c>
      <c r="RHF333" s="534">
        <v>2028</v>
      </c>
      <c r="RHG333" s="534">
        <v>2029</v>
      </c>
      <c r="RHH333" s="534">
        <v>2030</v>
      </c>
      <c r="RHI333" s="362" t="s">
        <v>206</v>
      </c>
      <c r="RHJ333" s="2"/>
      <c r="RHK333" s="534">
        <v>2025</v>
      </c>
      <c r="RHL333" s="534">
        <v>2026</v>
      </c>
      <c r="RHM333" s="534">
        <v>2027</v>
      </c>
      <c r="RHN333" s="534">
        <v>2028</v>
      </c>
      <c r="RHO333" s="534">
        <v>2029</v>
      </c>
      <c r="RHP333" s="534">
        <v>2030</v>
      </c>
      <c r="RHQ333" s="362" t="s">
        <v>206</v>
      </c>
      <c r="RHR333" s="2"/>
      <c r="RHS333" s="534">
        <v>2025</v>
      </c>
      <c r="RHT333" s="534">
        <v>2026</v>
      </c>
      <c r="RHU333" s="534">
        <v>2027</v>
      </c>
      <c r="RHV333" s="534">
        <v>2028</v>
      </c>
      <c r="RHW333" s="534">
        <v>2029</v>
      </c>
      <c r="RHX333" s="534">
        <v>2030</v>
      </c>
      <c r="RHY333" s="362" t="s">
        <v>206</v>
      </c>
      <c r="RHZ333" s="2"/>
      <c r="RIA333" s="534">
        <v>2025</v>
      </c>
      <c r="RIB333" s="534">
        <v>2026</v>
      </c>
      <c r="RIC333" s="534">
        <v>2027</v>
      </c>
      <c r="RID333" s="534">
        <v>2028</v>
      </c>
      <c r="RIE333" s="534">
        <v>2029</v>
      </c>
      <c r="RIF333" s="534">
        <v>2030</v>
      </c>
      <c r="RIG333" s="362" t="s">
        <v>206</v>
      </c>
      <c r="RIH333" s="2"/>
      <c r="RII333" s="534">
        <v>2025</v>
      </c>
      <c r="RIJ333" s="534">
        <v>2026</v>
      </c>
      <c r="RIK333" s="534">
        <v>2027</v>
      </c>
      <c r="RIL333" s="534">
        <v>2028</v>
      </c>
      <c r="RIM333" s="534">
        <v>2029</v>
      </c>
      <c r="RIN333" s="534">
        <v>2030</v>
      </c>
      <c r="RIO333" s="362" t="s">
        <v>206</v>
      </c>
      <c r="RIP333" s="2"/>
      <c r="RIQ333" s="534">
        <v>2025</v>
      </c>
      <c r="RIR333" s="534">
        <v>2026</v>
      </c>
      <c r="RIS333" s="534">
        <v>2027</v>
      </c>
      <c r="RIT333" s="534">
        <v>2028</v>
      </c>
      <c r="RIU333" s="534">
        <v>2029</v>
      </c>
      <c r="RIV333" s="534">
        <v>2030</v>
      </c>
      <c r="RIW333" s="362" t="s">
        <v>206</v>
      </c>
      <c r="RIX333" s="2"/>
      <c r="RIY333" s="534">
        <v>2025</v>
      </c>
      <c r="RIZ333" s="534">
        <v>2026</v>
      </c>
      <c r="RJA333" s="534">
        <v>2027</v>
      </c>
      <c r="RJB333" s="534">
        <v>2028</v>
      </c>
      <c r="RJC333" s="534">
        <v>2029</v>
      </c>
      <c r="RJD333" s="534">
        <v>2030</v>
      </c>
      <c r="RJE333" s="362" t="s">
        <v>206</v>
      </c>
      <c r="RJF333" s="2"/>
      <c r="RJG333" s="534">
        <v>2025</v>
      </c>
      <c r="RJH333" s="534">
        <v>2026</v>
      </c>
      <c r="RJI333" s="534">
        <v>2027</v>
      </c>
      <c r="RJJ333" s="534">
        <v>2028</v>
      </c>
      <c r="RJK333" s="534">
        <v>2029</v>
      </c>
      <c r="RJL333" s="534">
        <v>2030</v>
      </c>
      <c r="RJM333" s="362" t="s">
        <v>206</v>
      </c>
      <c r="RJN333" s="2"/>
      <c r="RJO333" s="534">
        <v>2025</v>
      </c>
      <c r="RJP333" s="534">
        <v>2026</v>
      </c>
      <c r="RJQ333" s="534">
        <v>2027</v>
      </c>
      <c r="RJR333" s="534">
        <v>2028</v>
      </c>
      <c r="RJS333" s="534">
        <v>2029</v>
      </c>
      <c r="RJT333" s="534">
        <v>2030</v>
      </c>
      <c r="RJU333" s="362" t="s">
        <v>206</v>
      </c>
      <c r="RJV333" s="2"/>
      <c r="RJW333" s="534">
        <v>2025</v>
      </c>
      <c r="RJX333" s="534">
        <v>2026</v>
      </c>
      <c r="RJY333" s="534">
        <v>2027</v>
      </c>
      <c r="RJZ333" s="534">
        <v>2028</v>
      </c>
      <c r="RKA333" s="534">
        <v>2029</v>
      </c>
      <c r="RKB333" s="534">
        <v>2030</v>
      </c>
      <c r="RKC333" s="362" t="s">
        <v>206</v>
      </c>
      <c r="RKD333" s="2"/>
      <c r="RKE333" s="534">
        <v>2025</v>
      </c>
      <c r="RKF333" s="534">
        <v>2026</v>
      </c>
      <c r="RKG333" s="534">
        <v>2027</v>
      </c>
      <c r="RKH333" s="534">
        <v>2028</v>
      </c>
      <c r="RKI333" s="534">
        <v>2029</v>
      </c>
      <c r="RKJ333" s="534">
        <v>2030</v>
      </c>
      <c r="RKK333" s="362" t="s">
        <v>206</v>
      </c>
      <c r="RKL333" s="2"/>
      <c r="RKM333" s="534">
        <v>2025</v>
      </c>
      <c r="RKN333" s="534">
        <v>2026</v>
      </c>
      <c r="RKO333" s="534">
        <v>2027</v>
      </c>
      <c r="RKP333" s="534">
        <v>2028</v>
      </c>
      <c r="RKQ333" s="534">
        <v>2029</v>
      </c>
      <c r="RKR333" s="534">
        <v>2030</v>
      </c>
      <c r="RKS333" s="362" t="s">
        <v>206</v>
      </c>
      <c r="RKT333" s="2"/>
      <c r="RKU333" s="534">
        <v>2025</v>
      </c>
      <c r="RKV333" s="534">
        <v>2026</v>
      </c>
      <c r="RKW333" s="534">
        <v>2027</v>
      </c>
      <c r="RKX333" s="534">
        <v>2028</v>
      </c>
      <c r="RKY333" s="534">
        <v>2029</v>
      </c>
      <c r="RKZ333" s="534">
        <v>2030</v>
      </c>
      <c r="RLA333" s="362" t="s">
        <v>206</v>
      </c>
      <c r="RLB333" s="2"/>
      <c r="RLC333" s="534">
        <v>2025</v>
      </c>
      <c r="RLD333" s="534">
        <v>2026</v>
      </c>
      <c r="RLE333" s="534">
        <v>2027</v>
      </c>
      <c r="RLF333" s="534">
        <v>2028</v>
      </c>
      <c r="RLG333" s="534">
        <v>2029</v>
      </c>
      <c r="RLH333" s="534">
        <v>2030</v>
      </c>
      <c r="RLI333" s="362" t="s">
        <v>206</v>
      </c>
      <c r="RLJ333" s="2"/>
      <c r="RLK333" s="534">
        <v>2025</v>
      </c>
      <c r="RLL333" s="534">
        <v>2026</v>
      </c>
      <c r="RLM333" s="534">
        <v>2027</v>
      </c>
      <c r="RLN333" s="534">
        <v>2028</v>
      </c>
      <c r="RLO333" s="534">
        <v>2029</v>
      </c>
      <c r="RLP333" s="534">
        <v>2030</v>
      </c>
      <c r="RLQ333" s="362" t="s">
        <v>206</v>
      </c>
      <c r="RLR333" s="2"/>
      <c r="RLS333" s="534">
        <v>2025</v>
      </c>
      <c r="RLT333" s="534">
        <v>2026</v>
      </c>
      <c r="RLU333" s="534">
        <v>2027</v>
      </c>
      <c r="RLV333" s="534">
        <v>2028</v>
      </c>
      <c r="RLW333" s="534">
        <v>2029</v>
      </c>
      <c r="RLX333" s="534">
        <v>2030</v>
      </c>
      <c r="RLY333" s="362" t="s">
        <v>206</v>
      </c>
      <c r="RLZ333" s="2"/>
      <c r="RMA333" s="534">
        <v>2025</v>
      </c>
      <c r="RMB333" s="534">
        <v>2026</v>
      </c>
      <c r="RMC333" s="534">
        <v>2027</v>
      </c>
      <c r="RMD333" s="534">
        <v>2028</v>
      </c>
      <c r="RME333" s="534">
        <v>2029</v>
      </c>
      <c r="RMF333" s="534">
        <v>2030</v>
      </c>
      <c r="RMG333" s="362" t="s">
        <v>206</v>
      </c>
      <c r="RMH333" s="2"/>
      <c r="RMI333" s="534">
        <v>2025</v>
      </c>
      <c r="RMJ333" s="534">
        <v>2026</v>
      </c>
      <c r="RMK333" s="534">
        <v>2027</v>
      </c>
      <c r="RML333" s="534">
        <v>2028</v>
      </c>
      <c r="RMM333" s="534">
        <v>2029</v>
      </c>
      <c r="RMN333" s="534">
        <v>2030</v>
      </c>
      <c r="RMO333" s="362" t="s">
        <v>206</v>
      </c>
      <c r="RMP333" s="2"/>
      <c r="RMQ333" s="534">
        <v>2025</v>
      </c>
      <c r="RMR333" s="534">
        <v>2026</v>
      </c>
      <c r="RMS333" s="534">
        <v>2027</v>
      </c>
      <c r="RMT333" s="534">
        <v>2028</v>
      </c>
      <c r="RMU333" s="534">
        <v>2029</v>
      </c>
      <c r="RMV333" s="534">
        <v>2030</v>
      </c>
      <c r="RMW333" s="362" t="s">
        <v>206</v>
      </c>
      <c r="RMX333" s="2"/>
      <c r="RMY333" s="534">
        <v>2025</v>
      </c>
      <c r="RMZ333" s="534">
        <v>2026</v>
      </c>
      <c r="RNA333" s="534">
        <v>2027</v>
      </c>
      <c r="RNB333" s="534">
        <v>2028</v>
      </c>
      <c r="RNC333" s="534">
        <v>2029</v>
      </c>
      <c r="RND333" s="534">
        <v>2030</v>
      </c>
      <c r="RNE333" s="362" t="s">
        <v>206</v>
      </c>
      <c r="RNF333" s="2"/>
      <c r="RNG333" s="534">
        <v>2025</v>
      </c>
      <c r="RNH333" s="534">
        <v>2026</v>
      </c>
      <c r="RNI333" s="534">
        <v>2027</v>
      </c>
      <c r="RNJ333" s="534">
        <v>2028</v>
      </c>
      <c r="RNK333" s="534">
        <v>2029</v>
      </c>
      <c r="RNL333" s="534">
        <v>2030</v>
      </c>
      <c r="RNM333" s="362" t="s">
        <v>206</v>
      </c>
      <c r="RNN333" s="2"/>
      <c r="RNO333" s="534">
        <v>2025</v>
      </c>
      <c r="RNP333" s="534">
        <v>2026</v>
      </c>
      <c r="RNQ333" s="534">
        <v>2027</v>
      </c>
      <c r="RNR333" s="534">
        <v>2028</v>
      </c>
      <c r="RNS333" s="534">
        <v>2029</v>
      </c>
      <c r="RNT333" s="534">
        <v>2030</v>
      </c>
      <c r="RNU333" s="362" t="s">
        <v>206</v>
      </c>
      <c r="RNV333" s="2"/>
      <c r="RNW333" s="534">
        <v>2025</v>
      </c>
      <c r="RNX333" s="534">
        <v>2026</v>
      </c>
      <c r="RNY333" s="534">
        <v>2027</v>
      </c>
      <c r="RNZ333" s="534">
        <v>2028</v>
      </c>
      <c r="ROA333" s="534">
        <v>2029</v>
      </c>
      <c r="ROB333" s="534">
        <v>2030</v>
      </c>
      <c r="ROC333" s="362" t="s">
        <v>206</v>
      </c>
      <c r="ROD333" s="2"/>
      <c r="ROE333" s="534">
        <v>2025</v>
      </c>
      <c r="ROF333" s="534">
        <v>2026</v>
      </c>
      <c r="ROG333" s="534">
        <v>2027</v>
      </c>
      <c r="ROH333" s="534">
        <v>2028</v>
      </c>
      <c r="ROI333" s="534">
        <v>2029</v>
      </c>
      <c r="ROJ333" s="534">
        <v>2030</v>
      </c>
      <c r="ROK333" s="362" t="s">
        <v>206</v>
      </c>
      <c r="ROL333" s="2"/>
      <c r="ROM333" s="534">
        <v>2025</v>
      </c>
      <c r="RON333" s="534">
        <v>2026</v>
      </c>
      <c r="ROO333" s="534">
        <v>2027</v>
      </c>
      <c r="ROP333" s="534">
        <v>2028</v>
      </c>
      <c r="ROQ333" s="534">
        <v>2029</v>
      </c>
      <c r="ROR333" s="534">
        <v>2030</v>
      </c>
      <c r="ROS333" s="362" t="s">
        <v>206</v>
      </c>
      <c r="ROT333" s="2"/>
      <c r="ROU333" s="534">
        <v>2025</v>
      </c>
      <c r="ROV333" s="534">
        <v>2026</v>
      </c>
      <c r="ROW333" s="534">
        <v>2027</v>
      </c>
      <c r="ROX333" s="534">
        <v>2028</v>
      </c>
      <c r="ROY333" s="534">
        <v>2029</v>
      </c>
      <c r="ROZ333" s="534">
        <v>2030</v>
      </c>
      <c r="RPA333" s="362" t="s">
        <v>206</v>
      </c>
      <c r="RPB333" s="2"/>
      <c r="RPC333" s="534">
        <v>2025</v>
      </c>
      <c r="RPD333" s="534">
        <v>2026</v>
      </c>
      <c r="RPE333" s="534">
        <v>2027</v>
      </c>
      <c r="RPF333" s="534">
        <v>2028</v>
      </c>
      <c r="RPG333" s="534">
        <v>2029</v>
      </c>
      <c r="RPH333" s="534">
        <v>2030</v>
      </c>
      <c r="RPI333" s="362" t="s">
        <v>206</v>
      </c>
      <c r="RPJ333" s="2"/>
      <c r="RPK333" s="534">
        <v>2025</v>
      </c>
      <c r="RPL333" s="534">
        <v>2026</v>
      </c>
      <c r="RPM333" s="534">
        <v>2027</v>
      </c>
      <c r="RPN333" s="534">
        <v>2028</v>
      </c>
      <c r="RPO333" s="534">
        <v>2029</v>
      </c>
      <c r="RPP333" s="534">
        <v>2030</v>
      </c>
      <c r="RPQ333" s="362" t="s">
        <v>206</v>
      </c>
      <c r="RPR333" s="2"/>
      <c r="RPS333" s="534">
        <v>2025</v>
      </c>
      <c r="RPT333" s="534">
        <v>2026</v>
      </c>
      <c r="RPU333" s="534">
        <v>2027</v>
      </c>
      <c r="RPV333" s="534">
        <v>2028</v>
      </c>
      <c r="RPW333" s="534">
        <v>2029</v>
      </c>
      <c r="RPX333" s="534">
        <v>2030</v>
      </c>
      <c r="RPY333" s="362" t="s">
        <v>206</v>
      </c>
      <c r="RPZ333" s="2"/>
      <c r="RQA333" s="534">
        <v>2025</v>
      </c>
      <c r="RQB333" s="534">
        <v>2026</v>
      </c>
      <c r="RQC333" s="534">
        <v>2027</v>
      </c>
      <c r="RQD333" s="534">
        <v>2028</v>
      </c>
      <c r="RQE333" s="534">
        <v>2029</v>
      </c>
      <c r="RQF333" s="534">
        <v>2030</v>
      </c>
      <c r="RQG333" s="362" t="s">
        <v>206</v>
      </c>
      <c r="RQH333" s="2"/>
      <c r="RQI333" s="534">
        <v>2025</v>
      </c>
      <c r="RQJ333" s="534">
        <v>2026</v>
      </c>
      <c r="RQK333" s="534">
        <v>2027</v>
      </c>
      <c r="RQL333" s="534">
        <v>2028</v>
      </c>
      <c r="RQM333" s="534">
        <v>2029</v>
      </c>
      <c r="RQN333" s="534">
        <v>2030</v>
      </c>
      <c r="RQO333" s="362" t="s">
        <v>206</v>
      </c>
      <c r="RQP333" s="2"/>
      <c r="RQQ333" s="534">
        <v>2025</v>
      </c>
      <c r="RQR333" s="534">
        <v>2026</v>
      </c>
      <c r="RQS333" s="534">
        <v>2027</v>
      </c>
      <c r="RQT333" s="534">
        <v>2028</v>
      </c>
      <c r="RQU333" s="534">
        <v>2029</v>
      </c>
      <c r="RQV333" s="534">
        <v>2030</v>
      </c>
      <c r="RQW333" s="362" t="s">
        <v>206</v>
      </c>
      <c r="RQX333" s="2"/>
      <c r="RQY333" s="534">
        <v>2025</v>
      </c>
      <c r="RQZ333" s="534">
        <v>2026</v>
      </c>
      <c r="RRA333" s="534">
        <v>2027</v>
      </c>
      <c r="RRB333" s="534">
        <v>2028</v>
      </c>
      <c r="RRC333" s="534">
        <v>2029</v>
      </c>
      <c r="RRD333" s="534">
        <v>2030</v>
      </c>
      <c r="RRE333" s="362" t="s">
        <v>206</v>
      </c>
      <c r="RRF333" s="2"/>
      <c r="RRG333" s="534">
        <v>2025</v>
      </c>
      <c r="RRH333" s="534">
        <v>2026</v>
      </c>
      <c r="RRI333" s="534">
        <v>2027</v>
      </c>
      <c r="RRJ333" s="534">
        <v>2028</v>
      </c>
      <c r="RRK333" s="534">
        <v>2029</v>
      </c>
      <c r="RRL333" s="534">
        <v>2030</v>
      </c>
      <c r="RRM333" s="362" t="s">
        <v>206</v>
      </c>
      <c r="RRN333" s="2"/>
      <c r="RRO333" s="534">
        <v>2025</v>
      </c>
      <c r="RRP333" s="534">
        <v>2026</v>
      </c>
      <c r="RRQ333" s="534">
        <v>2027</v>
      </c>
      <c r="RRR333" s="534">
        <v>2028</v>
      </c>
      <c r="RRS333" s="534">
        <v>2029</v>
      </c>
      <c r="RRT333" s="534">
        <v>2030</v>
      </c>
      <c r="RRU333" s="362" t="s">
        <v>206</v>
      </c>
      <c r="RRV333" s="2"/>
      <c r="RRW333" s="534">
        <v>2025</v>
      </c>
      <c r="RRX333" s="534">
        <v>2026</v>
      </c>
      <c r="RRY333" s="534">
        <v>2027</v>
      </c>
      <c r="RRZ333" s="534">
        <v>2028</v>
      </c>
      <c r="RSA333" s="534">
        <v>2029</v>
      </c>
      <c r="RSB333" s="534">
        <v>2030</v>
      </c>
      <c r="RSC333" s="362" t="s">
        <v>206</v>
      </c>
      <c r="RSD333" s="2"/>
      <c r="RSE333" s="534">
        <v>2025</v>
      </c>
      <c r="RSF333" s="534">
        <v>2026</v>
      </c>
      <c r="RSG333" s="534">
        <v>2027</v>
      </c>
      <c r="RSH333" s="534">
        <v>2028</v>
      </c>
      <c r="RSI333" s="534">
        <v>2029</v>
      </c>
      <c r="RSJ333" s="534">
        <v>2030</v>
      </c>
      <c r="RSK333" s="362" t="s">
        <v>206</v>
      </c>
      <c r="RSL333" s="2"/>
      <c r="RSM333" s="534">
        <v>2025</v>
      </c>
      <c r="RSN333" s="534">
        <v>2026</v>
      </c>
      <c r="RSO333" s="534">
        <v>2027</v>
      </c>
      <c r="RSP333" s="534">
        <v>2028</v>
      </c>
      <c r="RSQ333" s="534">
        <v>2029</v>
      </c>
      <c r="RSR333" s="534">
        <v>2030</v>
      </c>
      <c r="RSS333" s="362" t="s">
        <v>206</v>
      </c>
      <c r="RST333" s="2"/>
      <c r="RSU333" s="534">
        <v>2025</v>
      </c>
      <c r="RSV333" s="534">
        <v>2026</v>
      </c>
      <c r="RSW333" s="534">
        <v>2027</v>
      </c>
      <c r="RSX333" s="534">
        <v>2028</v>
      </c>
      <c r="RSY333" s="534">
        <v>2029</v>
      </c>
      <c r="RSZ333" s="534">
        <v>2030</v>
      </c>
      <c r="RTA333" s="362" t="s">
        <v>206</v>
      </c>
      <c r="RTB333" s="2"/>
      <c r="RTC333" s="534">
        <v>2025</v>
      </c>
      <c r="RTD333" s="534">
        <v>2026</v>
      </c>
      <c r="RTE333" s="534">
        <v>2027</v>
      </c>
      <c r="RTF333" s="534">
        <v>2028</v>
      </c>
      <c r="RTG333" s="534">
        <v>2029</v>
      </c>
      <c r="RTH333" s="534">
        <v>2030</v>
      </c>
      <c r="RTI333" s="362" t="s">
        <v>206</v>
      </c>
      <c r="RTJ333" s="2"/>
      <c r="RTK333" s="534">
        <v>2025</v>
      </c>
      <c r="RTL333" s="534">
        <v>2026</v>
      </c>
      <c r="RTM333" s="534">
        <v>2027</v>
      </c>
      <c r="RTN333" s="534">
        <v>2028</v>
      </c>
      <c r="RTO333" s="534">
        <v>2029</v>
      </c>
      <c r="RTP333" s="534">
        <v>2030</v>
      </c>
      <c r="RTQ333" s="362" t="s">
        <v>206</v>
      </c>
      <c r="RTR333" s="2"/>
      <c r="RTS333" s="534">
        <v>2025</v>
      </c>
      <c r="RTT333" s="534">
        <v>2026</v>
      </c>
      <c r="RTU333" s="534">
        <v>2027</v>
      </c>
      <c r="RTV333" s="534">
        <v>2028</v>
      </c>
      <c r="RTW333" s="534">
        <v>2029</v>
      </c>
      <c r="RTX333" s="534">
        <v>2030</v>
      </c>
      <c r="RTY333" s="362" t="s">
        <v>206</v>
      </c>
      <c r="RTZ333" s="2"/>
      <c r="RUA333" s="534">
        <v>2025</v>
      </c>
      <c r="RUB333" s="534">
        <v>2026</v>
      </c>
      <c r="RUC333" s="534">
        <v>2027</v>
      </c>
      <c r="RUD333" s="534">
        <v>2028</v>
      </c>
      <c r="RUE333" s="534">
        <v>2029</v>
      </c>
      <c r="RUF333" s="534">
        <v>2030</v>
      </c>
      <c r="RUG333" s="362" t="s">
        <v>206</v>
      </c>
      <c r="RUH333" s="2"/>
      <c r="RUI333" s="534">
        <v>2025</v>
      </c>
      <c r="RUJ333" s="534">
        <v>2026</v>
      </c>
      <c r="RUK333" s="534">
        <v>2027</v>
      </c>
      <c r="RUL333" s="534">
        <v>2028</v>
      </c>
      <c r="RUM333" s="534">
        <v>2029</v>
      </c>
      <c r="RUN333" s="534">
        <v>2030</v>
      </c>
      <c r="RUO333" s="362" t="s">
        <v>206</v>
      </c>
      <c r="RUP333" s="2"/>
      <c r="RUQ333" s="534">
        <v>2025</v>
      </c>
      <c r="RUR333" s="534">
        <v>2026</v>
      </c>
      <c r="RUS333" s="534">
        <v>2027</v>
      </c>
      <c r="RUT333" s="534">
        <v>2028</v>
      </c>
      <c r="RUU333" s="534">
        <v>2029</v>
      </c>
      <c r="RUV333" s="534">
        <v>2030</v>
      </c>
      <c r="RUW333" s="362" t="s">
        <v>206</v>
      </c>
      <c r="RUX333" s="2"/>
      <c r="RUY333" s="534">
        <v>2025</v>
      </c>
      <c r="RUZ333" s="534">
        <v>2026</v>
      </c>
      <c r="RVA333" s="534">
        <v>2027</v>
      </c>
      <c r="RVB333" s="534">
        <v>2028</v>
      </c>
      <c r="RVC333" s="534">
        <v>2029</v>
      </c>
      <c r="RVD333" s="534">
        <v>2030</v>
      </c>
      <c r="RVE333" s="362" t="s">
        <v>206</v>
      </c>
      <c r="RVF333" s="2"/>
      <c r="RVG333" s="534">
        <v>2025</v>
      </c>
      <c r="RVH333" s="534">
        <v>2026</v>
      </c>
      <c r="RVI333" s="534">
        <v>2027</v>
      </c>
      <c r="RVJ333" s="534">
        <v>2028</v>
      </c>
      <c r="RVK333" s="534">
        <v>2029</v>
      </c>
      <c r="RVL333" s="534">
        <v>2030</v>
      </c>
      <c r="RVM333" s="362" t="s">
        <v>206</v>
      </c>
      <c r="RVN333" s="2"/>
      <c r="RVO333" s="534">
        <v>2025</v>
      </c>
      <c r="RVP333" s="534">
        <v>2026</v>
      </c>
      <c r="RVQ333" s="534">
        <v>2027</v>
      </c>
      <c r="RVR333" s="534">
        <v>2028</v>
      </c>
      <c r="RVS333" s="534">
        <v>2029</v>
      </c>
      <c r="RVT333" s="534">
        <v>2030</v>
      </c>
      <c r="RVU333" s="362" t="s">
        <v>206</v>
      </c>
      <c r="RVV333" s="2"/>
      <c r="RVW333" s="534">
        <v>2025</v>
      </c>
      <c r="RVX333" s="534">
        <v>2026</v>
      </c>
      <c r="RVY333" s="534">
        <v>2027</v>
      </c>
      <c r="RVZ333" s="534">
        <v>2028</v>
      </c>
      <c r="RWA333" s="534">
        <v>2029</v>
      </c>
      <c r="RWB333" s="534">
        <v>2030</v>
      </c>
      <c r="RWC333" s="362" t="s">
        <v>206</v>
      </c>
      <c r="RWD333" s="2"/>
      <c r="RWE333" s="534">
        <v>2025</v>
      </c>
      <c r="RWF333" s="534">
        <v>2026</v>
      </c>
      <c r="RWG333" s="534">
        <v>2027</v>
      </c>
      <c r="RWH333" s="534">
        <v>2028</v>
      </c>
      <c r="RWI333" s="534">
        <v>2029</v>
      </c>
      <c r="RWJ333" s="534">
        <v>2030</v>
      </c>
      <c r="RWK333" s="362" t="s">
        <v>206</v>
      </c>
      <c r="RWL333" s="2"/>
      <c r="RWM333" s="534">
        <v>2025</v>
      </c>
      <c r="RWN333" s="534">
        <v>2026</v>
      </c>
      <c r="RWO333" s="534">
        <v>2027</v>
      </c>
      <c r="RWP333" s="534">
        <v>2028</v>
      </c>
      <c r="RWQ333" s="534">
        <v>2029</v>
      </c>
      <c r="RWR333" s="534">
        <v>2030</v>
      </c>
      <c r="RWS333" s="362" t="s">
        <v>206</v>
      </c>
      <c r="RWT333" s="2"/>
      <c r="RWU333" s="534">
        <v>2025</v>
      </c>
      <c r="RWV333" s="534">
        <v>2026</v>
      </c>
      <c r="RWW333" s="534">
        <v>2027</v>
      </c>
      <c r="RWX333" s="534">
        <v>2028</v>
      </c>
      <c r="RWY333" s="534">
        <v>2029</v>
      </c>
      <c r="RWZ333" s="534">
        <v>2030</v>
      </c>
      <c r="RXA333" s="362" t="s">
        <v>206</v>
      </c>
      <c r="RXB333" s="2"/>
      <c r="RXC333" s="534">
        <v>2025</v>
      </c>
      <c r="RXD333" s="534">
        <v>2026</v>
      </c>
      <c r="RXE333" s="534">
        <v>2027</v>
      </c>
      <c r="RXF333" s="534">
        <v>2028</v>
      </c>
      <c r="RXG333" s="534">
        <v>2029</v>
      </c>
      <c r="RXH333" s="534">
        <v>2030</v>
      </c>
      <c r="RXI333" s="362" t="s">
        <v>206</v>
      </c>
      <c r="RXJ333" s="2"/>
      <c r="RXK333" s="534">
        <v>2025</v>
      </c>
      <c r="RXL333" s="534">
        <v>2026</v>
      </c>
      <c r="RXM333" s="534">
        <v>2027</v>
      </c>
      <c r="RXN333" s="534">
        <v>2028</v>
      </c>
      <c r="RXO333" s="534">
        <v>2029</v>
      </c>
      <c r="RXP333" s="534">
        <v>2030</v>
      </c>
      <c r="RXQ333" s="362" t="s">
        <v>206</v>
      </c>
      <c r="RXR333" s="2"/>
      <c r="RXS333" s="534">
        <v>2025</v>
      </c>
      <c r="RXT333" s="534">
        <v>2026</v>
      </c>
      <c r="RXU333" s="534">
        <v>2027</v>
      </c>
      <c r="RXV333" s="534">
        <v>2028</v>
      </c>
      <c r="RXW333" s="534">
        <v>2029</v>
      </c>
      <c r="RXX333" s="534">
        <v>2030</v>
      </c>
      <c r="RXY333" s="362" t="s">
        <v>206</v>
      </c>
      <c r="RXZ333" s="2"/>
      <c r="RYA333" s="534">
        <v>2025</v>
      </c>
      <c r="RYB333" s="534">
        <v>2026</v>
      </c>
      <c r="RYC333" s="534">
        <v>2027</v>
      </c>
      <c r="RYD333" s="534">
        <v>2028</v>
      </c>
      <c r="RYE333" s="534">
        <v>2029</v>
      </c>
      <c r="RYF333" s="534">
        <v>2030</v>
      </c>
      <c r="RYG333" s="362" t="s">
        <v>206</v>
      </c>
      <c r="RYH333" s="2"/>
      <c r="RYI333" s="534">
        <v>2025</v>
      </c>
      <c r="RYJ333" s="534">
        <v>2026</v>
      </c>
      <c r="RYK333" s="534">
        <v>2027</v>
      </c>
      <c r="RYL333" s="534">
        <v>2028</v>
      </c>
      <c r="RYM333" s="534">
        <v>2029</v>
      </c>
      <c r="RYN333" s="534">
        <v>2030</v>
      </c>
      <c r="RYO333" s="362" t="s">
        <v>206</v>
      </c>
      <c r="RYP333" s="2"/>
      <c r="RYQ333" s="534">
        <v>2025</v>
      </c>
      <c r="RYR333" s="534">
        <v>2026</v>
      </c>
      <c r="RYS333" s="534">
        <v>2027</v>
      </c>
      <c r="RYT333" s="534">
        <v>2028</v>
      </c>
      <c r="RYU333" s="534">
        <v>2029</v>
      </c>
      <c r="RYV333" s="534">
        <v>2030</v>
      </c>
      <c r="RYW333" s="362" t="s">
        <v>206</v>
      </c>
      <c r="RYX333" s="2"/>
      <c r="RYY333" s="534">
        <v>2025</v>
      </c>
      <c r="RYZ333" s="534">
        <v>2026</v>
      </c>
      <c r="RZA333" s="534">
        <v>2027</v>
      </c>
      <c r="RZB333" s="534">
        <v>2028</v>
      </c>
      <c r="RZC333" s="534">
        <v>2029</v>
      </c>
      <c r="RZD333" s="534">
        <v>2030</v>
      </c>
      <c r="RZE333" s="362" t="s">
        <v>206</v>
      </c>
      <c r="RZF333" s="2"/>
      <c r="RZG333" s="534">
        <v>2025</v>
      </c>
      <c r="RZH333" s="534">
        <v>2026</v>
      </c>
      <c r="RZI333" s="534">
        <v>2027</v>
      </c>
      <c r="RZJ333" s="534">
        <v>2028</v>
      </c>
      <c r="RZK333" s="534">
        <v>2029</v>
      </c>
      <c r="RZL333" s="534">
        <v>2030</v>
      </c>
      <c r="RZM333" s="362" t="s">
        <v>206</v>
      </c>
      <c r="RZN333" s="2"/>
      <c r="RZO333" s="534">
        <v>2025</v>
      </c>
      <c r="RZP333" s="534">
        <v>2026</v>
      </c>
      <c r="RZQ333" s="534">
        <v>2027</v>
      </c>
      <c r="RZR333" s="534">
        <v>2028</v>
      </c>
      <c r="RZS333" s="534">
        <v>2029</v>
      </c>
      <c r="RZT333" s="534">
        <v>2030</v>
      </c>
      <c r="RZU333" s="362" t="s">
        <v>206</v>
      </c>
      <c r="RZV333" s="2"/>
      <c r="RZW333" s="534">
        <v>2025</v>
      </c>
      <c r="RZX333" s="534">
        <v>2026</v>
      </c>
      <c r="RZY333" s="534">
        <v>2027</v>
      </c>
      <c r="RZZ333" s="534">
        <v>2028</v>
      </c>
      <c r="SAA333" s="534">
        <v>2029</v>
      </c>
      <c r="SAB333" s="534">
        <v>2030</v>
      </c>
      <c r="SAC333" s="362" t="s">
        <v>206</v>
      </c>
      <c r="SAD333" s="2"/>
      <c r="SAE333" s="534">
        <v>2025</v>
      </c>
      <c r="SAF333" s="534">
        <v>2026</v>
      </c>
      <c r="SAG333" s="534">
        <v>2027</v>
      </c>
      <c r="SAH333" s="534">
        <v>2028</v>
      </c>
      <c r="SAI333" s="534">
        <v>2029</v>
      </c>
      <c r="SAJ333" s="534">
        <v>2030</v>
      </c>
      <c r="SAK333" s="362" t="s">
        <v>206</v>
      </c>
      <c r="SAL333" s="2"/>
      <c r="SAM333" s="534">
        <v>2025</v>
      </c>
      <c r="SAN333" s="534">
        <v>2026</v>
      </c>
      <c r="SAO333" s="534">
        <v>2027</v>
      </c>
      <c r="SAP333" s="534">
        <v>2028</v>
      </c>
      <c r="SAQ333" s="534">
        <v>2029</v>
      </c>
      <c r="SAR333" s="534">
        <v>2030</v>
      </c>
      <c r="SAS333" s="362" t="s">
        <v>206</v>
      </c>
      <c r="SAT333" s="2"/>
      <c r="SAU333" s="534">
        <v>2025</v>
      </c>
      <c r="SAV333" s="534">
        <v>2026</v>
      </c>
      <c r="SAW333" s="534">
        <v>2027</v>
      </c>
      <c r="SAX333" s="534">
        <v>2028</v>
      </c>
      <c r="SAY333" s="534">
        <v>2029</v>
      </c>
      <c r="SAZ333" s="534">
        <v>2030</v>
      </c>
      <c r="SBA333" s="362" t="s">
        <v>206</v>
      </c>
      <c r="SBB333" s="2"/>
      <c r="SBC333" s="534">
        <v>2025</v>
      </c>
      <c r="SBD333" s="534">
        <v>2026</v>
      </c>
      <c r="SBE333" s="534">
        <v>2027</v>
      </c>
      <c r="SBF333" s="534">
        <v>2028</v>
      </c>
      <c r="SBG333" s="534">
        <v>2029</v>
      </c>
      <c r="SBH333" s="534">
        <v>2030</v>
      </c>
      <c r="SBI333" s="362" t="s">
        <v>206</v>
      </c>
      <c r="SBJ333" s="2"/>
      <c r="SBK333" s="534">
        <v>2025</v>
      </c>
      <c r="SBL333" s="534">
        <v>2026</v>
      </c>
      <c r="SBM333" s="534">
        <v>2027</v>
      </c>
      <c r="SBN333" s="534">
        <v>2028</v>
      </c>
      <c r="SBO333" s="534">
        <v>2029</v>
      </c>
      <c r="SBP333" s="534">
        <v>2030</v>
      </c>
      <c r="SBQ333" s="362" t="s">
        <v>206</v>
      </c>
      <c r="SBR333" s="2"/>
      <c r="SBS333" s="534">
        <v>2025</v>
      </c>
      <c r="SBT333" s="534">
        <v>2026</v>
      </c>
      <c r="SBU333" s="534">
        <v>2027</v>
      </c>
      <c r="SBV333" s="534">
        <v>2028</v>
      </c>
      <c r="SBW333" s="534">
        <v>2029</v>
      </c>
      <c r="SBX333" s="534">
        <v>2030</v>
      </c>
      <c r="SBY333" s="362" t="s">
        <v>206</v>
      </c>
      <c r="SBZ333" s="2"/>
      <c r="SCA333" s="534">
        <v>2025</v>
      </c>
      <c r="SCB333" s="534">
        <v>2026</v>
      </c>
      <c r="SCC333" s="534">
        <v>2027</v>
      </c>
      <c r="SCD333" s="534">
        <v>2028</v>
      </c>
      <c r="SCE333" s="534">
        <v>2029</v>
      </c>
      <c r="SCF333" s="534">
        <v>2030</v>
      </c>
      <c r="SCG333" s="362" t="s">
        <v>206</v>
      </c>
      <c r="SCH333" s="2"/>
      <c r="SCI333" s="534">
        <v>2025</v>
      </c>
      <c r="SCJ333" s="534">
        <v>2026</v>
      </c>
      <c r="SCK333" s="534">
        <v>2027</v>
      </c>
      <c r="SCL333" s="534">
        <v>2028</v>
      </c>
      <c r="SCM333" s="534">
        <v>2029</v>
      </c>
      <c r="SCN333" s="534">
        <v>2030</v>
      </c>
      <c r="SCO333" s="362" t="s">
        <v>206</v>
      </c>
      <c r="SCP333" s="2"/>
      <c r="SCQ333" s="534">
        <v>2025</v>
      </c>
      <c r="SCR333" s="534">
        <v>2026</v>
      </c>
      <c r="SCS333" s="534">
        <v>2027</v>
      </c>
      <c r="SCT333" s="534">
        <v>2028</v>
      </c>
      <c r="SCU333" s="534">
        <v>2029</v>
      </c>
      <c r="SCV333" s="534">
        <v>2030</v>
      </c>
      <c r="SCW333" s="362" t="s">
        <v>206</v>
      </c>
      <c r="SCX333" s="2"/>
      <c r="SCY333" s="534">
        <v>2025</v>
      </c>
      <c r="SCZ333" s="534">
        <v>2026</v>
      </c>
      <c r="SDA333" s="534">
        <v>2027</v>
      </c>
      <c r="SDB333" s="534">
        <v>2028</v>
      </c>
      <c r="SDC333" s="534">
        <v>2029</v>
      </c>
      <c r="SDD333" s="534">
        <v>2030</v>
      </c>
      <c r="SDE333" s="362" t="s">
        <v>206</v>
      </c>
      <c r="SDF333" s="2"/>
      <c r="SDG333" s="534">
        <v>2025</v>
      </c>
      <c r="SDH333" s="534">
        <v>2026</v>
      </c>
      <c r="SDI333" s="534">
        <v>2027</v>
      </c>
      <c r="SDJ333" s="534">
        <v>2028</v>
      </c>
      <c r="SDK333" s="534">
        <v>2029</v>
      </c>
      <c r="SDL333" s="534">
        <v>2030</v>
      </c>
      <c r="SDM333" s="362" t="s">
        <v>206</v>
      </c>
      <c r="SDN333" s="2"/>
      <c r="SDO333" s="534">
        <v>2025</v>
      </c>
      <c r="SDP333" s="534">
        <v>2026</v>
      </c>
      <c r="SDQ333" s="534">
        <v>2027</v>
      </c>
      <c r="SDR333" s="534">
        <v>2028</v>
      </c>
      <c r="SDS333" s="534">
        <v>2029</v>
      </c>
      <c r="SDT333" s="534">
        <v>2030</v>
      </c>
      <c r="SDU333" s="362" t="s">
        <v>206</v>
      </c>
      <c r="SDV333" s="2"/>
      <c r="SDW333" s="534">
        <v>2025</v>
      </c>
      <c r="SDX333" s="534">
        <v>2026</v>
      </c>
      <c r="SDY333" s="534">
        <v>2027</v>
      </c>
      <c r="SDZ333" s="534">
        <v>2028</v>
      </c>
      <c r="SEA333" s="534">
        <v>2029</v>
      </c>
      <c r="SEB333" s="534">
        <v>2030</v>
      </c>
      <c r="SEC333" s="362" t="s">
        <v>206</v>
      </c>
      <c r="SED333" s="2"/>
      <c r="SEE333" s="534">
        <v>2025</v>
      </c>
      <c r="SEF333" s="534">
        <v>2026</v>
      </c>
      <c r="SEG333" s="534">
        <v>2027</v>
      </c>
      <c r="SEH333" s="534">
        <v>2028</v>
      </c>
      <c r="SEI333" s="534">
        <v>2029</v>
      </c>
      <c r="SEJ333" s="534">
        <v>2030</v>
      </c>
      <c r="SEK333" s="362" t="s">
        <v>206</v>
      </c>
      <c r="SEL333" s="2"/>
      <c r="SEM333" s="534">
        <v>2025</v>
      </c>
      <c r="SEN333" s="534">
        <v>2026</v>
      </c>
      <c r="SEO333" s="534">
        <v>2027</v>
      </c>
      <c r="SEP333" s="534">
        <v>2028</v>
      </c>
      <c r="SEQ333" s="534">
        <v>2029</v>
      </c>
      <c r="SER333" s="534">
        <v>2030</v>
      </c>
      <c r="SES333" s="362" t="s">
        <v>206</v>
      </c>
      <c r="SET333" s="2"/>
      <c r="SEU333" s="534">
        <v>2025</v>
      </c>
      <c r="SEV333" s="534">
        <v>2026</v>
      </c>
      <c r="SEW333" s="534">
        <v>2027</v>
      </c>
      <c r="SEX333" s="534">
        <v>2028</v>
      </c>
      <c r="SEY333" s="534">
        <v>2029</v>
      </c>
      <c r="SEZ333" s="534">
        <v>2030</v>
      </c>
      <c r="SFA333" s="362" t="s">
        <v>206</v>
      </c>
      <c r="SFB333" s="2"/>
      <c r="SFC333" s="534">
        <v>2025</v>
      </c>
      <c r="SFD333" s="534">
        <v>2026</v>
      </c>
      <c r="SFE333" s="534">
        <v>2027</v>
      </c>
      <c r="SFF333" s="534">
        <v>2028</v>
      </c>
      <c r="SFG333" s="534">
        <v>2029</v>
      </c>
      <c r="SFH333" s="534">
        <v>2030</v>
      </c>
      <c r="SFI333" s="362" t="s">
        <v>206</v>
      </c>
      <c r="SFJ333" s="2"/>
      <c r="SFK333" s="534">
        <v>2025</v>
      </c>
      <c r="SFL333" s="534">
        <v>2026</v>
      </c>
      <c r="SFM333" s="534">
        <v>2027</v>
      </c>
      <c r="SFN333" s="534">
        <v>2028</v>
      </c>
      <c r="SFO333" s="534">
        <v>2029</v>
      </c>
      <c r="SFP333" s="534">
        <v>2030</v>
      </c>
      <c r="SFQ333" s="362" t="s">
        <v>206</v>
      </c>
      <c r="SFR333" s="2"/>
      <c r="SFS333" s="534">
        <v>2025</v>
      </c>
      <c r="SFT333" s="534">
        <v>2026</v>
      </c>
      <c r="SFU333" s="534">
        <v>2027</v>
      </c>
      <c r="SFV333" s="534">
        <v>2028</v>
      </c>
      <c r="SFW333" s="534">
        <v>2029</v>
      </c>
      <c r="SFX333" s="534">
        <v>2030</v>
      </c>
      <c r="SFY333" s="362" t="s">
        <v>206</v>
      </c>
      <c r="SFZ333" s="2"/>
      <c r="SGA333" s="534">
        <v>2025</v>
      </c>
      <c r="SGB333" s="534">
        <v>2026</v>
      </c>
      <c r="SGC333" s="534">
        <v>2027</v>
      </c>
      <c r="SGD333" s="534">
        <v>2028</v>
      </c>
      <c r="SGE333" s="534">
        <v>2029</v>
      </c>
      <c r="SGF333" s="534">
        <v>2030</v>
      </c>
      <c r="SGG333" s="362" t="s">
        <v>206</v>
      </c>
      <c r="SGH333" s="2"/>
      <c r="SGI333" s="534">
        <v>2025</v>
      </c>
      <c r="SGJ333" s="534">
        <v>2026</v>
      </c>
      <c r="SGK333" s="534">
        <v>2027</v>
      </c>
      <c r="SGL333" s="534">
        <v>2028</v>
      </c>
      <c r="SGM333" s="534">
        <v>2029</v>
      </c>
      <c r="SGN333" s="534">
        <v>2030</v>
      </c>
      <c r="SGO333" s="362" t="s">
        <v>206</v>
      </c>
      <c r="SGP333" s="2"/>
      <c r="SGQ333" s="534">
        <v>2025</v>
      </c>
      <c r="SGR333" s="534">
        <v>2026</v>
      </c>
      <c r="SGS333" s="534">
        <v>2027</v>
      </c>
      <c r="SGT333" s="534">
        <v>2028</v>
      </c>
      <c r="SGU333" s="534">
        <v>2029</v>
      </c>
      <c r="SGV333" s="534">
        <v>2030</v>
      </c>
      <c r="SGW333" s="362" t="s">
        <v>206</v>
      </c>
      <c r="SGX333" s="2"/>
      <c r="SGY333" s="534">
        <v>2025</v>
      </c>
      <c r="SGZ333" s="534">
        <v>2026</v>
      </c>
      <c r="SHA333" s="534">
        <v>2027</v>
      </c>
      <c r="SHB333" s="534">
        <v>2028</v>
      </c>
      <c r="SHC333" s="534">
        <v>2029</v>
      </c>
      <c r="SHD333" s="534">
        <v>2030</v>
      </c>
      <c r="SHE333" s="362" t="s">
        <v>206</v>
      </c>
      <c r="SHF333" s="2"/>
      <c r="SHG333" s="534">
        <v>2025</v>
      </c>
      <c r="SHH333" s="534">
        <v>2026</v>
      </c>
      <c r="SHI333" s="534">
        <v>2027</v>
      </c>
      <c r="SHJ333" s="534">
        <v>2028</v>
      </c>
      <c r="SHK333" s="534">
        <v>2029</v>
      </c>
      <c r="SHL333" s="534">
        <v>2030</v>
      </c>
      <c r="SHM333" s="362" t="s">
        <v>206</v>
      </c>
      <c r="SHN333" s="2"/>
      <c r="SHO333" s="534">
        <v>2025</v>
      </c>
      <c r="SHP333" s="534">
        <v>2026</v>
      </c>
      <c r="SHQ333" s="534">
        <v>2027</v>
      </c>
      <c r="SHR333" s="534">
        <v>2028</v>
      </c>
      <c r="SHS333" s="534">
        <v>2029</v>
      </c>
      <c r="SHT333" s="534">
        <v>2030</v>
      </c>
      <c r="SHU333" s="362" t="s">
        <v>206</v>
      </c>
      <c r="SHV333" s="2"/>
      <c r="SHW333" s="534">
        <v>2025</v>
      </c>
      <c r="SHX333" s="534">
        <v>2026</v>
      </c>
      <c r="SHY333" s="534">
        <v>2027</v>
      </c>
      <c r="SHZ333" s="534">
        <v>2028</v>
      </c>
      <c r="SIA333" s="534">
        <v>2029</v>
      </c>
      <c r="SIB333" s="534">
        <v>2030</v>
      </c>
      <c r="SIC333" s="362" t="s">
        <v>206</v>
      </c>
      <c r="SID333" s="2"/>
      <c r="SIE333" s="534">
        <v>2025</v>
      </c>
      <c r="SIF333" s="534">
        <v>2026</v>
      </c>
      <c r="SIG333" s="534">
        <v>2027</v>
      </c>
      <c r="SIH333" s="534">
        <v>2028</v>
      </c>
      <c r="SII333" s="534">
        <v>2029</v>
      </c>
      <c r="SIJ333" s="534">
        <v>2030</v>
      </c>
      <c r="SIK333" s="362" t="s">
        <v>206</v>
      </c>
      <c r="SIL333" s="2"/>
      <c r="SIM333" s="534">
        <v>2025</v>
      </c>
      <c r="SIN333" s="534">
        <v>2026</v>
      </c>
      <c r="SIO333" s="534">
        <v>2027</v>
      </c>
      <c r="SIP333" s="534">
        <v>2028</v>
      </c>
      <c r="SIQ333" s="534">
        <v>2029</v>
      </c>
      <c r="SIR333" s="534">
        <v>2030</v>
      </c>
      <c r="SIS333" s="362" t="s">
        <v>206</v>
      </c>
      <c r="SIT333" s="2"/>
      <c r="SIU333" s="534">
        <v>2025</v>
      </c>
      <c r="SIV333" s="534">
        <v>2026</v>
      </c>
      <c r="SIW333" s="534">
        <v>2027</v>
      </c>
      <c r="SIX333" s="534">
        <v>2028</v>
      </c>
      <c r="SIY333" s="534">
        <v>2029</v>
      </c>
      <c r="SIZ333" s="534">
        <v>2030</v>
      </c>
      <c r="SJA333" s="362" t="s">
        <v>206</v>
      </c>
      <c r="SJB333" s="2"/>
      <c r="SJC333" s="534">
        <v>2025</v>
      </c>
      <c r="SJD333" s="534">
        <v>2026</v>
      </c>
      <c r="SJE333" s="534">
        <v>2027</v>
      </c>
      <c r="SJF333" s="534">
        <v>2028</v>
      </c>
      <c r="SJG333" s="534">
        <v>2029</v>
      </c>
      <c r="SJH333" s="534">
        <v>2030</v>
      </c>
      <c r="SJI333" s="362" t="s">
        <v>206</v>
      </c>
      <c r="SJJ333" s="2"/>
      <c r="SJK333" s="534">
        <v>2025</v>
      </c>
      <c r="SJL333" s="534">
        <v>2026</v>
      </c>
      <c r="SJM333" s="534">
        <v>2027</v>
      </c>
      <c r="SJN333" s="534">
        <v>2028</v>
      </c>
      <c r="SJO333" s="534">
        <v>2029</v>
      </c>
      <c r="SJP333" s="534">
        <v>2030</v>
      </c>
      <c r="SJQ333" s="362" t="s">
        <v>206</v>
      </c>
      <c r="SJR333" s="2"/>
      <c r="SJS333" s="534">
        <v>2025</v>
      </c>
      <c r="SJT333" s="534">
        <v>2026</v>
      </c>
      <c r="SJU333" s="534">
        <v>2027</v>
      </c>
      <c r="SJV333" s="534">
        <v>2028</v>
      </c>
      <c r="SJW333" s="534">
        <v>2029</v>
      </c>
      <c r="SJX333" s="534">
        <v>2030</v>
      </c>
      <c r="SJY333" s="362" t="s">
        <v>206</v>
      </c>
      <c r="SJZ333" s="2"/>
      <c r="SKA333" s="534">
        <v>2025</v>
      </c>
      <c r="SKB333" s="534">
        <v>2026</v>
      </c>
      <c r="SKC333" s="534">
        <v>2027</v>
      </c>
      <c r="SKD333" s="534">
        <v>2028</v>
      </c>
      <c r="SKE333" s="534">
        <v>2029</v>
      </c>
      <c r="SKF333" s="534">
        <v>2030</v>
      </c>
      <c r="SKG333" s="362" t="s">
        <v>206</v>
      </c>
      <c r="SKH333" s="2"/>
      <c r="SKI333" s="534">
        <v>2025</v>
      </c>
      <c r="SKJ333" s="534">
        <v>2026</v>
      </c>
      <c r="SKK333" s="534">
        <v>2027</v>
      </c>
      <c r="SKL333" s="534">
        <v>2028</v>
      </c>
      <c r="SKM333" s="534">
        <v>2029</v>
      </c>
      <c r="SKN333" s="534">
        <v>2030</v>
      </c>
      <c r="SKO333" s="362" t="s">
        <v>206</v>
      </c>
      <c r="SKP333" s="2"/>
      <c r="SKQ333" s="534">
        <v>2025</v>
      </c>
      <c r="SKR333" s="534">
        <v>2026</v>
      </c>
      <c r="SKS333" s="534">
        <v>2027</v>
      </c>
      <c r="SKT333" s="534">
        <v>2028</v>
      </c>
      <c r="SKU333" s="534">
        <v>2029</v>
      </c>
      <c r="SKV333" s="534">
        <v>2030</v>
      </c>
      <c r="SKW333" s="362" t="s">
        <v>206</v>
      </c>
      <c r="SKX333" s="2"/>
      <c r="SKY333" s="534">
        <v>2025</v>
      </c>
      <c r="SKZ333" s="534">
        <v>2026</v>
      </c>
      <c r="SLA333" s="534">
        <v>2027</v>
      </c>
      <c r="SLB333" s="534">
        <v>2028</v>
      </c>
      <c r="SLC333" s="534">
        <v>2029</v>
      </c>
      <c r="SLD333" s="534">
        <v>2030</v>
      </c>
      <c r="SLE333" s="362" t="s">
        <v>206</v>
      </c>
      <c r="SLF333" s="2"/>
      <c r="SLG333" s="534">
        <v>2025</v>
      </c>
      <c r="SLH333" s="534">
        <v>2026</v>
      </c>
      <c r="SLI333" s="534">
        <v>2027</v>
      </c>
      <c r="SLJ333" s="534">
        <v>2028</v>
      </c>
      <c r="SLK333" s="534">
        <v>2029</v>
      </c>
      <c r="SLL333" s="534">
        <v>2030</v>
      </c>
      <c r="SLM333" s="362" t="s">
        <v>206</v>
      </c>
      <c r="SLN333" s="2"/>
      <c r="SLO333" s="534">
        <v>2025</v>
      </c>
      <c r="SLP333" s="534">
        <v>2026</v>
      </c>
      <c r="SLQ333" s="534">
        <v>2027</v>
      </c>
      <c r="SLR333" s="534">
        <v>2028</v>
      </c>
      <c r="SLS333" s="534">
        <v>2029</v>
      </c>
      <c r="SLT333" s="534">
        <v>2030</v>
      </c>
      <c r="SLU333" s="362" t="s">
        <v>206</v>
      </c>
      <c r="SLV333" s="2"/>
      <c r="SLW333" s="534">
        <v>2025</v>
      </c>
      <c r="SLX333" s="534">
        <v>2026</v>
      </c>
      <c r="SLY333" s="534">
        <v>2027</v>
      </c>
      <c r="SLZ333" s="534">
        <v>2028</v>
      </c>
      <c r="SMA333" s="534">
        <v>2029</v>
      </c>
      <c r="SMB333" s="534">
        <v>2030</v>
      </c>
      <c r="SMC333" s="362" t="s">
        <v>206</v>
      </c>
      <c r="SMD333" s="2"/>
      <c r="SME333" s="534">
        <v>2025</v>
      </c>
      <c r="SMF333" s="534">
        <v>2026</v>
      </c>
      <c r="SMG333" s="534">
        <v>2027</v>
      </c>
      <c r="SMH333" s="534">
        <v>2028</v>
      </c>
      <c r="SMI333" s="534">
        <v>2029</v>
      </c>
      <c r="SMJ333" s="534">
        <v>2030</v>
      </c>
      <c r="SMK333" s="362" t="s">
        <v>206</v>
      </c>
      <c r="SML333" s="2"/>
      <c r="SMM333" s="534">
        <v>2025</v>
      </c>
      <c r="SMN333" s="534">
        <v>2026</v>
      </c>
      <c r="SMO333" s="534">
        <v>2027</v>
      </c>
      <c r="SMP333" s="534">
        <v>2028</v>
      </c>
      <c r="SMQ333" s="534">
        <v>2029</v>
      </c>
      <c r="SMR333" s="534">
        <v>2030</v>
      </c>
      <c r="SMS333" s="362" t="s">
        <v>206</v>
      </c>
      <c r="SMT333" s="2"/>
      <c r="SMU333" s="534">
        <v>2025</v>
      </c>
      <c r="SMV333" s="534">
        <v>2026</v>
      </c>
      <c r="SMW333" s="534">
        <v>2027</v>
      </c>
      <c r="SMX333" s="534">
        <v>2028</v>
      </c>
      <c r="SMY333" s="534">
        <v>2029</v>
      </c>
      <c r="SMZ333" s="534">
        <v>2030</v>
      </c>
      <c r="SNA333" s="362" t="s">
        <v>206</v>
      </c>
      <c r="SNB333" s="2"/>
      <c r="SNC333" s="534">
        <v>2025</v>
      </c>
      <c r="SND333" s="534">
        <v>2026</v>
      </c>
      <c r="SNE333" s="534">
        <v>2027</v>
      </c>
      <c r="SNF333" s="534">
        <v>2028</v>
      </c>
      <c r="SNG333" s="534">
        <v>2029</v>
      </c>
      <c r="SNH333" s="534">
        <v>2030</v>
      </c>
      <c r="SNI333" s="362" t="s">
        <v>206</v>
      </c>
      <c r="SNJ333" s="2"/>
      <c r="SNK333" s="534">
        <v>2025</v>
      </c>
      <c r="SNL333" s="534">
        <v>2026</v>
      </c>
      <c r="SNM333" s="534">
        <v>2027</v>
      </c>
      <c r="SNN333" s="534">
        <v>2028</v>
      </c>
      <c r="SNO333" s="534">
        <v>2029</v>
      </c>
      <c r="SNP333" s="534">
        <v>2030</v>
      </c>
      <c r="SNQ333" s="362" t="s">
        <v>206</v>
      </c>
      <c r="SNR333" s="2"/>
      <c r="SNS333" s="534">
        <v>2025</v>
      </c>
      <c r="SNT333" s="534">
        <v>2026</v>
      </c>
      <c r="SNU333" s="534">
        <v>2027</v>
      </c>
      <c r="SNV333" s="534">
        <v>2028</v>
      </c>
      <c r="SNW333" s="534">
        <v>2029</v>
      </c>
      <c r="SNX333" s="534">
        <v>2030</v>
      </c>
      <c r="SNY333" s="362" t="s">
        <v>206</v>
      </c>
      <c r="SNZ333" s="2"/>
      <c r="SOA333" s="534">
        <v>2025</v>
      </c>
      <c r="SOB333" s="534">
        <v>2026</v>
      </c>
      <c r="SOC333" s="534">
        <v>2027</v>
      </c>
      <c r="SOD333" s="534">
        <v>2028</v>
      </c>
      <c r="SOE333" s="534">
        <v>2029</v>
      </c>
      <c r="SOF333" s="534">
        <v>2030</v>
      </c>
      <c r="SOG333" s="362" t="s">
        <v>206</v>
      </c>
      <c r="SOH333" s="2"/>
      <c r="SOI333" s="534">
        <v>2025</v>
      </c>
      <c r="SOJ333" s="534">
        <v>2026</v>
      </c>
      <c r="SOK333" s="534">
        <v>2027</v>
      </c>
      <c r="SOL333" s="534">
        <v>2028</v>
      </c>
      <c r="SOM333" s="534">
        <v>2029</v>
      </c>
      <c r="SON333" s="534">
        <v>2030</v>
      </c>
      <c r="SOO333" s="362" t="s">
        <v>206</v>
      </c>
      <c r="SOP333" s="2"/>
      <c r="SOQ333" s="534">
        <v>2025</v>
      </c>
      <c r="SOR333" s="534">
        <v>2026</v>
      </c>
      <c r="SOS333" s="534">
        <v>2027</v>
      </c>
      <c r="SOT333" s="534">
        <v>2028</v>
      </c>
      <c r="SOU333" s="534">
        <v>2029</v>
      </c>
      <c r="SOV333" s="534">
        <v>2030</v>
      </c>
      <c r="SOW333" s="362" t="s">
        <v>206</v>
      </c>
      <c r="SOX333" s="2"/>
      <c r="SOY333" s="534">
        <v>2025</v>
      </c>
      <c r="SOZ333" s="534">
        <v>2026</v>
      </c>
      <c r="SPA333" s="534">
        <v>2027</v>
      </c>
      <c r="SPB333" s="534">
        <v>2028</v>
      </c>
      <c r="SPC333" s="534">
        <v>2029</v>
      </c>
      <c r="SPD333" s="534">
        <v>2030</v>
      </c>
      <c r="SPE333" s="362" t="s">
        <v>206</v>
      </c>
      <c r="SPF333" s="2"/>
      <c r="SPG333" s="534">
        <v>2025</v>
      </c>
      <c r="SPH333" s="534">
        <v>2026</v>
      </c>
      <c r="SPI333" s="534">
        <v>2027</v>
      </c>
      <c r="SPJ333" s="534">
        <v>2028</v>
      </c>
      <c r="SPK333" s="534">
        <v>2029</v>
      </c>
      <c r="SPL333" s="534">
        <v>2030</v>
      </c>
      <c r="SPM333" s="362" t="s">
        <v>206</v>
      </c>
      <c r="SPN333" s="2"/>
      <c r="SPO333" s="534">
        <v>2025</v>
      </c>
      <c r="SPP333" s="534">
        <v>2026</v>
      </c>
      <c r="SPQ333" s="534">
        <v>2027</v>
      </c>
      <c r="SPR333" s="534">
        <v>2028</v>
      </c>
      <c r="SPS333" s="534">
        <v>2029</v>
      </c>
      <c r="SPT333" s="534">
        <v>2030</v>
      </c>
      <c r="SPU333" s="362" t="s">
        <v>206</v>
      </c>
      <c r="SPV333" s="2"/>
      <c r="SPW333" s="534">
        <v>2025</v>
      </c>
      <c r="SPX333" s="534">
        <v>2026</v>
      </c>
      <c r="SPY333" s="534">
        <v>2027</v>
      </c>
      <c r="SPZ333" s="534">
        <v>2028</v>
      </c>
      <c r="SQA333" s="534">
        <v>2029</v>
      </c>
      <c r="SQB333" s="534">
        <v>2030</v>
      </c>
      <c r="SQC333" s="362" t="s">
        <v>206</v>
      </c>
      <c r="SQD333" s="2"/>
      <c r="SQE333" s="534">
        <v>2025</v>
      </c>
      <c r="SQF333" s="534">
        <v>2026</v>
      </c>
      <c r="SQG333" s="534">
        <v>2027</v>
      </c>
      <c r="SQH333" s="534">
        <v>2028</v>
      </c>
      <c r="SQI333" s="534">
        <v>2029</v>
      </c>
      <c r="SQJ333" s="534">
        <v>2030</v>
      </c>
      <c r="SQK333" s="362" t="s">
        <v>206</v>
      </c>
      <c r="SQL333" s="2"/>
      <c r="SQM333" s="534">
        <v>2025</v>
      </c>
      <c r="SQN333" s="534">
        <v>2026</v>
      </c>
      <c r="SQO333" s="534">
        <v>2027</v>
      </c>
      <c r="SQP333" s="534">
        <v>2028</v>
      </c>
      <c r="SQQ333" s="534">
        <v>2029</v>
      </c>
      <c r="SQR333" s="534">
        <v>2030</v>
      </c>
      <c r="SQS333" s="362" t="s">
        <v>206</v>
      </c>
      <c r="SQT333" s="2"/>
      <c r="SQU333" s="534">
        <v>2025</v>
      </c>
      <c r="SQV333" s="534">
        <v>2026</v>
      </c>
      <c r="SQW333" s="534">
        <v>2027</v>
      </c>
      <c r="SQX333" s="534">
        <v>2028</v>
      </c>
      <c r="SQY333" s="534">
        <v>2029</v>
      </c>
      <c r="SQZ333" s="534">
        <v>2030</v>
      </c>
      <c r="SRA333" s="362" t="s">
        <v>206</v>
      </c>
      <c r="SRB333" s="2"/>
      <c r="SRC333" s="534">
        <v>2025</v>
      </c>
      <c r="SRD333" s="534">
        <v>2026</v>
      </c>
      <c r="SRE333" s="534">
        <v>2027</v>
      </c>
      <c r="SRF333" s="534">
        <v>2028</v>
      </c>
      <c r="SRG333" s="534">
        <v>2029</v>
      </c>
      <c r="SRH333" s="534">
        <v>2030</v>
      </c>
      <c r="SRI333" s="362" t="s">
        <v>206</v>
      </c>
      <c r="SRJ333" s="2"/>
      <c r="SRK333" s="534">
        <v>2025</v>
      </c>
      <c r="SRL333" s="534">
        <v>2026</v>
      </c>
      <c r="SRM333" s="534">
        <v>2027</v>
      </c>
      <c r="SRN333" s="534">
        <v>2028</v>
      </c>
      <c r="SRO333" s="534">
        <v>2029</v>
      </c>
      <c r="SRP333" s="534">
        <v>2030</v>
      </c>
      <c r="SRQ333" s="362" t="s">
        <v>206</v>
      </c>
      <c r="SRR333" s="2"/>
      <c r="SRS333" s="534">
        <v>2025</v>
      </c>
      <c r="SRT333" s="534">
        <v>2026</v>
      </c>
      <c r="SRU333" s="534">
        <v>2027</v>
      </c>
      <c r="SRV333" s="534">
        <v>2028</v>
      </c>
      <c r="SRW333" s="534">
        <v>2029</v>
      </c>
      <c r="SRX333" s="534">
        <v>2030</v>
      </c>
      <c r="SRY333" s="362" t="s">
        <v>206</v>
      </c>
      <c r="SRZ333" s="2"/>
      <c r="SSA333" s="534">
        <v>2025</v>
      </c>
      <c r="SSB333" s="534">
        <v>2026</v>
      </c>
      <c r="SSC333" s="534">
        <v>2027</v>
      </c>
      <c r="SSD333" s="534">
        <v>2028</v>
      </c>
      <c r="SSE333" s="534">
        <v>2029</v>
      </c>
      <c r="SSF333" s="534">
        <v>2030</v>
      </c>
      <c r="SSG333" s="362" t="s">
        <v>206</v>
      </c>
      <c r="SSH333" s="2"/>
      <c r="SSI333" s="534">
        <v>2025</v>
      </c>
      <c r="SSJ333" s="534">
        <v>2026</v>
      </c>
      <c r="SSK333" s="534">
        <v>2027</v>
      </c>
      <c r="SSL333" s="534">
        <v>2028</v>
      </c>
      <c r="SSM333" s="534">
        <v>2029</v>
      </c>
      <c r="SSN333" s="534">
        <v>2030</v>
      </c>
      <c r="SSO333" s="362" t="s">
        <v>206</v>
      </c>
      <c r="SSP333" s="2"/>
      <c r="SSQ333" s="534">
        <v>2025</v>
      </c>
      <c r="SSR333" s="534">
        <v>2026</v>
      </c>
      <c r="SSS333" s="534">
        <v>2027</v>
      </c>
      <c r="SST333" s="534">
        <v>2028</v>
      </c>
      <c r="SSU333" s="534">
        <v>2029</v>
      </c>
      <c r="SSV333" s="534">
        <v>2030</v>
      </c>
      <c r="SSW333" s="362" t="s">
        <v>206</v>
      </c>
      <c r="SSX333" s="2"/>
      <c r="SSY333" s="534">
        <v>2025</v>
      </c>
      <c r="SSZ333" s="534">
        <v>2026</v>
      </c>
      <c r="STA333" s="534">
        <v>2027</v>
      </c>
      <c r="STB333" s="534">
        <v>2028</v>
      </c>
      <c r="STC333" s="534">
        <v>2029</v>
      </c>
      <c r="STD333" s="534">
        <v>2030</v>
      </c>
      <c r="STE333" s="362" t="s">
        <v>206</v>
      </c>
      <c r="STF333" s="2"/>
      <c r="STG333" s="534">
        <v>2025</v>
      </c>
      <c r="STH333" s="534">
        <v>2026</v>
      </c>
      <c r="STI333" s="534">
        <v>2027</v>
      </c>
      <c r="STJ333" s="534">
        <v>2028</v>
      </c>
      <c r="STK333" s="534">
        <v>2029</v>
      </c>
      <c r="STL333" s="534">
        <v>2030</v>
      </c>
      <c r="STM333" s="362" t="s">
        <v>206</v>
      </c>
      <c r="STN333" s="2"/>
      <c r="STO333" s="534">
        <v>2025</v>
      </c>
      <c r="STP333" s="534">
        <v>2026</v>
      </c>
      <c r="STQ333" s="534">
        <v>2027</v>
      </c>
      <c r="STR333" s="534">
        <v>2028</v>
      </c>
      <c r="STS333" s="534">
        <v>2029</v>
      </c>
      <c r="STT333" s="534">
        <v>2030</v>
      </c>
      <c r="STU333" s="362" t="s">
        <v>206</v>
      </c>
      <c r="STV333" s="2"/>
      <c r="STW333" s="534">
        <v>2025</v>
      </c>
      <c r="STX333" s="534">
        <v>2026</v>
      </c>
      <c r="STY333" s="534">
        <v>2027</v>
      </c>
      <c r="STZ333" s="534">
        <v>2028</v>
      </c>
      <c r="SUA333" s="534">
        <v>2029</v>
      </c>
      <c r="SUB333" s="534">
        <v>2030</v>
      </c>
      <c r="SUC333" s="362" t="s">
        <v>206</v>
      </c>
      <c r="SUD333" s="2"/>
      <c r="SUE333" s="534">
        <v>2025</v>
      </c>
      <c r="SUF333" s="534">
        <v>2026</v>
      </c>
      <c r="SUG333" s="534">
        <v>2027</v>
      </c>
      <c r="SUH333" s="534">
        <v>2028</v>
      </c>
      <c r="SUI333" s="534">
        <v>2029</v>
      </c>
      <c r="SUJ333" s="534">
        <v>2030</v>
      </c>
      <c r="SUK333" s="362" t="s">
        <v>206</v>
      </c>
      <c r="SUL333" s="2"/>
      <c r="SUM333" s="534">
        <v>2025</v>
      </c>
      <c r="SUN333" s="534">
        <v>2026</v>
      </c>
      <c r="SUO333" s="534">
        <v>2027</v>
      </c>
      <c r="SUP333" s="534">
        <v>2028</v>
      </c>
      <c r="SUQ333" s="534">
        <v>2029</v>
      </c>
      <c r="SUR333" s="534">
        <v>2030</v>
      </c>
      <c r="SUS333" s="362" t="s">
        <v>206</v>
      </c>
      <c r="SUT333" s="2"/>
      <c r="SUU333" s="534">
        <v>2025</v>
      </c>
      <c r="SUV333" s="534">
        <v>2026</v>
      </c>
      <c r="SUW333" s="534">
        <v>2027</v>
      </c>
      <c r="SUX333" s="534">
        <v>2028</v>
      </c>
      <c r="SUY333" s="534">
        <v>2029</v>
      </c>
      <c r="SUZ333" s="534">
        <v>2030</v>
      </c>
      <c r="SVA333" s="362" t="s">
        <v>206</v>
      </c>
      <c r="SVB333" s="2"/>
      <c r="SVC333" s="534">
        <v>2025</v>
      </c>
      <c r="SVD333" s="534">
        <v>2026</v>
      </c>
      <c r="SVE333" s="534">
        <v>2027</v>
      </c>
      <c r="SVF333" s="534">
        <v>2028</v>
      </c>
      <c r="SVG333" s="534">
        <v>2029</v>
      </c>
      <c r="SVH333" s="534">
        <v>2030</v>
      </c>
      <c r="SVI333" s="362" t="s">
        <v>206</v>
      </c>
      <c r="SVJ333" s="2"/>
      <c r="SVK333" s="534">
        <v>2025</v>
      </c>
      <c r="SVL333" s="534">
        <v>2026</v>
      </c>
      <c r="SVM333" s="534">
        <v>2027</v>
      </c>
      <c r="SVN333" s="534">
        <v>2028</v>
      </c>
      <c r="SVO333" s="534">
        <v>2029</v>
      </c>
      <c r="SVP333" s="534">
        <v>2030</v>
      </c>
      <c r="SVQ333" s="362" t="s">
        <v>206</v>
      </c>
      <c r="SVR333" s="2"/>
      <c r="SVS333" s="534">
        <v>2025</v>
      </c>
      <c r="SVT333" s="534">
        <v>2026</v>
      </c>
      <c r="SVU333" s="534">
        <v>2027</v>
      </c>
      <c r="SVV333" s="534">
        <v>2028</v>
      </c>
      <c r="SVW333" s="534">
        <v>2029</v>
      </c>
      <c r="SVX333" s="534">
        <v>2030</v>
      </c>
      <c r="SVY333" s="362" t="s">
        <v>206</v>
      </c>
      <c r="SVZ333" s="2"/>
      <c r="SWA333" s="534">
        <v>2025</v>
      </c>
      <c r="SWB333" s="534">
        <v>2026</v>
      </c>
      <c r="SWC333" s="534">
        <v>2027</v>
      </c>
      <c r="SWD333" s="534">
        <v>2028</v>
      </c>
      <c r="SWE333" s="534">
        <v>2029</v>
      </c>
      <c r="SWF333" s="534">
        <v>2030</v>
      </c>
      <c r="SWG333" s="362" t="s">
        <v>206</v>
      </c>
      <c r="SWH333" s="2"/>
      <c r="SWI333" s="534">
        <v>2025</v>
      </c>
      <c r="SWJ333" s="534">
        <v>2026</v>
      </c>
      <c r="SWK333" s="534">
        <v>2027</v>
      </c>
      <c r="SWL333" s="534">
        <v>2028</v>
      </c>
      <c r="SWM333" s="534">
        <v>2029</v>
      </c>
      <c r="SWN333" s="534">
        <v>2030</v>
      </c>
      <c r="SWO333" s="362" t="s">
        <v>206</v>
      </c>
      <c r="SWP333" s="2"/>
      <c r="SWQ333" s="534">
        <v>2025</v>
      </c>
      <c r="SWR333" s="534">
        <v>2026</v>
      </c>
      <c r="SWS333" s="534">
        <v>2027</v>
      </c>
      <c r="SWT333" s="534">
        <v>2028</v>
      </c>
      <c r="SWU333" s="534">
        <v>2029</v>
      </c>
      <c r="SWV333" s="534">
        <v>2030</v>
      </c>
      <c r="SWW333" s="362" t="s">
        <v>206</v>
      </c>
      <c r="SWX333" s="2"/>
      <c r="SWY333" s="534">
        <v>2025</v>
      </c>
      <c r="SWZ333" s="534">
        <v>2026</v>
      </c>
      <c r="SXA333" s="534">
        <v>2027</v>
      </c>
      <c r="SXB333" s="534">
        <v>2028</v>
      </c>
      <c r="SXC333" s="534">
        <v>2029</v>
      </c>
      <c r="SXD333" s="534">
        <v>2030</v>
      </c>
      <c r="SXE333" s="362" t="s">
        <v>206</v>
      </c>
      <c r="SXF333" s="2"/>
      <c r="SXG333" s="534">
        <v>2025</v>
      </c>
      <c r="SXH333" s="534">
        <v>2026</v>
      </c>
      <c r="SXI333" s="534">
        <v>2027</v>
      </c>
      <c r="SXJ333" s="534">
        <v>2028</v>
      </c>
      <c r="SXK333" s="534">
        <v>2029</v>
      </c>
      <c r="SXL333" s="534">
        <v>2030</v>
      </c>
      <c r="SXM333" s="362" t="s">
        <v>206</v>
      </c>
      <c r="SXN333" s="2"/>
      <c r="SXO333" s="534">
        <v>2025</v>
      </c>
      <c r="SXP333" s="534">
        <v>2026</v>
      </c>
      <c r="SXQ333" s="534">
        <v>2027</v>
      </c>
      <c r="SXR333" s="534">
        <v>2028</v>
      </c>
      <c r="SXS333" s="534">
        <v>2029</v>
      </c>
      <c r="SXT333" s="534">
        <v>2030</v>
      </c>
      <c r="SXU333" s="362" t="s">
        <v>206</v>
      </c>
      <c r="SXV333" s="2"/>
      <c r="SXW333" s="534">
        <v>2025</v>
      </c>
      <c r="SXX333" s="534">
        <v>2026</v>
      </c>
      <c r="SXY333" s="534">
        <v>2027</v>
      </c>
      <c r="SXZ333" s="534">
        <v>2028</v>
      </c>
      <c r="SYA333" s="534">
        <v>2029</v>
      </c>
      <c r="SYB333" s="534">
        <v>2030</v>
      </c>
      <c r="SYC333" s="362" t="s">
        <v>206</v>
      </c>
      <c r="SYD333" s="2"/>
      <c r="SYE333" s="534">
        <v>2025</v>
      </c>
      <c r="SYF333" s="534">
        <v>2026</v>
      </c>
      <c r="SYG333" s="534">
        <v>2027</v>
      </c>
      <c r="SYH333" s="534">
        <v>2028</v>
      </c>
      <c r="SYI333" s="534">
        <v>2029</v>
      </c>
      <c r="SYJ333" s="534">
        <v>2030</v>
      </c>
      <c r="SYK333" s="362" t="s">
        <v>206</v>
      </c>
      <c r="SYL333" s="2"/>
      <c r="SYM333" s="534">
        <v>2025</v>
      </c>
      <c r="SYN333" s="534">
        <v>2026</v>
      </c>
      <c r="SYO333" s="534">
        <v>2027</v>
      </c>
      <c r="SYP333" s="534">
        <v>2028</v>
      </c>
      <c r="SYQ333" s="534">
        <v>2029</v>
      </c>
      <c r="SYR333" s="534">
        <v>2030</v>
      </c>
      <c r="SYS333" s="362" t="s">
        <v>206</v>
      </c>
      <c r="SYT333" s="2"/>
      <c r="SYU333" s="534">
        <v>2025</v>
      </c>
      <c r="SYV333" s="534">
        <v>2026</v>
      </c>
      <c r="SYW333" s="534">
        <v>2027</v>
      </c>
      <c r="SYX333" s="534">
        <v>2028</v>
      </c>
      <c r="SYY333" s="534">
        <v>2029</v>
      </c>
      <c r="SYZ333" s="534">
        <v>2030</v>
      </c>
      <c r="SZA333" s="362" t="s">
        <v>206</v>
      </c>
      <c r="SZB333" s="2"/>
      <c r="SZC333" s="534">
        <v>2025</v>
      </c>
      <c r="SZD333" s="534">
        <v>2026</v>
      </c>
      <c r="SZE333" s="534">
        <v>2027</v>
      </c>
      <c r="SZF333" s="534">
        <v>2028</v>
      </c>
      <c r="SZG333" s="534">
        <v>2029</v>
      </c>
      <c r="SZH333" s="534">
        <v>2030</v>
      </c>
      <c r="SZI333" s="362" t="s">
        <v>206</v>
      </c>
      <c r="SZJ333" s="2"/>
      <c r="SZK333" s="534">
        <v>2025</v>
      </c>
      <c r="SZL333" s="534">
        <v>2026</v>
      </c>
      <c r="SZM333" s="534">
        <v>2027</v>
      </c>
      <c r="SZN333" s="534">
        <v>2028</v>
      </c>
      <c r="SZO333" s="534">
        <v>2029</v>
      </c>
      <c r="SZP333" s="534">
        <v>2030</v>
      </c>
      <c r="SZQ333" s="362" t="s">
        <v>206</v>
      </c>
      <c r="SZR333" s="2"/>
      <c r="SZS333" s="534">
        <v>2025</v>
      </c>
      <c r="SZT333" s="534">
        <v>2026</v>
      </c>
      <c r="SZU333" s="534">
        <v>2027</v>
      </c>
      <c r="SZV333" s="534">
        <v>2028</v>
      </c>
      <c r="SZW333" s="534">
        <v>2029</v>
      </c>
      <c r="SZX333" s="534">
        <v>2030</v>
      </c>
      <c r="SZY333" s="362" t="s">
        <v>206</v>
      </c>
      <c r="SZZ333" s="2"/>
      <c r="TAA333" s="534">
        <v>2025</v>
      </c>
      <c r="TAB333" s="534">
        <v>2026</v>
      </c>
      <c r="TAC333" s="534">
        <v>2027</v>
      </c>
      <c r="TAD333" s="534">
        <v>2028</v>
      </c>
      <c r="TAE333" s="534">
        <v>2029</v>
      </c>
      <c r="TAF333" s="534">
        <v>2030</v>
      </c>
      <c r="TAG333" s="362" t="s">
        <v>206</v>
      </c>
      <c r="TAH333" s="2"/>
      <c r="TAI333" s="534">
        <v>2025</v>
      </c>
      <c r="TAJ333" s="534">
        <v>2026</v>
      </c>
      <c r="TAK333" s="534">
        <v>2027</v>
      </c>
      <c r="TAL333" s="534">
        <v>2028</v>
      </c>
      <c r="TAM333" s="534">
        <v>2029</v>
      </c>
      <c r="TAN333" s="534">
        <v>2030</v>
      </c>
      <c r="TAO333" s="362" t="s">
        <v>206</v>
      </c>
      <c r="TAP333" s="2"/>
      <c r="TAQ333" s="534">
        <v>2025</v>
      </c>
      <c r="TAR333" s="534">
        <v>2026</v>
      </c>
      <c r="TAS333" s="534">
        <v>2027</v>
      </c>
      <c r="TAT333" s="534">
        <v>2028</v>
      </c>
      <c r="TAU333" s="534">
        <v>2029</v>
      </c>
      <c r="TAV333" s="534">
        <v>2030</v>
      </c>
      <c r="TAW333" s="362" t="s">
        <v>206</v>
      </c>
      <c r="TAX333" s="2"/>
      <c r="TAY333" s="534">
        <v>2025</v>
      </c>
      <c r="TAZ333" s="534">
        <v>2026</v>
      </c>
      <c r="TBA333" s="534">
        <v>2027</v>
      </c>
      <c r="TBB333" s="534">
        <v>2028</v>
      </c>
      <c r="TBC333" s="534">
        <v>2029</v>
      </c>
      <c r="TBD333" s="534">
        <v>2030</v>
      </c>
      <c r="TBE333" s="362" t="s">
        <v>206</v>
      </c>
      <c r="TBF333" s="2"/>
      <c r="TBG333" s="534">
        <v>2025</v>
      </c>
      <c r="TBH333" s="534">
        <v>2026</v>
      </c>
      <c r="TBI333" s="534">
        <v>2027</v>
      </c>
      <c r="TBJ333" s="534">
        <v>2028</v>
      </c>
      <c r="TBK333" s="534">
        <v>2029</v>
      </c>
      <c r="TBL333" s="534">
        <v>2030</v>
      </c>
      <c r="TBM333" s="362" t="s">
        <v>206</v>
      </c>
      <c r="TBN333" s="2"/>
      <c r="TBO333" s="534">
        <v>2025</v>
      </c>
      <c r="TBP333" s="534">
        <v>2026</v>
      </c>
      <c r="TBQ333" s="534">
        <v>2027</v>
      </c>
      <c r="TBR333" s="534">
        <v>2028</v>
      </c>
      <c r="TBS333" s="534">
        <v>2029</v>
      </c>
      <c r="TBT333" s="534">
        <v>2030</v>
      </c>
      <c r="TBU333" s="362" t="s">
        <v>206</v>
      </c>
      <c r="TBV333" s="2"/>
      <c r="TBW333" s="534">
        <v>2025</v>
      </c>
      <c r="TBX333" s="534">
        <v>2026</v>
      </c>
      <c r="TBY333" s="534">
        <v>2027</v>
      </c>
      <c r="TBZ333" s="534">
        <v>2028</v>
      </c>
      <c r="TCA333" s="534">
        <v>2029</v>
      </c>
      <c r="TCB333" s="534">
        <v>2030</v>
      </c>
      <c r="TCC333" s="362" t="s">
        <v>206</v>
      </c>
      <c r="TCD333" s="2"/>
      <c r="TCE333" s="534">
        <v>2025</v>
      </c>
      <c r="TCF333" s="534">
        <v>2026</v>
      </c>
      <c r="TCG333" s="534">
        <v>2027</v>
      </c>
      <c r="TCH333" s="534">
        <v>2028</v>
      </c>
      <c r="TCI333" s="534">
        <v>2029</v>
      </c>
      <c r="TCJ333" s="534">
        <v>2030</v>
      </c>
      <c r="TCK333" s="362" t="s">
        <v>206</v>
      </c>
      <c r="TCL333" s="2"/>
      <c r="TCM333" s="534">
        <v>2025</v>
      </c>
      <c r="TCN333" s="534">
        <v>2026</v>
      </c>
      <c r="TCO333" s="534">
        <v>2027</v>
      </c>
      <c r="TCP333" s="534">
        <v>2028</v>
      </c>
      <c r="TCQ333" s="534">
        <v>2029</v>
      </c>
      <c r="TCR333" s="534">
        <v>2030</v>
      </c>
      <c r="TCS333" s="362" t="s">
        <v>206</v>
      </c>
      <c r="TCT333" s="2"/>
      <c r="TCU333" s="534">
        <v>2025</v>
      </c>
      <c r="TCV333" s="534">
        <v>2026</v>
      </c>
      <c r="TCW333" s="534">
        <v>2027</v>
      </c>
      <c r="TCX333" s="534">
        <v>2028</v>
      </c>
      <c r="TCY333" s="534">
        <v>2029</v>
      </c>
      <c r="TCZ333" s="534">
        <v>2030</v>
      </c>
      <c r="TDA333" s="362" t="s">
        <v>206</v>
      </c>
      <c r="TDB333" s="2"/>
      <c r="TDC333" s="534">
        <v>2025</v>
      </c>
      <c r="TDD333" s="534">
        <v>2026</v>
      </c>
      <c r="TDE333" s="534">
        <v>2027</v>
      </c>
      <c r="TDF333" s="534">
        <v>2028</v>
      </c>
      <c r="TDG333" s="534">
        <v>2029</v>
      </c>
      <c r="TDH333" s="534">
        <v>2030</v>
      </c>
      <c r="TDI333" s="362" t="s">
        <v>206</v>
      </c>
      <c r="TDJ333" s="2"/>
      <c r="TDK333" s="534">
        <v>2025</v>
      </c>
      <c r="TDL333" s="534">
        <v>2026</v>
      </c>
      <c r="TDM333" s="534">
        <v>2027</v>
      </c>
      <c r="TDN333" s="534">
        <v>2028</v>
      </c>
      <c r="TDO333" s="534">
        <v>2029</v>
      </c>
      <c r="TDP333" s="534">
        <v>2030</v>
      </c>
      <c r="TDQ333" s="362" t="s">
        <v>206</v>
      </c>
      <c r="TDR333" s="2"/>
      <c r="TDS333" s="534">
        <v>2025</v>
      </c>
      <c r="TDT333" s="534">
        <v>2026</v>
      </c>
      <c r="TDU333" s="534">
        <v>2027</v>
      </c>
      <c r="TDV333" s="534">
        <v>2028</v>
      </c>
      <c r="TDW333" s="534">
        <v>2029</v>
      </c>
      <c r="TDX333" s="534">
        <v>2030</v>
      </c>
      <c r="TDY333" s="362" t="s">
        <v>206</v>
      </c>
      <c r="TDZ333" s="2"/>
      <c r="TEA333" s="534">
        <v>2025</v>
      </c>
      <c r="TEB333" s="534">
        <v>2026</v>
      </c>
      <c r="TEC333" s="534">
        <v>2027</v>
      </c>
      <c r="TED333" s="534">
        <v>2028</v>
      </c>
      <c r="TEE333" s="534">
        <v>2029</v>
      </c>
      <c r="TEF333" s="534">
        <v>2030</v>
      </c>
      <c r="TEG333" s="362" t="s">
        <v>206</v>
      </c>
      <c r="TEH333" s="2"/>
      <c r="TEI333" s="534">
        <v>2025</v>
      </c>
      <c r="TEJ333" s="534">
        <v>2026</v>
      </c>
      <c r="TEK333" s="534">
        <v>2027</v>
      </c>
      <c r="TEL333" s="534">
        <v>2028</v>
      </c>
      <c r="TEM333" s="534">
        <v>2029</v>
      </c>
      <c r="TEN333" s="534">
        <v>2030</v>
      </c>
      <c r="TEO333" s="362" t="s">
        <v>206</v>
      </c>
      <c r="TEP333" s="2"/>
      <c r="TEQ333" s="534">
        <v>2025</v>
      </c>
      <c r="TER333" s="534">
        <v>2026</v>
      </c>
      <c r="TES333" s="534">
        <v>2027</v>
      </c>
      <c r="TET333" s="534">
        <v>2028</v>
      </c>
      <c r="TEU333" s="534">
        <v>2029</v>
      </c>
      <c r="TEV333" s="534">
        <v>2030</v>
      </c>
      <c r="TEW333" s="362" t="s">
        <v>206</v>
      </c>
      <c r="TEX333" s="2"/>
      <c r="TEY333" s="534">
        <v>2025</v>
      </c>
      <c r="TEZ333" s="534">
        <v>2026</v>
      </c>
      <c r="TFA333" s="534">
        <v>2027</v>
      </c>
      <c r="TFB333" s="534">
        <v>2028</v>
      </c>
      <c r="TFC333" s="534">
        <v>2029</v>
      </c>
      <c r="TFD333" s="534">
        <v>2030</v>
      </c>
      <c r="TFE333" s="362" t="s">
        <v>206</v>
      </c>
      <c r="TFF333" s="2"/>
      <c r="TFG333" s="534">
        <v>2025</v>
      </c>
      <c r="TFH333" s="534">
        <v>2026</v>
      </c>
      <c r="TFI333" s="534">
        <v>2027</v>
      </c>
      <c r="TFJ333" s="534">
        <v>2028</v>
      </c>
      <c r="TFK333" s="534">
        <v>2029</v>
      </c>
      <c r="TFL333" s="534">
        <v>2030</v>
      </c>
      <c r="TFM333" s="362" t="s">
        <v>206</v>
      </c>
      <c r="TFN333" s="2"/>
      <c r="TFO333" s="534">
        <v>2025</v>
      </c>
      <c r="TFP333" s="534">
        <v>2026</v>
      </c>
      <c r="TFQ333" s="534">
        <v>2027</v>
      </c>
      <c r="TFR333" s="534">
        <v>2028</v>
      </c>
      <c r="TFS333" s="534">
        <v>2029</v>
      </c>
      <c r="TFT333" s="534">
        <v>2030</v>
      </c>
      <c r="TFU333" s="362" t="s">
        <v>206</v>
      </c>
      <c r="TFV333" s="2"/>
      <c r="TFW333" s="534">
        <v>2025</v>
      </c>
      <c r="TFX333" s="534">
        <v>2026</v>
      </c>
      <c r="TFY333" s="534">
        <v>2027</v>
      </c>
      <c r="TFZ333" s="534">
        <v>2028</v>
      </c>
      <c r="TGA333" s="534">
        <v>2029</v>
      </c>
      <c r="TGB333" s="534">
        <v>2030</v>
      </c>
      <c r="TGC333" s="362" t="s">
        <v>206</v>
      </c>
      <c r="TGD333" s="2"/>
      <c r="TGE333" s="534">
        <v>2025</v>
      </c>
      <c r="TGF333" s="534">
        <v>2026</v>
      </c>
      <c r="TGG333" s="534">
        <v>2027</v>
      </c>
      <c r="TGH333" s="534">
        <v>2028</v>
      </c>
      <c r="TGI333" s="534">
        <v>2029</v>
      </c>
      <c r="TGJ333" s="534">
        <v>2030</v>
      </c>
      <c r="TGK333" s="362" t="s">
        <v>206</v>
      </c>
      <c r="TGL333" s="2"/>
      <c r="TGM333" s="534">
        <v>2025</v>
      </c>
      <c r="TGN333" s="534">
        <v>2026</v>
      </c>
      <c r="TGO333" s="534">
        <v>2027</v>
      </c>
      <c r="TGP333" s="534">
        <v>2028</v>
      </c>
      <c r="TGQ333" s="534">
        <v>2029</v>
      </c>
      <c r="TGR333" s="534">
        <v>2030</v>
      </c>
      <c r="TGS333" s="362" t="s">
        <v>206</v>
      </c>
      <c r="TGT333" s="2"/>
      <c r="TGU333" s="534">
        <v>2025</v>
      </c>
      <c r="TGV333" s="534">
        <v>2026</v>
      </c>
      <c r="TGW333" s="534">
        <v>2027</v>
      </c>
      <c r="TGX333" s="534">
        <v>2028</v>
      </c>
      <c r="TGY333" s="534">
        <v>2029</v>
      </c>
      <c r="TGZ333" s="534">
        <v>2030</v>
      </c>
      <c r="THA333" s="362" t="s">
        <v>206</v>
      </c>
      <c r="THB333" s="2"/>
      <c r="THC333" s="534">
        <v>2025</v>
      </c>
      <c r="THD333" s="534">
        <v>2026</v>
      </c>
      <c r="THE333" s="534">
        <v>2027</v>
      </c>
      <c r="THF333" s="534">
        <v>2028</v>
      </c>
      <c r="THG333" s="534">
        <v>2029</v>
      </c>
      <c r="THH333" s="534">
        <v>2030</v>
      </c>
      <c r="THI333" s="362" t="s">
        <v>206</v>
      </c>
      <c r="THJ333" s="2"/>
      <c r="THK333" s="534">
        <v>2025</v>
      </c>
      <c r="THL333" s="534">
        <v>2026</v>
      </c>
      <c r="THM333" s="534">
        <v>2027</v>
      </c>
      <c r="THN333" s="534">
        <v>2028</v>
      </c>
      <c r="THO333" s="534">
        <v>2029</v>
      </c>
      <c r="THP333" s="534">
        <v>2030</v>
      </c>
      <c r="THQ333" s="362" t="s">
        <v>206</v>
      </c>
      <c r="THR333" s="2"/>
      <c r="THS333" s="534">
        <v>2025</v>
      </c>
      <c r="THT333" s="534">
        <v>2026</v>
      </c>
      <c r="THU333" s="534">
        <v>2027</v>
      </c>
      <c r="THV333" s="534">
        <v>2028</v>
      </c>
      <c r="THW333" s="534">
        <v>2029</v>
      </c>
      <c r="THX333" s="534">
        <v>2030</v>
      </c>
      <c r="THY333" s="362" t="s">
        <v>206</v>
      </c>
      <c r="THZ333" s="2"/>
      <c r="TIA333" s="534">
        <v>2025</v>
      </c>
      <c r="TIB333" s="534">
        <v>2026</v>
      </c>
      <c r="TIC333" s="534">
        <v>2027</v>
      </c>
      <c r="TID333" s="534">
        <v>2028</v>
      </c>
      <c r="TIE333" s="534">
        <v>2029</v>
      </c>
      <c r="TIF333" s="534">
        <v>2030</v>
      </c>
      <c r="TIG333" s="362" t="s">
        <v>206</v>
      </c>
      <c r="TIH333" s="2"/>
      <c r="TII333" s="534">
        <v>2025</v>
      </c>
      <c r="TIJ333" s="534">
        <v>2026</v>
      </c>
      <c r="TIK333" s="534">
        <v>2027</v>
      </c>
      <c r="TIL333" s="534">
        <v>2028</v>
      </c>
      <c r="TIM333" s="534">
        <v>2029</v>
      </c>
      <c r="TIN333" s="534">
        <v>2030</v>
      </c>
      <c r="TIO333" s="362" t="s">
        <v>206</v>
      </c>
      <c r="TIP333" s="2"/>
      <c r="TIQ333" s="534">
        <v>2025</v>
      </c>
      <c r="TIR333" s="534">
        <v>2026</v>
      </c>
      <c r="TIS333" s="534">
        <v>2027</v>
      </c>
      <c r="TIT333" s="534">
        <v>2028</v>
      </c>
      <c r="TIU333" s="534">
        <v>2029</v>
      </c>
      <c r="TIV333" s="534">
        <v>2030</v>
      </c>
      <c r="TIW333" s="362" t="s">
        <v>206</v>
      </c>
      <c r="TIX333" s="2"/>
      <c r="TIY333" s="534">
        <v>2025</v>
      </c>
      <c r="TIZ333" s="534">
        <v>2026</v>
      </c>
      <c r="TJA333" s="534">
        <v>2027</v>
      </c>
      <c r="TJB333" s="534">
        <v>2028</v>
      </c>
      <c r="TJC333" s="534">
        <v>2029</v>
      </c>
      <c r="TJD333" s="534">
        <v>2030</v>
      </c>
      <c r="TJE333" s="362" t="s">
        <v>206</v>
      </c>
      <c r="TJF333" s="2"/>
      <c r="TJG333" s="534">
        <v>2025</v>
      </c>
      <c r="TJH333" s="534">
        <v>2026</v>
      </c>
      <c r="TJI333" s="534">
        <v>2027</v>
      </c>
      <c r="TJJ333" s="534">
        <v>2028</v>
      </c>
      <c r="TJK333" s="534">
        <v>2029</v>
      </c>
      <c r="TJL333" s="534">
        <v>2030</v>
      </c>
      <c r="TJM333" s="362" t="s">
        <v>206</v>
      </c>
      <c r="TJN333" s="2"/>
      <c r="TJO333" s="534">
        <v>2025</v>
      </c>
      <c r="TJP333" s="534">
        <v>2026</v>
      </c>
      <c r="TJQ333" s="534">
        <v>2027</v>
      </c>
      <c r="TJR333" s="534">
        <v>2028</v>
      </c>
      <c r="TJS333" s="534">
        <v>2029</v>
      </c>
      <c r="TJT333" s="534">
        <v>2030</v>
      </c>
      <c r="TJU333" s="362" t="s">
        <v>206</v>
      </c>
      <c r="TJV333" s="2"/>
      <c r="TJW333" s="534">
        <v>2025</v>
      </c>
      <c r="TJX333" s="534">
        <v>2026</v>
      </c>
      <c r="TJY333" s="534">
        <v>2027</v>
      </c>
      <c r="TJZ333" s="534">
        <v>2028</v>
      </c>
      <c r="TKA333" s="534">
        <v>2029</v>
      </c>
      <c r="TKB333" s="534">
        <v>2030</v>
      </c>
      <c r="TKC333" s="362" t="s">
        <v>206</v>
      </c>
      <c r="TKD333" s="2"/>
      <c r="TKE333" s="534">
        <v>2025</v>
      </c>
      <c r="TKF333" s="534">
        <v>2026</v>
      </c>
      <c r="TKG333" s="534">
        <v>2027</v>
      </c>
      <c r="TKH333" s="534">
        <v>2028</v>
      </c>
      <c r="TKI333" s="534">
        <v>2029</v>
      </c>
      <c r="TKJ333" s="534">
        <v>2030</v>
      </c>
      <c r="TKK333" s="362" t="s">
        <v>206</v>
      </c>
      <c r="TKL333" s="2"/>
      <c r="TKM333" s="534">
        <v>2025</v>
      </c>
      <c r="TKN333" s="534">
        <v>2026</v>
      </c>
      <c r="TKO333" s="534">
        <v>2027</v>
      </c>
      <c r="TKP333" s="534">
        <v>2028</v>
      </c>
      <c r="TKQ333" s="534">
        <v>2029</v>
      </c>
      <c r="TKR333" s="534">
        <v>2030</v>
      </c>
      <c r="TKS333" s="362" t="s">
        <v>206</v>
      </c>
      <c r="TKT333" s="2"/>
      <c r="TKU333" s="534">
        <v>2025</v>
      </c>
      <c r="TKV333" s="534">
        <v>2026</v>
      </c>
      <c r="TKW333" s="534">
        <v>2027</v>
      </c>
      <c r="TKX333" s="534">
        <v>2028</v>
      </c>
      <c r="TKY333" s="534">
        <v>2029</v>
      </c>
      <c r="TKZ333" s="534">
        <v>2030</v>
      </c>
      <c r="TLA333" s="362" t="s">
        <v>206</v>
      </c>
      <c r="TLB333" s="2"/>
      <c r="TLC333" s="534">
        <v>2025</v>
      </c>
      <c r="TLD333" s="534">
        <v>2026</v>
      </c>
      <c r="TLE333" s="534">
        <v>2027</v>
      </c>
      <c r="TLF333" s="534">
        <v>2028</v>
      </c>
      <c r="TLG333" s="534">
        <v>2029</v>
      </c>
      <c r="TLH333" s="534">
        <v>2030</v>
      </c>
      <c r="TLI333" s="362" t="s">
        <v>206</v>
      </c>
      <c r="TLJ333" s="2"/>
      <c r="TLK333" s="534">
        <v>2025</v>
      </c>
      <c r="TLL333" s="534">
        <v>2026</v>
      </c>
      <c r="TLM333" s="534">
        <v>2027</v>
      </c>
      <c r="TLN333" s="534">
        <v>2028</v>
      </c>
      <c r="TLO333" s="534">
        <v>2029</v>
      </c>
      <c r="TLP333" s="534">
        <v>2030</v>
      </c>
      <c r="TLQ333" s="362" t="s">
        <v>206</v>
      </c>
      <c r="TLR333" s="2"/>
      <c r="TLS333" s="534">
        <v>2025</v>
      </c>
      <c r="TLT333" s="534">
        <v>2026</v>
      </c>
      <c r="TLU333" s="534">
        <v>2027</v>
      </c>
      <c r="TLV333" s="534">
        <v>2028</v>
      </c>
      <c r="TLW333" s="534">
        <v>2029</v>
      </c>
      <c r="TLX333" s="534">
        <v>2030</v>
      </c>
      <c r="TLY333" s="362" t="s">
        <v>206</v>
      </c>
      <c r="TLZ333" s="2"/>
      <c r="TMA333" s="534">
        <v>2025</v>
      </c>
      <c r="TMB333" s="534">
        <v>2026</v>
      </c>
      <c r="TMC333" s="534">
        <v>2027</v>
      </c>
      <c r="TMD333" s="534">
        <v>2028</v>
      </c>
      <c r="TME333" s="534">
        <v>2029</v>
      </c>
      <c r="TMF333" s="534">
        <v>2030</v>
      </c>
      <c r="TMG333" s="362" t="s">
        <v>206</v>
      </c>
      <c r="TMH333" s="2"/>
      <c r="TMI333" s="534">
        <v>2025</v>
      </c>
      <c r="TMJ333" s="534">
        <v>2026</v>
      </c>
      <c r="TMK333" s="534">
        <v>2027</v>
      </c>
      <c r="TML333" s="534">
        <v>2028</v>
      </c>
      <c r="TMM333" s="534">
        <v>2029</v>
      </c>
      <c r="TMN333" s="534">
        <v>2030</v>
      </c>
      <c r="TMO333" s="362" t="s">
        <v>206</v>
      </c>
      <c r="TMP333" s="2"/>
      <c r="TMQ333" s="534">
        <v>2025</v>
      </c>
      <c r="TMR333" s="534">
        <v>2026</v>
      </c>
      <c r="TMS333" s="534">
        <v>2027</v>
      </c>
      <c r="TMT333" s="534">
        <v>2028</v>
      </c>
      <c r="TMU333" s="534">
        <v>2029</v>
      </c>
      <c r="TMV333" s="534">
        <v>2030</v>
      </c>
      <c r="TMW333" s="362" t="s">
        <v>206</v>
      </c>
      <c r="TMX333" s="2"/>
      <c r="TMY333" s="534">
        <v>2025</v>
      </c>
      <c r="TMZ333" s="534">
        <v>2026</v>
      </c>
      <c r="TNA333" s="534">
        <v>2027</v>
      </c>
      <c r="TNB333" s="534">
        <v>2028</v>
      </c>
      <c r="TNC333" s="534">
        <v>2029</v>
      </c>
      <c r="TND333" s="534">
        <v>2030</v>
      </c>
      <c r="TNE333" s="362" t="s">
        <v>206</v>
      </c>
      <c r="TNF333" s="2"/>
      <c r="TNG333" s="534">
        <v>2025</v>
      </c>
      <c r="TNH333" s="534">
        <v>2026</v>
      </c>
      <c r="TNI333" s="534">
        <v>2027</v>
      </c>
      <c r="TNJ333" s="534">
        <v>2028</v>
      </c>
      <c r="TNK333" s="534">
        <v>2029</v>
      </c>
      <c r="TNL333" s="534">
        <v>2030</v>
      </c>
      <c r="TNM333" s="362" t="s">
        <v>206</v>
      </c>
      <c r="TNN333" s="2"/>
      <c r="TNO333" s="534">
        <v>2025</v>
      </c>
      <c r="TNP333" s="534">
        <v>2026</v>
      </c>
      <c r="TNQ333" s="534">
        <v>2027</v>
      </c>
      <c r="TNR333" s="534">
        <v>2028</v>
      </c>
      <c r="TNS333" s="534">
        <v>2029</v>
      </c>
      <c r="TNT333" s="534">
        <v>2030</v>
      </c>
      <c r="TNU333" s="362" t="s">
        <v>206</v>
      </c>
      <c r="TNV333" s="2"/>
      <c r="TNW333" s="534">
        <v>2025</v>
      </c>
      <c r="TNX333" s="534">
        <v>2026</v>
      </c>
      <c r="TNY333" s="534">
        <v>2027</v>
      </c>
      <c r="TNZ333" s="534">
        <v>2028</v>
      </c>
      <c r="TOA333" s="534">
        <v>2029</v>
      </c>
      <c r="TOB333" s="534">
        <v>2030</v>
      </c>
      <c r="TOC333" s="362" t="s">
        <v>206</v>
      </c>
      <c r="TOD333" s="2"/>
      <c r="TOE333" s="534">
        <v>2025</v>
      </c>
      <c r="TOF333" s="534">
        <v>2026</v>
      </c>
      <c r="TOG333" s="534">
        <v>2027</v>
      </c>
      <c r="TOH333" s="534">
        <v>2028</v>
      </c>
      <c r="TOI333" s="534">
        <v>2029</v>
      </c>
      <c r="TOJ333" s="534">
        <v>2030</v>
      </c>
      <c r="TOK333" s="362" t="s">
        <v>206</v>
      </c>
      <c r="TOL333" s="2"/>
      <c r="TOM333" s="534">
        <v>2025</v>
      </c>
      <c r="TON333" s="534">
        <v>2026</v>
      </c>
      <c r="TOO333" s="534">
        <v>2027</v>
      </c>
      <c r="TOP333" s="534">
        <v>2028</v>
      </c>
      <c r="TOQ333" s="534">
        <v>2029</v>
      </c>
      <c r="TOR333" s="534">
        <v>2030</v>
      </c>
      <c r="TOS333" s="362" t="s">
        <v>206</v>
      </c>
      <c r="TOT333" s="2"/>
      <c r="TOU333" s="534">
        <v>2025</v>
      </c>
      <c r="TOV333" s="534">
        <v>2026</v>
      </c>
      <c r="TOW333" s="534">
        <v>2027</v>
      </c>
      <c r="TOX333" s="534">
        <v>2028</v>
      </c>
      <c r="TOY333" s="534">
        <v>2029</v>
      </c>
      <c r="TOZ333" s="534">
        <v>2030</v>
      </c>
      <c r="TPA333" s="362" t="s">
        <v>206</v>
      </c>
      <c r="TPB333" s="2"/>
      <c r="TPC333" s="534">
        <v>2025</v>
      </c>
      <c r="TPD333" s="534">
        <v>2026</v>
      </c>
      <c r="TPE333" s="534">
        <v>2027</v>
      </c>
      <c r="TPF333" s="534">
        <v>2028</v>
      </c>
      <c r="TPG333" s="534">
        <v>2029</v>
      </c>
      <c r="TPH333" s="534">
        <v>2030</v>
      </c>
      <c r="TPI333" s="362" t="s">
        <v>206</v>
      </c>
      <c r="TPJ333" s="2"/>
      <c r="TPK333" s="534">
        <v>2025</v>
      </c>
      <c r="TPL333" s="534">
        <v>2026</v>
      </c>
      <c r="TPM333" s="534">
        <v>2027</v>
      </c>
      <c r="TPN333" s="534">
        <v>2028</v>
      </c>
      <c r="TPO333" s="534">
        <v>2029</v>
      </c>
      <c r="TPP333" s="534">
        <v>2030</v>
      </c>
      <c r="TPQ333" s="362" t="s">
        <v>206</v>
      </c>
      <c r="TPR333" s="2"/>
      <c r="TPS333" s="534">
        <v>2025</v>
      </c>
      <c r="TPT333" s="534">
        <v>2026</v>
      </c>
      <c r="TPU333" s="534">
        <v>2027</v>
      </c>
      <c r="TPV333" s="534">
        <v>2028</v>
      </c>
      <c r="TPW333" s="534">
        <v>2029</v>
      </c>
      <c r="TPX333" s="534">
        <v>2030</v>
      </c>
      <c r="TPY333" s="362" t="s">
        <v>206</v>
      </c>
      <c r="TPZ333" s="2"/>
      <c r="TQA333" s="534">
        <v>2025</v>
      </c>
      <c r="TQB333" s="534">
        <v>2026</v>
      </c>
      <c r="TQC333" s="534">
        <v>2027</v>
      </c>
      <c r="TQD333" s="534">
        <v>2028</v>
      </c>
      <c r="TQE333" s="534">
        <v>2029</v>
      </c>
      <c r="TQF333" s="534">
        <v>2030</v>
      </c>
      <c r="TQG333" s="362" t="s">
        <v>206</v>
      </c>
      <c r="TQH333" s="2"/>
      <c r="TQI333" s="534">
        <v>2025</v>
      </c>
      <c r="TQJ333" s="534">
        <v>2026</v>
      </c>
      <c r="TQK333" s="534">
        <v>2027</v>
      </c>
      <c r="TQL333" s="534">
        <v>2028</v>
      </c>
      <c r="TQM333" s="534">
        <v>2029</v>
      </c>
      <c r="TQN333" s="534">
        <v>2030</v>
      </c>
      <c r="TQO333" s="362" t="s">
        <v>206</v>
      </c>
      <c r="TQP333" s="2"/>
      <c r="TQQ333" s="534">
        <v>2025</v>
      </c>
      <c r="TQR333" s="534">
        <v>2026</v>
      </c>
      <c r="TQS333" s="534">
        <v>2027</v>
      </c>
      <c r="TQT333" s="534">
        <v>2028</v>
      </c>
      <c r="TQU333" s="534">
        <v>2029</v>
      </c>
      <c r="TQV333" s="534">
        <v>2030</v>
      </c>
      <c r="TQW333" s="362" t="s">
        <v>206</v>
      </c>
      <c r="TQX333" s="2"/>
      <c r="TQY333" s="534">
        <v>2025</v>
      </c>
      <c r="TQZ333" s="534">
        <v>2026</v>
      </c>
      <c r="TRA333" s="534">
        <v>2027</v>
      </c>
      <c r="TRB333" s="534">
        <v>2028</v>
      </c>
      <c r="TRC333" s="534">
        <v>2029</v>
      </c>
      <c r="TRD333" s="534">
        <v>2030</v>
      </c>
      <c r="TRE333" s="362" t="s">
        <v>206</v>
      </c>
      <c r="TRF333" s="2"/>
      <c r="TRG333" s="534">
        <v>2025</v>
      </c>
      <c r="TRH333" s="534">
        <v>2026</v>
      </c>
      <c r="TRI333" s="534">
        <v>2027</v>
      </c>
      <c r="TRJ333" s="534">
        <v>2028</v>
      </c>
      <c r="TRK333" s="534">
        <v>2029</v>
      </c>
      <c r="TRL333" s="534">
        <v>2030</v>
      </c>
      <c r="TRM333" s="362" t="s">
        <v>206</v>
      </c>
      <c r="TRN333" s="2"/>
      <c r="TRO333" s="534">
        <v>2025</v>
      </c>
      <c r="TRP333" s="534">
        <v>2026</v>
      </c>
      <c r="TRQ333" s="534">
        <v>2027</v>
      </c>
      <c r="TRR333" s="534">
        <v>2028</v>
      </c>
      <c r="TRS333" s="534">
        <v>2029</v>
      </c>
      <c r="TRT333" s="534">
        <v>2030</v>
      </c>
      <c r="TRU333" s="362" t="s">
        <v>206</v>
      </c>
      <c r="TRV333" s="2"/>
      <c r="TRW333" s="534">
        <v>2025</v>
      </c>
      <c r="TRX333" s="534">
        <v>2026</v>
      </c>
      <c r="TRY333" s="534">
        <v>2027</v>
      </c>
      <c r="TRZ333" s="534">
        <v>2028</v>
      </c>
      <c r="TSA333" s="534">
        <v>2029</v>
      </c>
      <c r="TSB333" s="534">
        <v>2030</v>
      </c>
      <c r="TSC333" s="362" t="s">
        <v>206</v>
      </c>
      <c r="TSD333" s="2"/>
      <c r="TSE333" s="534">
        <v>2025</v>
      </c>
      <c r="TSF333" s="534">
        <v>2026</v>
      </c>
      <c r="TSG333" s="534">
        <v>2027</v>
      </c>
      <c r="TSH333" s="534">
        <v>2028</v>
      </c>
      <c r="TSI333" s="534">
        <v>2029</v>
      </c>
      <c r="TSJ333" s="534">
        <v>2030</v>
      </c>
      <c r="TSK333" s="362" t="s">
        <v>206</v>
      </c>
      <c r="TSL333" s="2"/>
      <c r="TSM333" s="534">
        <v>2025</v>
      </c>
      <c r="TSN333" s="534">
        <v>2026</v>
      </c>
      <c r="TSO333" s="534">
        <v>2027</v>
      </c>
      <c r="TSP333" s="534">
        <v>2028</v>
      </c>
      <c r="TSQ333" s="534">
        <v>2029</v>
      </c>
      <c r="TSR333" s="534">
        <v>2030</v>
      </c>
      <c r="TSS333" s="362" t="s">
        <v>206</v>
      </c>
      <c r="TST333" s="2"/>
      <c r="TSU333" s="534">
        <v>2025</v>
      </c>
      <c r="TSV333" s="534">
        <v>2026</v>
      </c>
      <c r="TSW333" s="534">
        <v>2027</v>
      </c>
      <c r="TSX333" s="534">
        <v>2028</v>
      </c>
      <c r="TSY333" s="534">
        <v>2029</v>
      </c>
      <c r="TSZ333" s="534">
        <v>2030</v>
      </c>
      <c r="TTA333" s="362" t="s">
        <v>206</v>
      </c>
      <c r="TTB333" s="2"/>
      <c r="TTC333" s="534">
        <v>2025</v>
      </c>
      <c r="TTD333" s="534">
        <v>2026</v>
      </c>
      <c r="TTE333" s="534">
        <v>2027</v>
      </c>
      <c r="TTF333" s="534">
        <v>2028</v>
      </c>
      <c r="TTG333" s="534">
        <v>2029</v>
      </c>
      <c r="TTH333" s="534">
        <v>2030</v>
      </c>
      <c r="TTI333" s="362" t="s">
        <v>206</v>
      </c>
      <c r="TTJ333" s="2"/>
      <c r="TTK333" s="534">
        <v>2025</v>
      </c>
      <c r="TTL333" s="534">
        <v>2026</v>
      </c>
      <c r="TTM333" s="534">
        <v>2027</v>
      </c>
      <c r="TTN333" s="534">
        <v>2028</v>
      </c>
      <c r="TTO333" s="534">
        <v>2029</v>
      </c>
      <c r="TTP333" s="534">
        <v>2030</v>
      </c>
      <c r="TTQ333" s="362" t="s">
        <v>206</v>
      </c>
      <c r="TTR333" s="2"/>
      <c r="TTS333" s="534">
        <v>2025</v>
      </c>
      <c r="TTT333" s="534">
        <v>2026</v>
      </c>
      <c r="TTU333" s="534">
        <v>2027</v>
      </c>
      <c r="TTV333" s="534">
        <v>2028</v>
      </c>
      <c r="TTW333" s="534">
        <v>2029</v>
      </c>
      <c r="TTX333" s="534">
        <v>2030</v>
      </c>
      <c r="TTY333" s="362" t="s">
        <v>206</v>
      </c>
      <c r="TTZ333" s="2"/>
      <c r="TUA333" s="534">
        <v>2025</v>
      </c>
      <c r="TUB333" s="534">
        <v>2026</v>
      </c>
      <c r="TUC333" s="534">
        <v>2027</v>
      </c>
      <c r="TUD333" s="534">
        <v>2028</v>
      </c>
      <c r="TUE333" s="534">
        <v>2029</v>
      </c>
      <c r="TUF333" s="534">
        <v>2030</v>
      </c>
      <c r="TUG333" s="362" t="s">
        <v>206</v>
      </c>
      <c r="TUH333" s="2"/>
      <c r="TUI333" s="534">
        <v>2025</v>
      </c>
      <c r="TUJ333" s="534">
        <v>2026</v>
      </c>
      <c r="TUK333" s="534">
        <v>2027</v>
      </c>
      <c r="TUL333" s="534">
        <v>2028</v>
      </c>
      <c r="TUM333" s="534">
        <v>2029</v>
      </c>
      <c r="TUN333" s="534">
        <v>2030</v>
      </c>
      <c r="TUO333" s="362" t="s">
        <v>206</v>
      </c>
      <c r="TUP333" s="2"/>
      <c r="TUQ333" s="534">
        <v>2025</v>
      </c>
      <c r="TUR333" s="534">
        <v>2026</v>
      </c>
      <c r="TUS333" s="534">
        <v>2027</v>
      </c>
      <c r="TUT333" s="534">
        <v>2028</v>
      </c>
      <c r="TUU333" s="534">
        <v>2029</v>
      </c>
      <c r="TUV333" s="534">
        <v>2030</v>
      </c>
      <c r="TUW333" s="362" t="s">
        <v>206</v>
      </c>
      <c r="TUX333" s="2"/>
      <c r="TUY333" s="534">
        <v>2025</v>
      </c>
      <c r="TUZ333" s="534">
        <v>2026</v>
      </c>
      <c r="TVA333" s="534">
        <v>2027</v>
      </c>
      <c r="TVB333" s="534">
        <v>2028</v>
      </c>
      <c r="TVC333" s="534">
        <v>2029</v>
      </c>
      <c r="TVD333" s="534">
        <v>2030</v>
      </c>
      <c r="TVE333" s="362" t="s">
        <v>206</v>
      </c>
      <c r="TVF333" s="2"/>
      <c r="TVG333" s="534">
        <v>2025</v>
      </c>
      <c r="TVH333" s="534">
        <v>2026</v>
      </c>
      <c r="TVI333" s="534">
        <v>2027</v>
      </c>
      <c r="TVJ333" s="534">
        <v>2028</v>
      </c>
      <c r="TVK333" s="534">
        <v>2029</v>
      </c>
      <c r="TVL333" s="534">
        <v>2030</v>
      </c>
      <c r="TVM333" s="362" t="s">
        <v>206</v>
      </c>
      <c r="TVN333" s="2"/>
      <c r="TVO333" s="534">
        <v>2025</v>
      </c>
      <c r="TVP333" s="534">
        <v>2026</v>
      </c>
      <c r="TVQ333" s="534">
        <v>2027</v>
      </c>
      <c r="TVR333" s="534">
        <v>2028</v>
      </c>
      <c r="TVS333" s="534">
        <v>2029</v>
      </c>
      <c r="TVT333" s="534">
        <v>2030</v>
      </c>
      <c r="TVU333" s="362" t="s">
        <v>206</v>
      </c>
      <c r="TVV333" s="2"/>
      <c r="TVW333" s="534">
        <v>2025</v>
      </c>
      <c r="TVX333" s="534">
        <v>2026</v>
      </c>
      <c r="TVY333" s="534">
        <v>2027</v>
      </c>
      <c r="TVZ333" s="534">
        <v>2028</v>
      </c>
      <c r="TWA333" s="534">
        <v>2029</v>
      </c>
      <c r="TWB333" s="534">
        <v>2030</v>
      </c>
      <c r="TWC333" s="362" t="s">
        <v>206</v>
      </c>
      <c r="TWD333" s="2"/>
      <c r="TWE333" s="534">
        <v>2025</v>
      </c>
      <c r="TWF333" s="534">
        <v>2026</v>
      </c>
      <c r="TWG333" s="534">
        <v>2027</v>
      </c>
      <c r="TWH333" s="534">
        <v>2028</v>
      </c>
      <c r="TWI333" s="534">
        <v>2029</v>
      </c>
      <c r="TWJ333" s="534">
        <v>2030</v>
      </c>
      <c r="TWK333" s="362" t="s">
        <v>206</v>
      </c>
      <c r="TWL333" s="2"/>
      <c r="TWM333" s="534">
        <v>2025</v>
      </c>
      <c r="TWN333" s="534">
        <v>2026</v>
      </c>
      <c r="TWO333" s="534">
        <v>2027</v>
      </c>
      <c r="TWP333" s="534">
        <v>2028</v>
      </c>
      <c r="TWQ333" s="534">
        <v>2029</v>
      </c>
      <c r="TWR333" s="534">
        <v>2030</v>
      </c>
      <c r="TWS333" s="362" t="s">
        <v>206</v>
      </c>
      <c r="TWT333" s="2"/>
      <c r="TWU333" s="534">
        <v>2025</v>
      </c>
      <c r="TWV333" s="534">
        <v>2026</v>
      </c>
      <c r="TWW333" s="534">
        <v>2027</v>
      </c>
      <c r="TWX333" s="534">
        <v>2028</v>
      </c>
      <c r="TWY333" s="534">
        <v>2029</v>
      </c>
      <c r="TWZ333" s="534">
        <v>2030</v>
      </c>
      <c r="TXA333" s="362" t="s">
        <v>206</v>
      </c>
      <c r="TXB333" s="2"/>
      <c r="TXC333" s="534">
        <v>2025</v>
      </c>
      <c r="TXD333" s="534">
        <v>2026</v>
      </c>
      <c r="TXE333" s="534">
        <v>2027</v>
      </c>
      <c r="TXF333" s="534">
        <v>2028</v>
      </c>
      <c r="TXG333" s="534">
        <v>2029</v>
      </c>
      <c r="TXH333" s="534">
        <v>2030</v>
      </c>
      <c r="TXI333" s="362" t="s">
        <v>206</v>
      </c>
      <c r="TXJ333" s="2"/>
      <c r="TXK333" s="534">
        <v>2025</v>
      </c>
      <c r="TXL333" s="534">
        <v>2026</v>
      </c>
      <c r="TXM333" s="534">
        <v>2027</v>
      </c>
      <c r="TXN333" s="534">
        <v>2028</v>
      </c>
      <c r="TXO333" s="534">
        <v>2029</v>
      </c>
      <c r="TXP333" s="534">
        <v>2030</v>
      </c>
      <c r="TXQ333" s="362" t="s">
        <v>206</v>
      </c>
      <c r="TXR333" s="2"/>
      <c r="TXS333" s="534">
        <v>2025</v>
      </c>
      <c r="TXT333" s="534">
        <v>2026</v>
      </c>
      <c r="TXU333" s="534">
        <v>2027</v>
      </c>
      <c r="TXV333" s="534">
        <v>2028</v>
      </c>
      <c r="TXW333" s="534">
        <v>2029</v>
      </c>
      <c r="TXX333" s="534">
        <v>2030</v>
      </c>
      <c r="TXY333" s="362" t="s">
        <v>206</v>
      </c>
      <c r="TXZ333" s="2"/>
      <c r="TYA333" s="534">
        <v>2025</v>
      </c>
      <c r="TYB333" s="534">
        <v>2026</v>
      </c>
      <c r="TYC333" s="534">
        <v>2027</v>
      </c>
      <c r="TYD333" s="534">
        <v>2028</v>
      </c>
      <c r="TYE333" s="534">
        <v>2029</v>
      </c>
      <c r="TYF333" s="534">
        <v>2030</v>
      </c>
      <c r="TYG333" s="362" t="s">
        <v>206</v>
      </c>
      <c r="TYH333" s="2"/>
      <c r="TYI333" s="534">
        <v>2025</v>
      </c>
      <c r="TYJ333" s="534">
        <v>2026</v>
      </c>
      <c r="TYK333" s="534">
        <v>2027</v>
      </c>
      <c r="TYL333" s="534">
        <v>2028</v>
      </c>
      <c r="TYM333" s="534">
        <v>2029</v>
      </c>
      <c r="TYN333" s="534">
        <v>2030</v>
      </c>
      <c r="TYO333" s="362" t="s">
        <v>206</v>
      </c>
      <c r="TYP333" s="2"/>
      <c r="TYQ333" s="534">
        <v>2025</v>
      </c>
      <c r="TYR333" s="534">
        <v>2026</v>
      </c>
      <c r="TYS333" s="534">
        <v>2027</v>
      </c>
      <c r="TYT333" s="534">
        <v>2028</v>
      </c>
      <c r="TYU333" s="534">
        <v>2029</v>
      </c>
      <c r="TYV333" s="534">
        <v>2030</v>
      </c>
      <c r="TYW333" s="362" t="s">
        <v>206</v>
      </c>
      <c r="TYX333" s="2"/>
      <c r="TYY333" s="534">
        <v>2025</v>
      </c>
      <c r="TYZ333" s="534">
        <v>2026</v>
      </c>
      <c r="TZA333" s="534">
        <v>2027</v>
      </c>
      <c r="TZB333" s="534">
        <v>2028</v>
      </c>
      <c r="TZC333" s="534">
        <v>2029</v>
      </c>
      <c r="TZD333" s="534">
        <v>2030</v>
      </c>
      <c r="TZE333" s="362" t="s">
        <v>206</v>
      </c>
      <c r="TZF333" s="2"/>
      <c r="TZG333" s="534">
        <v>2025</v>
      </c>
      <c r="TZH333" s="534">
        <v>2026</v>
      </c>
      <c r="TZI333" s="534">
        <v>2027</v>
      </c>
      <c r="TZJ333" s="534">
        <v>2028</v>
      </c>
      <c r="TZK333" s="534">
        <v>2029</v>
      </c>
      <c r="TZL333" s="534">
        <v>2030</v>
      </c>
      <c r="TZM333" s="362" t="s">
        <v>206</v>
      </c>
      <c r="TZN333" s="2"/>
      <c r="TZO333" s="534">
        <v>2025</v>
      </c>
      <c r="TZP333" s="534">
        <v>2026</v>
      </c>
      <c r="TZQ333" s="534">
        <v>2027</v>
      </c>
      <c r="TZR333" s="534">
        <v>2028</v>
      </c>
      <c r="TZS333" s="534">
        <v>2029</v>
      </c>
      <c r="TZT333" s="534">
        <v>2030</v>
      </c>
      <c r="TZU333" s="362" t="s">
        <v>206</v>
      </c>
      <c r="TZV333" s="2"/>
      <c r="TZW333" s="534">
        <v>2025</v>
      </c>
      <c r="TZX333" s="534">
        <v>2026</v>
      </c>
      <c r="TZY333" s="534">
        <v>2027</v>
      </c>
      <c r="TZZ333" s="534">
        <v>2028</v>
      </c>
      <c r="UAA333" s="534">
        <v>2029</v>
      </c>
      <c r="UAB333" s="534">
        <v>2030</v>
      </c>
      <c r="UAC333" s="362" t="s">
        <v>206</v>
      </c>
      <c r="UAD333" s="2"/>
      <c r="UAE333" s="534">
        <v>2025</v>
      </c>
      <c r="UAF333" s="534">
        <v>2026</v>
      </c>
      <c r="UAG333" s="534">
        <v>2027</v>
      </c>
      <c r="UAH333" s="534">
        <v>2028</v>
      </c>
      <c r="UAI333" s="534">
        <v>2029</v>
      </c>
      <c r="UAJ333" s="534">
        <v>2030</v>
      </c>
      <c r="UAK333" s="362" t="s">
        <v>206</v>
      </c>
      <c r="UAL333" s="2"/>
      <c r="UAM333" s="534">
        <v>2025</v>
      </c>
      <c r="UAN333" s="534">
        <v>2026</v>
      </c>
      <c r="UAO333" s="534">
        <v>2027</v>
      </c>
      <c r="UAP333" s="534">
        <v>2028</v>
      </c>
      <c r="UAQ333" s="534">
        <v>2029</v>
      </c>
      <c r="UAR333" s="534">
        <v>2030</v>
      </c>
      <c r="UAS333" s="362" t="s">
        <v>206</v>
      </c>
      <c r="UAT333" s="2"/>
      <c r="UAU333" s="534">
        <v>2025</v>
      </c>
      <c r="UAV333" s="534">
        <v>2026</v>
      </c>
      <c r="UAW333" s="534">
        <v>2027</v>
      </c>
      <c r="UAX333" s="534">
        <v>2028</v>
      </c>
      <c r="UAY333" s="534">
        <v>2029</v>
      </c>
      <c r="UAZ333" s="534">
        <v>2030</v>
      </c>
      <c r="UBA333" s="362" t="s">
        <v>206</v>
      </c>
      <c r="UBB333" s="2"/>
      <c r="UBC333" s="534">
        <v>2025</v>
      </c>
      <c r="UBD333" s="534">
        <v>2026</v>
      </c>
      <c r="UBE333" s="534">
        <v>2027</v>
      </c>
      <c r="UBF333" s="534">
        <v>2028</v>
      </c>
      <c r="UBG333" s="534">
        <v>2029</v>
      </c>
      <c r="UBH333" s="534">
        <v>2030</v>
      </c>
      <c r="UBI333" s="362" t="s">
        <v>206</v>
      </c>
      <c r="UBJ333" s="2"/>
      <c r="UBK333" s="534">
        <v>2025</v>
      </c>
      <c r="UBL333" s="534">
        <v>2026</v>
      </c>
      <c r="UBM333" s="534">
        <v>2027</v>
      </c>
      <c r="UBN333" s="534">
        <v>2028</v>
      </c>
      <c r="UBO333" s="534">
        <v>2029</v>
      </c>
      <c r="UBP333" s="534">
        <v>2030</v>
      </c>
      <c r="UBQ333" s="362" t="s">
        <v>206</v>
      </c>
      <c r="UBR333" s="2"/>
      <c r="UBS333" s="534">
        <v>2025</v>
      </c>
      <c r="UBT333" s="534">
        <v>2026</v>
      </c>
      <c r="UBU333" s="534">
        <v>2027</v>
      </c>
      <c r="UBV333" s="534">
        <v>2028</v>
      </c>
      <c r="UBW333" s="534">
        <v>2029</v>
      </c>
      <c r="UBX333" s="534">
        <v>2030</v>
      </c>
      <c r="UBY333" s="362" t="s">
        <v>206</v>
      </c>
      <c r="UBZ333" s="2"/>
      <c r="UCA333" s="534">
        <v>2025</v>
      </c>
      <c r="UCB333" s="534">
        <v>2026</v>
      </c>
      <c r="UCC333" s="534">
        <v>2027</v>
      </c>
      <c r="UCD333" s="534">
        <v>2028</v>
      </c>
      <c r="UCE333" s="534">
        <v>2029</v>
      </c>
      <c r="UCF333" s="534">
        <v>2030</v>
      </c>
      <c r="UCG333" s="362" t="s">
        <v>206</v>
      </c>
      <c r="UCH333" s="2"/>
      <c r="UCI333" s="534">
        <v>2025</v>
      </c>
      <c r="UCJ333" s="534">
        <v>2026</v>
      </c>
      <c r="UCK333" s="534">
        <v>2027</v>
      </c>
      <c r="UCL333" s="534">
        <v>2028</v>
      </c>
      <c r="UCM333" s="534">
        <v>2029</v>
      </c>
      <c r="UCN333" s="534">
        <v>2030</v>
      </c>
      <c r="UCO333" s="362" t="s">
        <v>206</v>
      </c>
      <c r="UCP333" s="2"/>
      <c r="UCQ333" s="534">
        <v>2025</v>
      </c>
      <c r="UCR333" s="534">
        <v>2026</v>
      </c>
      <c r="UCS333" s="534">
        <v>2027</v>
      </c>
      <c r="UCT333" s="534">
        <v>2028</v>
      </c>
      <c r="UCU333" s="534">
        <v>2029</v>
      </c>
      <c r="UCV333" s="534">
        <v>2030</v>
      </c>
      <c r="UCW333" s="362" t="s">
        <v>206</v>
      </c>
      <c r="UCX333" s="2"/>
      <c r="UCY333" s="534">
        <v>2025</v>
      </c>
      <c r="UCZ333" s="534">
        <v>2026</v>
      </c>
      <c r="UDA333" s="534">
        <v>2027</v>
      </c>
      <c r="UDB333" s="534">
        <v>2028</v>
      </c>
      <c r="UDC333" s="534">
        <v>2029</v>
      </c>
      <c r="UDD333" s="534">
        <v>2030</v>
      </c>
      <c r="UDE333" s="362" t="s">
        <v>206</v>
      </c>
      <c r="UDF333" s="2"/>
      <c r="UDG333" s="534">
        <v>2025</v>
      </c>
      <c r="UDH333" s="534">
        <v>2026</v>
      </c>
      <c r="UDI333" s="534">
        <v>2027</v>
      </c>
      <c r="UDJ333" s="534">
        <v>2028</v>
      </c>
      <c r="UDK333" s="534">
        <v>2029</v>
      </c>
      <c r="UDL333" s="534">
        <v>2030</v>
      </c>
      <c r="UDM333" s="362" t="s">
        <v>206</v>
      </c>
      <c r="UDN333" s="2"/>
      <c r="UDO333" s="534">
        <v>2025</v>
      </c>
      <c r="UDP333" s="534">
        <v>2026</v>
      </c>
      <c r="UDQ333" s="534">
        <v>2027</v>
      </c>
      <c r="UDR333" s="534">
        <v>2028</v>
      </c>
      <c r="UDS333" s="534">
        <v>2029</v>
      </c>
      <c r="UDT333" s="534">
        <v>2030</v>
      </c>
      <c r="UDU333" s="362" t="s">
        <v>206</v>
      </c>
      <c r="UDV333" s="2"/>
      <c r="UDW333" s="534">
        <v>2025</v>
      </c>
      <c r="UDX333" s="534">
        <v>2026</v>
      </c>
      <c r="UDY333" s="534">
        <v>2027</v>
      </c>
      <c r="UDZ333" s="534">
        <v>2028</v>
      </c>
      <c r="UEA333" s="534">
        <v>2029</v>
      </c>
      <c r="UEB333" s="534">
        <v>2030</v>
      </c>
      <c r="UEC333" s="362" t="s">
        <v>206</v>
      </c>
      <c r="UED333" s="2"/>
      <c r="UEE333" s="534">
        <v>2025</v>
      </c>
      <c r="UEF333" s="534">
        <v>2026</v>
      </c>
      <c r="UEG333" s="534">
        <v>2027</v>
      </c>
      <c r="UEH333" s="534">
        <v>2028</v>
      </c>
      <c r="UEI333" s="534">
        <v>2029</v>
      </c>
      <c r="UEJ333" s="534">
        <v>2030</v>
      </c>
      <c r="UEK333" s="362" t="s">
        <v>206</v>
      </c>
      <c r="UEL333" s="2"/>
      <c r="UEM333" s="534">
        <v>2025</v>
      </c>
      <c r="UEN333" s="534">
        <v>2026</v>
      </c>
      <c r="UEO333" s="534">
        <v>2027</v>
      </c>
      <c r="UEP333" s="534">
        <v>2028</v>
      </c>
      <c r="UEQ333" s="534">
        <v>2029</v>
      </c>
      <c r="UER333" s="534">
        <v>2030</v>
      </c>
      <c r="UES333" s="362" t="s">
        <v>206</v>
      </c>
      <c r="UET333" s="2"/>
      <c r="UEU333" s="534">
        <v>2025</v>
      </c>
      <c r="UEV333" s="534">
        <v>2026</v>
      </c>
      <c r="UEW333" s="534">
        <v>2027</v>
      </c>
      <c r="UEX333" s="534">
        <v>2028</v>
      </c>
      <c r="UEY333" s="534">
        <v>2029</v>
      </c>
      <c r="UEZ333" s="534">
        <v>2030</v>
      </c>
      <c r="UFA333" s="362" t="s">
        <v>206</v>
      </c>
      <c r="UFB333" s="2"/>
      <c r="UFC333" s="534">
        <v>2025</v>
      </c>
      <c r="UFD333" s="534">
        <v>2026</v>
      </c>
      <c r="UFE333" s="534">
        <v>2027</v>
      </c>
      <c r="UFF333" s="534">
        <v>2028</v>
      </c>
      <c r="UFG333" s="534">
        <v>2029</v>
      </c>
      <c r="UFH333" s="534">
        <v>2030</v>
      </c>
      <c r="UFI333" s="362" t="s">
        <v>206</v>
      </c>
      <c r="UFJ333" s="2"/>
      <c r="UFK333" s="534">
        <v>2025</v>
      </c>
      <c r="UFL333" s="534">
        <v>2026</v>
      </c>
      <c r="UFM333" s="534">
        <v>2027</v>
      </c>
      <c r="UFN333" s="534">
        <v>2028</v>
      </c>
      <c r="UFO333" s="534">
        <v>2029</v>
      </c>
      <c r="UFP333" s="534">
        <v>2030</v>
      </c>
      <c r="UFQ333" s="362" t="s">
        <v>206</v>
      </c>
      <c r="UFR333" s="2"/>
      <c r="UFS333" s="534">
        <v>2025</v>
      </c>
      <c r="UFT333" s="534">
        <v>2026</v>
      </c>
      <c r="UFU333" s="534">
        <v>2027</v>
      </c>
      <c r="UFV333" s="534">
        <v>2028</v>
      </c>
      <c r="UFW333" s="534">
        <v>2029</v>
      </c>
      <c r="UFX333" s="534">
        <v>2030</v>
      </c>
      <c r="UFY333" s="362" t="s">
        <v>206</v>
      </c>
      <c r="UFZ333" s="2"/>
      <c r="UGA333" s="534">
        <v>2025</v>
      </c>
      <c r="UGB333" s="534">
        <v>2026</v>
      </c>
      <c r="UGC333" s="534">
        <v>2027</v>
      </c>
      <c r="UGD333" s="534">
        <v>2028</v>
      </c>
      <c r="UGE333" s="534">
        <v>2029</v>
      </c>
      <c r="UGF333" s="534">
        <v>2030</v>
      </c>
      <c r="UGG333" s="362" t="s">
        <v>206</v>
      </c>
      <c r="UGH333" s="2"/>
      <c r="UGI333" s="534">
        <v>2025</v>
      </c>
      <c r="UGJ333" s="534">
        <v>2026</v>
      </c>
      <c r="UGK333" s="534">
        <v>2027</v>
      </c>
      <c r="UGL333" s="534">
        <v>2028</v>
      </c>
      <c r="UGM333" s="534">
        <v>2029</v>
      </c>
      <c r="UGN333" s="534">
        <v>2030</v>
      </c>
      <c r="UGO333" s="362" t="s">
        <v>206</v>
      </c>
      <c r="UGP333" s="2"/>
      <c r="UGQ333" s="534">
        <v>2025</v>
      </c>
      <c r="UGR333" s="534">
        <v>2026</v>
      </c>
      <c r="UGS333" s="534">
        <v>2027</v>
      </c>
      <c r="UGT333" s="534">
        <v>2028</v>
      </c>
      <c r="UGU333" s="534">
        <v>2029</v>
      </c>
      <c r="UGV333" s="534">
        <v>2030</v>
      </c>
      <c r="UGW333" s="362" t="s">
        <v>206</v>
      </c>
      <c r="UGX333" s="2"/>
      <c r="UGY333" s="534">
        <v>2025</v>
      </c>
      <c r="UGZ333" s="534">
        <v>2026</v>
      </c>
      <c r="UHA333" s="534">
        <v>2027</v>
      </c>
      <c r="UHB333" s="534">
        <v>2028</v>
      </c>
      <c r="UHC333" s="534">
        <v>2029</v>
      </c>
      <c r="UHD333" s="534">
        <v>2030</v>
      </c>
      <c r="UHE333" s="362" t="s">
        <v>206</v>
      </c>
      <c r="UHF333" s="2"/>
      <c r="UHG333" s="534">
        <v>2025</v>
      </c>
      <c r="UHH333" s="534">
        <v>2026</v>
      </c>
      <c r="UHI333" s="534">
        <v>2027</v>
      </c>
      <c r="UHJ333" s="534">
        <v>2028</v>
      </c>
      <c r="UHK333" s="534">
        <v>2029</v>
      </c>
      <c r="UHL333" s="534">
        <v>2030</v>
      </c>
      <c r="UHM333" s="362" t="s">
        <v>206</v>
      </c>
      <c r="UHN333" s="2"/>
      <c r="UHO333" s="534">
        <v>2025</v>
      </c>
      <c r="UHP333" s="534">
        <v>2026</v>
      </c>
      <c r="UHQ333" s="534">
        <v>2027</v>
      </c>
      <c r="UHR333" s="534">
        <v>2028</v>
      </c>
      <c r="UHS333" s="534">
        <v>2029</v>
      </c>
      <c r="UHT333" s="534">
        <v>2030</v>
      </c>
      <c r="UHU333" s="362" t="s">
        <v>206</v>
      </c>
      <c r="UHV333" s="2"/>
      <c r="UHW333" s="534">
        <v>2025</v>
      </c>
      <c r="UHX333" s="534">
        <v>2026</v>
      </c>
      <c r="UHY333" s="534">
        <v>2027</v>
      </c>
      <c r="UHZ333" s="534">
        <v>2028</v>
      </c>
      <c r="UIA333" s="534">
        <v>2029</v>
      </c>
      <c r="UIB333" s="534">
        <v>2030</v>
      </c>
      <c r="UIC333" s="362" t="s">
        <v>206</v>
      </c>
      <c r="UID333" s="2"/>
      <c r="UIE333" s="534">
        <v>2025</v>
      </c>
      <c r="UIF333" s="534">
        <v>2026</v>
      </c>
      <c r="UIG333" s="534">
        <v>2027</v>
      </c>
      <c r="UIH333" s="534">
        <v>2028</v>
      </c>
      <c r="UII333" s="534">
        <v>2029</v>
      </c>
      <c r="UIJ333" s="534">
        <v>2030</v>
      </c>
      <c r="UIK333" s="362" t="s">
        <v>206</v>
      </c>
      <c r="UIL333" s="2"/>
      <c r="UIM333" s="534">
        <v>2025</v>
      </c>
      <c r="UIN333" s="534">
        <v>2026</v>
      </c>
      <c r="UIO333" s="534">
        <v>2027</v>
      </c>
      <c r="UIP333" s="534">
        <v>2028</v>
      </c>
      <c r="UIQ333" s="534">
        <v>2029</v>
      </c>
      <c r="UIR333" s="534">
        <v>2030</v>
      </c>
      <c r="UIS333" s="362" t="s">
        <v>206</v>
      </c>
      <c r="UIT333" s="2"/>
      <c r="UIU333" s="534">
        <v>2025</v>
      </c>
      <c r="UIV333" s="534">
        <v>2026</v>
      </c>
      <c r="UIW333" s="534">
        <v>2027</v>
      </c>
      <c r="UIX333" s="534">
        <v>2028</v>
      </c>
      <c r="UIY333" s="534">
        <v>2029</v>
      </c>
      <c r="UIZ333" s="534">
        <v>2030</v>
      </c>
      <c r="UJA333" s="362" t="s">
        <v>206</v>
      </c>
      <c r="UJB333" s="2"/>
      <c r="UJC333" s="534">
        <v>2025</v>
      </c>
      <c r="UJD333" s="534">
        <v>2026</v>
      </c>
      <c r="UJE333" s="534">
        <v>2027</v>
      </c>
      <c r="UJF333" s="534">
        <v>2028</v>
      </c>
      <c r="UJG333" s="534">
        <v>2029</v>
      </c>
      <c r="UJH333" s="534">
        <v>2030</v>
      </c>
      <c r="UJI333" s="362" t="s">
        <v>206</v>
      </c>
      <c r="UJJ333" s="2"/>
      <c r="UJK333" s="534">
        <v>2025</v>
      </c>
      <c r="UJL333" s="534">
        <v>2026</v>
      </c>
      <c r="UJM333" s="534">
        <v>2027</v>
      </c>
      <c r="UJN333" s="534">
        <v>2028</v>
      </c>
      <c r="UJO333" s="534">
        <v>2029</v>
      </c>
      <c r="UJP333" s="534">
        <v>2030</v>
      </c>
      <c r="UJQ333" s="362" t="s">
        <v>206</v>
      </c>
      <c r="UJR333" s="2"/>
      <c r="UJS333" s="534">
        <v>2025</v>
      </c>
      <c r="UJT333" s="534">
        <v>2026</v>
      </c>
      <c r="UJU333" s="534">
        <v>2027</v>
      </c>
      <c r="UJV333" s="534">
        <v>2028</v>
      </c>
      <c r="UJW333" s="534">
        <v>2029</v>
      </c>
      <c r="UJX333" s="534">
        <v>2030</v>
      </c>
      <c r="UJY333" s="362" t="s">
        <v>206</v>
      </c>
      <c r="UJZ333" s="2"/>
      <c r="UKA333" s="534">
        <v>2025</v>
      </c>
      <c r="UKB333" s="534">
        <v>2026</v>
      </c>
      <c r="UKC333" s="534">
        <v>2027</v>
      </c>
      <c r="UKD333" s="534">
        <v>2028</v>
      </c>
      <c r="UKE333" s="534">
        <v>2029</v>
      </c>
      <c r="UKF333" s="534">
        <v>2030</v>
      </c>
      <c r="UKG333" s="362" t="s">
        <v>206</v>
      </c>
      <c r="UKH333" s="2"/>
      <c r="UKI333" s="534">
        <v>2025</v>
      </c>
      <c r="UKJ333" s="534">
        <v>2026</v>
      </c>
      <c r="UKK333" s="534">
        <v>2027</v>
      </c>
      <c r="UKL333" s="534">
        <v>2028</v>
      </c>
      <c r="UKM333" s="534">
        <v>2029</v>
      </c>
      <c r="UKN333" s="534">
        <v>2030</v>
      </c>
      <c r="UKO333" s="362" t="s">
        <v>206</v>
      </c>
      <c r="UKP333" s="2"/>
      <c r="UKQ333" s="534">
        <v>2025</v>
      </c>
      <c r="UKR333" s="534">
        <v>2026</v>
      </c>
      <c r="UKS333" s="534">
        <v>2027</v>
      </c>
      <c r="UKT333" s="534">
        <v>2028</v>
      </c>
      <c r="UKU333" s="534">
        <v>2029</v>
      </c>
      <c r="UKV333" s="534">
        <v>2030</v>
      </c>
      <c r="UKW333" s="362" t="s">
        <v>206</v>
      </c>
      <c r="UKX333" s="2"/>
      <c r="UKY333" s="534">
        <v>2025</v>
      </c>
      <c r="UKZ333" s="534">
        <v>2026</v>
      </c>
      <c r="ULA333" s="534">
        <v>2027</v>
      </c>
      <c r="ULB333" s="534">
        <v>2028</v>
      </c>
      <c r="ULC333" s="534">
        <v>2029</v>
      </c>
      <c r="ULD333" s="534">
        <v>2030</v>
      </c>
      <c r="ULE333" s="362" t="s">
        <v>206</v>
      </c>
      <c r="ULF333" s="2"/>
      <c r="ULG333" s="534">
        <v>2025</v>
      </c>
      <c r="ULH333" s="534">
        <v>2026</v>
      </c>
      <c r="ULI333" s="534">
        <v>2027</v>
      </c>
      <c r="ULJ333" s="534">
        <v>2028</v>
      </c>
      <c r="ULK333" s="534">
        <v>2029</v>
      </c>
      <c r="ULL333" s="534">
        <v>2030</v>
      </c>
      <c r="ULM333" s="362" t="s">
        <v>206</v>
      </c>
      <c r="ULN333" s="2"/>
      <c r="ULO333" s="534">
        <v>2025</v>
      </c>
      <c r="ULP333" s="534">
        <v>2026</v>
      </c>
      <c r="ULQ333" s="534">
        <v>2027</v>
      </c>
      <c r="ULR333" s="534">
        <v>2028</v>
      </c>
      <c r="ULS333" s="534">
        <v>2029</v>
      </c>
      <c r="ULT333" s="534">
        <v>2030</v>
      </c>
      <c r="ULU333" s="362" t="s">
        <v>206</v>
      </c>
      <c r="ULV333" s="2"/>
      <c r="ULW333" s="534">
        <v>2025</v>
      </c>
      <c r="ULX333" s="534">
        <v>2026</v>
      </c>
      <c r="ULY333" s="534">
        <v>2027</v>
      </c>
      <c r="ULZ333" s="534">
        <v>2028</v>
      </c>
      <c r="UMA333" s="534">
        <v>2029</v>
      </c>
      <c r="UMB333" s="534">
        <v>2030</v>
      </c>
      <c r="UMC333" s="362" t="s">
        <v>206</v>
      </c>
      <c r="UMD333" s="2"/>
      <c r="UME333" s="534">
        <v>2025</v>
      </c>
      <c r="UMF333" s="534">
        <v>2026</v>
      </c>
      <c r="UMG333" s="534">
        <v>2027</v>
      </c>
      <c r="UMH333" s="534">
        <v>2028</v>
      </c>
      <c r="UMI333" s="534">
        <v>2029</v>
      </c>
      <c r="UMJ333" s="534">
        <v>2030</v>
      </c>
      <c r="UMK333" s="362" t="s">
        <v>206</v>
      </c>
      <c r="UML333" s="2"/>
      <c r="UMM333" s="534">
        <v>2025</v>
      </c>
      <c r="UMN333" s="534">
        <v>2026</v>
      </c>
      <c r="UMO333" s="534">
        <v>2027</v>
      </c>
      <c r="UMP333" s="534">
        <v>2028</v>
      </c>
      <c r="UMQ333" s="534">
        <v>2029</v>
      </c>
      <c r="UMR333" s="534">
        <v>2030</v>
      </c>
      <c r="UMS333" s="362" t="s">
        <v>206</v>
      </c>
      <c r="UMT333" s="2"/>
      <c r="UMU333" s="534">
        <v>2025</v>
      </c>
      <c r="UMV333" s="534">
        <v>2026</v>
      </c>
      <c r="UMW333" s="534">
        <v>2027</v>
      </c>
      <c r="UMX333" s="534">
        <v>2028</v>
      </c>
      <c r="UMY333" s="534">
        <v>2029</v>
      </c>
      <c r="UMZ333" s="534">
        <v>2030</v>
      </c>
      <c r="UNA333" s="362" t="s">
        <v>206</v>
      </c>
      <c r="UNB333" s="2"/>
      <c r="UNC333" s="534">
        <v>2025</v>
      </c>
      <c r="UND333" s="534">
        <v>2026</v>
      </c>
      <c r="UNE333" s="534">
        <v>2027</v>
      </c>
      <c r="UNF333" s="534">
        <v>2028</v>
      </c>
      <c r="UNG333" s="534">
        <v>2029</v>
      </c>
      <c r="UNH333" s="534">
        <v>2030</v>
      </c>
      <c r="UNI333" s="362" t="s">
        <v>206</v>
      </c>
      <c r="UNJ333" s="2"/>
      <c r="UNK333" s="534">
        <v>2025</v>
      </c>
      <c r="UNL333" s="534">
        <v>2026</v>
      </c>
      <c r="UNM333" s="534">
        <v>2027</v>
      </c>
      <c r="UNN333" s="534">
        <v>2028</v>
      </c>
      <c r="UNO333" s="534">
        <v>2029</v>
      </c>
      <c r="UNP333" s="534">
        <v>2030</v>
      </c>
      <c r="UNQ333" s="362" t="s">
        <v>206</v>
      </c>
      <c r="UNR333" s="2"/>
      <c r="UNS333" s="534">
        <v>2025</v>
      </c>
      <c r="UNT333" s="534">
        <v>2026</v>
      </c>
      <c r="UNU333" s="534">
        <v>2027</v>
      </c>
      <c r="UNV333" s="534">
        <v>2028</v>
      </c>
      <c r="UNW333" s="534">
        <v>2029</v>
      </c>
      <c r="UNX333" s="534">
        <v>2030</v>
      </c>
      <c r="UNY333" s="362" t="s">
        <v>206</v>
      </c>
      <c r="UNZ333" s="2"/>
      <c r="UOA333" s="534">
        <v>2025</v>
      </c>
      <c r="UOB333" s="534">
        <v>2026</v>
      </c>
      <c r="UOC333" s="534">
        <v>2027</v>
      </c>
      <c r="UOD333" s="534">
        <v>2028</v>
      </c>
      <c r="UOE333" s="534">
        <v>2029</v>
      </c>
      <c r="UOF333" s="534">
        <v>2030</v>
      </c>
      <c r="UOG333" s="362" t="s">
        <v>206</v>
      </c>
      <c r="UOH333" s="2"/>
      <c r="UOI333" s="534">
        <v>2025</v>
      </c>
      <c r="UOJ333" s="534">
        <v>2026</v>
      </c>
      <c r="UOK333" s="534">
        <v>2027</v>
      </c>
      <c r="UOL333" s="534">
        <v>2028</v>
      </c>
      <c r="UOM333" s="534">
        <v>2029</v>
      </c>
      <c r="UON333" s="534">
        <v>2030</v>
      </c>
      <c r="UOO333" s="362" t="s">
        <v>206</v>
      </c>
      <c r="UOP333" s="2"/>
      <c r="UOQ333" s="534">
        <v>2025</v>
      </c>
      <c r="UOR333" s="534">
        <v>2026</v>
      </c>
      <c r="UOS333" s="534">
        <v>2027</v>
      </c>
      <c r="UOT333" s="534">
        <v>2028</v>
      </c>
      <c r="UOU333" s="534">
        <v>2029</v>
      </c>
      <c r="UOV333" s="534">
        <v>2030</v>
      </c>
      <c r="UOW333" s="362" t="s">
        <v>206</v>
      </c>
      <c r="UOX333" s="2"/>
      <c r="UOY333" s="534">
        <v>2025</v>
      </c>
      <c r="UOZ333" s="534">
        <v>2026</v>
      </c>
      <c r="UPA333" s="534">
        <v>2027</v>
      </c>
      <c r="UPB333" s="534">
        <v>2028</v>
      </c>
      <c r="UPC333" s="534">
        <v>2029</v>
      </c>
      <c r="UPD333" s="534">
        <v>2030</v>
      </c>
      <c r="UPE333" s="362" t="s">
        <v>206</v>
      </c>
      <c r="UPF333" s="2"/>
      <c r="UPG333" s="534">
        <v>2025</v>
      </c>
      <c r="UPH333" s="534">
        <v>2026</v>
      </c>
      <c r="UPI333" s="534">
        <v>2027</v>
      </c>
      <c r="UPJ333" s="534">
        <v>2028</v>
      </c>
      <c r="UPK333" s="534">
        <v>2029</v>
      </c>
      <c r="UPL333" s="534">
        <v>2030</v>
      </c>
      <c r="UPM333" s="362" t="s">
        <v>206</v>
      </c>
      <c r="UPN333" s="2"/>
      <c r="UPO333" s="534">
        <v>2025</v>
      </c>
      <c r="UPP333" s="534">
        <v>2026</v>
      </c>
      <c r="UPQ333" s="534">
        <v>2027</v>
      </c>
      <c r="UPR333" s="534">
        <v>2028</v>
      </c>
      <c r="UPS333" s="534">
        <v>2029</v>
      </c>
      <c r="UPT333" s="534">
        <v>2030</v>
      </c>
      <c r="UPU333" s="362" t="s">
        <v>206</v>
      </c>
      <c r="UPV333" s="2"/>
      <c r="UPW333" s="534">
        <v>2025</v>
      </c>
      <c r="UPX333" s="534">
        <v>2026</v>
      </c>
      <c r="UPY333" s="534">
        <v>2027</v>
      </c>
      <c r="UPZ333" s="534">
        <v>2028</v>
      </c>
      <c r="UQA333" s="534">
        <v>2029</v>
      </c>
      <c r="UQB333" s="534">
        <v>2030</v>
      </c>
      <c r="UQC333" s="362" t="s">
        <v>206</v>
      </c>
      <c r="UQD333" s="2"/>
      <c r="UQE333" s="534">
        <v>2025</v>
      </c>
      <c r="UQF333" s="534">
        <v>2026</v>
      </c>
      <c r="UQG333" s="534">
        <v>2027</v>
      </c>
      <c r="UQH333" s="534">
        <v>2028</v>
      </c>
      <c r="UQI333" s="534">
        <v>2029</v>
      </c>
      <c r="UQJ333" s="534">
        <v>2030</v>
      </c>
      <c r="UQK333" s="362" t="s">
        <v>206</v>
      </c>
      <c r="UQL333" s="2"/>
      <c r="UQM333" s="534">
        <v>2025</v>
      </c>
      <c r="UQN333" s="534">
        <v>2026</v>
      </c>
      <c r="UQO333" s="534">
        <v>2027</v>
      </c>
      <c r="UQP333" s="534">
        <v>2028</v>
      </c>
      <c r="UQQ333" s="534">
        <v>2029</v>
      </c>
      <c r="UQR333" s="534">
        <v>2030</v>
      </c>
      <c r="UQS333" s="362" t="s">
        <v>206</v>
      </c>
      <c r="UQT333" s="2"/>
      <c r="UQU333" s="534">
        <v>2025</v>
      </c>
      <c r="UQV333" s="534">
        <v>2026</v>
      </c>
      <c r="UQW333" s="534">
        <v>2027</v>
      </c>
      <c r="UQX333" s="534">
        <v>2028</v>
      </c>
      <c r="UQY333" s="534">
        <v>2029</v>
      </c>
      <c r="UQZ333" s="534">
        <v>2030</v>
      </c>
      <c r="URA333" s="362" t="s">
        <v>206</v>
      </c>
      <c r="URB333" s="2"/>
      <c r="URC333" s="534">
        <v>2025</v>
      </c>
      <c r="URD333" s="534">
        <v>2026</v>
      </c>
      <c r="URE333" s="534">
        <v>2027</v>
      </c>
      <c r="URF333" s="534">
        <v>2028</v>
      </c>
      <c r="URG333" s="534">
        <v>2029</v>
      </c>
      <c r="URH333" s="534">
        <v>2030</v>
      </c>
      <c r="URI333" s="362" t="s">
        <v>206</v>
      </c>
      <c r="URJ333" s="2"/>
      <c r="URK333" s="534">
        <v>2025</v>
      </c>
      <c r="URL333" s="534">
        <v>2026</v>
      </c>
      <c r="URM333" s="534">
        <v>2027</v>
      </c>
      <c r="URN333" s="534">
        <v>2028</v>
      </c>
      <c r="URO333" s="534">
        <v>2029</v>
      </c>
      <c r="URP333" s="534">
        <v>2030</v>
      </c>
      <c r="URQ333" s="362" t="s">
        <v>206</v>
      </c>
      <c r="URR333" s="2"/>
      <c r="URS333" s="534">
        <v>2025</v>
      </c>
      <c r="URT333" s="534">
        <v>2026</v>
      </c>
      <c r="URU333" s="534">
        <v>2027</v>
      </c>
      <c r="URV333" s="534">
        <v>2028</v>
      </c>
      <c r="URW333" s="534">
        <v>2029</v>
      </c>
      <c r="URX333" s="534">
        <v>2030</v>
      </c>
      <c r="URY333" s="362" t="s">
        <v>206</v>
      </c>
      <c r="URZ333" s="2"/>
      <c r="USA333" s="534">
        <v>2025</v>
      </c>
      <c r="USB333" s="534">
        <v>2026</v>
      </c>
      <c r="USC333" s="534">
        <v>2027</v>
      </c>
      <c r="USD333" s="534">
        <v>2028</v>
      </c>
      <c r="USE333" s="534">
        <v>2029</v>
      </c>
      <c r="USF333" s="534">
        <v>2030</v>
      </c>
      <c r="USG333" s="362" t="s">
        <v>206</v>
      </c>
      <c r="USH333" s="2"/>
      <c r="USI333" s="534">
        <v>2025</v>
      </c>
      <c r="USJ333" s="534">
        <v>2026</v>
      </c>
      <c r="USK333" s="534">
        <v>2027</v>
      </c>
      <c r="USL333" s="534">
        <v>2028</v>
      </c>
      <c r="USM333" s="534">
        <v>2029</v>
      </c>
      <c r="USN333" s="534">
        <v>2030</v>
      </c>
      <c r="USO333" s="362" t="s">
        <v>206</v>
      </c>
      <c r="USP333" s="2"/>
      <c r="USQ333" s="534">
        <v>2025</v>
      </c>
      <c r="USR333" s="534">
        <v>2026</v>
      </c>
      <c r="USS333" s="534">
        <v>2027</v>
      </c>
      <c r="UST333" s="534">
        <v>2028</v>
      </c>
      <c r="USU333" s="534">
        <v>2029</v>
      </c>
      <c r="USV333" s="534">
        <v>2030</v>
      </c>
      <c r="USW333" s="362" t="s">
        <v>206</v>
      </c>
      <c r="USX333" s="2"/>
      <c r="USY333" s="534">
        <v>2025</v>
      </c>
      <c r="USZ333" s="534">
        <v>2026</v>
      </c>
      <c r="UTA333" s="534">
        <v>2027</v>
      </c>
      <c r="UTB333" s="534">
        <v>2028</v>
      </c>
      <c r="UTC333" s="534">
        <v>2029</v>
      </c>
      <c r="UTD333" s="534">
        <v>2030</v>
      </c>
      <c r="UTE333" s="362" t="s">
        <v>206</v>
      </c>
      <c r="UTF333" s="2"/>
      <c r="UTG333" s="534">
        <v>2025</v>
      </c>
      <c r="UTH333" s="534">
        <v>2026</v>
      </c>
      <c r="UTI333" s="534">
        <v>2027</v>
      </c>
      <c r="UTJ333" s="534">
        <v>2028</v>
      </c>
      <c r="UTK333" s="534">
        <v>2029</v>
      </c>
      <c r="UTL333" s="534">
        <v>2030</v>
      </c>
      <c r="UTM333" s="362" t="s">
        <v>206</v>
      </c>
      <c r="UTN333" s="2"/>
      <c r="UTO333" s="534">
        <v>2025</v>
      </c>
      <c r="UTP333" s="534">
        <v>2026</v>
      </c>
      <c r="UTQ333" s="534">
        <v>2027</v>
      </c>
      <c r="UTR333" s="534">
        <v>2028</v>
      </c>
      <c r="UTS333" s="534">
        <v>2029</v>
      </c>
      <c r="UTT333" s="534">
        <v>2030</v>
      </c>
      <c r="UTU333" s="362" t="s">
        <v>206</v>
      </c>
      <c r="UTV333" s="2"/>
      <c r="UTW333" s="534">
        <v>2025</v>
      </c>
      <c r="UTX333" s="534">
        <v>2026</v>
      </c>
      <c r="UTY333" s="534">
        <v>2027</v>
      </c>
      <c r="UTZ333" s="534">
        <v>2028</v>
      </c>
      <c r="UUA333" s="534">
        <v>2029</v>
      </c>
      <c r="UUB333" s="534">
        <v>2030</v>
      </c>
      <c r="UUC333" s="362" t="s">
        <v>206</v>
      </c>
      <c r="UUD333" s="2"/>
      <c r="UUE333" s="534">
        <v>2025</v>
      </c>
      <c r="UUF333" s="534">
        <v>2026</v>
      </c>
      <c r="UUG333" s="534">
        <v>2027</v>
      </c>
      <c r="UUH333" s="534">
        <v>2028</v>
      </c>
      <c r="UUI333" s="534">
        <v>2029</v>
      </c>
      <c r="UUJ333" s="534">
        <v>2030</v>
      </c>
      <c r="UUK333" s="362" t="s">
        <v>206</v>
      </c>
      <c r="UUL333" s="2"/>
      <c r="UUM333" s="534">
        <v>2025</v>
      </c>
      <c r="UUN333" s="534">
        <v>2026</v>
      </c>
      <c r="UUO333" s="534">
        <v>2027</v>
      </c>
      <c r="UUP333" s="534">
        <v>2028</v>
      </c>
      <c r="UUQ333" s="534">
        <v>2029</v>
      </c>
      <c r="UUR333" s="534">
        <v>2030</v>
      </c>
      <c r="UUS333" s="362" t="s">
        <v>206</v>
      </c>
      <c r="UUT333" s="2"/>
      <c r="UUU333" s="534">
        <v>2025</v>
      </c>
      <c r="UUV333" s="534">
        <v>2026</v>
      </c>
      <c r="UUW333" s="534">
        <v>2027</v>
      </c>
      <c r="UUX333" s="534">
        <v>2028</v>
      </c>
      <c r="UUY333" s="534">
        <v>2029</v>
      </c>
      <c r="UUZ333" s="534">
        <v>2030</v>
      </c>
      <c r="UVA333" s="362" t="s">
        <v>206</v>
      </c>
      <c r="UVB333" s="2"/>
      <c r="UVC333" s="534">
        <v>2025</v>
      </c>
      <c r="UVD333" s="534">
        <v>2026</v>
      </c>
      <c r="UVE333" s="534">
        <v>2027</v>
      </c>
      <c r="UVF333" s="534">
        <v>2028</v>
      </c>
      <c r="UVG333" s="534">
        <v>2029</v>
      </c>
      <c r="UVH333" s="534">
        <v>2030</v>
      </c>
      <c r="UVI333" s="362" t="s">
        <v>206</v>
      </c>
      <c r="UVJ333" s="2"/>
      <c r="UVK333" s="534">
        <v>2025</v>
      </c>
      <c r="UVL333" s="534">
        <v>2026</v>
      </c>
      <c r="UVM333" s="534">
        <v>2027</v>
      </c>
      <c r="UVN333" s="534">
        <v>2028</v>
      </c>
      <c r="UVO333" s="534">
        <v>2029</v>
      </c>
      <c r="UVP333" s="534">
        <v>2030</v>
      </c>
      <c r="UVQ333" s="362" t="s">
        <v>206</v>
      </c>
      <c r="UVR333" s="2"/>
      <c r="UVS333" s="534">
        <v>2025</v>
      </c>
      <c r="UVT333" s="534">
        <v>2026</v>
      </c>
      <c r="UVU333" s="534">
        <v>2027</v>
      </c>
      <c r="UVV333" s="534">
        <v>2028</v>
      </c>
      <c r="UVW333" s="534">
        <v>2029</v>
      </c>
      <c r="UVX333" s="534">
        <v>2030</v>
      </c>
      <c r="UVY333" s="362" t="s">
        <v>206</v>
      </c>
      <c r="UVZ333" s="2"/>
      <c r="UWA333" s="534">
        <v>2025</v>
      </c>
      <c r="UWB333" s="534">
        <v>2026</v>
      </c>
      <c r="UWC333" s="534">
        <v>2027</v>
      </c>
      <c r="UWD333" s="534">
        <v>2028</v>
      </c>
      <c r="UWE333" s="534">
        <v>2029</v>
      </c>
      <c r="UWF333" s="534">
        <v>2030</v>
      </c>
      <c r="UWG333" s="362" t="s">
        <v>206</v>
      </c>
      <c r="UWH333" s="2"/>
      <c r="UWI333" s="534">
        <v>2025</v>
      </c>
      <c r="UWJ333" s="534">
        <v>2026</v>
      </c>
      <c r="UWK333" s="534">
        <v>2027</v>
      </c>
      <c r="UWL333" s="534">
        <v>2028</v>
      </c>
      <c r="UWM333" s="534">
        <v>2029</v>
      </c>
      <c r="UWN333" s="534">
        <v>2030</v>
      </c>
      <c r="UWO333" s="362" t="s">
        <v>206</v>
      </c>
      <c r="UWP333" s="2"/>
      <c r="UWQ333" s="534">
        <v>2025</v>
      </c>
      <c r="UWR333" s="534">
        <v>2026</v>
      </c>
      <c r="UWS333" s="534">
        <v>2027</v>
      </c>
      <c r="UWT333" s="534">
        <v>2028</v>
      </c>
      <c r="UWU333" s="534">
        <v>2029</v>
      </c>
      <c r="UWV333" s="534">
        <v>2030</v>
      </c>
      <c r="UWW333" s="362" t="s">
        <v>206</v>
      </c>
      <c r="UWX333" s="2"/>
      <c r="UWY333" s="534">
        <v>2025</v>
      </c>
      <c r="UWZ333" s="534">
        <v>2026</v>
      </c>
      <c r="UXA333" s="534">
        <v>2027</v>
      </c>
      <c r="UXB333" s="534">
        <v>2028</v>
      </c>
      <c r="UXC333" s="534">
        <v>2029</v>
      </c>
      <c r="UXD333" s="534">
        <v>2030</v>
      </c>
      <c r="UXE333" s="362" t="s">
        <v>206</v>
      </c>
      <c r="UXF333" s="2"/>
      <c r="UXG333" s="534">
        <v>2025</v>
      </c>
      <c r="UXH333" s="534">
        <v>2026</v>
      </c>
      <c r="UXI333" s="534">
        <v>2027</v>
      </c>
      <c r="UXJ333" s="534">
        <v>2028</v>
      </c>
      <c r="UXK333" s="534">
        <v>2029</v>
      </c>
      <c r="UXL333" s="534">
        <v>2030</v>
      </c>
      <c r="UXM333" s="362" t="s">
        <v>206</v>
      </c>
      <c r="UXN333" s="2"/>
      <c r="UXO333" s="534">
        <v>2025</v>
      </c>
      <c r="UXP333" s="534">
        <v>2026</v>
      </c>
      <c r="UXQ333" s="534">
        <v>2027</v>
      </c>
      <c r="UXR333" s="534">
        <v>2028</v>
      </c>
      <c r="UXS333" s="534">
        <v>2029</v>
      </c>
      <c r="UXT333" s="534">
        <v>2030</v>
      </c>
      <c r="UXU333" s="362" t="s">
        <v>206</v>
      </c>
      <c r="UXV333" s="2"/>
      <c r="UXW333" s="534">
        <v>2025</v>
      </c>
      <c r="UXX333" s="534">
        <v>2026</v>
      </c>
      <c r="UXY333" s="534">
        <v>2027</v>
      </c>
      <c r="UXZ333" s="534">
        <v>2028</v>
      </c>
      <c r="UYA333" s="534">
        <v>2029</v>
      </c>
      <c r="UYB333" s="534">
        <v>2030</v>
      </c>
      <c r="UYC333" s="362" t="s">
        <v>206</v>
      </c>
      <c r="UYD333" s="2"/>
      <c r="UYE333" s="534">
        <v>2025</v>
      </c>
      <c r="UYF333" s="534">
        <v>2026</v>
      </c>
      <c r="UYG333" s="534">
        <v>2027</v>
      </c>
      <c r="UYH333" s="534">
        <v>2028</v>
      </c>
      <c r="UYI333" s="534">
        <v>2029</v>
      </c>
      <c r="UYJ333" s="534">
        <v>2030</v>
      </c>
      <c r="UYK333" s="362" t="s">
        <v>206</v>
      </c>
      <c r="UYL333" s="2"/>
      <c r="UYM333" s="534">
        <v>2025</v>
      </c>
      <c r="UYN333" s="534">
        <v>2026</v>
      </c>
      <c r="UYO333" s="534">
        <v>2027</v>
      </c>
      <c r="UYP333" s="534">
        <v>2028</v>
      </c>
      <c r="UYQ333" s="534">
        <v>2029</v>
      </c>
      <c r="UYR333" s="534">
        <v>2030</v>
      </c>
      <c r="UYS333" s="362" t="s">
        <v>206</v>
      </c>
      <c r="UYT333" s="2"/>
      <c r="UYU333" s="534">
        <v>2025</v>
      </c>
      <c r="UYV333" s="534">
        <v>2026</v>
      </c>
      <c r="UYW333" s="534">
        <v>2027</v>
      </c>
      <c r="UYX333" s="534">
        <v>2028</v>
      </c>
      <c r="UYY333" s="534">
        <v>2029</v>
      </c>
      <c r="UYZ333" s="534">
        <v>2030</v>
      </c>
      <c r="UZA333" s="362" t="s">
        <v>206</v>
      </c>
      <c r="UZB333" s="2"/>
      <c r="UZC333" s="534">
        <v>2025</v>
      </c>
      <c r="UZD333" s="534">
        <v>2026</v>
      </c>
      <c r="UZE333" s="534">
        <v>2027</v>
      </c>
      <c r="UZF333" s="534">
        <v>2028</v>
      </c>
      <c r="UZG333" s="534">
        <v>2029</v>
      </c>
      <c r="UZH333" s="534">
        <v>2030</v>
      </c>
      <c r="UZI333" s="362" t="s">
        <v>206</v>
      </c>
      <c r="UZJ333" s="2"/>
      <c r="UZK333" s="534">
        <v>2025</v>
      </c>
      <c r="UZL333" s="534">
        <v>2026</v>
      </c>
      <c r="UZM333" s="534">
        <v>2027</v>
      </c>
      <c r="UZN333" s="534">
        <v>2028</v>
      </c>
      <c r="UZO333" s="534">
        <v>2029</v>
      </c>
      <c r="UZP333" s="534">
        <v>2030</v>
      </c>
      <c r="UZQ333" s="362" t="s">
        <v>206</v>
      </c>
      <c r="UZR333" s="2"/>
      <c r="UZS333" s="534">
        <v>2025</v>
      </c>
      <c r="UZT333" s="534">
        <v>2026</v>
      </c>
      <c r="UZU333" s="534">
        <v>2027</v>
      </c>
      <c r="UZV333" s="534">
        <v>2028</v>
      </c>
      <c r="UZW333" s="534">
        <v>2029</v>
      </c>
      <c r="UZX333" s="534">
        <v>2030</v>
      </c>
      <c r="UZY333" s="362" t="s">
        <v>206</v>
      </c>
      <c r="UZZ333" s="2"/>
      <c r="VAA333" s="534">
        <v>2025</v>
      </c>
      <c r="VAB333" s="534">
        <v>2026</v>
      </c>
      <c r="VAC333" s="534">
        <v>2027</v>
      </c>
      <c r="VAD333" s="534">
        <v>2028</v>
      </c>
      <c r="VAE333" s="534">
        <v>2029</v>
      </c>
      <c r="VAF333" s="534">
        <v>2030</v>
      </c>
      <c r="VAG333" s="362" t="s">
        <v>206</v>
      </c>
      <c r="VAH333" s="2"/>
      <c r="VAI333" s="534">
        <v>2025</v>
      </c>
      <c r="VAJ333" s="534">
        <v>2026</v>
      </c>
      <c r="VAK333" s="534">
        <v>2027</v>
      </c>
      <c r="VAL333" s="534">
        <v>2028</v>
      </c>
      <c r="VAM333" s="534">
        <v>2029</v>
      </c>
      <c r="VAN333" s="534">
        <v>2030</v>
      </c>
      <c r="VAO333" s="362" t="s">
        <v>206</v>
      </c>
      <c r="VAP333" s="2"/>
      <c r="VAQ333" s="534">
        <v>2025</v>
      </c>
      <c r="VAR333" s="534">
        <v>2026</v>
      </c>
      <c r="VAS333" s="534">
        <v>2027</v>
      </c>
      <c r="VAT333" s="534">
        <v>2028</v>
      </c>
      <c r="VAU333" s="534">
        <v>2029</v>
      </c>
      <c r="VAV333" s="534">
        <v>2030</v>
      </c>
      <c r="VAW333" s="362" t="s">
        <v>206</v>
      </c>
      <c r="VAX333" s="2"/>
      <c r="VAY333" s="534">
        <v>2025</v>
      </c>
      <c r="VAZ333" s="534">
        <v>2026</v>
      </c>
      <c r="VBA333" s="534">
        <v>2027</v>
      </c>
      <c r="VBB333" s="534">
        <v>2028</v>
      </c>
      <c r="VBC333" s="534">
        <v>2029</v>
      </c>
      <c r="VBD333" s="534">
        <v>2030</v>
      </c>
      <c r="VBE333" s="362" t="s">
        <v>206</v>
      </c>
      <c r="VBF333" s="2"/>
      <c r="VBG333" s="534">
        <v>2025</v>
      </c>
      <c r="VBH333" s="534">
        <v>2026</v>
      </c>
      <c r="VBI333" s="534">
        <v>2027</v>
      </c>
      <c r="VBJ333" s="534">
        <v>2028</v>
      </c>
      <c r="VBK333" s="534">
        <v>2029</v>
      </c>
      <c r="VBL333" s="534">
        <v>2030</v>
      </c>
      <c r="VBM333" s="362" t="s">
        <v>206</v>
      </c>
      <c r="VBN333" s="2"/>
      <c r="VBO333" s="534">
        <v>2025</v>
      </c>
      <c r="VBP333" s="534">
        <v>2026</v>
      </c>
      <c r="VBQ333" s="534">
        <v>2027</v>
      </c>
      <c r="VBR333" s="534">
        <v>2028</v>
      </c>
      <c r="VBS333" s="534">
        <v>2029</v>
      </c>
      <c r="VBT333" s="534">
        <v>2030</v>
      </c>
      <c r="VBU333" s="362" t="s">
        <v>206</v>
      </c>
      <c r="VBV333" s="2"/>
      <c r="VBW333" s="534">
        <v>2025</v>
      </c>
      <c r="VBX333" s="534">
        <v>2026</v>
      </c>
      <c r="VBY333" s="534">
        <v>2027</v>
      </c>
      <c r="VBZ333" s="534">
        <v>2028</v>
      </c>
      <c r="VCA333" s="534">
        <v>2029</v>
      </c>
      <c r="VCB333" s="534">
        <v>2030</v>
      </c>
      <c r="VCC333" s="362" t="s">
        <v>206</v>
      </c>
      <c r="VCD333" s="2"/>
      <c r="VCE333" s="534">
        <v>2025</v>
      </c>
      <c r="VCF333" s="534">
        <v>2026</v>
      </c>
      <c r="VCG333" s="534">
        <v>2027</v>
      </c>
      <c r="VCH333" s="534">
        <v>2028</v>
      </c>
      <c r="VCI333" s="534">
        <v>2029</v>
      </c>
      <c r="VCJ333" s="534">
        <v>2030</v>
      </c>
      <c r="VCK333" s="362" t="s">
        <v>206</v>
      </c>
      <c r="VCL333" s="2"/>
      <c r="VCM333" s="534">
        <v>2025</v>
      </c>
      <c r="VCN333" s="534">
        <v>2026</v>
      </c>
      <c r="VCO333" s="534">
        <v>2027</v>
      </c>
      <c r="VCP333" s="534">
        <v>2028</v>
      </c>
      <c r="VCQ333" s="534">
        <v>2029</v>
      </c>
      <c r="VCR333" s="534">
        <v>2030</v>
      </c>
      <c r="VCS333" s="362" t="s">
        <v>206</v>
      </c>
      <c r="VCT333" s="2"/>
      <c r="VCU333" s="534">
        <v>2025</v>
      </c>
      <c r="VCV333" s="534">
        <v>2026</v>
      </c>
      <c r="VCW333" s="534">
        <v>2027</v>
      </c>
      <c r="VCX333" s="534">
        <v>2028</v>
      </c>
      <c r="VCY333" s="534">
        <v>2029</v>
      </c>
      <c r="VCZ333" s="534">
        <v>2030</v>
      </c>
      <c r="VDA333" s="362" t="s">
        <v>206</v>
      </c>
      <c r="VDB333" s="2"/>
      <c r="VDC333" s="534">
        <v>2025</v>
      </c>
      <c r="VDD333" s="534">
        <v>2026</v>
      </c>
      <c r="VDE333" s="534">
        <v>2027</v>
      </c>
      <c r="VDF333" s="534">
        <v>2028</v>
      </c>
      <c r="VDG333" s="534">
        <v>2029</v>
      </c>
      <c r="VDH333" s="534">
        <v>2030</v>
      </c>
      <c r="VDI333" s="362" t="s">
        <v>206</v>
      </c>
      <c r="VDJ333" s="2"/>
      <c r="VDK333" s="534">
        <v>2025</v>
      </c>
      <c r="VDL333" s="534">
        <v>2026</v>
      </c>
      <c r="VDM333" s="534">
        <v>2027</v>
      </c>
      <c r="VDN333" s="534">
        <v>2028</v>
      </c>
      <c r="VDO333" s="534">
        <v>2029</v>
      </c>
      <c r="VDP333" s="534">
        <v>2030</v>
      </c>
      <c r="VDQ333" s="362" t="s">
        <v>206</v>
      </c>
      <c r="VDR333" s="2"/>
      <c r="VDS333" s="534">
        <v>2025</v>
      </c>
      <c r="VDT333" s="534">
        <v>2026</v>
      </c>
      <c r="VDU333" s="534">
        <v>2027</v>
      </c>
      <c r="VDV333" s="534">
        <v>2028</v>
      </c>
      <c r="VDW333" s="534">
        <v>2029</v>
      </c>
      <c r="VDX333" s="534">
        <v>2030</v>
      </c>
      <c r="VDY333" s="362" t="s">
        <v>206</v>
      </c>
      <c r="VDZ333" s="2"/>
      <c r="VEA333" s="534">
        <v>2025</v>
      </c>
      <c r="VEB333" s="534">
        <v>2026</v>
      </c>
      <c r="VEC333" s="534">
        <v>2027</v>
      </c>
      <c r="VED333" s="534">
        <v>2028</v>
      </c>
      <c r="VEE333" s="534">
        <v>2029</v>
      </c>
      <c r="VEF333" s="534">
        <v>2030</v>
      </c>
      <c r="VEG333" s="362" t="s">
        <v>206</v>
      </c>
      <c r="VEH333" s="2"/>
      <c r="VEI333" s="534">
        <v>2025</v>
      </c>
      <c r="VEJ333" s="534">
        <v>2026</v>
      </c>
      <c r="VEK333" s="534">
        <v>2027</v>
      </c>
      <c r="VEL333" s="534">
        <v>2028</v>
      </c>
      <c r="VEM333" s="534">
        <v>2029</v>
      </c>
      <c r="VEN333" s="534">
        <v>2030</v>
      </c>
      <c r="VEO333" s="362" t="s">
        <v>206</v>
      </c>
      <c r="VEP333" s="2"/>
      <c r="VEQ333" s="534">
        <v>2025</v>
      </c>
      <c r="VER333" s="534">
        <v>2026</v>
      </c>
      <c r="VES333" s="534">
        <v>2027</v>
      </c>
      <c r="VET333" s="534">
        <v>2028</v>
      </c>
      <c r="VEU333" s="534">
        <v>2029</v>
      </c>
      <c r="VEV333" s="534">
        <v>2030</v>
      </c>
      <c r="VEW333" s="362" t="s">
        <v>206</v>
      </c>
      <c r="VEX333" s="2"/>
      <c r="VEY333" s="534">
        <v>2025</v>
      </c>
      <c r="VEZ333" s="534">
        <v>2026</v>
      </c>
      <c r="VFA333" s="534">
        <v>2027</v>
      </c>
      <c r="VFB333" s="534">
        <v>2028</v>
      </c>
      <c r="VFC333" s="534">
        <v>2029</v>
      </c>
      <c r="VFD333" s="534">
        <v>2030</v>
      </c>
      <c r="VFE333" s="362" t="s">
        <v>206</v>
      </c>
      <c r="VFF333" s="2"/>
      <c r="VFG333" s="534">
        <v>2025</v>
      </c>
      <c r="VFH333" s="534">
        <v>2026</v>
      </c>
      <c r="VFI333" s="534">
        <v>2027</v>
      </c>
      <c r="VFJ333" s="534">
        <v>2028</v>
      </c>
      <c r="VFK333" s="534">
        <v>2029</v>
      </c>
      <c r="VFL333" s="534">
        <v>2030</v>
      </c>
      <c r="VFM333" s="362" t="s">
        <v>206</v>
      </c>
      <c r="VFN333" s="2"/>
      <c r="VFO333" s="534">
        <v>2025</v>
      </c>
      <c r="VFP333" s="534">
        <v>2026</v>
      </c>
      <c r="VFQ333" s="534">
        <v>2027</v>
      </c>
      <c r="VFR333" s="534">
        <v>2028</v>
      </c>
      <c r="VFS333" s="534">
        <v>2029</v>
      </c>
      <c r="VFT333" s="534">
        <v>2030</v>
      </c>
      <c r="VFU333" s="362" t="s">
        <v>206</v>
      </c>
      <c r="VFV333" s="2"/>
      <c r="VFW333" s="534">
        <v>2025</v>
      </c>
      <c r="VFX333" s="534">
        <v>2026</v>
      </c>
      <c r="VFY333" s="534">
        <v>2027</v>
      </c>
      <c r="VFZ333" s="534">
        <v>2028</v>
      </c>
      <c r="VGA333" s="534">
        <v>2029</v>
      </c>
      <c r="VGB333" s="534">
        <v>2030</v>
      </c>
      <c r="VGC333" s="362" t="s">
        <v>206</v>
      </c>
      <c r="VGD333" s="2"/>
      <c r="VGE333" s="534">
        <v>2025</v>
      </c>
      <c r="VGF333" s="534">
        <v>2026</v>
      </c>
      <c r="VGG333" s="534">
        <v>2027</v>
      </c>
      <c r="VGH333" s="534">
        <v>2028</v>
      </c>
      <c r="VGI333" s="534">
        <v>2029</v>
      </c>
      <c r="VGJ333" s="534">
        <v>2030</v>
      </c>
      <c r="VGK333" s="362" t="s">
        <v>206</v>
      </c>
      <c r="VGL333" s="2"/>
      <c r="VGM333" s="534">
        <v>2025</v>
      </c>
      <c r="VGN333" s="534">
        <v>2026</v>
      </c>
      <c r="VGO333" s="534">
        <v>2027</v>
      </c>
      <c r="VGP333" s="534">
        <v>2028</v>
      </c>
      <c r="VGQ333" s="534">
        <v>2029</v>
      </c>
      <c r="VGR333" s="534">
        <v>2030</v>
      </c>
      <c r="VGS333" s="362" t="s">
        <v>206</v>
      </c>
      <c r="VGT333" s="2"/>
      <c r="VGU333" s="534">
        <v>2025</v>
      </c>
      <c r="VGV333" s="534">
        <v>2026</v>
      </c>
      <c r="VGW333" s="534">
        <v>2027</v>
      </c>
      <c r="VGX333" s="534">
        <v>2028</v>
      </c>
      <c r="VGY333" s="534">
        <v>2029</v>
      </c>
      <c r="VGZ333" s="534">
        <v>2030</v>
      </c>
      <c r="VHA333" s="362" t="s">
        <v>206</v>
      </c>
      <c r="VHB333" s="2"/>
      <c r="VHC333" s="534">
        <v>2025</v>
      </c>
      <c r="VHD333" s="534">
        <v>2026</v>
      </c>
      <c r="VHE333" s="534">
        <v>2027</v>
      </c>
      <c r="VHF333" s="534">
        <v>2028</v>
      </c>
      <c r="VHG333" s="534">
        <v>2029</v>
      </c>
      <c r="VHH333" s="534">
        <v>2030</v>
      </c>
      <c r="VHI333" s="362" t="s">
        <v>206</v>
      </c>
      <c r="VHJ333" s="2"/>
      <c r="VHK333" s="534">
        <v>2025</v>
      </c>
      <c r="VHL333" s="534">
        <v>2026</v>
      </c>
      <c r="VHM333" s="534">
        <v>2027</v>
      </c>
      <c r="VHN333" s="534">
        <v>2028</v>
      </c>
      <c r="VHO333" s="534">
        <v>2029</v>
      </c>
      <c r="VHP333" s="534">
        <v>2030</v>
      </c>
      <c r="VHQ333" s="362" t="s">
        <v>206</v>
      </c>
      <c r="VHR333" s="2"/>
      <c r="VHS333" s="534">
        <v>2025</v>
      </c>
      <c r="VHT333" s="534">
        <v>2026</v>
      </c>
      <c r="VHU333" s="534">
        <v>2027</v>
      </c>
      <c r="VHV333" s="534">
        <v>2028</v>
      </c>
      <c r="VHW333" s="534">
        <v>2029</v>
      </c>
      <c r="VHX333" s="534">
        <v>2030</v>
      </c>
      <c r="VHY333" s="362" t="s">
        <v>206</v>
      </c>
      <c r="VHZ333" s="2"/>
      <c r="VIA333" s="534">
        <v>2025</v>
      </c>
      <c r="VIB333" s="534">
        <v>2026</v>
      </c>
      <c r="VIC333" s="534">
        <v>2027</v>
      </c>
      <c r="VID333" s="534">
        <v>2028</v>
      </c>
      <c r="VIE333" s="534">
        <v>2029</v>
      </c>
      <c r="VIF333" s="534">
        <v>2030</v>
      </c>
      <c r="VIG333" s="362" t="s">
        <v>206</v>
      </c>
      <c r="VIH333" s="2"/>
      <c r="VII333" s="534">
        <v>2025</v>
      </c>
      <c r="VIJ333" s="534">
        <v>2026</v>
      </c>
      <c r="VIK333" s="534">
        <v>2027</v>
      </c>
      <c r="VIL333" s="534">
        <v>2028</v>
      </c>
      <c r="VIM333" s="534">
        <v>2029</v>
      </c>
      <c r="VIN333" s="534">
        <v>2030</v>
      </c>
      <c r="VIO333" s="362" t="s">
        <v>206</v>
      </c>
      <c r="VIP333" s="2"/>
      <c r="VIQ333" s="534">
        <v>2025</v>
      </c>
      <c r="VIR333" s="534">
        <v>2026</v>
      </c>
      <c r="VIS333" s="534">
        <v>2027</v>
      </c>
      <c r="VIT333" s="534">
        <v>2028</v>
      </c>
      <c r="VIU333" s="534">
        <v>2029</v>
      </c>
      <c r="VIV333" s="534">
        <v>2030</v>
      </c>
      <c r="VIW333" s="362" t="s">
        <v>206</v>
      </c>
      <c r="VIX333" s="2"/>
      <c r="VIY333" s="534">
        <v>2025</v>
      </c>
      <c r="VIZ333" s="534">
        <v>2026</v>
      </c>
      <c r="VJA333" s="534">
        <v>2027</v>
      </c>
      <c r="VJB333" s="534">
        <v>2028</v>
      </c>
      <c r="VJC333" s="534">
        <v>2029</v>
      </c>
      <c r="VJD333" s="534">
        <v>2030</v>
      </c>
      <c r="VJE333" s="362" t="s">
        <v>206</v>
      </c>
      <c r="VJF333" s="2"/>
      <c r="VJG333" s="534">
        <v>2025</v>
      </c>
      <c r="VJH333" s="534">
        <v>2026</v>
      </c>
      <c r="VJI333" s="534">
        <v>2027</v>
      </c>
      <c r="VJJ333" s="534">
        <v>2028</v>
      </c>
      <c r="VJK333" s="534">
        <v>2029</v>
      </c>
      <c r="VJL333" s="534">
        <v>2030</v>
      </c>
      <c r="VJM333" s="362" t="s">
        <v>206</v>
      </c>
      <c r="VJN333" s="2"/>
      <c r="VJO333" s="534">
        <v>2025</v>
      </c>
      <c r="VJP333" s="534">
        <v>2026</v>
      </c>
      <c r="VJQ333" s="534">
        <v>2027</v>
      </c>
      <c r="VJR333" s="534">
        <v>2028</v>
      </c>
      <c r="VJS333" s="534">
        <v>2029</v>
      </c>
      <c r="VJT333" s="534">
        <v>2030</v>
      </c>
      <c r="VJU333" s="362" t="s">
        <v>206</v>
      </c>
      <c r="VJV333" s="2"/>
      <c r="VJW333" s="534">
        <v>2025</v>
      </c>
      <c r="VJX333" s="534">
        <v>2026</v>
      </c>
      <c r="VJY333" s="534">
        <v>2027</v>
      </c>
      <c r="VJZ333" s="534">
        <v>2028</v>
      </c>
      <c r="VKA333" s="534">
        <v>2029</v>
      </c>
      <c r="VKB333" s="534">
        <v>2030</v>
      </c>
      <c r="VKC333" s="362" t="s">
        <v>206</v>
      </c>
      <c r="VKD333" s="2"/>
      <c r="VKE333" s="534">
        <v>2025</v>
      </c>
      <c r="VKF333" s="534">
        <v>2026</v>
      </c>
      <c r="VKG333" s="534">
        <v>2027</v>
      </c>
      <c r="VKH333" s="534">
        <v>2028</v>
      </c>
      <c r="VKI333" s="534">
        <v>2029</v>
      </c>
      <c r="VKJ333" s="534">
        <v>2030</v>
      </c>
      <c r="VKK333" s="362" t="s">
        <v>206</v>
      </c>
      <c r="VKL333" s="2"/>
      <c r="VKM333" s="534">
        <v>2025</v>
      </c>
      <c r="VKN333" s="534">
        <v>2026</v>
      </c>
      <c r="VKO333" s="534">
        <v>2027</v>
      </c>
      <c r="VKP333" s="534">
        <v>2028</v>
      </c>
      <c r="VKQ333" s="534">
        <v>2029</v>
      </c>
      <c r="VKR333" s="534">
        <v>2030</v>
      </c>
      <c r="VKS333" s="362" t="s">
        <v>206</v>
      </c>
      <c r="VKT333" s="2"/>
      <c r="VKU333" s="534">
        <v>2025</v>
      </c>
      <c r="VKV333" s="534">
        <v>2026</v>
      </c>
      <c r="VKW333" s="534">
        <v>2027</v>
      </c>
      <c r="VKX333" s="534">
        <v>2028</v>
      </c>
      <c r="VKY333" s="534">
        <v>2029</v>
      </c>
      <c r="VKZ333" s="534">
        <v>2030</v>
      </c>
      <c r="VLA333" s="362" t="s">
        <v>206</v>
      </c>
      <c r="VLB333" s="2"/>
      <c r="VLC333" s="534">
        <v>2025</v>
      </c>
      <c r="VLD333" s="534">
        <v>2026</v>
      </c>
      <c r="VLE333" s="534">
        <v>2027</v>
      </c>
      <c r="VLF333" s="534">
        <v>2028</v>
      </c>
      <c r="VLG333" s="534">
        <v>2029</v>
      </c>
      <c r="VLH333" s="534">
        <v>2030</v>
      </c>
      <c r="VLI333" s="362" t="s">
        <v>206</v>
      </c>
      <c r="VLJ333" s="2"/>
      <c r="VLK333" s="534">
        <v>2025</v>
      </c>
      <c r="VLL333" s="534">
        <v>2026</v>
      </c>
      <c r="VLM333" s="534">
        <v>2027</v>
      </c>
      <c r="VLN333" s="534">
        <v>2028</v>
      </c>
      <c r="VLO333" s="534">
        <v>2029</v>
      </c>
      <c r="VLP333" s="534">
        <v>2030</v>
      </c>
      <c r="VLQ333" s="362" t="s">
        <v>206</v>
      </c>
      <c r="VLR333" s="2"/>
      <c r="VLS333" s="534">
        <v>2025</v>
      </c>
      <c r="VLT333" s="534">
        <v>2026</v>
      </c>
      <c r="VLU333" s="534">
        <v>2027</v>
      </c>
      <c r="VLV333" s="534">
        <v>2028</v>
      </c>
      <c r="VLW333" s="534">
        <v>2029</v>
      </c>
      <c r="VLX333" s="534">
        <v>2030</v>
      </c>
      <c r="VLY333" s="362" t="s">
        <v>206</v>
      </c>
      <c r="VLZ333" s="2"/>
      <c r="VMA333" s="534">
        <v>2025</v>
      </c>
      <c r="VMB333" s="534">
        <v>2026</v>
      </c>
      <c r="VMC333" s="534">
        <v>2027</v>
      </c>
      <c r="VMD333" s="534">
        <v>2028</v>
      </c>
      <c r="VME333" s="534">
        <v>2029</v>
      </c>
      <c r="VMF333" s="534">
        <v>2030</v>
      </c>
      <c r="VMG333" s="362" t="s">
        <v>206</v>
      </c>
      <c r="VMH333" s="2"/>
      <c r="VMI333" s="534">
        <v>2025</v>
      </c>
      <c r="VMJ333" s="534">
        <v>2026</v>
      </c>
      <c r="VMK333" s="534">
        <v>2027</v>
      </c>
      <c r="VML333" s="534">
        <v>2028</v>
      </c>
      <c r="VMM333" s="534">
        <v>2029</v>
      </c>
      <c r="VMN333" s="534">
        <v>2030</v>
      </c>
      <c r="VMO333" s="362" t="s">
        <v>206</v>
      </c>
      <c r="VMP333" s="2"/>
      <c r="VMQ333" s="534">
        <v>2025</v>
      </c>
      <c r="VMR333" s="534">
        <v>2026</v>
      </c>
      <c r="VMS333" s="534">
        <v>2027</v>
      </c>
      <c r="VMT333" s="534">
        <v>2028</v>
      </c>
      <c r="VMU333" s="534">
        <v>2029</v>
      </c>
      <c r="VMV333" s="534">
        <v>2030</v>
      </c>
      <c r="VMW333" s="362" t="s">
        <v>206</v>
      </c>
      <c r="VMX333" s="2"/>
      <c r="VMY333" s="534">
        <v>2025</v>
      </c>
      <c r="VMZ333" s="534">
        <v>2026</v>
      </c>
      <c r="VNA333" s="534">
        <v>2027</v>
      </c>
      <c r="VNB333" s="534">
        <v>2028</v>
      </c>
      <c r="VNC333" s="534">
        <v>2029</v>
      </c>
      <c r="VND333" s="534">
        <v>2030</v>
      </c>
      <c r="VNE333" s="362" t="s">
        <v>206</v>
      </c>
      <c r="VNF333" s="2"/>
      <c r="VNG333" s="534">
        <v>2025</v>
      </c>
      <c r="VNH333" s="534">
        <v>2026</v>
      </c>
      <c r="VNI333" s="534">
        <v>2027</v>
      </c>
      <c r="VNJ333" s="534">
        <v>2028</v>
      </c>
      <c r="VNK333" s="534">
        <v>2029</v>
      </c>
      <c r="VNL333" s="534">
        <v>2030</v>
      </c>
      <c r="VNM333" s="362" t="s">
        <v>206</v>
      </c>
      <c r="VNN333" s="2"/>
      <c r="VNO333" s="534">
        <v>2025</v>
      </c>
      <c r="VNP333" s="534">
        <v>2026</v>
      </c>
      <c r="VNQ333" s="534">
        <v>2027</v>
      </c>
      <c r="VNR333" s="534">
        <v>2028</v>
      </c>
      <c r="VNS333" s="534">
        <v>2029</v>
      </c>
      <c r="VNT333" s="534">
        <v>2030</v>
      </c>
      <c r="VNU333" s="362" t="s">
        <v>206</v>
      </c>
      <c r="VNV333" s="2"/>
      <c r="VNW333" s="534">
        <v>2025</v>
      </c>
      <c r="VNX333" s="534">
        <v>2026</v>
      </c>
      <c r="VNY333" s="534">
        <v>2027</v>
      </c>
      <c r="VNZ333" s="534">
        <v>2028</v>
      </c>
      <c r="VOA333" s="534">
        <v>2029</v>
      </c>
      <c r="VOB333" s="534">
        <v>2030</v>
      </c>
      <c r="VOC333" s="362" t="s">
        <v>206</v>
      </c>
      <c r="VOD333" s="2"/>
      <c r="VOE333" s="534">
        <v>2025</v>
      </c>
      <c r="VOF333" s="534">
        <v>2026</v>
      </c>
      <c r="VOG333" s="534">
        <v>2027</v>
      </c>
      <c r="VOH333" s="534">
        <v>2028</v>
      </c>
      <c r="VOI333" s="534">
        <v>2029</v>
      </c>
      <c r="VOJ333" s="534">
        <v>2030</v>
      </c>
      <c r="VOK333" s="362" t="s">
        <v>206</v>
      </c>
      <c r="VOL333" s="2"/>
      <c r="VOM333" s="534">
        <v>2025</v>
      </c>
      <c r="VON333" s="534">
        <v>2026</v>
      </c>
      <c r="VOO333" s="534">
        <v>2027</v>
      </c>
      <c r="VOP333" s="534">
        <v>2028</v>
      </c>
      <c r="VOQ333" s="534">
        <v>2029</v>
      </c>
      <c r="VOR333" s="534">
        <v>2030</v>
      </c>
      <c r="VOS333" s="362" t="s">
        <v>206</v>
      </c>
      <c r="VOT333" s="2"/>
      <c r="VOU333" s="534">
        <v>2025</v>
      </c>
      <c r="VOV333" s="534">
        <v>2026</v>
      </c>
      <c r="VOW333" s="534">
        <v>2027</v>
      </c>
      <c r="VOX333" s="534">
        <v>2028</v>
      </c>
      <c r="VOY333" s="534">
        <v>2029</v>
      </c>
      <c r="VOZ333" s="534">
        <v>2030</v>
      </c>
      <c r="VPA333" s="362" t="s">
        <v>206</v>
      </c>
      <c r="VPB333" s="2"/>
      <c r="VPC333" s="534">
        <v>2025</v>
      </c>
      <c r="VPD333" s="534">
        <v>2026</v>
      </c>
      <c r="VPE333" s="534">
        <v>2027</v>
      </c>
      <c r="VPF333" s="534">
        <v>2028</v>
      </c>
      <c r="VPG333" s="534">
        <v>2029</v>
      </c>
      <c r="VPH333" s="534">
        <v>2030</v>
      </c>
      <c r="VPI333" s="362" t="s">
        <v>206</v>
      </c>
      <c r="VPJ333" s="2"/>
      <c r="VPK333" s="534">
        <v>2025</v>
      </c>
      <c r="VPL333" s="534">
        <v>2026</v>
      </c>
      <c r="VPM333" s="534">
        <v>2027</v>
      </c>
      <c r="VPN333" s="534">
        <v>2028</v>
      </c>
      <c r="VPO333" s="534">
        <v>2029</v>
      </c>
      <c r="VPP333" s="534">
        <v>2030</v>
      </c>
      <c r="VPQ333" s="362" t="s">
        <v>206</v>
      </c>
      <c r="VPR333" s="2"/>
      <c r="VPS333" s="534">
        <v>2025</v>
      </c>
      <c r="VPT333" s="534">
        <v>2026</v>
      </c>
      <c r="VPU333" s="534">
        <v>2027</v>
      </c>
      <c r="VPV333" s="534">
        <v>2028</v>
      </c>
      <c r="VPW333" s="534">
        <v>2029</v>
      </c>
      <c r="VPX333" s="534">
        <v>2030</v>
      </c>
      <c r="VPY333" s="362" t="s">
        <v>206</v>
      </c>
      <c r="VPZ333" s="2"/>
      <c r="VQA333" s="534">
        <v>2025</v>
      </c>
      <c r="VQB333" s="534">
        <v>2026</v>
      </c>
      <c r="VQC333" s="534">
        <v>2027</v>
      </c>
      <c r="VQD333" s="534">
        <v>2028</v>
      </c>
      <c r="VQE333" s="534">
        <v>2029</v>
      </c>
      <c r="VQF333" s="534">
        <v>2030</v>
      </c>
      <c r="VQG333" s="362" t="s">
        <v>206</v>
      </c>
      <c r="VQH333" s="2"/>
      <c r="VQI333" s="534">
        <v>2025</v>
      </c>
      <c r="VQJ333" s="534">
        <v>2026</v>
      </c>
      <c r="VQK333" s="534">
        <v>2027</v>
      </c>
      <c r="VQL333" s="534">
        <v>2028</v>
      </c>
      <c r="VQM333" s="534">
        <v>2029</v>
      </c>
      <c r="VQN333" s="534">
        <v>2030</v>
      </c>
      <c r="VQO333" s="362" t="s">
        <v>206</v>
      </c>
      <c r="VQP333" s="2"/>
      <c r="VQQ333" s="534">
        <v>2025</v>
      </c>
      <c r="VQR333" s="534">
        <v>2026</v>
      </c>
      <c r="VQS333" s="534">
        <v>2027</v>
      </c>
      <c r="VQT333" s="534">
        <v>2028</v>
      </c>
      <c r="VQU333" s="534">
        <v>2029</v>
      </c>
      <c r="VQV333" s="534">
        <v>2030</v>
      </c>
      <c r="VQW333" s="362" t="s">
        <v>206</v>
      </c>
      <c r="VQX333" s="2"/>
      <c r="VQY333" s="534">
        <v>2025</v>
      </c>
      <c r="VQZ333" s="534">
        <v>2026</v>
      </c>
      <c r="VRA333" s="534">
        <v>2027</v>
      </c>
      <c r="VRB333" s="534">
        <v>2028</v>
      </c>
      <c r="VRC333" s="534">
        <v>2029</v>
      </c>
      <c r="VRD333" s="534">
        <v>2030</v>
      </c>
      <c r="VRE333" s="362" t="s">
        <v>206</v>
      </c>
      <c r="VRF333" s="2"/>
      <c r="VRG333" s="534">
        <v>2025</v>
      </c>
      <c r="VRH333" s="534">
        <v>2026</v>
      </c>
      <c r="VRI333" s="534">
        <v>2027</v>
      </c>
      <c r="VRJ333" s="534">
        <v>2028</v>
      </c>
      <c r="VRK333" s="534">
        <v>2029</v>
      </c>
      <c r="VRL333" s="534">
        <v>2030</v>
      </c>
      <c r="VRM333" s="362" t="s">
        <v>206</v>
      </c>
      <c r="VRN333" s="2"/>
      <c r="VRO333" s="534">
        <v>2025</v>
      </c>
      <c r="VRP333" s="534">
        <v>2026</v>
      </c>
      <c r="VRQ333" s="534">
        <v>2027</v>
      </c>
      <c r="VRR333" s="534">
        <v>2028</v>
      </c>
      <c r="VRS333" s="534">
        <v>2029</v>
      </c>
      <c r="VRT333" s="534">
        <v>2030</v>
      </c>
      <c r="VRU333" s="362" t="s">
        <v>206</v>
      </c>
      <c r="VRV333" s="2"/>
      <c r="VRW333" s="534">
        <v>2025</v>
      </c>
      <c r="VRX333" s="534">
        <v>2026</v>
      </c>
      <c r="VRY333" s="534">
        <v>2027</v>
      </c>
      <c r="VRZ333" s="534">
        <v>2028</v>
      </c>
      <c r="VSA333" s="534">
        <v>2029</v>
      </c>
      <c r="VSB333" s="534">
        <v>2030</v>
      </c>
      <c r="VSC333" s="362" t="s">
        <v>206</v>
      </c>
      <c r="VSD333" s="2"/>
      <c r="VSE333" s="534">
        <v>2025</v>
      </c>
      <c r="VSF333" s="534">
        <v>2026</v>
      </c>
      <c r="VSG333" s="534">
        <v>2027</v>
      </c>
      <c r="VSH333" s="534">
        <v>2028</v>
      </c>
      <c r="VSI333" s="534">
        <v>2029</v>
      </c>
      <c r="VSJ333" s="534">
        <v>2030</v>
      </c>
      <c r="VSK333" s="362" t="s">
        <v>206</v>
      </c>
      <c r="VSL333" s="2"/>
      <c r="VSM333" s="534">
        <v>2025</v>
      </c>
      <c r="VSN333" s="534">
        <v>2026</v>
      </c>
      <c r="VSO333" s="534">
        <v>2027</v>
      </c>
      <c r="VSP333" s="534">
        <v>2028</v>
      </c>
      <c r="VSQ333" s="534">
        <v>2029</v>
      </c>
      <c r="VSR333" s="534">
        <v>2030</v>
      </c>
      <c r="VSS333" s="362" t="s">
        <v>206</v>
      </c>
      <c r="VST333" s="2"/>
      <c r="VSU333" s="534">
        <v>2025</v>
      </c>
      <c r="VSV333" s="534">
        <v>2026</v>
      </c>
      <c r="VSW333" s="534">
        <v>2027</v>
      </c>
      <c r="VSX333" s="534">
        <v>2028</v>
      </c>
      <c r="VSY333" s="534">
        <v>2029</v>
      </c>
      <c r="VSZ333" s="534">
        <v>2030</v>
      </c>
      <c r="VTA333" s="362" t="s">
        <v>206</v>
      </c>
      <c r="VTB333" s="2"/>
      <c r="VTC333" s="534">
        <v>2025</v>
      </c>
      <c r="VTD333" s="534">
        <v>2026</v>
      </c>
      <c r="VTE333" s="534">
        <v>2027</v>
      </c>
      <c r="VTF333" s="534">
        <v>2028</v>
      </c>
      <c r="VTG333" s="534">
        <v>2029</v>
      </c>
      <c r="VTH333" s="534">
        <v>2030</v>
      </c>
      <c r="VTI333" s="362" t="s">
        <v>206</v>
      </c>
      <c r="VTJ333" s="2"/>
      <c r="VTK333" s="534">
        <v>2025</v>
      </c>
      <c r="VTL333" s="534">
        <v>2026</v>
      </c>
      <c r="VTM333" s="534">
        <v>2027</v>
      </c>
      <c r="VTN333" s="534">
        <v>2028</v>
      </c>
      <c r="VTO333" s="534">
        <v>2029</v>
      </c>
      <c r="VTP333" s="534">
        <v>2030</v>
      </c>
      <c r="VTQ333" s="362" t="s">
        <v>206</v>
      </c>
      <c r="VTR333" s="2"/>
      <c r="VTS333" s="534">
        <v>2025</v>
      </c>
      <c r="VTT333" s="534">
        <v>2026</v>
      </c>
      <c r="VTU333" s="534">
        <v>2027</v>
      </c>
      <c r="VTV333" s="534">
        <v>2028</v>
      </c>
      <c r="VTW333" s="534">
        <v>2029</v>
      </c>
      <c r="VTX333" s="534">
        <v>2030</v>
      </c>
      <c r="VTY333" s="362" t="s">
        <v>206</v>
      </c>
      <c r="VTZ333" s="2"/>
      <c r="VUA333" s="534">
        <v>2025</v>
      </c>
      <c r="VUB333" s="534">
        <v>2026</v>
      </c>
      <c r="VUC333" s="534">
        <v>2027</v>
      </c>
      <c r="VUD333" s="534">
        <v>2028</v>
      </c>
      <c r="VUE333" s="534">
        <v>2029</v>
      </c>
      <c r="VUF333" s="534">
        <v>2030</v>
      </c>
      <c r="VUG333" s="362" t="s">
        <v>206</v>
      </c>
      <c r="VUH333" s="2"/>
      <c r="VUI333" s="534">
        <v>2025</v>
      </c>
      <c r="VUJ333" s="534">
        <v>2026</v>
      </c>
      <c r="VUK333" s="534">
        <v>2027</v>
      </c>
      <c r="VUL333" s="534">
        <v>2028</v>
      </c>
      <c r="VUM333" s="534">
        <v>2029</v>
      </c>
      <c r="VUN333" s="534">
        <v>2030</v>
      </c>
      <c r="VUO333" s="362" t="s">
        <v>206</v>
      </c>
      <c r="VUP333" s="2"/>
      <c r="VUQ333" s="534">
        <v>2025</v>
      </c>
      <c r="VUR333" s="534">
        <v>2026</v>
      </c>
      <c r="VUS333" s="534">
        <v>2027</v>
      </c>
      <c r="VUT333" s="534">
        <v>2028</v>
      </c>
      <c r="VUU333" s="534">
        <v>2029</v>
      </c>
      <c r="VUV333" s="534">
        <v>2030</v>
      </c>
      <c r="VUW333" s="362" t="s">
        <v>206</v>
      </c>
      <c r="VUX333" s="2"/>
      <c r="VUY333" s="534">
        <v>2025</v>
      </c>
      <c r="VUZ333" s="534">
        <v>2026</v>
      </c>
      <c r="VVA333" s="534">
        <v>2027</v>
      </c>
      <c r="VVB333" s="534">
        <v>2028</v>
      </c>
      <c r="VVC333" s="534">
        <v>2029</v>
      </c>
      <c r="VVD333" s="534">
        <v>2030</v>
      </c>
      <c r="VVE333" s="362" t="s">
        <v>206</v>
      </c>
      <c r="VVF333" s="2"/>
      <c r="VVG333" s="534">
        <v>2025</v>
      </c>
      <c r="VVH333" s="534">
        <v>2026</v>
      </c>
      <c r="VVI333" s="534">
        <v>2027</v>
      </c>
      <c r="VVJ333" s="534">
        <v>2028</v>
      </c>
      <c r="VVK333" s="534">
        <v>2029</v>
      </c>
      <c r="VVL333" s="534">
        <v>2030</v>
      </c>
      <c r="VVM333" s="362" t="s">
        <v>206</v>
      </c>
      <c r="VVN333" s="2"/>
      <c r="VVO333" s="534">
        <v>2025</v>
      </c>
      <c r="VVP333" s="534">
        <v>2026</v>
      </c>
      <c r="VVQ333" s="534">
        <v>2027</v>
      </c>
      <c r="VVR333" s="534">
        <v>2028</v>
      </c>
      <c r="VVS333" s="534">
        <v>2029</v>
      </c>
      <c r="VVT333" s="534">
        <v>2030</v>
      </c>
      <c r="VVU333" s="362" t="s">
        <v>206</v>
      </c>
      <c r="VVV333" s="2"/>
      <c r="VVW333" s="534">
        <v>2025</v>
      </c>
      <c r="VVX333" s="534">
        <v>2026</v>
      </c>
      <c r="VVY333" s="534">
        <v>2027</v>
      </c>
      <c r="VVZ333" s="534">
        <v>2028</v>
      </c>
      <c r="VWA333" s="534">
        <v>2029</v>
      </c>
      <c r="VWB333" s="534">
        <v>2030</v>
      </c>
      <c r="VWC333" s="362" t="s">
        <v>206</v>
      </c>
      <c r="VWD333" s="2"/>
      <c r="VWE333" s="534">
        <v>2025</v>
      </c>
      <c r="VWF333" s="534">
        <v>2026</v>
      </c>
      <c r="VWG333" s="534">
        <v>2027</v>
      </c>
      <c r="VWH333" s="534">
        <v>2028</v>
      </c>
      <c r="VWI333" s="534">
        <v>2029</v>
      </c>
      <c r="VWJ333" s="534">
        <v>2030</v>
      </c>
      <c r="VWK333" s="362" t="s">
        <v>206</v>
      </c>
      <c r="VWL333" s="2"/>
      <c r="VWM333" s="534">
        <v>2025</v>
      </c>
      <c r="VWN333" s="534">
        <v>2026</v>
      </c>
      <c r="VWO333" s="534">
        <v>2027</v>
      </c>
      <c r="VWP333" s="534">
        <v>2028</v>
      </c>
      <c r="VWQ333" s="534">
        <v>2029</v>
      </c>
      <c r="VWR333" s="534">
        <v>2030</v>
      </c>
      <c r="VWS333" s="362" t="s">
        <v>206</v>
      </c>
      <c r="VWT333" s="2"/>
      <c r="VWU333" s="534">
        <v>2025</v>
      </c>
      <c r="VWV333" s="534">
        <v>2026</v>
      </c>
      <c r="VWW333" s="534">
        <v>2027</v>
      </c>
      <c r="VWX333" s="534">
        <v>2028</v>
      </c>
      <c r="VWY333" s="534">
        <v>2029</v>
      </c>
      <c r="VWZ333" s="534">
        <v>2030</v>
      </c>
      <c r="VXA333" s="362" t="s">
        <v>206</v>
      </c>
      <c r="VXB333" s="2"/>
      <c r="VXC333" s="534">
        <v>2025</v>
      </c>
      <c r="VXD333" s="534">
        <v>2026</v>
      </c>
      <c r="VXE333" s="534">
        <v>2027</v>
      </c>
      <c r="VXF333" s="534">
        <v>2028</v>
      </c>
      <c r="VXG333" s="534">
        <v>2029</v>
      </c>
      <c r="VXH333" s="534">
        <v>2030</v>
      </c>
      <c r="VXI333" s="362" t="s">
        <v>206</v>
      </c>
      <c r="VXJ333" s="2"/>
      <c r="VXK333" s="534">
        <v>2025</v>
      </c>
      <c r="VXL333" s="534">
        <v>2026</v>
      </c>
      <c r="VXM333" s="534">
        <v>2027</v>
      </c>
      <c r="VXN333" s="534">
        <v>2028</v>
      </c>
      <c r="VXO333" s="534">
        <v>2029</v>
      </c>
      <c r="VXP333" s="534">
        <v>2030</v>
      </c>
      <c r="VXQ333" s="362" t="s">
        <v>206</v>
      </c>
      <c r="VXR333" s="2"/>
      <c r="VXS333" s="534">
        <v>2025</v>
      </c>
      <c r="VXT333" s="534">
        <v>2026</v>
      </c>
      <c r="VXU333" s="534">
        <v>2027</v>
      </c>
      <c r="VXV333" s="534">
        <v>2028</v>
      </c>
      <c r="VXW333" s="534">
        <v>2029</v>
      </c>
      <c r="VXX333" s="534">
        <v>2030</v>
      </c>
      <c r="VXY333" s="362" t="s">
        <v>206</v>
      </c>
      <c r="VXZ333" s="2"/>
      <c r="VYA333" s="534">
        <v>2025</v>
      </c>
      <c r="VYB333" s="534">
        <v>2026</v>
      </c>
      <c r="VYC333" s="534">
        <v>2027</v>
      </c>
      <c r="VYD333" s="534">
        <v>2028</v>
      </c>
      <c r="VYE333" s="534">
        <v>2029</v>
      </c>
      <c r="VYF333" s="534">
        <v>2030</v>
      </c>
      <c r="VYG333" s="362" t="s">
        <v>206</v>
      </c>
      <c r="VYH333" s="2"/>
      <c r="VYI333" s="534">
        <v>2025</v>
      </c>
      <c r="VYJ333" s="534">
        <v>2026</v>
      </c>
      <c r="VYK333" s="534">
        <v>2027</v>
      </c>
      <c r="VYL333" s="534">
        <v>2028</v>
      </c>
      <c r="VYM333" s="534">
        <v>2029</v>
      </c>
      <c r="VYN333" s="534">
        <v>2030</v>
      </c>
      <c r="VYO333" s="362" t="s">
        <v>206</v>
      </c>
      <c r="VYP333" s="2"/>
      <c r="VYQ333" s="534">
        <v>2025</v>
      </c>
      <c r="VYR333" s="534">
        <v>2026</v>
      </c>
      <c r="VYS333" s="534">
        <v>2027</v>
      </c>
      <c r="VYT333" s="534">
        <v>2028</v>
      </c>
      <c r="VYU333" s="534">
        <v>2029</v>
      </c>
      <c r="VYV333" s="534">
        <v>2030</v>
      </c>
      <c r="VYW333" s="362" t="s">
        <v>206</v>
      </c>
      <c r="VYX333" s="2"/>
      <c r="VYY333" s="534">
        <v>2025</v>
      </c>
      <c r="VYZ333" s="534">
        <v>2026</v>
      </c>
      <c r="VZA333" s="534">
        <v>2027</v>
      </c>
      <c r="VZB333" s="534">
        <v>2028</v>
      </c>
      <c r="VZC333" s="534">
        <v>2029</v>
      </c>
      <c r="VZD333" s="534">
        <v>2030</v>
      </c>
      <c r="VZE333" s="362" t="s">
        <v>206</v>
      </c>
      <c r="VZF333" s="2"/>
      <c r="VZG333" s="534">
        <v>2025</v>
      </c>
      <c r="VZH333" s="534">
        <v>2026</v>
      </c>
      <c r="VZI333" s="534">
        <v>2027</v>
      </c>
      <c r="VZJ333" s="534">
        <v>2028</v>
      </c>
      <c r="VZK333" s="534">
        <v>2029</v>
      </c>
      <c r="VZL333" s="534">
        <v>2030</v>
      </c>
      <c r="VZM333" s="362" t="s">
        <v>206</v>
      </c>
      <c r="VZN333" s="2"/>
      <c r="VZO333" s="534">
        <v>2025</v>
      </c>
      <c r="VZP333" s="534">
        <v>2026</v>
      </c>
      <c r="VZQ333" s="534">
        <v>2027</v>
      </c>
      <c r="VZR333" s="534">
        <v>2028</v>
      </c>
      <c r="VZS333" s="534">
        <v>2029</v>
      </c>
      <c r="VZT333" s="534">
        <v>2030</v>
      </c>
      <c r="VZU333" s="362" t="s">
        <v>206</v>
      </c>
      <c r="VZV333" s="2"/>
      <c r="VZW333" s="534">
        <v>2025</v>
      </c>
      <c r="VZX333" s="534">
        <v>2026</v>
      </c>
      <c r="VZY333" s="534">
        <v>2027</v>
      </c>
      <c r="VZZ333" s="534">
        <v>2028</v>
      </c>
      <c r="WAA333" s="534">
        <v>2029</v>
      </c>
      <c r="WAB333" s="534">
        <v>2030</v>
      </c>
      <c r="WAC333" s="362" t="s">
        <v>206</v>
      </c>
      <c r="WAD333" s="2"/>
      <c r="WAE333" s="534">
        <v>2025</v>
      </c>
      <c r="WAF333" s="534">
        <v>2026</v>
      </c>
      <c r="WAG333" s="534">
        <v>2027</v>
      </c>
      <c r="WAH333" s="534">
        <v>2028</v>
      </c>
      <c r="WAI333" s="534">
        <v>2029</v>
      </c>
      <c r="WAJ333" s="534">
        <v>2030</v>
      </c>
      <c r="WAK333" s="362" t="s">
        <v>206</v>
      </c>
      <c r="WAL333" s="2"/>
      <c r="WAM333" s="534">
        <v>2025</v>
      </c>
      <c r="WAN333" s="534">
        <v>2026</v>
      </c>
      <c r="WAO333" s="534">
        <v>2027</v>
      </c>
      <c r="WAP333" s="534">
        <v>2028</v>
      </c>
      <c r="WAQ333" s="534">
        <v>2029</v>
      </c>
      <c r="WAR333" s="534">
        <v>2030</v>
      </c>
      <c r="WAS333" s="362" t="s">
        <v>206</v>
      </c>
      <c r="WAT333" s="2"/>
      <c r="WAU333" s="534">
        <v>2025</v>
      </c>
      <c r="WAV333" s="534">
        <v>2026</v>
      </c>
      <c r="WAW333" s="534">
        <v>2027</v>
      </c>
      <c r="WAX333" s="534">
        <v>2028</v>
      </c>
      <c r="WAY333" s="534">
        <v>2029</v>
      </c>
      <c r="WAZ333" s="534">
        <v>2030</v>
      </c>
      <c r="WBA333" s="362" t="s">
        <v>206</v>
      </c>
      <c r="WBB333" s="2"/>
      <c r="WBC333" s="534">
        <v>2025</v>
      </c>
      <c r="WBD333" s="534">
        <v>2026</v>
      </c>
      <c r="WBE333" s="534">
        <v>2027</v>
      </c>
      <c r="WBF333" s="534">
        <v>2028</v>
      </c>
      <c r="WBG333" s="534">
        <v>2029</v>
      </c>
      <c r="WBH333" s="534">
        <v>2030</v>
      </c>
      <c r="WBI333" s="362" t="s">
        <v>206</v>
      </c>
      <c r="WBJ333" s="2"/>
      <c r="WBK333" s="534">
        <v>2025</v>
      </c>
      <c r="WBL333" s="534">
        <v>2026</v>
      </c>
      <c r="WBM333" s="534">
        <v>2027</v>
      </c>
      <c r="WBN333" s="534">
        <v>2028</v>
      </c>
      <c r="WBO333" s="534">
        <v>2029</v>
      </c>
      <c r="WBP333" s="534">
        <v>2030</v>
      </c>
      <c r="WBQ333" s="362" t="s">
        <v>206</v>
      </c>
      <c r="WBR333" s="2"/>
      <c r="WBS333" s="534">
        <v>2025</v>
      </c>
      <c r="WBT333" s="534">
        <v>2026</v>
      </c>
      <c r="WBU333" s="534">
        <v>2027</v>
      </c>
      <c r="WBV333" s="534">
        <v>2028</v>
      </c>
      <c r="WBW333" s="534">
        <v>2029</v>
      </c>
      <c r="WBX333" s="534">
        <v>2030</v>
      </c>
      <c r="WBY333" s="362" t="s">
        <v>206</v>
      </c>
      <c r="WBZ333" s="2"/>
      <c r="WCA333" s="534">
        <v>2025</v>
      </c>
      <c r="WCB333" s="534">
        <v>2026</v>
      </c>
      <c r="WCC333" s="534">
        <v>2027</v>
      </c>
      <c r="WCD333" s="534">
        <v>2028</v>
      </c>
      <c r="WCE333" s="534">
        <v>2029</v>
      </c>
      <c r="WCF333" s="534">
        <v>2030</v>
      </c>
      <c r="WCG333" s="362" t="s">
        <v>206</v>
      </c>
      <c r="WCH333" s="2"/>
      <c r="WCI333" s="534">
        <v>2025</v>
      </c>
      <c r="WCJ333" s="534">
        <v>2026</v>
      </c>
      <c r="WCK333" s="534">
        <v>2027</v>
      </c>
      <c r="WCL333" s="534">
        <v>2028</v>
      </c>
      <c r="WCM333" s="534">
        <v>2029</v>
      </c>
      <c r="WCN333" s="534">
        <v>2030</v>
      </c>
      <c r="WCO333" s="362" t="s">
        <v>206</v>
      </c>
      <c r="WCP333" s="2"/>
      <c r="WCQ333" s="534">
        <v>2025</v>
      </c>
      <c r="WCR333" s="534">
        <v>2026</v>
      </c>
      <c r="WCS333" s="534">
        <v>2027</v>
      </c>
      <c r="WCT333" s="534">
        <v>2028</v>
      </c>
      <c r="WCU333" s="534">
        <v>2029</v>
      </c>
      <c r="WCV333" s="534">
        <v>2030</v>
      </c>
      <c r="WCW333" s="362" t="s">
        <v>206</v>
      </c>
      <c r="WCX333" s="2"/>
      <c r="WCY333" s="534">
        <v>2025</v>
      </c>
      <c r="WCZ333" s="534">
        <v>2026</v>
      </c>
      <c r="WDA333" s="534">
        <v>2027</v>
      </c>
      <c r="WDB333" s="534">
        <v>2028</v>
      </c>
      <c r="WDC333" s="534">
        <v>2029</v>
      </c>
      <c r="WDD333" s="534">
        <v>2030</v>
      </c>
      <c r="WDE333" s="362" t="s">
        <v>206</v>
      </c>
      <c r="WDF333" s="2"/>
      <c r="WDG333" s="534">
        <v>2025</v>
      </c>
      <c r="WDH333" s="534">
        <v>2026</v>
      </c>
      <c r="WDI333" s="534">
        <v>2027</v>
      </c>
      <c r="WDJ333" s="534">
        <v>2028</v>
      </c>
      <c r="WDK333" s="534">
        <v>2029</v>
      </c>
      <c r="WDL333" s="534">
        <v>2030</v>
      </c>
      <c r="WDM333" s="362" t="s">
        <v>206</v>
      </c>
      <c r="WDN333" s="2"/>
      <c r="WDO333" s="534">
        <v>2025</v>
      </c>
      <c r="WDP333" s="534">
        <v>2026</v>
      </c>
      <c r="WDQ333" s="534">
        <v>2027</v>
      </c>
      <c r="WDR333" s="534">
        <v>2028</v>
      </c>
      <c r="WDS333" s="534">
        <v>2029</v>
      </c>
      <c r="WDT333" s="534">
        <v>2030</v>
      </c>
      <c r="WDU333" s="362" t="s">
        <v>206</v>
      </c>
      <c r="WDV333" s="2"/>
      <c r="WDW333" s="534">
        <v>2025</v>
      </c>
      <c r="WDX333" s="534">
        <v>2026</v>
      </c>
      <c r="WDY333" s="534">
        <v>2027</v>
      </c>
      <c r="WDZ333" s="534">
        <v>2028</v>
      </c>
      <c r="WEA333" s="534">
        <v>2029</v>
      </c>
      <c r="WEB333" s="534">
        <v>2030</v>
      </c>
      <c r="WEC333" s="362" t="s">
        <v>206</v>
      </c>
      <c r="WED333" s="2"/>
      <c r="WEE333" s="534">
        <v>2025</v>
      </c>
      <c r="WEF333" s="534">
        <v>2026</v>
      </c>
      <c r="WEG333" s="534">
        <v>2027</v>
      </c>
      <c r="WEH333" s="534">
        <v>2028</v>
      </c>
      <c r="WEI333" s="534">
        <v>2029</v>
      </c>
      <c r="WEJ333" s="534">
        <v>2030</v>
      </c>
      <c r="WEK333" s="362" t="s">
        <v>206</v>
      </c>
      <c r="WEL333" s="2"/>
      <c r="WEM333" s="534">
        <v>2025</v>
      </c>
      <c r="WEN333" s="534">
        <v>2026</v>
      </c>
      <c r="WEO333" s="534">
        <v>2027</v>
      </c>
      <c r="WEP333" s="534">
        <v>2028</v>
      </c>
      <c r="WEQ333" s="534">
        <v>2029</v>
      </c>
      <c r="WER333" s="534">
        <v>2030</v>
      </c>
      <c r="WES333" s="362" t="s">
        <v>206</v>
      </c>
      <c r="WET333" s="2"/>
      <c r="WEU333" s="534">
        <v>2025</v>
      </c>
      <c r="WEV333" s="534">
        <v>2026</v>
      </c>
      <c r="WEW333" s="534">
        <v>2027</v>
      </c>
      <c r="WEX333" s="534">
        <v>2028</v>
      </c>
      <c r="WEY333" s="534">
        <v>2029</v>
      </c>
      <c r="WEZ333" s="534">
        <v>2030</v>
      </c>
      <c r="WFA333" s="362" t="s">
        <v>206</v>
      </c>
      <c r="WFB333" s="2"/>
      <c r="WFC333" s="534">
        <v>2025</v>
      </c>
      <c r="WFD333" s="534">
        <v>2026</v>
      </c>
      <c r="WFE333" s="534">
        <v>2027</v>
      </c>
      <c r="WFF333" s="534">
        <v>2028</v>
      </c>
      <c r="WFG333" s="534">
        <v>2029</v>
      </c>
      <c r="WFH333" s="534">
        <v>2030</v>
      </c>
      <c r="WFI333" s="362" t="s">
        <v>206</v>
      </c>
      <c r="WFJ333" s="2"/>
      <c r="WFK333" s="534">
        <v>2025</v>
      </c>
      <c r="WFL333" s="534">
        <v>2026</v>
      </c>
      <c r="WFM333" s="534">
        <v>2027</v>
      </c>
      <c r="WFN333" s="534">
        <v>2028</v>
      </c>
      <c r="WFO333" s="534">
        <v>2029</v>
      </c>
      <c r="WFP333" s="534">
        <v>2030</v>
      </c>
      <c r="WFQ333" s="362" t="s">
        <v>206</v>
      </c>
      <c r="WFR333" s="2"/>
      <c r="WFS333" s="534">
        <v>2025</v>
      </c>
      <c r="WFT333" s="534">
        <v>2026</v>
      </c>
      <c r="WFU333" s="534">
        <v>2027</v>
      </c>
      <c r="WFV333" s="534">
        <v>2028</v>
      </c>
      <c r="WFW333" s="534">
        <v>2029</v>
      </c>
      <c r="WFX333" s="534">
        <v>2030</v>
      </c>
      <c r="WFY333" s="362" t="s">
        <v>206</v>
      </c>
      <c r="WFZ333" s="2"/>
      <c r="WGA333" s="534">
        <v>2025</v>
      </c>
      <c r="WGB333" s="534">
        <v>2026</v>
      </c>
      <c r="WGC333" s="534">
        <v>2027</v>
      </c>
      <c r="WGD333" s="534">
        <v>2028</v>
      </c>
      <c r="WGE333" s="534">
        <v>2029</v>
      </c>
      <c r="WGF333" s="534">
        <v>2030</v>
      </c>
      <c r="WGG333" s="362" t="s">
        <v>206</v>
      </c>
      <c r="WGH333" s="2"/>
      <c r="WGI333" s="534">
        <v>2025</v>
      </c>
      <c r="WGJ333" s="534">
        <v>2026</v>
      </c>
      <c r="WGK333" s="534">
        <v>2027</v>
      </c>
      <c r="WGL333" s="534">
        <v>2028</v>
      </c>
      <c r="WGM333" s="534">
        <v>2029</v>
      </c>
      <c r="WGN333" s="534">
        <v>2030</v>
      </c>
      <c r="WGO333" s="362" t="s">
        <v>206</v>
      </c>
      <c r="WGP333" s="2"/>
      <c r="WGQ333" s="534">
        <v>2025</v>
      </c>
      <c r="WGR333" s="534">
        <v>2026</v>
      </c>
      <c r="WGS333" s="534">
        <v>2027</v>
      </c>
      <c r="WGT333" s="534">
        <v>2028</v>
      </c>
      <c r="WGU333" s="534">
        <v>2029</v>
      </c>
      <c r="WGV333" s="534">
        <v>2030</v>
      </c>
      <c r="WGW333" s="362" t="s">
        <v>206</v>
      </c>
      <c r="WGX333" s="2"/>
      <c r="WGY333" s="534">
        <v>2025</v>
      </c>
      <c r="WGZ333" s="534">
        <v>2026</v>
      </c>
      <c r="WHA333" s="534">
        <v>2027</v>
      </c>
      <c r="WHB333" s="534">
        <v>2028</v>
      </c>
      <c r="WHC333" s="534">
        <v>2029</v>
      </c>
      <c r="WHD333" s="534">
        <v>2030</v>
      </c>
      <c r="WHE333" s="362" t="s">
        <v>206</v>
      </c>
      <c r="WHF333" s="2"/>
      <c r="WHG333" s="534">
        <v>2025</v>
      </c>
      <c r="WHH333" s="534">
        <v>2026</v>
      </c>
      <c r="WHI333" s="534">
        <v>2027</v>
      </c>
      <c r="WHJ333" s="534">
        <v>2028</v>
      </c>
      <c r="WHK333" s="534">
        <v>2029</v>
      </c>
      <c r="WHL333" s="534">
        <v>2030</v>
      </c>
      <c r="WHM333" s="362" t="s">
        <v>206</v>
      </c>
      <c r="WHN333" s="2"/>
      <c r="WHO333" s="534">
        <v>2025</v>
      </c>
      <c r="WHP333" s="534">
        <v>2026</v>
      </c>
      <c r="WHQ333" s="534">
        <v>2027</v>
      </c>
      <c r="WHR333" s="534">
        <v>2028</v>
      </c>
      <c r="WHS333" s="534">
        <v>2029</v>
      </c>
      <c r="WHT333" s="534">
        <v>2030</v>
      </c>
      <c r="WHU333" s="362" t="s">
        <v>206</v>
      </c>
      <c r="WHV333" s="2"/>
      <c r="WHW333" s="534">
        <v>2025</v>
      </c>
      <c r="WHX333" s="534">
        <v>2026</v>
      </c>
      <c r="WHY333" s="534">
        <v>2027</v>
      </c>
      <c r="WHZ333" s="534">
        <v>2028</v>
      </c>
      <c r="WIA333" s="534">
        <v>2029</v>
      </c>
      <c r="WIB333" s="534">
        <v>2030</v>
      </c>
      <c r="WIC333" s="362" t="s">
        <v>206</v>
      </c>
      <c r="WID333" s="2"/>
      <c r="WIE333" s="534">
        <v>2025</v>
      </c>
      <c r="WIF333" s="534">
        <v>2026</v>
      </c>
      <c r="WIG333" s="534">
        <v>2027</v>
      </c>
      <c r="WIH333" s="534">
        <v>2028</v>
      </c>
      <c r="WII333" s="534">
        <v>2029</v>
      </c>
      <c r="WIJ333" s="534">
        <v>2030</v>
      </c>
      <c r="WIK333" s="362" t="s">
        <v>206</v>
      </c>
      <c r="WIL333" s="2"/>
      <c r="WIM333" s="534">
        <v>2025</v>
      </c>
      <c r="WIN333" s="534">
        <v>2026</v>
      </c>
      <c r="WIO333" s="534">
        <v>2027</v>
      </c>
      <c r="WIP333" s="534">
        <v>2028</v>
      </c>
      <c r="WIQ333" s="534">
        <v>2029</v>
      </c>
      <c r="WIR333" s="534">
        <v>2030</v>
      </c>
      <c r="WIS333" s="362" t="s">
        <v>206</v>
      </c>
      <c r="WIT333" s="2"/>
      <c r="WIU333" s="534">
        <v>2025</v>
      </c>
      <c r="WIV333" s="534">
        <v>2026</v>
      </c>
      <c r="WIW333" s="534">
        <v>2027</v>
      </c>
      <c r="WIX333" s="534">
        <v>2028</v>
      </c>
      <c r="WIY333" s="534">
        <v>2029</v>
      </c>
      <c r="WIZ333" s="534">
        <v>2030</v>
      </c>
      <c r="WJA333" s="362" t="s">
        <v>206</v>
      </c>
      <c r="WJB333" s="2"/>
      <c r="WJC333" s="534">
        <v>2025</v>
      </c>
      <c r="WJD333" s="534">
        <v>2026</v>
      </c>
      <c r="WJE333" s="534">
        <v>2027</v>
      </c>
      <c r="WJF333" s="534">
        <v>2028</v>
      </c>
      <c r="WJG333" s="534">
        <v>2029</v>
      </c>
      <c r="WJH333" s="534">
        <v>2030</v>
      </c>
      <c r="WJI333" s="362" t="s">
        <v>206</v>
      </c>
      <c r="WJJ333" s="2"/>
      <c r="WJK333" s="534">
        <v>2025</v>
      </c>
      <c r="WJL333" s="534">
        <v>2026</v>
      </c>
      <c r="WJM333" s="534">
        <v>2027</v>
      </c>
      <c r="WJN333" s="534">
        <v>2028</v>
      </c>
      <c r="WJO333" s="534">
        <v>2029</v>
      </c>
      <c r="WJP333" s="534">
        <v>2030</v>
      </c>
      <c r="WJQ333" s="362" t="s">
        <v>206</v>
      </c>
      <c r="WJR333" s="2"/>
      <c r="WJS333" s="534">
        <v>2025</v>
      </c>
      <c r="WJT333" s="534">
        <v>2026</v>
      </c>
      <c r="WJU333" s="534">
        <v>2027</v>
      </c>
      <c r="WJV333" s="534">
        <v>2028</v>
      </c>
      <c r="WJW333" s="534">
        <v>2029</v>
      </c>
      <c r="WJX333" s="534">
        <v>2030</v>
      </c>
      <c r="WJY333" s="362" t="s">
        <v>206</v>
      </c>
      <c r="WJZ333" s="2"/>
      <c r="WKA333" s="534">
        <v>2025</v>
      </c>
      <c r="WKB333" s="534">
        <v>2026</v>
      </c>
      <c r="WKC333" s="534">
        <v>2027</v>
      </c>
      <c r="WKD333" s="534">
        <v>2028</v>
      </c>
      <c r="WKE333" s="534">
        <v>2029</v>
      </c>
      <c r="WKF333" s="534">
        <v>2030</v>
      </c>
      <c r="WKG333" s="362" t="s">
        <v>206</v>
      </c>
      <c r="WKH333" s="2"/>
      <c r="WKI333" s="534">
        <v>2025</v>
      </c>
      <c r="WKJ333" s="534">
        <v>2026</v>
      </c>
      <c r="WKK333" s="534">
        <v>2027</v>
      </c>
      <c r="WKL333" s="534">
        <v>2028</v>
      </c>
      <c r="WKM333" s="534">
        <v>2029</v>
      </c>
      <c r="WKN333" s="534">
        <v>2030</v>
      </c>
      <c r="WKO333" s="362" t="s">
        <v>206</v>
      </c>
      <c r="WKP333" s="2"/>
      <c r="WKQ333" s="534">
        <v>2025</v>
      </c>
      <c r="WKR333" s="534">
        <v>2026</v>
      </c>
      <c r="WKS333" s="534">
        <v>2027</v>
      </c>
      <c r="WKT333" s="534">
        <v>2028</v>
      </c>
      <c r="WKU333" s="534">
        <v>2029</v>
      </c>
      <c r="WKV333" s="534">
        <v>2030</v>
      </c>
      <c r="WKW333" s="362" t="s">
        <v>206</v>
      </c>
      <c r="WKX333" s="2"/>
      <c r="WKY333" s="534">
        <v>2025</v>
      </c>
      <c r="WKZ333" s="534">
        <v>2026</v>
      </c>
      <c r="WLA333" s="534">
        <v>2027</v>
      </c>
      <c r="WLB333" s="534">
        <v>2028</v>
      </c>
      <c r="WLC333" s="534">
        <v>2029</v>
      </c>
      <c r="WLD333" s="534">
        <v>2030</v>
      </c>
      <c r="WLE333" s="362" t="s">
        <v>206</v>
      </c>
      <c r="WLF333" s="2"/>
      <c r="WLG333" s="534">
        <v>2025</v>
      </c>
      <c r="WLH333" s="534">
        <v>2026</v>
      </c>
      <c r="WLI333" s="534">
        <v>2027</v>
      </c>
      <c r="WLJ333" s="534">
        <v>2028</v>
      </c>
      <c r="WLK333" s="534">
        <v>2029</v>
      </c>
      <c r="WLL333" s="534">
        <v>2030</v>
      </c>
      <c r="WLM333" s="362" t="s">
        <v>206</v>
      </c>
      <c r="WLN333" s="2"/>
      <c r="WLO333" s="534">
        <v>2025</v>
      </c>
      <c r="WLP333" s="534">
        <v>2026</v>
      </c>
      <c r="WLQ333" s="534">
        <v>2027</v>
      </c>
      <c r="WLR333" s="534">
        <v>2028</v>
      </c>
      <c r="WLS333" s="534">
        <v>2029</v>
      </c>
      <c r="WLT333" s="534">
        <v>2030</v>
      </c>
      <c r="WLU333" s="362" t="s">
        <v>206</v>
      </c>
      <c r="WLV333" s="2"/>
      <c r="WLW333" s="534">
        <v>2025</v>
      </c>
      <c r="WLX333" s="534">
        <v>2026</v>
      </c>
      <c r="WLY333" s="534">
        <v>2027</v>
      </c>
      <c r="WLZ333" s="534">
        <v>2028</v>
      </c>
      <c r="WMA333" s="534">
        <v>2029</v>
      </c>
      <c r="WMB333" s="534">
        <v>2030</v>
      </c>
      <c r="WMC333" s="362" t="s">
        <v>206</v>
      </c>
      <c r="WMD333" s="2"/>
      <c r="WME333" s="534">
        <v>2025</v>
      </c>
      <c r="WMF333" s="534">
        <v>2026</v>
      </c>
      <c r="WMG333" s="534">
        <v>2027</v>
      </c>
      <c r="WMH333" s="534">
        <v>2028</v>
      </c>
      <c r="WMI333" s="534">
        <v>2029</v>
      </c>
      <c r="WMJ333" s="534">
        <v>2030</v>
      </c>
      <c r="WMK333" s="362" t="s">
        <v>206</v>
      </c>
      <c r="WML333" s="2"/>
      <c r="WMM333" s="534">
        <v>2025</v>
      </c>
      <c r="WMN333" s="534">
        <v>2026</v>
      </c>
      <c r="WMO333" s="534">
        <v>2027</v>
      </c>
      <c r="WMP333" s="534">
        <v>2028</v>
      </c>
      <c r="WMQ333" s="534">
        <v>2029</v>
      </c>
      <c r="WMR333" s="534">
        <v>2030</v>
      </c>
      <c r="WMS333" s="362" t="s">
        <v>206</v>
      </c>
      <c r="WMT333" s="2"/>
      <c r="WMU333" s="534">
        <v>2025</v>
      </c>
      <c r="WMV333" s="534">
        <v>2026</v>
      </c>
      <c r="WMW333" s="534">
        <v>2027</v>
      </c>
      <c r="WMX333" s="534">
        <v>2028</v>
      </c>
      <c r="WMY333" s="534">
        <v>2029</v>
      </c>
      <c r="WMZ333" s="534">
        <v>2030</v>
      </c>
      <c r="WNA333" s="362" t="s">
        <v>206</v>
      </c>
      <c r="WNB333" s="2"/>
      <c r="WNC333" s="534">
        <v>2025</v>
      </c>
      <c r="WND333" s="534">
        <v>2026</v>
      </c>
      <c r="WNE333" s="534">
        <v>2027</v>
      </c>
      <c r="WNF333" s="534">
        <v>2028</v>
      </c>
      <c r="WNG333" s="534">
        <v>2029</v>
      </c>
      <c r="WNH333" s="534">
        <v>2030</v>
      </c>
      <c r="WNI333" s="362" t="s">
        <v>206</v>
      </c>
      <c r="WNJ333" s="2"/>
      <c r="WNK333" s="534">
        <v>2025</v>
      </c>
      <c r="WNL333" s="534">
        <v>2026</v>
      </c>
      <c r="WNM333" s="534">
        <v>2027</v>
      </c>
      <c r="WNN333" s="534">
        <v>2028</v>
      </c>
      <c r="WNO333" s="534">
        <v>2029</v>
      </c>
      <c r="WNP333" s="534">
        <v>2030</v>
      </c>
      <c r="WNQ333" s="362" t="s">
        <v>206</v>
      </c>
      <c r="WNR333" s="2"/>
      <c r="WNS333" s="534">
        <v>2025</v>
      </c>
      <c r="WNT333" s="534">
        <v>2026</v>
      </c>
      <c r="WNU333" s="534">
        <v>2027</v>
      </c>
      <c r="WNV333" s="534">
        <v>2028</v>
      </c>
      <c r="WNW333" s="534">
        <v>2029</v>
      </c>
      <c r="WNX333" s="534">
        <v>2030</v>
      </c>
      <c r="WNY333" s="362" t="s">
        <v>206</v>
      </c>
      <c r="WNZ333" s="2"/>
      <c r="WOA333" s="534">
        <v>2025</v>
      </c>
      <c r="WOB333" s="534">
        <v>2026</v>
      </c>
      <c r="WOC333" s="534">
        <v>2027</v>
      </c>
      <c r="WOD333" s="534">
        <v>2028</v>
      </c>
      <c r="WOE333" s="534">
        <v>2029</v>
      </c>
      <c r="WOF333" s="534">
        <v>2030</v>
      </c>
      <c r="WOG333" s="362" t="s">
        <v>206</v>
      </c>
      <c r="WOH333" s="2"/>
      <c r="WOI333" s="534">
        <v>2025</v>
      </c>
      <c r="WOJ333" s="534">
        <v>2026</v>
      </c>
      <c r="WOK333" s="534">
        <v>2027</v>
      </c>
      <c r="WOL333" s="534">
        <v>2028</v>
      </c>
      <c r="WOM333" s="534">
        <v>2029</v>
      </c>
      <c r="WON333" s="534">
        <v>2030</v>
      </c>
      <c r="WOO333" s="362" t="s">
        <v>206</v>
      </c>
      <c r="WOP333" s="2"/>
      <c r="WOQ333" s="534">
        <v>2025</v>
      </c>
      <c r="WOR333" s="534">
        <v>2026</v>
      </c>
      <c r="WOS333" s="534">
        <v>2027</v>
      </c>
      <c r="WOT333" s="534">
        <v>2028</v>
      </c>
      <c r="WOU333" s="534">
        <v>2029</v>
      </c>
      <c r="WOV333" s="534">
        <v>2030</v>
      </c>
      <c r="WOW333" s="362" t="s">
        <v>206</v>
      </c>
      <c r="WOX333" s="2"/>
      <c r="WOY333" s="534">
        <v>2025</v>
      </c>
      <c r="WOZ333" s="534">
        <v>2026</v>
      </c>
      <c r="WPA333" s="534">
        <v>2027</v>
      </c>
      <c r="WPB333" s="534">
        <v>2028</v>
      </c>
      <c r="WPC333" s="534">
        <v>2029</v>
      </c>
      <c r="WPD333" s="534">
        <v>2030</v>
      </c>
      <c r="WPE333" s="362" t="s">
        <v>206</v>
      </c>
      <c r="WPF333" s="2"/>
      <c r="WPG333" s="534">
        <v>2025</v>
      </c>
      <c r="WPH333" s="534">
        <v>2026</v>
      </c>
      <c r="WPI333" s="534">
        <v>2027</v>
      </c>
      <c r="WPJ333" s="534">
        <v>2028</v>
      </c>
      <c r="WPK333" s="534">
        <v>2029</v>
      </c>
      <c r="WPL333" s="534">
        <v>2030</v>
      </c>
      <c r="WPM333" s="362" t="s">
        <v>206</v>
      </c>
      <c r="WPN333" s="2"/>
      <c r="WPO333" s="534">
        <v>2025</v>
      </c>
      <c r="WPP333" s="534">
        <v>2026</v>
      </c>
      <c r="WPQ333" s="534">
        <v>2027</v>
      </c>
      <c r="WPR333" s="534">
        <v>2028</v>
      </c>
      <c r="WPS333" s="534">
        <v>2029</v>
      </c>
      <c r="WPT333" s="534">
        <v>2030</v>
      </c>
      <c r="WPU333" s="362" t="s">
        <v>206</v>
      </c>
      <c r="WPV333" s="2"/>
      <c r="WPW333" s="534">
        <v>2025</v>
      </c>
      <c r="WPX333" s="534">
        <v>2026</v>
      </c>
      <c r="WPY333" s="534">
        <v>2027</v>
      </c>
      <c r="WPZ333" s="534">
        <v>2028</v>
      </c>
      <c r="WQA333" s="534">
        <v>2029</v>
      </c>
      <c r="WQB333" s="534">
        <v>2030</v>
      </c>
      <c r="WQC333" s="362" t="s">
        <v>206</v>
      </c>
      <c r="WQD333" s="2"/>
      <c r="WQE333" s="534">
        <v>2025</v>
      </c>
      <c r="WQF333" s="534">
        <v>2026</v>
      </c>
      <c r="WQG333" s="534">
        <v>2027</v>
      </c>
      <c r="WQH333" s="534">
        <v>2028</v>
      </c>
      <c r="WQI333" s="534">
        <v>2029</v>
      </c>
      <c r="WQJ333" s="534">
        <v>2030</v>
      </c>
      <c r="WQK333" s="362" t="s">
        <v>206</v>
      </c>
      <c r="WQL333" s="2"/>
      <c r="WQM333" s="534">
        <v>2025</v>
      </c>
      <c r="WQN333" s="534">
        <v>2026</v>
      </c>
      <c r="WQO333" s="534">
        <v>2027</v>
      </c>
      <c r="WQP333" s="534">
        <v>2028</v>
      </c>
      <c r="WQQ333" s="534">
        <v>2029</v>
      </c>
      <c r="WQR333" s="534">
        <v>2030</v>
      </c>
      <c r="WQS333" s="362" t="s">
        <v>206</v>
      </c>
      <c r="WQT333" s="2"/>
      <c r="WQU333" s="534">
        <v>2025</v>
      </c>
      <c r="WQV333" s="534">
        <v>2026</v>
      </c>
      <c r="WQW333" s="534">
        <v>2027</v>
      </c>
      <c r="WQX333" s="534">
        <v>2028</v>
      </c>
      <c r="WQY333" s="534">
        <v>2029</v>
      </c>
      <c r="WQZ333" s="534">
        <v>2030</v>
      </c>
      <c r="WRA333" s="362" t="s">
        <v>206</v>
      </c>
      <c r="WRB333" s="2"/>
      <c r="WRC333" s="534">
        <v>2025</v>
      </c>
      <c r="WRD333" s="534">
        <v>2026</v>
      </c>
      <c r="WRE333" s="534">
        <v>2027</v>
      </c>
      <c r="WRF333" s="534">
        <v>2028</v>
      </c>
      <c r="WRG333" s="534">
        <v>2029</v>
      </c>
      <c r="WRH333" s="534">
        <v>2030</v>
      </c>
      <c r="WRI333" s="362" t="s">
        <v>206</v>
      </c>
      <c r="WRJ333" s="2"/>
      <c r="WRK333" s="534">
        <v>2025</v>
      </c>
      <c r="WRL333" s="534">
        <v>2026</v>
      </c>
      <c r="WRM333" s="534">
        <v>2027</v>
      </c>
      <c r="WRN333" s="534">
        <v>2028</v>
      </c>
      <c r="WRO333" s="534">
        <v>2029</v>
      </c>
      <c r="WRP333" s="534">
        <v>2030</v>
      </c>
      <c r="WRQ333" s="362" t="s">
        <v>206</v>
      </c>
      <c r="WRR333" s="2"/>
      <c r="WRS333" s="534">
        <v>2025</v>
      </c>
      <c r="WRT333" s="534">
        <v>2026</v>
      </c>
      <c r="WRU333" s="534">
        <v>2027</v>
      </c>
      <c r="WRV333" s="534">
        <v>2028</v>
      </c>
      <c r="WRW333" s="534">
        <v>2029</v>
      </c>
      <c r="WRX333" s="534">
        <v>2030</v>
      </c>
      <c r="WRY333" s="362" t="s">
        <v>206</v>
      </c>
      <c r="WRZ333" s="2"/>
      <c r="WSA333" s="534">
        <v>2025</v>
      </c>
      <c r="WSB333" s="534">
        <v>2026</v>
      </c>
      <c r="WSC333" s="534">
        <v>2027</v>
      </c>
      <c r="WSD333" s="534">
        <v>2028</v>
      </c>
      <c r="WSE333" s="534">
        <v>2029</v>
      </c>
      <c r="WSF333" s="534">
        <v>2030</v>
      </c>
      <c r="WSG333" s="362" t="s">
        <v>206</v>
      </c>
      <c r="WSH333" s="2"/>
      <c r="WSI333" s="534">
        <v>2025</v>
      </c>
      <c r="WSJ333" s="534">
        <v>2026</v>
      </c>
      <c r="WSK333" s="534">
        <v>2027</v>
      </c>
      <c r="WSL333" s="534">
        <v>2028</v>
      </c>
      <c r="WSM333" s="534">
        <v>2029</v>
      </c>
      <c r="WSN333" s="534">
        <v>2030</v>
      </c>
      <c r="WSO333" s="362" t="s">
        <v>206</v>
      </c>
      <c r="WSP333" s="2"/>
      <c r="WSQ333" s="534">
        <v>2025</v>
      </c>
      <c r="WSR333" s="534">
        <v>2026</v>
      </c>
      <c r="WSS333" s="534">
        <v>2027</v>
      </c>
      <c r="WST333" s="534">
        <v>2028</v>
      </c>
      <c r="WSU333" s="534">
        <v>2029</v>
      </c>
      <c r="WSV333" s="534">
        <v>2030</v>
      </c>
      <c r="WSW333" s="362" t="s">
        <v>206</v>
      </c>
      <c r="WSX333" s="2"/>
      <c r="WSY333" s="534">
        <v>2025</v>
      </c>
      <c r="WSZ333" s="534">
        <v>2026</v>
      </c>
      <c r="WTA333" s="534">
        <v>2027</v>
      </c>
      <c r="WTB333" s="534">
        <v>2028</v>
      </c>
      <c r="WTC333" s="534">
        <v>2029</v>
      </c>
      <c r="WTD333" s="534">
        <v>2030</v>
      </c>
      <c r="WTE333" s="362" t="s">
        <v>206</v>
      </c>
      <c r="WTF333" s="2"/>
      <c r="WTG333" s="534">
        <v>2025</v>
      </c>
      <c r="WTH333" s="534">
        <v>2026</v>
      </c>
      <c r="WTI333" s="534">
        <v>2027</v>
      </c>
      <c r="WTJ333" s="534">
        <v>2028</v>
      </c>
      <c r="WTK333" s="534">
        <v>2029</v>
      </c>
      <c r="WTL333" s="534">
        <v>2030</v>
      </c>
      <c r="WTM333" s="362" t="s">
        <v>206</v>
      </c>
      <c r="WTN333" s="2"/>
      <c r="WTO333" s="534">
        <v>2025</v>
      </c>
      <c r="WTP333" s="534">
        <v>2026</v>
      </c>
      <c r="WTQ333" s="534">
        <v>2027</v>
      </c>
      <c r="WTR333" s="534">
        <v>2028</v>
      </c>
      <c r="WTS333" s="534">
        <v>2029</v>
      </c>
      <c r="WTT333" s="534">
        <v>2030</v>
      </c>
      <c r="WTU333" s="362" t="s">
        <v>206</v>
      </c>
      <c r="WTV333" s="2"/>
      <c r="WTW333" s="534">
        <v>2025</v>
      </c>
      <c r="WTX333" s="534">
        <v>2026</v>
      </c>
      <c r="WTY333" s="534">
        <v>2027</v>
      </c>
      <c r="WTZ333" s="534">
        <v>2028</v>
      </c>
      <c r="WUA333" s="534">
        <v>2029</v>
      </c>
      <c r="WUB333" s="534">
        <v>2030</v>
      </c>
      <c r="WUC333" s="362" t="s">
        <v>206</v>
      </c>
      <c r="WUD333" s="2"/>
      <c r="WUE333" s="534">
        <v>2025</v>
      </c>
      <c r="WUF333" s="534">
        <v>2026</v>
      </c>
      <c r="WUG333" s="534">
        <v>2027</v>
      </c>
      <c r="WUH333" s="534">
        <v>2028</v>
      </c>
      <c r="WUI333" s="534">
        <v>2029</v>
      </c>
      <c r="WUJ333" s="534">
        <v>2030</v>
      </c>
      <c r="WUK333" s="362" t="s">
        <v>206</v>
      </c>
      <c r="WUL333" s="2"/>
      <c r="WUM333" s="534">
        <v>2025</v>
      </c>
      <c r="WUN333" s="534">
        <v>2026</v>
      </c>
      <c r="WUO333" s="534">
        <v>2027</v>
      </c>
      <c r="WUP333" s="534">
        <v>2028</v>
      </c>
      <c r="WUQ333" s="534">
        <v>2029</v>
      </c>
      <c r="WUR333" s="534">
        <v>2030</v>
      </c>
      <c r="WUS333" s="362" t="s">
        <v>206</v>
      </c>
      <c r="WUT333" s="2"/>
      <c r="WUU333" s="534">
        <v>2025</v>
      </c>
      <c r="WUV333" s="534">
        <v>2026</v>
      </c>
      <c r="WUW333" s="534">
        <v>2027</v>
      </c>
      <c r="WUX333" s="534">
        <v>2028</v>
      </c>
      <c r="WUY333" s="534">
        <v>2029</v>
      </c>
      <c r="WUZ333" s="534">
        <v>2030</v>
      </c>
      <c r="WVA333" s="362" t="s">
        <v>206</v>
      </c>
      <c r="WVB333" s="2"/>
      <c r="WVC333" s="534">
        <v>2025</v>
      </c>
      <c r="WVD333" s="534">
        <v>2026</v>
      </c>
      <c r="WVE333" s="534">
        <v>2027</v>
      </c>
      <c r="WVF333" s="534">
        <v>2028</v>
      </c>
      <c r="WVG333" s="534">
        <v>2029</v>
      </c>
      <c r="WVH333" s="534">
        <v>2030</v>
      </c>
      <c r="WVI333" s="362" t="s">
        <v>206</v>
      </c>
      <c r="WVJ333" s="2"/>
      <c r="WVK333" s="534">
        <v>2025</v>
      </c>
      <c r="WVL333" s="534">
        <v>2026</v>
      </c>
      <c r="WVM333" s="534">
        <v>2027</v>
      </c>
      <c r="WVN333" s="534">
        <v>2028</v>
      </c>
      <c r="WVO333" s="534">
        <v>2029</v>
      </c>
      <c r="WVP333" s="534">
        <v>2030</v>
      </c>
      <c r="WVQ333" s="362" t="s">
        <v>206</v>
      </c>
      <c r="WVR333" s="2"/>
      <c r="WVS333" s="534">
        <v>2025</v>
      </c>
      <c r="WVT333" s="534">
        <v>2026</v>
      </c>
      <c r="WVU333" s="534">
        <v>2027</v>
      </c>
      <c r="WVV333" s="534">
        <v>2028</v>
      </c>
      <c r="WVW333" s="534">
        <v>2029</v>
      </c>
      <c r="WVX333" s="534">
        <v>2030</v>
      </c>
      <c r="WVY333" s="362" t="s">
        <v>206</v>
      </c>
      <c r="WVZ333" s="2"/>
      <c r="WWA333" s="534">
        <v>2025</v>
      </c>
      <c r="WWB333" s="534">
        <v>2026</v>
      </c>
      <c r="WWC333" s="534">
        <v>2027</v>
      </c>
      <c r="WWD333" s="534">
        <v>2028</v>
      </c>
      <c r="WWE333" s="534">
        <v>2029</v>
      </c>
      <c r="WWF333" s="534">
        <v>2030</v>
      </c>
      <c r="WWG333" s="362" t="s">
        <v>206</v>
      </c>
      <c r="WWH333" s="2"/>
      <c r="WWI333" s="534">
        <v>2025</v>
      </c>
      <c r="WWJ333" s="534">
        <v>2026</v>
      </c>
      <c r="WWK333" s="534">
        <v>2027</v>
      </c>
      <c r="WWL333" s="534">
        <v>2028</v>
      </c>
      <c r="WWM333" s="534">
        <v>2029</v>
      </c>
      <c r="WWN333" s="534">
        <v>2030</v>
      </c>
      <c r="WWO333" s="362" t="s">
        <v>206</v>
      </c>
      <c r="WWP333" s="2"/>
      <c r="WWQ333" s="534">
        <v>2025</v>
      </c>
      <c r="WWR333" s="534">
        <v>2026</v>
      </c>
      <c r="WWS333" s="534">
        <v>2027</v>
      </c>
      <c r="WWT333" s="534">
        <v>2028</v>
      </c>
      <c r="WWU333" s="534">
        <v>2029</v>
      </c>
      <c r="WWV333" s="534">
        <v>2030</v>
      </c>
      <c r="WWW333" s="362" t="s">
        <v>206</v>
      </c>
      <c r="WWX333" s="2"/>
      <c r="WWY333" s="534">
        <v>2025</v>
      </c>
      <c r="WWZ333" s="534">
        <v>2026</v>
      </c>
      <c r="WXA333" s="534">
        <v>2027</v>
      </c>
      <c r="WXB333" s="534">
        <v>2028</v>
      </c>
      <c r="WXC333" s="534">
        <v>2029</v>
      </c>
      <c r="WXD333" s="534">
        <v>2030</v>
      </c>
      <c r="WXE333" s="362" t="s">
        <v>206</v>
      </c>
      <c r="WXF333" s="2"/>
      <c r="WXG333" s="534">
        <v>2025</v>
      </c>
      <c r="WXH333" s="534">
        <v>2026</v>
      </c>
      <c r="WXI333" s="534">
        <v>2027</v>
      </c>
      <c r="WXJ333" s="534">
        <v>2028</v>
      </c>
      <c r="WXK333" s="534">
        <v>2029</v>
      </c>
      <c r="WXL333" s="534">
        <v>2030</v>
      </c>
      <c r="WXM333" s="362" t="s">
        <v>206</v>
      </c>
      <c r="WXN333" s="2"/>
      <c r="WXO333" s="534">
        <v>2025</v>
      </c>
      <c r="WXP333" s="534">
        <v>2026</v>
      </c>
      <c r="WXQ333" s="534">
        <v>2027</v>
      </c>
      <c r="WXR333" s="534">
        <v>2028</v>
      </c>
      <c r="WXS333" s="534">
        <v>2029</v>
      </c>
      <c r="WXT333" s="534">
        <v>2030</v>
      </c>
      <c r="WXU333" s="362" t="s">
        <v>206</v>
      </c>
      <c r="WXV333" s="2"/>
      <c r="WXW333" s="534">
        <v>2025</v>
      </c>
      <c r="WXX333" s="534">
        <v>2026</v>
      </c>
      <c r="WXY333" s="534">
        <v>2027</v>
      </c>
      <c r="WXZ333" s="534">
        <v>2028</v>
      </c>
      <c r="WYA333" s="534">
        <v>2029</v>
      </c>
      <c r="WYB333" s="534">
        <v>2030</v>
      </c>
      <c r="WYC333" s="362" t="s">
        <v>206</v>
      </c>
      <c r="WYD333" s="2"/>
      <c r="WYE333" s="534">
        <v>2025</v>
      </c>
      <c r="WYF333" s="534">
        <v>2026</v>
      </c>
      <c r="WYG333" s="534">
        <v>2027</v>
      </c>
      <c r="WYH333" s="534">
        <v>2028</v>
      </c>
      <c r="WYI333" s="534">
        <v>2029</v>
      </c>
      <c r="WYJ333" s="534">
        <v>2030</v>
      </c>
      <c r="WYK333" s="362" t="s">
        <v>206</v>
      </c>
      <c r="WYL333" s="2"/>
      <c r="WYM333" s="534">
        <v>2025</v>
      </c>
      <c r="WYN333" s="534">
        <v>2026</v>
      </c>
      <c r="WYO333" s="534">
        <v>2027</v>
      </c>
      <c r="WYP333" s="534">
        <v>2028</v>
      </c>
      <c r="WYQ333" s="534">
        <v>2029</v>
      </c>
      <c r="WYR333" s="534">
        <v>2030</v>
      </c>
      <c r="WYS333" s="362" t="s">
        <v>206</v>
      </c>
      <c r="WYT333" s="2"/>
      <c r="WYU333" s="534">
        <v>2025</v>
      </c>
      <c r="WYV333" s="534">
        <v>2026</v>
      </c>
      <c r="WYW333" s="534">
        <v>2027</v>
      </c>
      <c r="WYX333" s="534">
        <v>2028</v>
      </c>
      <c r="WYY333" s="534">
        <v>2029</v>
      </c>
      <c r="WYZ333" s="534">
        <v>2030</v>
      </c>
      <c r="WZA333" s="362" t="s">
        <v>206</v>
      </c>
      <c r="WZB333" s="2"/>
      <c r="WZC333" s="534">
        <v>2025</v>
      </c>
      <c r="WZD333" s="534">
        <v>2026</v>
      </c>
      <c r="WZE333" s="534">
        <v>2027</v>
      </c>
      <c r="WZF333" s="534">
        <v>2028</v>
      </c>
      <c r="WZG333" s="534">
        <v>2029</v>
      </c>
      <c r="WZH333" s="534">
        <v>2030</v>
      </c>
      <c r="WZI333" s="362" t="s">
        <v>206</v>
      </c>
      <c r="WZJ333" s="2"/>
      <c r="WZK333" s="534">
        <v>2025</v>
      </c>
      <c r="WZL333" s="534">
        <v>2026</v>
      </c>
      <c r="WZM333" s="534">
        <v>2027</v>
      </c>
      <c r="WZN333" s="534">
        <v>2028</v>
      </c>
      <c r="WZO333" s="534">
        <v>2029</v>
      </c>
      <c r="WZP333" s="534">
        <v>2030</v>
      </c>
      <c r="WZQ333" s="362" t="s">
        <v>206</v>
      </c>
      <c r="WZR333" s="2"/>
      <c r="WZS333" s="534">
        <v>2025</v>
      </c>
      <c r="WZT333" s="534">
        <v>2026</v>
      </c>
      <c r="WZU333" s="534">
        <v>2027</v>
      </c>
      <c r="WZV333" s="534">
        <v>2028</v>
      </c>
      <c r="WZW333" s="534">
        <v>2029</v>
      </c>
      <c r="WZX333" s="534">
        <v>2030</v>
      </c>
      <c r="WZY333" s="362" t="s">
        <v>206</v>
      </c>
      <c r="WZZ333" s="2"/>
      <c r="XAA333" s="534">
        <v>2025</v>
      </c>
      <c r="XAB333" s="534">
        <v>2026</v>
      </c>
      <c r="XAC333" s="534">
        <v>2027</v>
      </c>
      <c r="XAD333" s="534">
        <v>2028</v>
      </c>
      <c r="XAE333" s="534">
        <v>2029</v>
      </c>
      <c r="XAF333" s="534">
        <v>2030</v>
      </c>
      <c r="XAG333" s="362" t="s">
        <v>206</v>
      </c>
      <c r="XAH333" s="2"/>
      <c r="XAI333" s="534">
        <v>2025</v>
      </c>
      <c r="XAJ333" s="534">
        <v>2026</v>
      </c>
      <c r="XAK333" s="534">
        <v>2027</v>
      </c>
      <c r="XAL333" s="534">
        <v>2028</v>
      </c>
      <c r="XAM333" s="534">
        <v>2029</v>
      </c>
      <c r="XAN333" s="534">
        <v>2030</v>
      </c>
      <c r="XAO333" s="362" t="s">
        <v>206</v>
      </c>
      <c r="XAP333" s="2"/>
      <c r="XAQ333" s="534">
        <v>2025</v>
      </c>
      <c r="XAR333" s="534">
        <v>2026</v>
      </c>
      <c r="XAS333" s="534">
        <v>2027</v>
      </c>
      <c r="XAT333" s="534">
        <v>2028</v>
      </c>
      <c r="XAU333" s="534">
        <v>2029</v>
      </c>
      <c r="XAV333" s="534">
        <v>2030</v>
      </c>
      <c r="XAW333" s="362" t="s">
        <v>206</v>
      </c>
      <c r="XAX333" s="2"/>
      <c r="XAY333" s="534">
        <v>2025</v>
      </c>
      <c r="XAZ333" s="534">
        <v>2026</v>
      </c>
      <c r="XBA333" s="534">
        <v>2027</v>
      </c>
      <c r="XBB333" s="534">
        <v>2028</v>
      </c>
      <c r="XBC333" s="534">
        <v>2029</v>
      </c>
      <c r="XBD333" s="534">
        <v>2030</v>
      </c>
      <c r="XBE333" s="362" t="s">
        <v>206</v>
      </c>
      <c r="XBF333" s="2"/>
      <c r="XBG333" s="534">
        <v>2025</v>
      </c>
      <c r="XBH333" s="534">
        <v>2026</v>
      </c>
      <c r="XBI333" s="534">
        <v>2027</v>
      </c>
      <c r="XBJ333" s="534">
        <v>2028</v>
      </c>
      <c r="XBK333" s="534">
        <v>2029</v>
      </c>
      <c r="XBL333" s="534">
        <v>2030</v>
      </c>
      <c r="XBM333" s="362" t="s">
        <v>206</v>
      </c>
      <c r="XBN333" s="2"/>
      <c r="XBO333" s="534">
        <v>2025</v>
      </c>
      <c r="XBP333" s="534">
        <v>2026</v>
      </c>
      <c r="XBQ333" s="534">
        <v>2027</v>
      </c>
      <c r="XBR333" s="534">
        <v>2028</v>
      </c>
      <c r="XBS333" s="534">
        <v>2029</v>
      </c>
      <c r="XBT333" s="534">
        <v>2030</v>
      </c>
      <c r="XBU333" s="362" t="s">
        <v>206</v>
      </c>
      <c r="XBV333" s="2"/>
      <c r="XBW333" s="534">
        <v>2025</v>
      </c>
      <c r="XBX333" s="534">
        <v>2026</v>
      </c>
      <c r="XBY333" s="534">
        <v>2027</v>
      </c>
      <c r="XBZ333" s="534">
        <v>2028</v>
      </c>
      <c r="XCA333" s="534">
        <v>2029</v>
      </c>
      <c r="XCB333" s="534">
        <v>2030</v>
      </c>
      <c r="XCC333" s="362" t="s">
        <v>206</v>
      </c>
      <c r="XCD333" s="2"/>
      <c r="XCE333" s="534">
        <v>2025</v>
      </c>
      <c r="XCF333" s="534">
        <v>2026</v>
      </c>
      <c r="XCG333" s="534">
        <v>2027</v>
      </c>
      <c r="XCH333" s="534">
        <v>2028</v>
      </c>
      <c r="XCI333" s="534">
        <v>2029</v>
      </c>
      <c r="XCJ333" s="534">
        <v>2030</v>
      </c>
      <c r="XCK333" s="362" t="s">
        <v>206</v>
      </c>
      <c r="XCL333" s="2"/>
      <c r="XCM333" s="534">
        <v>2025</v>
      </c>
      <c r="XCN333" s="534">
        <v>2026</v>
      </c>
      <c r="XCO333" s="534">
        <v>2027</v>
      </c>
      <c r="XCP333" s="534">
        <v>2028</v>
      </c>
      <c r="XCQ333" s="534">
        <v>2029</v>
      </c>
      <c r="XCR333" s="534">
        <v>2030</v>
      </c>
      <c r="XCS333" s="362" t="s">
        <v>206</v>
      </c>
      <c r="XCT333" s="2"/>
      <c r="XCU333" s="534">
        <v>2025</v>
      </c>
      <c r="XCV333" s="534">
        <v>2026</v>
      </c>
      <c r="XCW333" s="534">
        <v>2027</v>
      </c>
      <c r="XCX333" s="534">
        <v>2028</v>
      </c>
      <c r="XCY333" s="534">
        <v>2029</v>
      </c>
      <c r="XCZ333" s="534">
        <v>2030</v>
      </c>
      <c r="XDA333" s="362" t="s">
        <v>206</v>
      </c>
      <c r="XDB333" s="2"/>
      <c r="XDC333" s="534">
        <v>2025</v>
      </c>
      <c r="XDD333" s="534">
        <v>2026</v>
      </c>
      <c r="XDE333" s="534">
        <v>2027</v>
      </c>
      <c r="XDF333" s="534">
        <v>2028</v>
      </c>
      <c r="XDG333" s="534">
        <v>2029</v>
      </c>
      <c r="XDH333" s="534">
        <v>2030</v>
      </c>
      <c r="XDI333" s="362" t="s">
        <v>206</v>
      </c>
      <c r="XDJ333" s="2"/>
      <c r="XDK333" s="534">
        <v>2025</v>
      </c>
      <c r="XDL333" s="534">
        <v>2026</v>
      </c>
      <c r="XDM333" s="534">
        <v>2027</v>
      </c>
      <c r="XDN333" s="534">
        <v>2028</v>
      </c>
      <c r="XDO333" s="534">
        <v>2029</v>
      </c>
      <c r="XDP333" s="534">
        <v>2030</v>
      </c>
      <c r="XDQ333" s="362" t="s">
        <v>206</v>
      </c>
      <c r="XDR333" s="2"/>
      <c r="XDS333" s="534">
        <v>2025</v>
      </c>
      <c r="XDT333" s="534">
        <v>2026</v>
      </c>
      <c r="XDU333" s="534">
        <v>2027</v>
      </c>
      <c r="XDV333" s="534">
        <v>2028</v>
      </c>
      <c r="XDW333" s="534">
        <v>2029</v>
      </c>
      <c r="XDX333" s="534">
        <v>2030</v>
      </c>
      <c r="XDY333" s="362" t="s">
        <v>206</v>
      </c>
      <c r="XDZ333" s="2"/>
      <c r="XEA333" s="534">
        <v>2025</v>
      </c>
      <c r="XEB333" s="534">
        <v>2026</v>
      </c>
      <c r="XEC333" s="534">
        <v>2027</v>
      </c>
      <c r="XED333" s="534">
        <v>2028</v>
      </c>
      <c r="XEE333" s="534">
        <v>2029</v>
      </c>
      <c r="XEF333" s="534">
        <v>2030</v>
      </c>
      <c r="XEG333" s="362" t="s">
        <v>206</v>
      </c>
      <c r="XEH333" s="2"/>
      <c r="XEI333" s="534">
        <v>2025</v>
      </c>
      <c r="XEJ333" s="534">
        <v>2026</v>
      </c>
      <c r="XEK333" s="534">
        <v>2027</v>
      </c>
      <c r="XEL333" s="534">
        <v>2028</v>
      </c>
      <c r="XEM333" s="534">
        <v>2029</v>
      </c>
      <c r="XEN333" s="534">
        <v>2030</v>
      </c>
      <c r="XEO333" s="362" t="s">
        <v>206</v>
      </c>
      <c r="XEP333" s="2"/>
      <c r="XEQ333" s="534">
        <v>2025</v>
      </c>
      <c r="XER333" s="534">
        <v>2026</v>
      </c>
      <c r="XES333" s="534">
        <v>2027</v>
      </c>
      <c r="XET333" s="534">
        <v>2028</v>
      </c>
      <c r="XEU333" s="534">
        <v>2029</v>
      </c>
      <c r="XEV333" s="534">
        <v>2030</v>
      </c>
      <c r="XEW333" s="362" t="s">
        <v>206</v>
      </c>
      <c r="XEX333" s="2"/>
      <c r="XEY333" s="534">
        <v>2025</v>
      </c>
      <c r="XEZ333" s="534">
        <v>2026</v>
      </c>
      <c r="XFA333" s="534">
        <v>2027</v>
      </c>
      <c r="XFB333" s="534">
        <v>2028</v>
      </c>
      <c r="XFC333" s="534">
        <v>2029</v>
      </c>
      <c r="XFD333" s="534">
        <v>2030</v>
      </c>
    </row>
    <row r="334" spans="1:16384" ht="14.5">
      <c r="K334" s="535">
        <f t="shared" ref="K334:N334" si="157">K301+K314+K327</f>
        <v>0</v>
      </c>
      <c r="L334" s="535">
        <f t="shared" si="157"/>
        <v>0</v>
      </c>
      <c r="M334" s="535" t="e">
        <f t="shared" si="157"/>
        <v>#VALUE!</v>
      </c>
      <c r="N334" s="535">
        <f t="shared" si="157"/>
        <v>104.08542905619622</v>
      </c>
      <c r="O334" s="2"/>
      <c r="P334" s="402"/>
      <c r="Q334" s="533" t="s">
        <v>287</v>
      </c>
      <c r="R334" s="2"/>
      <c r="S334" s="535">
        <f t="shared" ref="S334:V334" si="158">S301+S314+S327</f>
        <v>0</v>
      </c>
      <c r="T334" s="535">
        <f t="shared" si="158"/>
        <v>0</v>
      </c>
      <c r="U334" s="535" t="e">
        <f t="shared" si="158"/>
        <v>#VALUE!</v>
      </c>
      <c r="V334" s="535">
        <f t="shared" si="158"/>
        <v>144.21787060771467</v>
      </c>
      <c r="W334" s="2"/>
      <c r="X334" s="402"/>
      <c r="Y334" s="533" t="s">
        <v>287</v>
      </c>
      <c r="Z334" s="2"/>
      <c r="AA334" s="535">
        <f t="shared" ref="AA334:AD334" si="159">AA301+AA314+AA327</f>
        <v>0</v>
      </c>
      <c r="AB334" s="535">
        <f t="shared" si="159"/>
        <v>0</v>
      </c>
      <c r="AC334" s="535" t="e">
        <f t="shared" si="159"/>
        <v>#VALUE!</v>
      </c>
      <c r="AD334" s="535">
        <f t="shared" si="159"/>
        <v>45.042074127648071</v>
      </c>
      <c r="AE334" s="2"/>
      <c r="AF334" s="402"/>
      <c r="AG334" s="533" t="s">
        <v>287</v>
      </c>
      <c r="AH334" s="2"/>
      <c r="AI334" s="535">
        <f t="shared" ref="AI334:AL334" si="160">AI301+AI314+AI327</f>
        <v>0</v>
      </c>
      <c r="AJ334" s="535">
        <f t="shared" si="160"/>
        <v>0</v>
      </c>
      <c r="AK334" s="535">
        <f t="shared" si="160"/>
        <v>0</v>
      </c>
      <c r="AL334" s="535">
        <f t="shared" si="160"/>
        <v>0</v>
      </c>
      <c r="AM334" s="2"/>
      <c r="AN334" s="402"/>
      <c r="AO334" s="533" t="s">
        <v>287</v>
      </c>
      <c r="AP334" s="2"/>
      <c r="AQ334" s="535">
        <f t="shared" ref="AQ334:AT334" si="161">AQ301+AQ314+AQ327</f>
        <v>0</v>
      </c>
      <c r="AR334" s="535">
        <f t="shared" si="161"/>
        <v>0</v>
      </c>
      <c r="AS334" s="535">
        <f t="shared" si="161"/>
        <v>0</v>
      </c>
      <c r="AT334" s="535">
        <f t="shared" si="161"/>
        <v>0</v>
      </c>
      <c r="AU334" s="2"/>
      <c r="AV334" s="402"/>
      <c r="AW334" s="533" t="s">
        <v>287</v>
      </c>
      <c r="AX334" s="2"/>
      <c r="AY334" s="535">
        <f t="shared" ref="AY334:BB334" si="162">AY301+AY314+AY327</f>
        <v>0</v>
      </c>
      <c r="AZ334" s="535">
        <f t="shared" si="162"/>
        <v>0</v>
      </c>
      <c r="BA334" s="535">
        <f t="shared" si="162"/>
        <v>0</v>
      </c>
      <c r="BB334" s="535">
        <f t="shared" si="162"/>
        <v>0</v>
      </c>
      <c r="BC334" s="2"/>
      <c r="BD334" s="402"/>
      <c r="BE334" s="533" t="s">
        <v>287</v>
      </c>
      <c r="BF334" s="2"/>
      <c r="BG334" s="535">
        <f t="shared" ref="BG334:BJ334" si="163">BG301+BG314+BG327</f>
        <v>0</v>
      </c>
      <c r="BH334" s="535">
        <f t="shared" si="163"/>
        <v>0</v>
      </c>
      <c r="BI334" s="535">
        <f t="shared" si="163"/>
        <v>0</v>
      </c>
      <c r="BJ334" s="535">
        <f t="shared" si="163"/>
        <v>0</v>
      </c>
      <c r="BK334" s="2"/>
      <c r="BL334" s="402"/>
      <c r="BM334" s="533" t="s">
        <v>287</v>
      </c>
      <c r="BN334" s="2"/>
      <c r="BO334" s="535">
        <f t="shared" ref="BO334:BR334" si="164">BO301+BO314+BO327</f>
        <v>0</v>
      </c>
      <c r="BP334" s="535">
        <f t="shared" si="164"/>
        <v>0</v>
      </c>
      <c r="BQ334" s="535">
        <f t="shared" si="164"/>
        <v>0</v>
      </c>
      <c r="BR334" s="535">
        <f t="shared" si="164"/>
        <v>0</v>
      </c>
      <c r="BS334" s="2"/>
      <c r="BT334" s="402"/>
      <c r="BU334" s="533" t="s">
        <v>287</v>
      </c>
      <c r="BV334" s="2"/>
      <c r="BW334" s="535">
        <f t="shared" ref="BW334:BZ334" si="165">BW301+BW314+BW327</f>
        <v>0</v>
      </c>
      <c r="BX334" s="535">
        <f t="shared" si="165"/>
        <v>0</v>
      </c>
      <c r="BY334" s="535">
        <f t="shared" si="165"/>
        <v>0</v>
      </c>
      <c r="BZ334" s="535">
        <f t="shared" si="165"/>
        <v>0</v>
      </c>
      <c r="CA334" s="2"/>
      <c r="CB334" s="402"/>
      <c r="CC334" s="533" t="s">
        <v>287</v>
      </c>
      <c r="CD334" s="2"/>
      <c r="CE334" s="535">
        <f t="shared" ref="CE334:CH334" si="166">CE301+CE314+CE327</f>
        <v>0</v>
      </c>
      <c r="CF334" s="535">
        <f t="shared" si="166"/>
        <v>0</v>
      </c>
      <c r="CG334" s="535">
        <f t="shared" si="166"/>
        <v>0</v>
      </c>
      <c r="CH334" s="535">
        <f t="shared" si="166"/>
        <v>0</v>
      </c>
      <c r="CI334" s="2"/>
      <c r="CJ334" s="402"/>
      <c r="CK334" s="533" t="s">
        <v>287</v>
      </c>
      <c r="CL334" s="2"/>
      <c r="CM334" s="535">
        <f t="shared" ref="CM334:CP334" si="167">CM301+CM314+CM327</f>
        <v>0</v>
      </c>
      <c r="CN334" s="535">
        <f t="shared" si="167"/>
        <v>0</v>
      </c>
      <c r="CO334" s="535">
        <f t="shared" si="167"/>
        <v>0</v>
      </c>
      <c r="CP334" s="535">
        <f t="shared" si="167"/>
        <v>0</v>
      </c>
      <c r="CQ334" s="2"/>
      <c r="CR334" s="402"/>
      <c r="CS334" s="533" t="s">
        <v>287</v>
      </c>
      <c r="CT334" s="2"/>
      <c r="CU334" s="535">
        <f t="shared" ref="CU334:CX334" si="168">CU301+CU314+CU327</f>
        <v>0</v>
      </c>
      <c r="CV334" s="535">
        <f t="shared" si="168"/>
        <v>0</v>
      </c>
      <c r="CW334" s="535">
        <f t="shared" si="168"/>
        <v>0</v>
      </c>
      <c r="CX334" s="535">
        <f t="shared" si="168"/>
        <v>0</v>
      </c>
      <c r="CY334" s="2"/>
      <c r="CZ334" s="402"/>
      <c r="DA334" s="533" t="s">
        <v>287</v>
      </c>
      <c r="DB334" s="2"/>
      <c r="DC334" s="535">
        <f t="shared" ref="DC334:DF334" si="169">DC301+DC314+DC327</f>
        <v>0</v>
      </c>
      <c r="DD334" s="535">
        <f t="shared" si="169"/>
        <v>0</v>
      </c>
      <c r="DE334" s="535">
        <f t="shared" si="169"/>
        <v>0</v>
      </c>
      <c r="DF334" s="535">
        <f t="shared" si="169"/>
        <v>0</v>
      </c>
      <c r="DG334" s="2"/>
      <c r="DH334" s="402"/>
      <c r="DI334" s="533" t="s">
        <v>287</v>
      </c>
      <c r="DJ334" s="2"/>
      <c r="DK334" s="535">
        <f t="shared" ref="DK334:DN334" si="170">DK301+DK314+DK327</f>
        <v>0</v>
      </c>
      <c r="DL334" s="535">
        <f t="shared" si="170"/>
        <v>0</v>
      </c>
      <c r="DM334" s="535">
        <f t="shared" si="170"/>
        <v>0</v>
      </c>
      <c r="DN334" s="535">
        <f t="shared" si="170"/>
        <v>0</v>
      </c>
      <c r="DO334" s="2"/>
      <c r="DP334" s="402"/>
      <c r="DQ334" s="533" t="s">
        <v>287</v>
      </c>
      <c r="DR334" s="2"/>
      <c r="DS334" s="535">
        <f t="shared" ref="DS334:DV334" si="171">DS301+DS314+DS327</f>
        <v>0</v>
      </c>
      <c r="DT334" s="535">
        <f t="shared" si="171"/>
        <v>0</v>
      </c>
      <c r="DU334" s="535">
        <f t="shared" si="171"/>
        <v>0</v>
      </c>
      <c r="DV334" s="535">
        <f t="shared" si="171"/>
        <v>0</v>
      </c>
      <c r="DW334" s="2"/>
      <c r="DX334" s="402"/>
      <c r="DY334" s="533" t="s">
        <v>287</v>
      </c>
      <c r="DZ334" s="2"/>
      <c r="EA334" s="535">
        <f t="shared" ref="EA334:ED334" si="172">EA301+EA314+EA327</f>
        <v>0</v>
      </c>
      <c r="EB334" s="535">
        <f t="shared" si="172"/>
        <v>0</v>
      </c>
      <c r="EC334" s="535">
        <f t="shared" si="172"/>
        <v>0</v>
      </c>
      <c r="ED334" s="535">
        <f t="shared" si="172"/>
        <v>0</v>
      </c>
      <c r="EE334" s="2"/>
      <c r="EF334" s="402"/>
      <c r="EG334" s="533" t="s">
        <v>287</v>
      </c>
      <c r="EH334" s="2"/>
      <c r="EI334" s="535">
        <f t="shared" ref="EI334:EL334" si="173">EI301+EI314+EI327</f>
        <v>0</v>
      </c>
      <c r="EJ334" s="535">
        <f t="shared" si="173"/>
        <v>0</v>
      </c>
      <c r="EK334" s="535">
        <f t="shared" si="173"/>
        <v>0</v>
      </c>
      <c r="EL334" s="535">
        <f t="shared" si="173"/>
        <v>0</v>
      </c>
      <c r="EM334" s="2"/>
      <c r="EN334" s="402"/>
      <c r="EO334" s="533" t="s">
        <v>287</v>
      </c>
      <c r="EP334" s="2"/>
      <c r="EQ334" s="535">
        <f t="shared" ref="EQ334:ET334" si="174">EQ301+EQ314+EQ327</f>
        <v>0</v>
      </c>
      <c r="ER334" s="535">
        <f t="shared" si="174"/>
        <v>0</v>
      </c>
      <c r="ES334" s="535">
        <f t="shared" si="174"/>
        <v>0</v>
      </c>
      <c r="ET334" s="535">
        <f t="shared" si="174"/>
        <v>0</v>
      </c>
      <c r="EU334" s="2"/>
      <c r="EV334" s="402"/>
      <c r="EW334" s="533" t="s">
        <v>287</v>
      </c>
      <c r="EX334" s="2"/>
      <c r="EY334" s="535">
        <f t="shared" ref="EY334:FB334" si="175">EY301+EY314+EY327</f>
        <v>0</v>
      </c>
      <c r="EZ334" s="535">
        <f t="shared" si="175"/>
        <v>0</v>
      </c>
      <c r="FA334" s="535">
        <f t="shared" si="175"/>
        <v>0</v>
      </c>
      <c r="FB334" s="535">
        <f t="shared" si="175"/>
        <v>0</v>
      </c>
      <c r="FC334" s="2"/>
      <c r="FD334" s="402"/>
      <c r="FE334" s="533" t="s">
        <v>287</v>
      </c>
      <c r="FF334" s="2"/>
      <c r="FG334" s="535">
        <f t="shared" ref="FG334:FJ334" si="176">FG301+FG314+FG327</f>
        <v>0</v>
      </c>
      <c r="FH334" s="535">
        <f t="shared" si="176"/>
        <v>0</v>
      </c>
      <c r="FI334" s="535">
        <f t="shared" si="176"/>
        <v>0</v>
      </c>
      <c r="FJ334" s="535">
        <f t="shared" si="176"/>
        <v>0</v>
      </c>
      <c r="FK334" s="2"/>
      <c r="FL334" s="402"/>
      <c r="FM334" s="533" t="s">
        <v>287</v>
      </c>
      <c r="FN334" s="2"/>
      <c r="FO334" s="535">
        <f t="shared" ref="FO334:FR334" si="177">FO301+FO314+FO327</f>
        <v>0</v>
      </c>
      <c r="FP334" s="535">
        <f t="shared" si="177"/>
        <v>0</v>
      </c>
      <c r="FQ334" s="535">
        <f t="shared" si="177"/>
        <v>0</v>
      </c>
      <c r="FR334" s="535">
        <f t="shared" si="177"/>
        <v>0</v>
      </c>
      <c r="FS334" s="2"/>
      <c r="FT334" s="402"/>
      <c r="FU334" s="533" t="s">
        <v>287</v>
      </c>
      <c r="FV334" s="2"/>
      <c r="FW334" s="535">
        <f t="shared" ref="FW334:FZ334" si="178">FW301+FW314+FW327</f>
        <v>0</v>
      </c>
      <c r="FX334" s="535">
        <f t="shared" si="178"/>
        <v>0</v>
      </c>
      <c r="FY334" s="535">
        <f t="shared" si="178"/>
        <v>0</v>
      </c>
      <c r="FZ334" s="535">
        <f t="shared" si="178"/>
        <v>0</v>
      </c>
      <c r="GA334" s="2"/>
      <c r="GB334" s="402"/>
      <c r="GC334" s="533" t="s">
        <v>287</v>
      </c>
      <c r="GD334" s="2"/>
      <c r="GE334" s="535">
        <f t="shared" ref="GE334:GH334" si="179">GE301+GE314+GE327</f>
        <v>0</v>
      </c>
      <c r="GF334" s="535">
        <f t="shared" si="179"/>
        <v>0</v>
      </c>
      <c r="GG334" s="535">
        <f t="shared" si="179"/>
        <v>0</v>
      </c>
      <c r="GH334" s="535">
        <f t="shared" si="179"/>
        <v>0</v>
      </c>
      <c r="GI334" s="2"/>
      <c r="GJ334" s="402"/>
      <c r="GK334" s="533" t="s">
        <v>287</v>
      </c>
      <c r="GL334" s="2"/>
      <c r="GM334" s="535">
        <f t="shared" ref="GM334:GP334" si="180">GM301+GM314+GM327</f>
        <v>0</v>
      </c>
      <c r="GN334" s="535">
        <f t="shared" si="180"/>
        <v>0</v>
      </c>
      <c r="GO334" s="535">
        <f t="shared" si="180"/>
        <v>0</v>
      </c>
      <c r="GP334" s="535">
        <f t="shared" si="180"/>
        <v>0</v>
      </c>
      <c r="GQ334" s="2"/>
      <c r="GR334" s="402"/>
      <c r="GS334" s="533" t="s">
        <v>287</v>
      </c>
      <c r="GT334" s="2"/>
      <c r="GU334" s="535">
        <f t="shared" ref="GU334:GX334" si="181">GU301+GU314+GU327</f>
        <v>0</v>
      </c>
      <c r="GV334" s="535">
        <f t="shared" si="181"/>
        <v>0</v>
      </c>
      <c r="GW334" s="535">
        <f t="shared" si="181"/>
        <v>0</v>
      </c>
      <c r="GX334" s="535">
        <f t="shared" si="181"/>
        <v>0</v>
      </c>
      <c r="GY334" s="2"/>
      <c r="GZ334" s="402"/>
      <c r="HA334" s="533" t="s">
        <v>287</v>
      </c>
      <c r="HB334" s="2"/>
      <c r="HC334" s="535">
        <f t="shared" ref="HC334:HF334" si="182">HC301+HC314+HC327</f>
        <v>0</v>
      </c>
      <c r="HD334" s="535">
        <f t="shared" si="182"/>
        <v>0</v>
      </c>
      <c r="HE334" s="535">
        <f t="shared" si="182"/>
        <v>0</v>
      </c>
      <c r="HF334" s="535">
        <f t="shared" si="182"/>
        <v>0</v>
      </c>
      <c r="HG334" s="2"/>
      <c r="HH334" s="402"/>
      <c r="HI334" s="533" t="s">
        <v>287</v>
      </c>
      <c r="HJ334" s="2"/>
      <c r="HK334" s="535">
        <f t="shared" ref="HK334:HN334" si="183">HK301+HK314+HK327</f>
        <v>0</v>
      </c>
      <c r="HL334" s="535">
        <f t="shared" si="183"/>
        <v>0</v>
      </c>
      <c r="HM334" s="535">
        <f t="shared" si="183"/>
        <v>0</v>
      </c>
      <c r="HN334" s="535">
        <f t="shared" si="183"/>
        <v>0</v>
      </c>
      <c r="HO334" s="2"/>
      <c r="HP334" s="402"/>
      <c r="HQ334" s="533" t="s">
        <v>287</v>
      </c>
      <c r="HR334" s="2"/>
      <c r="HS334" s="535">
        <f t="shared" ref="HS334:HV334" si="184">HS301+HS314+HS327</f>
        <v>0</v>
      </c>
      <c r="HT334" s="535">
        <f t="shared" si="184"/>
        <v>0</v>
      </c>
      <c r="HU334" s="535">
        <f t="shared" si="184"/>
        <v>0</v>
      </c>
      <c r="HV334" s="535">
        <f t="shared" si="184"/>
        <v>0</v>
      </c>
      <c r="HW334" s="2"/>
      <c r="HX334" s="402"/>
      <c r="HY334" s="533" t="s">
        <v>287</v>
      </c>
      <c r="HZ334" s="2"/>
      <c r="IA334" s="535">
        <f t="shared" ref="IA334:ID334" si="185">IA301+IA314+IA327</f>
        <v>0</v>
      </c>
      <c r="IB334" s="535">
        <f t="shared" si="185"/>
        <v>0</v>
      </c>
      <c r="IC334" s="535">
        <f t="shared" si="185"/>
        <v>0</v>
      </c>
      <c r="ID334" s="535">
        <f t="shared" si="185"/>
        <v>0</v>
      </c>
      <c r="IE334" s="2"/>
      <c r="IF334" s="402"/>
      <c r="IG334" s="533" t="s">
        <v>287</v>
      </c>
      <c r="IH334" s="2"/>
      <c r="II334" s="535">
        <f t="shared" ref="II334:IL334" si="186">II301+II314+II327</f>
        <v>0</v>
      </c>
      <c r="IJ334" s="535">
        <f t="shared" si="186"/>
        <v>0</v>
      </c>
      <c r="IK334" s="535">
        <f t="shared" si="186"/>
        <v>0</v>
      </c>
      <c r="IL334" s="535">
        <f t="shared" si="186"/>
        <v>0</v>
      </c>
      <c r="IM334" s="2"/>
      <c r="IN334" s="402"/>
      <c r="IO334" s="533" t="s">
        <v>287</v>
      </c>
      <c r="IP334" s="2"/>
      <c r="IQ334" s="535">
        <f t="shared" ref="IQ334:IT334" si="187">IQ301+IQ314+IQ327</f>
        <v>0</v>
      </c>
      <c r="IR334" s="535">
        <f t="shared" si="187"/>
        <v>0</v>
      </c>
      <c r="IS334" s="535">
        <f t="shared" si="187"/>
        <v>0</v>
      </c>
      <c r="IT334" s="535">
        <f t="shared" si="187"/>
        <v>0</v>
      </c>
      <c r="IU334" s="2"/>
      <c r="IV334" s="402"/>
      <c r="IW334" s="533" t="s">
        <v>287</v>
      </c>
      <c r="IX334" s="2"/>
      <c r="IY334" s="535">
        <f t="shared" ref="IY334:JB334" si="188">IY301+IY314+IY327</f>
        <v>0</v>
      </c>
      <c r="IZ334" s="535">
        <f t="shared" si="188"/>
        <v>0</v>
      </c>
      <c r="JA334" s="535">
        <f t="shared" si="188"/>
        <v>0</v>
      </c>
      <c r="JB334" s="535">
        <f t="shared" si="188"/>
        <v>0</v>
      </c>
      <c r="JC334" s="2"/>
      <c r="JD334" s="402"/>
      <c r="JE334" s="533" t="s">
        <v>287</v>
      </c>
      <c r="JF334" s="2"/>
      <c r="JG334" s="535">
        <f t="shared" ref="JG334:JJ334" si="189">JG301+JG314+JG327</f>
        <v>0</v>
      </c>
      <c r="JH334" s="535">
        <f t="shared" si="189"/>
        <v>0</v>
      </c>
      <c r="JI334" s="535">
        <f t="shared" si="189"/>
        <v>0</v>
      </c>
      <c r="JJ334" s="535">
        <f t="shared" si="189"/>
        <v>0</v>
      </c>
      <c r="JK334" s="2"/>
      <c r="JL334" s="402"/>
      <c r="JM334" s="533" t="s">
        <v>287</v>
      </c>
      <c r="JN334" s="2"/>
      <c r="JO334" s="535">
        <f t="shared" ref="JO334:JR334" si="190">JO301+JO314+JO327</f>
        <v>0</v>
      </c>
      <c r="JP334" s="535">
        <f t="shared" si="190"/>
        <v>0</v>
      </c>
      <c r="JQ334" s="535">
        <f t="shared" si="190"/>
        <v>0</v>
      </c>
      <c r="JR334" s="535">
        <f t="shared" si="190"/>
        <v>0</v>
      </c>
      <c r="JS334" s="2"/>
      <c r="JT334" s="402"/>
      <c r="JU334" s="533" t="s">
        <v>287</v>
      </c>
      <c r="JV334" s="2"/>
      <c r="JW334" s="535">
        <f t="shared" ref="JW334:JZ334" si="191">JW301+JW314+JW327</f>
        <v>0</v>
      </c>
      <c r="JX334" s="535">
        <f t="shared" si="191"/>
        <v>0</v>
      </c>
      <c r="JY334" s="535">
        <f t="shared" si="191"/>
        <v>0</v>
      </c>
      <c r="JZ334" s="535">
        <f t="shared" si="191"/>
        <v>0</v>
      </c>
      <c r="KA334" s="2"/>
      <c r="KB334" s="402"/>
      <c r="KC334" s="533" t="s">
        <v>287</v>
      </c>
      <c r="KD334" s="2"/>
      <c r="KE334" s="535">
        <f t="shared" ref="KE334:KH334" si="192">KE301+KE314+KE327</f>
        <v>0</v>
      </c>
      <c r="KF334" s="535">
        <f t="shared" si="192"/>
        <v>0</v>
      </c>
      <c r="KG334" s="535">
        <f t="shared" si="192"/>
        <v>0</v>
      </c>
      <c r="KH334" s="535">
        <f t="shared" si="192"/>
        <v>0</v>
      </c>
      <c r="KI334" s="2"/>
      <c r="KJ334" s="402"/>
      <c r="KK334" s="533" t="s">
        <v>287</v>
      </c>
      <c r="KL334" s="2"/>
      <c r="KM334" s="535">
        <f t="shared" ref="KM334:KP334" si="193">KM301+KM314+KM327</f>
        <v>0</v>
      </c>
      <c r="KN334" s="535">
        <f t="shared" si="193"/>
        <v>0</v>
      </c>
      <c r="KO334" s="535">
        <f t="shared" si="193"/>
        <v>0</v>
      </c>
      <c r="KP334" s="535">
        <f t="shared" si="193"/>
        <v>0</v>
      </c>
      <c r="KQ334" s="2"/>
      <c r="KR334" s="402"/>
      <c r="KS334" s="533" t="s">
        <v>287</v>
      </c>
      <c r="KT334" s="2"/>
      <c r="KU334" s="535">
        <f t="shared" ref="KU334:KX334" si="194">KU301+KU314+KU327</f>
        <v>0</v>
      </c>
      <c r="KV334" s="535">
        <f t="shared" si="194"/>
        <v>0</v>
      </c>
      <c r="KW334" s="535">
        <f t="shared" si="194"/>
        <v>0</v>
      </c>
      <c r="KX334" s="535">
        <f t="shared" si="194"/>
        <v>0</v>
      </c>
      <c r="KY334" s="2"/>
      <c r="KZ334" s="402"/>
      <c r="LA334" s="533" t="s">
        <v>287</v>
      </c>
      <c r="LB334" s="2"/>
      <c r="LC334" s="535">
        <f t="shared" ref="LC334:LF334" si="195">LC301+LC314+LC327</f>
        <v>0</v>
      </c>
      <c r="LD334" s="535">
        <f t="shared" si="195"/>
        <v>0</v>
      </c>
      <c r="LE334" s="535">
        <f t="shared" si="195"/>
        <v>0</v>
      </c>
      <c r="LF334" s="535">
        <f t="shared" si="195"/>
        <v>0</v>
      </c>
      <c r="LG334" s="2"/>
      <c r="LH334" s="402"/>
      <c r="LI334" s="533" t="s">
        <v>287</v>
      </c>
      <c r="LJ334" s="2"/>
      <c r="LK334" s="535">
        <f t="shared" ref="LK334:LN334" si="196">LK301+LK314+LK327</f>
        <v>0</v>
      </c>
      <c r="LL334" s="535">
        <f t="shared" si="196"/>
        <v>0</v>
      </c>
      <c r="LM334" s="535">
        <f t="shared" si="196"/>
        <v>0</v>
      </c>
      <c r="LN334" s="535">
        <f t="shared" si="196"/>
        <v>0</v>
      </c>
      <c r="LO334" s="2"/>
      <c r="LP334" s="402"/>
      <c r="LQ334" s="533" t="s">
        <v>287</v>
      </c>
      <c r="LR334" s="2"/>
      <c r="LS334" s="535">
        <f t="shared" ref="LS334:LV334" si="197">LS301+LS314+LS327</f>
        <v>0</v>
      </c>
      <c r="LT334" s="535">
        <f t="shared" si="197"/>
        <v>0</v>
      </c>
      <c r="LU334" s="535">
        <f t="shared" si="197"/>
        <v>0</v>
      </c>
      <c r="LV334" s="535">
        <f t="shared" si="197"/>
        <v>0</v>
      </c>
      <c r="LW334" s="2"/>
      <c r="LX334" s="402"/>
      <c r="LY334" s="533" t="s">
        <v>287</v>
      </c>
      <c r="LZ334" s="2"/>
      <c r="MA334" s="535">
        <f t="shared" ref="MA334:MD334" si="198">MA301+MA314+MA327</f>
        <v>0</v>
      </c>
      <c r="MB334" s="535">
        <f t="shared" si="198"/>
        <v>0</v>
      </c>
      <c r="MC334" s="535">
        <f t="shared" si="198"/>
        <v>0</v>
      </c>
      <c r="MD334" s="535">
        <f t="shared" si="198"/>
        <v>0</v>
      </c>
      <c r="ME334" s="2"/>
      <c r="MF334" s="402"/>
      <c r="MG334" s="533" t="s">
        <v>287</v>
      </c>
      <c r="MH334" s="2"/>
      <c r="MI334" s="535">
        <f t="shared" ref="MI334:ML334" si="199">MI301+MI314+MI327</f>
        <v>0</v>
      </c>
      <c r="MJ334" s="535">
        <f t="shared" si="199"/>
        <v>0</v>
      </c>
      <c r="MK334" s="535">
        <f t="shared" si="199"/>
        <v>0</v>
      </c>
      <c r="ML334" s="535">
        <f t="shared" si="199"/>
        <v>0</v>
      </c>
      <c r="MM334" s="2"/>
      <c r="MN334" s="402"/>
      <c r="MO334" s="533" t="s">
        <v>287</v>
      </c>
      <c r="MP334" s="2"/>
      <c r="MQ334" s="535">
        <f t="shared" ref="MQ334:MT334" si="200">MQ301+MQ314+MQ327</f>
        <v>0</v>
      </c>
      <c r="MR334" s="535">
        <f t="shared" si="200"/>
        <v>0</v>
      </c>
      <c r="MS334" s="535">
        <f t="shared" si="200"/>
        <v>0</v>
      </c>
      <c r="MT334" s="535">
        <f t="shared" si="200"/>
        <v>0</v>
      </c>
      <c r="MU334" s="2"/>
      <c r="MV334" s="402"/>
      <c r="MW334" s="533" t="s">
        <v>287</v>
      </c>
      <c r="MX334" s="2"/>
      <c r="MY334" s="535">
        <f t="shared" ref="MY334:NB334" si="201">MY301+MY314+MY327</f>
        <v>0</v>
      </c>
      <c r="MZ334" s="535">
        <f t="shared" si="201"/>
        <v>0</v>
      </c>
      <c r="NA334" s="535">
        <f t="shared" si="201"/>
        <v>0</v>
      </c>
      <c r="NB334" s="535">
        <f t="shared" si="201"/>
        <v>0</v>
      </c>
      <c r="NC334" s="2"/>
      <c r="ND334" s="402"/>
      <c r="NE334" s="533" t="s">
        <v>287</v>
      </c>
      <c r="NF334" s="2"/>
      <c r="NG334" s="535">
        <f t="shared" ref="NG334:NJ334" si="202">NG301+NG314+NG327</f>
        <v>0</v>
      </c>
      <c r="NH334" s="535">
        <f t="shared" si="202"/>
        <v>0</v>
      </c>
      <c r="NI334" s="535">
        <f t="shared" si="202"/>
        <v>0</v>
      </c>
      <c r="NJ334" s="535">
        <f t="shared" si="202"/>
        <v>0</v>
      </c>
      <c r="NK334" s="2"/>
      <c r="NL334" s="402"/>
      <c r="NM334" s="533" t="s">
        <v>287</v>
      </c>
      <c r="NN334" s="2"/>
      <c r="NO334" s="535">
        <f t="shared" ref="NO334:NR334" si="203">NO301+NO314+NO327</f>
        <v>0</v>
      </c>
      <c r="NP334" s="535">
        <f t="shared" si="203"/>
        <v>0</v>
      </c>
      <c r="NQ334" s="535">
        <f t="shared" si="203"/>
        <v>0</v>
      </c>
      <c r="NR334" s="535">
        <f t="shared" si="203"/>
        <v>0</v>
      </c>
      <c r="NS334" s="2"/>
      <c r="NT334" s="402"/>
      <c r="NU334" s="533" t="s">
        <v>287</v>
      </c>
      <c r="NV334" s="2"/>
      <c r="NW334" s="535">
        <f t="shared" ref="NW334:NZ334" si="204">NW301+NW314+NW327</f>
        <v>0</v>
      </c>
      <c r="NX334" s="535">
        <f t="shared" si="204"/>
        <v>0</v>
      </c>
      <c r="NY334" s="535">
        <f t="shared" si="204"/>
        <v>0</v>
      </c>
      <c r="NZ334" s="535">
        <f t="shared" si="204"/>
        <v>0</v>
      </c>
      <c r="OA334" s="2"/>
      <c r="OB334" s="402"/>
      <c r="OC334" s="533" t="s">
        <v>287</v>
      </c>
      <c r="OD334" s="2"/>
      <c r="OE334" s="535">
        <f t="shared" ref="OE334:OH334" si="205">OE301+OE314+OE327</f>
        <v>0</v>
      </c>
      <c r="OF334" s="535">
        <f t="shared" si="205"/>
        <v>0</v>
      </c>
      <c r="OG334" s="535">
        <f t="shared" si="205"/>
        <v>0</v>
      </c>
      <c r="OH334" s="535">
        <f t="shared" si="205"/>
        <v>0</v>
      </c>
      <c r="OI334" s="2"/>
      <c r="OJ334" s="402"/>
      <c r="OK334" s="533" t="s">
        <v>287</v>
      </c>
      <c r="OL334" s="2"/>
      <c r="OM334" s="535">
        <f t="shared" ref="OM334:OP334" si="206">OM301+OM314+OM327</f>
        <v>0</v>
      </c>
      <c r="ON334" s="535">
        <f t="shared" si="206"/>
        <v>0</v>
      </c>
      <c r="OO334" s="535">
        <f t="shared" si="206"/>
        <v>0</v>
      </c>
      <c r="OP334" s="535">
        <f t="shared" si="206"/>
        <v>0</v>
      </c>
      <c r="OQ334" s="2"/>
      <c r="OR334" s="402"/>
      <c r="OS334" s="533" t="s">
        <v>287</v>
      </c>
      <c r="OT334" s="2"/>
      <c r="OU334" s="535">
        <f t="shared" ref="OU334:OX334" si="207">OU301+OU314+OU327</f>
        <v>0</v>
      </c>
      <c r="OV334" s="535">
        <f t="shared" si="207"/>
        <v>0</v>
      </c>
      <c r="OW334" s="535">
        <f t="shared" si="207"/>
        <v>0</v>
      </c>
      <c r="OX334" s="535">
        <f t="shared" si="207"/>
        <v>0</v>
      </c>
      <c r="OY334" s="2"/>
      <c r="OZ334" s="402"/>
      <c r="PA334" s="533" t="s">
        <v>287</v>
      </c>
      <c r="PB334" s="2"/>
      <c r="PC334" s="535">
        <f t="shared" ref="PC334:PF334" si="208">PC301+PC314+PC327</f>
        <v>0</v>
      </c>
      <c r="PD334" s="535">
        <f t="shared" si="208"/>
        <v>0</v>
      </c>
      <c r="PE334" s="535">
        <f t="shared" si="208"/>
        <v>0</v>
      </c>
      <c r="PF334" s="535">
        <f t="shared" si="208"/>
        <v>0</v>
      </c>
      <c r="PG334" s="2"/>
      <c r="PH334" s="402"/>
      <c r="PI334" s="533" t="s">
        <v>287</v>
      </c>
      <c r="PJ334" s="2"/>
      <c r="PK334" s="535">
        <f t="shared" ref="PK334:PN334" si="209">PK301+PK314+PK327</f>
        <v>0</v>
      </c>
      <c r="PL334" s="535">
        <f t="shared" si="209"/>
        <v>0</v>
      </c>
      <c r="PM334" s="535">
        <f t="shared" si="209"/>
        <v>0</v>
      </c>
      <c r="PN334" s="535">
        <f t="shared" si="209"/>
        <v>0</v>
      </c>
      <c r="PO334" s="2"/>
      <c r="PP334" s="402"/>
      <c r="PQ334" s="533" t="s">
        <v>287</v>
      </c>
      <c r="PR334" s="2"/>
      <c r="PS334" s="535">
        <f t="shared" ref="PS334:PV334" si="210">PS301+PS314+PS327</f>
        <v>0</v>
      </c>
      <c r="PT334" s="535">
        <f t="shared" si="210"/>
        <v>0</v>
      </c>
      <c r="PU334" s="535">
        <f t="shared" si="210"/>
        <v>0</v>
      </c>
      <c r="PV334" s="535">
        <f t="shared" si="210"/>
        <v>0</v>
      </c>
      <c r="PW334" s="2"/>
      <c r="PX334" s="402"/>
      <c r="PY334" s="533" t="s">
        <v>287</v>
      </c>
      <c r="PZ334" s="2"/>
      <c r="QA334" s="535">
        <f t="shared" ref="QA334:QD334" si="211">QA301+QA314+QA327</f>
        <v>0</v>
      </c>
      <c r="QB334" s="535">
        <f t="shared" si="211"/>
        <v>0</v>
      </c>
      <c r="QC334" s="535">
        <f t="shared" si="211"/>
        <v>0</v>
      </c>
      <c r="QD334" s="535">
        <f t="shared" si="211"/>
        <v>0</v>
      </c>
      <c r="QE334" s="2"/>
      <c r="QF334" s="402"/>
      <c r="QG334" s="533" t="s">
        <v>287</v>
      </c>
      <c r="QH334" s="2"/>
      <c r="QI334" s="535">
        <f t="shared" ref="QI334:QL334" si="212">QI301+QI314+QI327</f>
        <v>0</v>
      </c>
      <c r="QJ334" s="535">
        <f t="shared" si="212"/>
        <v>0</v>
      </c>
      <c r="QK334" s="535">
        <f t="shared" si="212"/>
        <v>0</v>
      </c>
      <c r="QL334" s="535">
        <f t="shared" si="212"/>
        <v>0</v>
      </c>
      <c r="QM334" s="2"/>
      <c r="QN334" s="402"/>
      <c r="QO334" s="533" t="s">
        <v>287</v>
      </c>
      <c r="QP334" s="2"/>
      <c r="QQ334" s="535">
        <f t="shared" ref="QQ334:QT334" si="213">QQ301+QQ314+QQ327</f>
        <v>0</v>
      </c>
      <c r="QR334" s="535">
        <f t="shared" si="213"/>
        <v>0</v>
      </c>
      <c r="QS334" s="535">
        <f t="shared" si="213"/>
        <v>0</v>
      </c>
      <c r="QT334" s="535">
        <f t="shared" si="213"/>
        <v>0</v>
      </c>
      <c r="QU334" s="2"/>
      <c r="QV334" s="402"/>
      <c r="QW334" s="533" t="s">
        <v>287</v>
      </c>
      <c r="QX334" s="2"/>
      <c r="QY334" s="535">
        <f t="shared" ref="QY334:RB334" si="214">QY301+QY314+QY327</f>
        <v>0</v>
      </c>
      <c r="QZ334" s="535">
        <f t="shared" si="214"/>
        <v>0</v>
      </c>
      <c r="RA334" s="535">
        <f t="shared" si="214"/>
        <v>0</v>
      </c>
      <c r="RB334" s="535">
        <f t="shared" si="214"/>
        <v>0</v>
      </c>
      <c r="RC334" s="2"/>
      <c r="RD334" s="402"/>
      <c r="RE334" s="533" t="s">
        <v>287</v>
      </c>
      <c r="RF334" s="2"/>
      <c r="RG334" s="535">
        <f t="shared" ref="RG334:RJ334" si="215">RG301+RG314+RG327</f>
        <v>0</v>
      </c>
      <c r="RH334" s="535">
        <f t="shared" si="215"/>
        <v>0</v>
      </c>
      <c r="RI334" s="535">
        <f t="shared" si="215"/>
        <v>0</v>
      </c>
      <c r="RJ334" s="535">
        <f t="shared" si="215"/>
        <v>0</v>
      </c>
      <c r="RK334" s="2"/>
      <c r="RL334" s="402"/>
      <c r="RM334" s="533" t="s">
        <v>287</v>
      </c>
      <c r="RN334" s="2"/>
      <c r="RO334" s="535">
        <f t="shared" ref="RO334:RR334" si="216">RO301+RO314+RO327</f>
        <v>0</v>
      </c>
      <c r="RP334" s="535">
        <f t="shared" si="216"/>
        <v>0</v>
      </c>
      <c r="RQ334" s="535">
        <f t="shared" si="216"/>
        <v>0</v>
      </c>
      <c r="RR334" s="535">
        <f t="shared" si="216"/>
        <v>0</v>
      </c>
      <c r="RS334" s="2"/>
      <c r="RT334" s="402"/>
      <c r="RU334" s="533" t="s">
        <v>287</v>
      </c>
      <c r="RV334" s="2"/>
      <c r="RW334" s="535">
        <f t="shared" ref="RW334:RZ334" si="217">RW301+RW314+RW327</f>
        <v>0</v>
      </c>
      <c r="RX334" s="535">
        <f t="shared" si="217"/>
        <v>0</v>
      </c>
      <c r="RY334" s="535">
        <f t="shared" si="217"/>
        <v>0</v>
      </c>
      <c r="RZ334" s="535">
        <f t="shared" si="217"/>
        <v>0</v>
      </c>
      <c r="SA334" s="2"/>
      <c r="SB334" s="402"/>
      <c r="SC334" s="533" t="s">
        <v>287</v>
      </c>
      <c r="SD334" s="2"/>
      <c r="SE334" s="535">
        <f t="shared" ref="SE334:SH334" si="218">SE301+SE314+SE327</f>
        <v>0</v>
      </c>
      <c r="SF334" s="535">
        <f t="shared" si="218"/>
        <v>0</v>
      </c>
      <c r="SG334" s="535">
        <f t="shared" si="218"/>
        <v>0</v>
      </c>
      <c r="SH334" s="535">
        <f t="shared" si="218"/>
        <v>0</v>
      </c>
      <c r="SI334" s="2"/>
      <c r="SJ334" s="402"/>
      <c r="SK334" s="533" t="s">
        <v>287</v>
      </c>
      <c r="SL334" s="2"/>
      <c r="SM334" s="535">
        <f t="shared" ref="SM334:SP334" si="219">SM301+SM314+SM327</f>
        <v>0</v>
      </c>
      <c r="SN334" s="535">
        <f t="shared" si="219"/>
        <v>0</v>
      </c>
      <c r="SO334" s="535">
        <f t="shared" si="219"/>
        <v>0</v>
      </c>
      <c r="SP334" s="535">
        <f t="shared" si="219"/>
        <v>0</v>
      </c>
      <c r="SQ334" s="2"/>
      <c r="SR334" s="402"/>
      <c r="SS334" s="533" t="s">
        <v>287</v>
      </c>
      <c r="ST334" s="2"/>
      <c r="SU334" s="535">
        <f t="shared" ref="SU334:SX334" si="220">SU301+SU314+SU327</f>
        <v>0</v>
      </c>
      <c r="SV334" s="535">
        <f t="shared" si="220"/>
        <v>0</v>
      </c>
      <c r="SW334" s="535">
        <f t="shared" si="220"/>
        <v>0</v>
      </c>
      <c r="SX334" s="535">
        <f t="shared" si="220"/>
        <v>0</v>
      </c>
      <c r="SY334" s="2"/>
      <c r="SZ334" s="402"/>
      <c r="TA334" s="533" t="s">
        <v>287</v>
      </c>
      <c r="TB334" s="2"/>
      <c r="TC334" s="535">
        <f t="shared" ref="TC334:TF334" si="221">TC301+TC314+TC327</f>
        <v>0</v>
      </c>
      <c r="TD334" s="535">
        <f t="shared" si="221"/>
        <v>0</v>
      </c>
      <c r="TE334" s="535">
        <f t="shared" si="221"/>
        <v>0</v>
      </c>
      <c r="TF334" s="535">
        <f t="shared" si="221"/>
        <v>0</v>
      </c>
      <c r="TG334" s="2"/>
      <c r="TH334" s="402"/>
      <c r="TI334" s="533" t="s">
        <v>287</v>
      </c>
      <c r="TJ334" s="2"/>
      <c r="TK334" s="535">
        <f t="shared" ref="TK334:TN334" si="222">TK301+TK314+TK327</f>
        <v>0</v>
      </c>
      <c r="TL334" s="535">
        <f t="shared" si="222"/>
        <v>0</v>
      </c>
      <c r="TM334" s="535">
        <f t="shared" si="222"/>
        <v>0</v>
      </c>
      <c r="TN334" s="535">
        <f t="shared" si="222"/>
        <v>0</v>
      </c>
      <c r="TO334" s="2"/>
      <c r="TP334" s="402"/>
      <c r="TQ334" s="533" t="s">
        <v>287</v>
      </c>
      <c r="TR334" s="2"/>
      <c r="TS334" s="535">
        <f t="shared" ref="TS334:TV334" si="223">TS301+TS314+TS327</f>
        <v>0</v>
      </c>
      <c r="TT334" s="535">
        <f t="shared" si="223"/>
        <v>0</v>
      </c>
      <c r="TU334" s="535">
        <f t="shared" si="223"/>
        <v>0</v>
      </c>
      <c r="TV334" s="535">
        <f t="shared" si="223"/>
        <v>0</v>
      </c>
      <c r="TW334" s="2"/>
      <c r="TX334" s="402"/>
      <c r="TY334" s="533" t="s">
        <v>287</v>
      </c>
      <c r="TZ334" s="2"/>
      <c r="UA334" s="535">
        <f t="shared" ref="UA334:UD334" si="224">UA301+UA314+UA327</f>
        <v>0</v>
      </c>
      <c r="UB334" s="535">
        <f t="shared" si="224"/>
        <v>0</v>
      </c>
      <c r="UC334" s="535">
        <f t="shared" si="224"/>
        <v>0</v>
      </c>
      <c r="UD334" s="535">
        <f t="shared" si="224"/>
        <v>0</v>
      </c>
      <c r="UE334" s="2"/>
      <c r="UF334" s="402"/>
      <c r="UG334" s="533" t="s">
        <v>287</v>
      </c>
      <c r="UH334" s="2"/>
      <c r="UI334" s="535">
        <f t="shared" ref="UI334:UL334" si="225">UI301+UI314+UI327</f>
        <v>0</v>
      </c>
      <c r="UJ334" s="535">
        <f t="shared" si="225"/>
        <v>0</v>
      </c>
      <c r="UK334" s="535">
        <f t="shared" si="225"/>
        <v>0</v>
      </c>
      <c r="UL334" s="535">
        <f t="shared" si="225"/>
        <v>0</v>
      </c>
      <c r="UM334" s="2"/>
      <c r="UN334" s="402"/>
      <c r="UO334" s="533" t="s">
        <v>287</v>
      </c>
      <c r="UP334" s="2"/>
      <c r="UQ334" s="535">
        <f t="shared" ref="UQ334:UT334" si="226">UQ301+UQ314+UQ327</f>
        <v>0</v>
      </c>
      <c r="UR334" s="535">
        <f t="shared" si="226"/>
        <v>0</v>
      </c>
      <c r="US334" s="535">
        <f t="shared" si="226"/>
        <v>0</v>
      </c>
      <c r="UT334" s="535">
        <f t="shared" si="226"/>
        <v>0</v>
      </c>
      <c r="UU334" s="2"/>
      <c r="UV334" s="402"/>
      <c r="UW334" s="533" t="s">
        <v>287</v>
      </c>
      <c r="UX334" s="2"/>
      <c r="UY334" s="535">
        <f t="shared" ref="UY334:VB334" si="227">UY301+UY314+UY327</f>
        <v>0</v>
      </c>
      <c r="UZ334" s="535">
        <f t="shared" si="227"/>
        <v>0</v>
      </c>
      <c r="VA334" s="535">
        <f t="shared" si="227"/>
        <v>0</v>
      </c>
      <c r="VB334" s="535">
        <f t="shared" si="227"/>
        <v>0</v>
      </c>
      <c r="VC334" s="2"/>
      <c r="VD334" s="402"/>
      <c r="VE334" s="533" t="s">
        <v>287</v>
      </c>
      <c r="VF334" s="2"/>
      <c r="VG334" s="535">
        <f t="shared" ref="VG334:VJ334" si="228">VG301+VG314+VG327</f>
        <v>0</v>
      </c>
      <c r="VH334" s="535">
        <f t="shared" si="228"/>
        <v>0</v>
      </c>
      <c r="VI334" s="535">
        <f t="shared" si="228"/>
        <v>0</v>
      </c>
      <c r="VJ334" s="535">
        <f t="shared" si="228"/>
        <v>0</v>
      </c>
      <c r="VK334" s="2"/>
      <c r="VL334" s="402"/>
      <c r="VM334" s="533" t="s">
        <v>287</v>
      </c>
      <c r="VN334" s="2"/>
      <c r="VO334" s="535">
        <f t="shared" ref="VO334:VR334" si="229">VO301+VO314+VO327</f>
        <v>0</v>
      </c>
      <c r="VP334" s="535">
        <f t="shared" si="229"/>
        <v>0</v>
      </c>
      <c r="VQ334" s="535">
        <f t="shared" si="229"/>
        <v>0</v>
      </c>
      <c r="VR334" s="535">
        <f t="shared" si="229"/>
        <v>0</v>
      </c>
      <c r="VS334" s="2"/>
      <c r="VT334" s="402"/>
      <c r="VU334" s="533" t="s">
        <v>287</v>
      </c>
      <c r="VV334" s="2"/>
      <c r="VW334" s="535">
        <f t="shared" ref="VW334:VZ334" si="230">VW301+VW314+VW327</f>
        <v>0</v>
      </c>
      <c r="VX334" s="535">
        <f t="shared" si="230"/>
        <v>0</v>
      </c>
      <c r="VY334" s="535">
        <f t="shared" si="230"/>
        <v>0</v>
      </c>
      <c r="VZ334" s="535">
        <f t="shared" si="230"/>
        <v>0</v>
      </c>
      <c r="WA334" s="2"/>
      <c r="WB334" s="402"/>
      <c r="WC334" s="533" t="s">
        <v>287</v>
      </c>
      <c r="WD334" s="2"/>
      <c r="WE334" s="535">
        <f t="shared" ref="WE334:WH334" si="231">WE301+WE314+WE327</f>
        <v>0</v>
      </c>
      <c r="WF334" s="535">
        <f t="shared" si="231"/>
        <v>0</v>
      </c>
      <c r="WG334" s="535">
        <f t="shared" si="231"/>
        <v>0</v>
      </c>
      <c r="WH334" s="535">
        <f t="shared" si="231"/>
        <v>0</v>
      </c>
      <c r="WI334" s="2"/>
      <c r="WJ334" s="402"/>
      <c r="WK334" s="533" t="s">
        <v>287</v>
      </c>
      <c r="WL334" s="2"/>
      <c r="WM334" s="535">
        <f t="shared" ref="WM334:WP334" si="232">WM301+WM314+WM327</f>
        <v>0</v>
      </c>
      <c r="WN334" s="535">
        <f t="shared" si="232"/>
        <v>0</v>
      </c>
      <c r="WO334" s="535">
        <f t="shared" si="232"/>
        <v>0</v>
      </c>
      <c r="WP334" s="535">
        <f t="shared" si="232"/>
        <v>0</v>
      </c>
      <c r="WQ334" s="2"/>
      <c r="WR334" s="402"/>
      <c r="WS334" s="533" t="s">
        <v>287</v>
      </c>
      <c r="WT334" s="2"/>
      <c r="WU334" s="535">
        <f t="shared" ref="WU334:WX334" si="233">WU301+WU314+WU327</f>
        <v>0</v>
      </c>
      <c r="WV334" s="535">
        <f t="shared" si="233"/>
        <v>0</v>
      </c>
      <c r="WW334" s="535">
        <f t="shared" si="233"/>
        <v>0</v>
      </c>
      <c r="WX334" s="535">
        <f t="shared" si="233"/>
        <v>0</v>
      </c>
      <c r="WY334" s="2"/>
      <c r="WZ334" s="402"/>
      <c r="XA334" s="533" t="s">
        <v>287</v>
      </c>
      <c r="XB334" s="2"/>
      <c r="XC334" s="535">
        <f t="shared" ref="XC334:XF334" si="234">XC301+XC314+XC327</f>
        <v>0</v>
      </c>
      <c r="XD334" s="535">
        <f t="shared" si="234"/>
        <v>0</v>
      </c>
      <c r="XE334" s="535">
        <f t="shared" si="234"/>
        <v>0</v>
      </c>
      <c r="XF334" s="535">
        <f t="shared" si="234"/>
        <v>0</v>
      </c>
      <c r="XG334" s="2"/>
      <c r="XH334" s="402"/>
      <c r="XI334" s="533" t="s">
        <v>287</v>
      </c>
      <c r="XJ334" s="2"/>
      <c r="XK334" s="535">
        <f t="shared" ref="XK334:XN334" si="235">XK301+XK314+XK327</f>
        <v>0</v>
      </c>
      <c r="XL334" s="535">
        <f t="shared" si="235"/>
        <v>0</v>
      </c>
      <c r="XM334" s="535">
        <f t="shared" si="235"/>
        <v>0</v>
      </c>
      <c r="XN334" s="535">
        <f t="shared" si="235"/>
        <v>0</v>
      </c>
      <c r="XO334" s="2"/>
      <c r="XP334" s="402"/>
      <c r="XQ334" s="533" t="s">
        <v>287</v>
      </c>
      <c r="XR334" s="2"/>
      <c r="XS334" s="535">
        <f t="shared" ref="XS334:XV334" si="236">XS301+XS314+XS327</f>
        <v>0</v>
      </c>
      <c r="XT334" s="535">
        <f t="shared" si="236"/>
        <v>0</v>
      </c>
      <c r="XU334" s="535">
        <f t="shared" si="236"/>
        <v>0</v>
      </c>
      <c r="XV334" s="535">
        <f t="shared" si="236"/>
        <v>0</v>
      </c>
      <c r="XW334" s="2"/>
      <c r="XX334" s="402"/>
      <c r="XY334" s="533" t="s">
        <v>287</v>
      </c>
      <c r="XZ334" s="2"/>
      <c r="YA334" s="535">
        <f t="shared" ref="YA334:YD334" si="237">YA301+YA314+YA327</f>
        <v>0</v>
      </c>
      <c r="YB334" s="535">
        <f t="shared" si="237"/>
        <v>0</v>
      </c>
      <c r="YC334" s="535">
        <f t="shared" si="237"/>
        <v>0</v>
      </c>
      <c r="YD334" s="535">
        <f t="shared" si="237"/>
        <v>0</v>
      </c>
      <c r="YE334" s="2"/>
      <c r="YF334" s="402"/>
      <c r="YG334" s="533" t="s">
        <v>287</v>
      </c>
      <c r="YH334" s="2"/>
      <c r="YI334" s="535">
        <f t="shared" ref="YI334:YL334" si="238">YI301+YI314+YI327</f>
        <v>0</v>
      </c>
      <c r="YJ334" s="535">
        <f t="shared" si="238"/>
        <v>0</v>
      </c>
      <c r="YK334" s="535">
        <f t="shared" si="238"/>
        <v>0</v>
      </c>
      <c r="YL334" s="535">
        <f t="shared" si="238"/>
        <v>0</v>
      </c>
      <c r="YM334" s="2"/>
      <c r="YN334" s="402"/>
      <c r="YO334" s="533" t="s">
        <v>287</v>
      </c>
      <c r="YP334" s="2"/>
      <c r="YQ334" s="535">
        <f t="shared" ref="YQ334:YT334" si="239">YQ301+YQ314+YQ327</f>
        <v>0</v>
      </c>
      <c r="YR334" s="535">
        <f t="shared" si="239"/>
        <v>0</v>
      </c>
      <c r="YS334" s="535">
        <f t="shared" si="239"/>
        <v>0</v>
      </c>
      <c r="YT334" s="535">
        <f t="shared" si="239"/>
        <v>0</v>
      </c>
      <c r="YU334" s="2"/>
      <c r="YV334" s="402"/>
      <c r="YW334" s="533" t="s">
        <v>287</v>
      </c>
      <c r="YX334" s="2"/>
      <c r="YY334" s="535">
        <f t="shared" ref="YY334:ZB334" si="240">YY301+YY314+YY327</f>
        <v>0</v>
      </c>
      <c r="YZ334" s="535">
        <f t="shared" si="240"/>
        <v>0</v>
      </c>
      <c r="ZA334" s="535">
        <f t="shared" si="240"/>
        <v>0</v>
      </c>
      <c r="ZB334" s="535">
        <f t="shared" si="240"/>
        <v>0</v>
      </c>
      <c r="ZC334" s="2"/>
      <c r="ZD334" s="402"/>
      <c r="ZE334" s="533" t="s">
        <v>287</v>
      </c>
      <c r="ZF334" s="2"/>
      <c r="ZG334" s="535">
        <f t="shared" ref="ZG334:ZJ334" si="241">ZG301+ZG314+ZG327</f>
        <v>0</v>
      </c>
      <c r="ZH334" s="535">
        <f t="shared" si="241"/>
        <v>0</v>
      </c>
      <c r="ZI334" s="535">
        <f t="shared" si="241"/>
        <v>0</v>
      </c>
      <c r="ZJ334" s="535">
        <f t="shared" si="241"/>
        <v>0</v>
      </c>
      <c r="ZK334" s="2"/>
      <c r="ZL334" s="402"/>
      <c r="ZM334" s="533" t="s">
        <v>287</v>
      </c>
      <c r="ZN334" s="2"/>
      <c r="ZO334" s="535">
        <f t="shared" ref="ZO334:ZR334" si="242">ZO301+ZO314+ZO327</f>
        <v>0</v>
      </c>
      <c r="ZP334" s="535">
        <f t="shared" si="242"/>
        <v>0</v>
      </c>
      <c r="ZQ334" s="535">
        <f t="shared" si="242"/>
        <v>0</v>
      </c>
      <c r="ZR334" s="535">
        <f t="shared" si="242"/>
        <v>0</v>
      </c>
      <c r="ZS334" s="2"/>
      <c r="ZT334" s="402"/>
      <c r="ZU334" s="533" t="s">
        <v>287</v>
      </c>
      <c r="ZV334" s="2"/>
      <c r="ZW334" s="535">
        <f t="shared" ref="ZW334:ZZ334" si="243">ZW301+ZW314+ZW327</f>
        <v>0</v>
      </c>
      <c r="ZX334" s="535">
        <f t="shared" si="243"/>
        <v>0</v>
      </c>
      <c r="ZY334" s="535">
        <f t="shared" si="243"/>
        <v>0</v>
      </c>
      <c r="ZZ334" s="535">
        <f t="shared" si="243"/>
        <v>0</v>
      </c>
      <c r="AAA334" s="2"/>
      <c r="AAB334" s="402"/>
      <c r="AAC334" s="533" t="s">
        <v>287</v>
      </c>
      <c r="AAD334" s="2"/>
      <c r="AAE334" s="535">
        <f t="shared" ref="AAE334:AAH334" si="244">AAE301+AAE314+AAE327</f>
        <v>0</v>
      </c>
      <c r="AAF334" s="535">
        <f t="shared" si="244"/>
        <v>0</v>
      </c>
      <c r="AAG334" s="535">
        <f t="shared" si="244"/>
        <v>0</v>
      </c>
      <c r="AAH334" s="535">
        <f t="shared" si="244"/>
        <v>0</v>
      </c>
      <c r="AAI334" s="2"/>
      <c r="AAJ334" s="402"/>
      <c r="AAK334" s="533" t="s">
        <v>287</v>
      </c>
      <c r="AAL334" s="2"/>
      <c r="AAM334" s="535">
        <f t="shared" ref="AAM334:AAP334" si="245">AAM301+AAM314+AAM327</f>
        <v>0</v>
      </c>
      <c r="AAN334" s="535">
        <f t="shared" si="245"/>
        <v>0</v>
      </c>
      <c r="AAO334" s="535">
        <f t="shared" si="245"/>
        <v>0</v>
      </c>
      <c r="AAP334" s="535">
        <f t="shared" si="245"/>
        <v>0</v>
      </c>
      <c r="AAQ334" s="2"/>
      <c r="AAR334" s="402"/>
      <c r="AAS334" s="533" t="s">
        <v>287</v>
      </c>
      <c r="AAT334" s="2"/>
      <c r="AAU334" s="535">
        <f t="shared" ref="AAU334:AAX334" si="246">AAU301+AAU314+AAU327</f>
        <v>0</v>
      </c>
      <c r="AAV334" s="535">
        <f t="shared" si="246"/>
        <v>0</v>
      </c>
      <c r="AAW334" s="535">
        <f t="shared" si="246"/>
        <v>0</v>
      </c>
      <c r="AAX334" s="535">
        <f t="shared" si="246"/>
        <v>0</v>
      </c>
      <c r="AAY334" s="2"/>
      <c r="AAZ334" s="402"/>
      <c r="ABA334" s="533" t="s">
        <v>287</v>
      </c>
      <c r="ABB334" s="2"/>
      <c r="ABC334" s="535">
        <f t="shared" ref="ABC334:ABF334" si="247">ABC301+ABC314+ABC327</f>
        <v>0</v>
      </c>
      <c r="ABD334" s="535">
        <f t="shared" si="247"/>
        <v>0</v>
      </c>
      <c r="ABE334" s="535">
        <f t="shared" si="247"/>
        <v>0</v>
      </c>
      <c r="ABF334" s="535">
        <f t="shared" si="247"/>
        <v>0</v>
      </c>
      <c r="ABG334" s="2"/>
      <c r="ABH334" s="402"/>
      <c r="ABI334" s="533" t="s">
        <v>287</v>
      </c>
      <c r="ABJ334" s="2"/>
      <c r="ABK334" s="535">
        <f t="shared" ref="ABK334:ABN334" si="248">ABK301+ABK314+ABK327</f>
        <v>0</v>
      </c>
      <c r="ABL334" s="535">
        <f t="shared" si="248"/>
        <v>0</v>
      </c>
      <c r="ABM334" s="535">
        <f t="shared" si="248"/>
        <v>0</v>
      </c>
      <c r="ABN334" s="535">
        <f t="shared" si="248"/>
        <v>0</v>
      </c>
      <c r="ABO334" s="2"/>
      <c r="ABP334" s="402"/>
      <c r="ABQ334" s="533" t="s">
        <v>287</v>
      </c>
      <c r="ABR334" s="2"/>
      <c r="ABS334" s="535">
        <f t="shared" ref="ABS334:ABV334" si="249">ABS301+ABS314+ABS327</f>
        <v>0</v>
      </c>
      <c r="ABT334" s="535">
        <f t="shared" si="249"/>
        <v>0</v>
      </c>
      <c r="ABU334" s="535">
        <f t="shared" si="249"/>
        <v>0</v>
      </c>
      <c r="ABV334" s="535">
        <f t="shared" si="249"/>
        <v>0</v>
      </c>
      <c r="ABW334" s="2"/>
      <c r="ABX334" s="402"/>
      <c r="ABY334" s="533" t="s">
        <v>287</v>
      </c>
      <c r="ABZ334" s="2"/>
      <c r="ACA334" s="535">
        <f t="shared" ref="ACA334:ACD334" si="250">ACA301+ACA314+ACA327</f>
        <v>0</v>
      </c>
      <c r="ACB334" s="535">
        <f t="shared" si="250"/>
        <v>0</v>
      </c>
      <c r="ACC334" s="535">
        <f t="shared" si="250"/>
        <v>0</v>
      </c>
      <c r="ACD334" s="535">
        <f t="shared" si="250"/>
        <v>0</v>
      </c>
      <c r="ACE334" s="2"/>
      <c r="ACF334" s="402"/>
      <c r="ACG334" s="533" t="s">
        <v>287</v>
      </c>
      <c r="ACH334" s="2"/>
      <c r="ACI334" s="535">
        <f t="shared" ref="ACI334:ACL334" si="251">ACI301+ACI314+ACI327</f>
        <v>0</v>
      </c>
      <c r="ACJ334" s="535">
        <f t="shared" si="251"/>
        <v>0</v>
      </c>
      <c r="ACK334" s="535">
        <f t="shared" si="251"/>
        <v>0</v>
      </c>
      <c r="ACL334" s="535">
        <f t="shared" si="251"/>
        <v>0</v>
      </c>
      <c r="ACM334" s="2"/>
      <c r="ACN334" s="402"/>
      <c r="ACO334" s="533" t="s">
        <v>287</v>
      </c>
      <c r="ACP334" s="2"/>
      <c r="ACQ334" s="535">
        <f t="shared" ref="ACQ334:ACT334" si="252">ACQ301+ACQ314+ACQ327</f>
        <v>0</v>
      </c>
      <c r="ACR334" s="535">
        <f t="shared" si="252"/>
        <v>0</v>
      </c>
      <c r="ACS334" s="535">
        <f t="shared" si="252"/>
        <v>0</v>
      </c>
      <c r="ACT334" s="535">
        <f t="shared" si="252"/>
        <v>0</v>
      </c>
      <c r="ACU334" s="2"/>
      <c r="ACV334" s="402"/>
      <c r="ACW334" s="533" t="s">
        <v>287</v>
      </c>
      <c r="ACX334" s="2"/>
      <c r="ACY334" s="535">
        <f t="shared" ref="ACY334:ADB334" si="253">ACY301+ACY314+ACY327</f>
        <v>0</v>
      </c>
      <c r="ACZ334" s="535">
        <f t="shared" si="253"/>
        <v>0</v>
      </c>
      <c r="ADA334" s="535">
        <f t="shared" si="253"/>
        <v>0</v>
      </c>
      <c r="ADB334" s="535">
        <f t="shared" si="253"/>
        <v>0</v>
      </c>
      <c r="ADC334" s="2"/>
      <c r="ADD334" s="402"/>
      <c r="ADE334" s="533" t="s">
        <v>287</v>
      </c>
      <c r="ADF334" s="2"/>
      <c r="ADG334" s="535">
        <f t="shared" ref="ADG334:ADJ334" si="254">ADG301+ADG314+ADG327</f>
        <v>0</v>
      </c>
      <c r="ADH334" s="535">
        <f t="shared" si="254"/>
        <v>0</v>
      </c>
      <c r="ADI334" s="535">
        <f t="shared" si="254"/>
        <v>0</v>
      </c>
      <c r="ADJ334" s="535">
        <f t="shared" si="254"/>
        <v>0</v>
      </c>
      <c r="ADK334" s="2"/>
      <c r="ADL334" s="402"/>
      <c r="ADM334" s="533" t="s">
        <v>287</v>
      </c>
      <c r="ADN334" s="2"/>
      <c r="ADO334" s="535">
        <f t="shared" ref="ADO334:ADR334" si="255">ADO301+ADO314+ADO327</f>
        <v>0</v>
      </c>
      <c r="ADP334" s="535">
        <f t="shared" si="255"/>
        <v>0</v>
      </c>
      <c r="ADQ334" s="535">
        <f t="shared" si="255"/>
        <v>0</v>
      </c>
      <c r="ADR334" s="535">
        <f t="shared" si="255"/>
        <v>0</v>
      </c>
      <c r="ADS334" s="2"/>
      <c r="ADT334" s="402"/>
      <c r="ADU334" s="533" t="s">
        <v>287</v>
      </c>
      <c r="ADV334" s="2"/>
      <c r="ADW334" s="535">
        <f t="shared" ref="ADW334:ADZ334" si="256">ADW301+ADW314+ADW327</f>
        <v>0</v>
      </c>
      <c r="ADX334" s="535">
        <f t="shared" si="256"/>
        <v>0</v>
      </c>
      <c r="ADY334" s="535">
        <f t="shared" si="256"/>
        <v>0</v>
      </c>
      <c r="ADZ334" s="535">
        <f t="shared" si="256"/>
        <v>0</v>
      </c>
      <c r="AEA334" s="2"/>
      <c r="AEB334" s="402"/>
      <c r="AEC334" s="533" t="s">
        <v>287</v>
      </c>
      <c r="AED334" s="2"/>
      <c r="AEE334" s="535">
        <f t="shared" ref="AEE334:AEH334" si="257">AEE301+AEE314+AEE327</f>
        <v>0</v>
      </c>
      <c r="AEF334" s="535">
        <f t="shared" si="257"/>
        <v>0</v>
      </c>
      <c r="AEG334" s="535">
        <f t="shared" si="257"/>
        <v>0</v>
      </c>
      <c r="AEH334" s="535">
        <f t="shared" si="257"/>
        <v>0</v>
      </c>
      <c r="AEI334" s="2"/>
      <c r="AEJ334" s="402"/>
      <c r="AEK334" s="533" t="s">
        <v>287</v>
      </c>
      <c r="AEL334" s="2"/>
      <c r="AEM334" s="535">
        <f t="shared" ref="AEM334:AEP334" si="258">AEM301+AEM314+AEM327</f>
        <v>0</v>
      </c>
      <c r="AEN334" s="535">
        <f t="shared" si="258"/>
        <v>0</v>
      </c>
      <c r="AEO334" s="535">
        <f t="shared" si="258"/>
        <v>0</v>
      </c>
      <c r="AEP334" s="535">
        <f t="shared" si="258"/>
        <v>0</v>
      </c>
      <c r="AEQ334" s="2"/>
      <c r="AER334" s="402"/>
      <c r="AES334" s="533" t="s">
        <v>287</v>
      </c>
      <c r="AET334" s="2"/>
      <c r="AEU334" s="535">
        <f t="shared" ref="AEU334:AEX334" si="259">AEU301+AEU314+AEU327</f>
        <v>0</v>
      </c>
      <c r="AEV334" s="535">
        <f t="shared" si="259"/>
        <v>0</v>
      </c>
      <c r="AEW334" s="535">
        <f t="shared" si="259"/>
        <v>0</v>
      </c>
      <c r="AEX334" s="535">
        <f t="shared" si="259"/>
        <v>0</v>
      </c>
      <c r="AEY334" s="2"/>
      <c r="AEZ334" s="402"/>
      <c r="AFA334" s="533" t="s">
        <v>287</v>
      </c>
      <c r="AFB334" s="2"/>
      <c r="AFC334" s="535">
        <f t="shared" ref="AFC334:AFF334" si="260">AFC301+AFC314+AFC327</f>
        <v>0</v>
      </c>
      <c r="AFD334" s="535">
        <f t="shared" si="260"/>
        <v>0</v>
      </c>
      <c r="AFE334" s="535">
        <f t="shared" si="260"/>
        <v>0</v>
      </c>
      <c r="AFF334" s="535">
        <f t="shared" si="260"/>
        <v>0</v>
      </c>
      <c r="AFG334" s="2"/>
      <c r="AFH334" s="402"/>
      <c r="AFI334" s="533" t="s">
        <v>287</v>
      </c>
      <c r="AFJ334" s="2"/>
      <c r="AFK334" s="535">
        <f t="shared" ref="AFK334:AFN334" si="261">AFK301+AFK314+AFK327</f>
        <v>0</v>
      </c>
      <c r="AFL334" s="535">
        <f t="shared" si="261"/>
        <v>0</v>
      </c>
      <c r="AFM334" s="535">
        <f t="shared" si="261"/>
        <v>0</v>
      </c>
      <c r="AFN334" s="535">
        <f t="shared" si="261"/>
        <v>0</v>
      </c>
      <c r="AFO334" s="2"/>
      <c r="AFP334" s="402"/>
      <c r="AFQ334" s="533" t="s">
        <v>287</v>
      </c>
      <c r="AFR334" s="2"/>
      <c r="AFS334" s="535">
        <f t="shared" ref="AFS334:AFV334" si="262">AFS301+AFS314+AFS327</f>
        <v>0</v>
      </c>
      <c r="AFT334" s="535">
        <f t="shared" si="262"/>
        <v>0</v>
      </c>
      <c r="AFU334" s="535">
        <f t="shared" si="262"/>
        <v>0</v>
      </c>
      <c r="AFV334" s="535">
        <f t="shared" si="262"/>
        <v>0</v>
      </c>
      <c r="AFW334" s="2"/>
      <c r="AFX334" s="402"/>
      <c r="AFY334" s="533" t="s">
        <v>287</v>
      </c>
      <c r="AFZ334" s="2"/>
      <c r="AGA334" s="535">
        <f t="shared" ref="AGA334:AGD334" si="263">AGA301+AGA314+AGA327</f>
        <v>0</v>
      </c>
      <c r="AGB334" s="535">
        <f t="shared" si="263"/>
        <v>0</v>
      </c>
      <c r="AGC334" s="535">
        <f t="shared" si="263"/>
        <v>0</v>
      </c>
      <c r="AGD334" s="535">
        <f t="shared" si="263"/>
        <v>0</v>
      </c>
      <c r="AGE334" s="2"/>
      <c r="AGF334" s="402"/>
      <c r="AGG334" s="533" t="s">
        <v>287</v>
      </c>
      <c r="AGH334" s="2"/>
      <c r="AGI334" s="535">
        <f t="shared" ref="AGI334:AGL334" si="264">AGI301+AGI314+AGI327</f>
        <v>0</v>
      </c>
      <c r="AGJ334" s="535">
        <f t="shared" si="264"/>
        <v>0</v>
      </c>
      <c r="AGK334" s="535">
        <f t="shared" si="264"/>
        <v>0</v>
      </c>
      <c r="AGL334" s="535">
        <f t="shared" si="264"/>
        <v>0</v>
      </c>
      <c r="AGM334" s="2"/>
      <c r="AGN334" s="402"/>
      <c r="AGO334" s="533" t="s">
        <v>287</v>
      </c>
      <c r="AGP334" s="2"/>
      <c r="AGQ334" s="535">
        <f t="shared" ref="AGQ334:AGT334" si="265">AGQ301+AGQ314+AGQ327</f>
        <v>0</v>
      </c>
      <c r="AGR334" s="535">
        <f t="shared" si="265"/>
        <v>0</v>
      </c>
      <c r="AGS334" s="535">
        <f t="shared" si="265"/>
        <v>0</v>
      </c>
      <c r="AGT334" s="535">
        <f t="shared" si="265"/>
        <v>0</v>
      </c>
      <c r="AGU334" s="2"/>
      <c r="AGV334" s="402"/>
      <c r="AGW334" s="533" t="s">
        <v>287</v>
      </c>
      <c r="AGX334" s="2"/>
      <c r="AGY334" s="535">
        <f t="shared" ref="AGY334:AHB334" si="266">AGY301+AGY314+AGY327</f>
        <v>0</v>
      </c>
      <c r="AGZ334" s="535">
        <f t="shared" si="266"/>
        <v>0</v>
      </c>
      <c r="AHA334" s="535">
        <f t="shared" si="266"/>
        <v>0</v>
      </c>
      <c r="AHB334" s="535">
        <f t="shared" si="266"/>
        <v>0</v>
      </c>
      <c r="AHC334" s="2"/>
      <c r="AHD334" s="402"/>
      <c r="AHE334" s="533" t="s">
        <v>287</v>
      </c>
      <c r="AHF334" s="2"/>
      <c r="AHG334" s="535">
        <f t="shared" ref="AHG334:AHJ334" si="267">AHG301+AHG314+AHG327</f>
        <v>0</v>
      </c>
      <c r="AHH334" s="535">
        <f t="shared" si="267"/>
        <v>0</v>
      </c>
      <c r="AHI334" s="535">
        <f t="shared" si="267"/>
        <v>0</v>
      </c>
      <c r="AHJ334" s="535">
        <f t="shared" si="267"/>
        <v>0</v>
      </c>
      <c r="AHK334" s="2"/>
      <c r="AHL334" s="402"/>
      <c r="AHM334" s="533" t="s">
        <v>287</v>
      </c>
      <c r="AHN334" s="2"/>
      <c r="AHO334" s="535">
        <f t="shared" ref="AHO334:AHR334" si="268">AHO301+AHO314+AHO327</f>
        <v>0</v>
      </c>
      <c r="AHP334" s="535">
        <f t="shared" si="268"/>
        <v>0</v>
      </c>
      <c r="AHQ334" s="535">
        <f t="shared" si="268"/>
        <v>0</v>
      </c>
      <c r="AHR334" s="535">
        <f t="shared" si="268"/>
        <v>0</v>
      </c>
      <c r="AHS334" s="2"/>
      <c r="AHT334" s="402"/>
      <c r="AHU334" s="533" t="s">
        <v>287</v>
      </c>
      <c r="AHV334" s="2"/>
      <c r="AHW334" s="535">
        <f t="shared" ref="AHW334:AHZ334" si="269">AHW301+AHW314+AHW327</f>
        <v>0</v>
      </c>
      <c r="AHX334" s="535">
        <f t="shared" si="269"/>
        <v>0</v>
      </c>
      <c r="AHY334" s="535">
        <f t="shared" si="269"/>
        <v>0</v>
      </c>
      <c r="AHZ334" s="535">
        <f t="shared" si="269"/>
        <v>0</v>
      </c>
      <c r="AIA334" s="2"/>
      <c r="AIB334" s="402"/>
      <c r="AIC334" s="533" t="s">
        <v>287</v>
      </c>
      <c r="AID334" s="2"/>
      <c r="AIE334" s="535">
        <f t="shared" ref="AIE334:AIH334" si="270">AIE301+AIE314+AIE327</f>
        <v>0</v>
      </c>
      <c r="AIF334" s="535">
        <f t="shared" si="270"/>
        <v>0</v>
      </c>
      <c r="AIG334" s="535">
        <f t="shared" si="270"/>
        <v>0</v>
      </c>
      <c r="AIH334" s="535">
        <f t="shared" si="270"/>
        <v>0</v>
      </c>
      <c r="AII334" s="2"/>
      <c r="AIJ334" s="402"/>
      <c r="AIK334" s="533" t="s">
        <v>287</v>
      </c>
      <c r="AIL334" s="2"/>
      <c r="AIM334" s="535">
        <f t="shared" ref="AIM334:AIP334" si="271">AIM301+AIM314+AIM327</f>
        <v>0</v>
      </c>
      <c r="AIN334" s="535">
        <f t="shared" si="271"/>
        <v>0</v>
      </c>
      <c r="AIO334" s="535">
        <f t="shared" si="271"/>
        <v>0</v>
      </c>
      <c r="AIP334" s="535">
        <f t="shared" si="271"/>
        <v>0</v>
      </c>
      <c r="AIQ334" s="2"/>
      <c r="AIR334" s="402"/>
      <c r="AIS334" s="533" t="s">
        <v>287</v>
      </c>
      <c r="AIT334" s="2"/>
      <c r="AIU334" s="535">
        <f t="shared" ref="AIU334:AIX334" si="272">AIU301+AIU314+AIU327</f>
        <v>0</v>
      </c>
      <c r="AIV334" s="535">
        <f t="shared" si="272"/>
        <v>0</v>
      </c>
      <c r="AIW334" s="535">
        <f t="shared" si="272"/>
        <v>0</v>
      </c>
      <c r="AIX334" s="535">
        <f t="shared" si="272"/>
        <v>0</v>
      </c>
      <c r="AIY334" s="2"/>
      <c r="AIZ334" s="402"/>
      <c r="AJA334" s="533" t="s">
        <v>287</v>
      </c>
      <c r="AJB334" s="2"/>
      <c r="AJC334" s="535">
        <f t="shared" ref="AJC334:AJF334" si="273">AJC301+AJC314+AJC327</f>
        <v>0</v>
      </c>
      <c r="AJD334" s="535">
        <f t="shared" si="273"/>
        <v>0</v>
      </c>
      <c r="AJE334" s="535">
        <f t="shared" si="273"/>
        <v>0</v>
      </c>
      <c r="AJF334" s="535">
        <f t="shared" si="273"/>
        <v>0</v>
      </c>
      <c r="AJG334" s="2"/>
      <c r="AJH334" s="402"/>
      <c r="AJI334" s="533" t="s">
        <v>287</v>
      </c>
      <c r="AJJ334" s="2"/>
      <c r="AJK334" s="535">
        <f t="shared" ref="AJK334:AJN334" si="274">AJK301+AJK314+AJK327</f>
        <v>0</v>
      </c>
      <c r="AJL334" s="535">
        <f t="shared" si="274"/>
        <v>0</v>
      </c>
      <c r="AJM334" s="535">
        <f t="shared" si="274"/>
        <v>0</v>
      </c>
      <c r="AJN334" s="535">
        <f t="shared" si="274"/>
        <v>0</v>
      </c>
      <c r="AJO334" s="2"/>
      <c r="AJP334" s="402"/>
      <c r="AJQ334" s="533" t="s">
        <v>287</v>
      </c>
      <c r="AJR334" s="2"/>
      <c r="AJS334" s="535">
        <f t="shared" ref="AJS334:AJV334" si="275">AJS301+AJS314+AJS327</f>
        <v>0</v>
      </c>
      <c r="AJT334" s="535">
        <f t="shared" si="275"/>
        <v>0</v>
      </c>
      <c r="AJU334" s="535">
        <f t="shared" si="275"/>
        <v>0</v>
      </c>
      <c r="AJV334" s="535">
        <f t="shared" si="275"/>
        <v>0</v>
      </c>
      <c r="AJW334" s="2"/>
      <c r="AJX334" s="402"/>
      <c r="AJY334" s="533" t="s">
        <v>287</v>
      </c>
      <c r="AJZ334" s="2"/>
      <c r="AKA334" s="535">
        <f t="shared" ref="AKA334:AKD334" si="276">AKA301+AKA314+AKA327</f>
        <v>0</v>
      </c>
      <c r="AKB334" s="535">
        <f t="shared" si="276"/>
        <v>0</v>
      </c>
      <c r="AKC334" s="535">
        <f t="shared" si="276"/>
        <v>0</v>
      </c>
      <c r="AKD334" s="535">
        <f t="shared" si="276"/>
        <v>0</v>
      </c>
      <c r="AKE334" s="2"/>
      <c r="AKF334" s="402"/>
      <c r="AKG334" s="533" t="s">
        <v>287</v>
      </c>
      <c r="AKH334" s="2"/>
      <c r="AKI334" s="535">
        <f t="shared" ref="AKI334:AKL334" si="277">AKI301+AKI314+AKI327</f>
        <v>0</v>
      </c>
      <c r="AKJ334" s="535">
        <f t="shared" si="277"/>
        <v>0</v>
      </c>
      <c r="AKK334" s="535">
        <f t="shared" si="277"/>
        <v>0</v>
      </c>
      <c r="AKL334" s="535">
        <f t="shared" si="277"/>
        <v>0</v>
      </c>
      <c r="AKM334" s="2"/>
      <c r="AKN334" s="402"/>
      <c r="AKO334" s="533" t="s">
        <v>287</v>
      </c>
      <c r="AKP334" s="2"/>
      <c r="AKQ334" s="535">
        <f t="shared" ref="AKQ334:AKT334" si="278">AKQ301+AKQ314+AKQ327</f>
        <v>0</v>
      </c>
      <c r="AKR334" s="535">
        <f t="shared" si="278"/>
        <v>0</v>
      </c>
      <c r="AKS334" s="535">
        <f t="shared" si="278"/>
        <v>0</v>
      </c>
      <c r="AKT334" s="535">
        <f t="shared" si="278"/>
        <v>0</v>
      </c>
      <c r="AKU334" s="2"/>
      <c r="AKV334" s="402"/>
      <c r="AKW334" s="533" t="s">
        <v>287</v>
      </c>
      <c r="AKX334" s="2"/>
      <c r="AKY334" s="535">
        <f t="shared" ref="AKY334:ALB334" si="279">AKY301+AKY314+AKY327</f>
        <v>0</v>
      </c>
      <c r="AKZ334" s="535">
        <f t="shared" si="279"/>
        <v>0</v>
      </c>
      <c r="ALA334" s="535">
        <f t="shared" si="279"/>
        <v>0</v>
      </c>
      <c r="ALB334" s="535">
        <f t="shared" si="279"/>
        <v>0</v>
      </c>
      <c r="ALC334" s="2"/>
      <c r="ALD334" s="402"/>
      <c r="ALE334" s="533" t="s">
        <v>287</v>
      </c>
      <c r="ALF334" s="2"/>
      <c r="ALG334" s="535">
        <f t="shared" ref="ALG334:ALJ334" si="280">ALG301+ALG314+ALG327</f>
        <v>0</v>
      </c>
      <c r="ALH334" s="535">
        <f t="shared" si="280"/>
        <v>0</v>
      </c>
      <c r="ALI334" s="535">
        <f t="shared" si="280"/>
        <v>0</v>
      </c>
      <c r="ALJ334" s="535">
        <f t="shared" si="280"/>
        <v>0</v>
      </c>
      <c r="ALK334" s="2"/>
      <c r="ALL334" s="402"/>
      <c r="ALM334" s="533" t="s">
        <v>287</v>
      </c>
      <c r="ALN334" s="2"/>
      <c r="ALO334" s="535">
        <f t="shared" ref="ALO334:ALR334" si="281">ALO301+ALO314+ALO327</f>
        <v>0</v>
      </c>
      <c r="ALP334" s="535">
        <f t="shared" si="281"/>
        <v>0</v>
      </c>
      <c r="ALQ334" s="535">
        <f t="shared" si="281"/>
        <v>0</v>
      </c>
      <c r="ALR334" s="535">
        <f t="shared" si="281"/>
        <v>0</v>
      </c>
      <c r="ALS334" s="2"/>
      <c r="ALT334" s="402"/>
      <c r="ALU334" s="533" t="s">
        <v>287</v>
      </c>
      <c r="ALV334" s="2"/>
      <c r="ALW334" s="535">
        <f t="shared" ref="ALW334:ALZ334" si="282">ALW301+ALW314+ALW327</f>
        <v>0</v>
      </c>
      <c r="ALX334" s="535">
        <f t="shared" si="282"/>
        <v>0</v>
      </c>
      <c r="ALY334" s="535">
        <f t="shared" si="282"/>
        <v>0</v>
      </c>
      <c r="ALZ334" s="535">
        <f t="shared" si="282"/>
        <v>0</v>
      </c>
      <c r="AMA334" s="2"/>
      <c r="AMB334" s="402"/>
      <c r="AMC334" s="533" t="s">
        <v>287</v>
      </c>
      <c r="AMD334" s="2"/>
      <c r="AME334" s="535">
        <f t="shared" ref="AME334:AMH334" si="283">AME301+AME314+AME327</f>
        <v>0</v>
      </c>
      <c r="AMF334" s="535">
        <f t="shared" si="283"/>
        <v>0</v>
      </c>
      <c r="AMG334" s="535">
        <f t="shared" si="283"/>
        <v>0</v>
      </c>
      <c r="AMH334" s="535">
        <f t="shared" si="283"/>
        <v>0</v>
      </c>
      <c r="AMI334" s="2"/>
      <c r="AMJ334" s="402"/>
      <c r="AMK334" s="533" t="s">
        <v>287</v>
      </c>
      <c r="AML334" s="2"/>
      <c r="AMM334" s="535">
        <f t="shared" ref="AMM334:AMP334" si="284">AMM301+AMM314+AMM327</f>
        <v>0</v>
      </c>
      <c r="AMN334" s="535">
        <f t="shared" si="284"/>
        <v>0</v>
      </c>
      <c r="AMO334" s="535">
        <f t="shared" si="284"/>
        <v>0</v>
      </c>
      <c r="AMP334" s="535">
        <f t="shared" si="284"/>
        <v>0</v>
      </c>
      <c r="AMQ334" s="2"/>
      <c r="AMR334" s="402"/>
      <c r="AMS334" s="533" t="s">
        <v>287</v>
      </c>
      <c r="AMT334" s="2"/>
      <c r="AMU334" s="535">
        <f t="shared" ref="AMU334:AMX334" si="285">AMU301+AMU314+AMU327</f>
        <v>0</v>
      </c>
      <c r="AMV334" s="535">
        <f t="shared" si="285"/>
        <v>0</v>
      </c>
      <c r="AMW334" s="535">
        <f t="shared" si="285"/>
        <v>0</v>
      </c>
      <c r="AMX334" s="535">
        <f t="shared" si="285"/>
        <v>0</v>
      </c>
      <c r="AMY334" s="2"/>
      <c r="AMZ334" s="402"/>
      <c r="ANA334" s="533" t="s">
        <v>287</v>
      </c>
      <c r="ANB334" s="2"/>
      <c r="ANC334" s="535">
        <f t="shared" ref="ANC334:ANF334" si="286">ANC301+ANC314+ANC327</f>
        <v>0</v>
      </c>
      <c r="AND334" s="535">
        <f t="shared" si="286"/>
        <v>0</v>
      </c>
      <c r="ANE334" s="535">
        <f t="shared" si="286"/>
        <v>0</v>
      </c>
      <c r="ANF334" s="535">
        <f t="shared" si="286"/>
        <v>0</v>
      </c>
      <c r="ANG334" s="2"/>
      <c r="ANH334" s="402"/>
      <c r="ANI334" s="533" t="s">
        <v>287</v>
      </c>
      <c r="ANJ334" s="2"/>
      <c r="ANK334" s="535">
        <f t="shared" ref="ANK334:ANN334" si="287">ANK301+ANK314+ANK327</f>
        <v>0</v>
      </c>
      <c r="ANL334" s="535">
        <f t="shared" si="287"/>
        <v>0</v>
      </c>
      <c r="ANM334" s="535">
        <f t="shared" si="287"/>
        <v>0</v>
      </c>
      <c r="ANN334" s="535">
        <f t="shared" si="287"/>
        <v>0</v>
      </c>
      <c r="ANO334" s="2"/>
      <c r="ANP334" s="402"/>
      <c r="ANQ334" s="533" t="s">
        <v>287</v>
      </c>
      <c r="ANR334" s="2"/>
      <c r="ANS334" s="535">
        <f t="shared" ref="ANS334:ANV334" si="288">ANS301+ANS314+ANS327</f>
        <v>0</v>
      </c>
      <c r="ANT334" s="535">
        <f t="shared" si="288"/>
        <v>0</v>
      </c>
      <c r="ANU334" s="535">
        <f t="shared" si="288"/>
        <v>0</v>
      </c>
      <c r="ANV334" s="535">
        <f t="shared" si="288"/>
        <v>0</v>
      </c>
      <c r="ANW334" s="2"/>
      <c r="ANX334" s="402"/>
      <c r="ANY334" s="533" t="s">
        <v>287</v>
      </c>
      <c r="ANZ334" s="2"/>
      <c r="AOA334" s="535">
        <f t="shared" ref="AOA334:AOD334" si="289">AOA301+AOA314+AOA327</f>
        <v>0</v>
      </c>
      <c r="AOB334" s="535">
        <f t="shared" si="289"/>
        <v>0</v>
      </c>
      <c r="AOC334" s="535">
        <f t="shared" si="289"/>
        <v>0</v>
      </c>
      <c r="AOD334" s="535">
        <f t="shared" si="289"/>
        <v>0</v>
      </c>
      <c r="AOE334" s="2"/>
      <c r="AOF334" s="402"/>
      <c r="AOG334" s="533" t="s">
        <v>287</v>
      </c>
      <c r="AOH334" s="2"/>
      <c r="AOI334" s="535">
        <f t="shared" ref="AOI334:AOL334" si="290">AOI301+AOI314+AOI327</f>
        <v>0</v>
      </c>
      <c r="AOJ334" s="535">
        <f t="shared" si="290"/>
        <v>0</v>
      </c>
      <c r="AOK334" s="535">
        <f t="shared" si="290"/>
        <v>0</v>
      </c>
      <c r="AOL334" s="535">
        <f t="shared" si="290"/>
        <v>0</v>
      </c>
      <c r="AOM334" s="2"/>
      <c r="AON334" s="402"/>
      <c r="AOO334" s="533" t="s">
        <v>287</v>
      </c>
      <c r="AOP334" s="2"/>
      <c r="AOQ334" s="535">
        <f t="shared" ref="AOQ334:AOT334" si="291">AOQ301+AOQ314+AOQ327</f>
        <v>0</v>
      </c>
      <c r="AOR334" s="535">
        <f t="shared" si="291"/>
        <v>0</v>
      </c>
      <c r="AOS334" s="535">
        <f t="shared" si="291"/>
        <v>0</v>
      </c>
      <c r="AOT334" s="535">
        <f t="shared" si="291"/>
        <v>0</v>
      </c>
      <c r="AOU334" s="2"/>
      <c r="AOV334" s="402"/>
      <c r="AOW334" s="533" t="s">
        <v>287</v>
      </c>
      <c r="AOX334" s="2"/>
      <c r="AOY334" s="535">
        <f t="shared" ref="AOY334:APB334" si="292">AOY301+AOY314+AOY327</f>
        <v>0</v>
      </c>
      <c r="AOZ334" s="535">
        <f t="shared" si="292"/>
        <v>0</v>
      </c>
      <c r="APA334" s="535">
        <f t="shared" si="292"/>
        <v>0</v>
      </c>
      <c r="APB334" s="535">
        <f t="shared" si="292"/>
        <v>0</v>
      </c>
      <c r="APC334" s="2"/>
      <c r="APD334" s="402"/>
      <c r="APE334" s="533" t="s">
        <v>287</v>
      </c>
      <c r="APF334" s="2"/>
      <c r="APG334" s="535">
        <f t="shared" ref="APG334:APJ334" si="293">APG301+APG314+APG327</f>
        <v>0</v>
      </c>
      <c r="APH334" s="535">
        <f t="shared" si="293"/>
        <v>0</v>
      </c>
      <c r="API334" s="535">
        <f t="shared" si="293"/>
        <v>0</v>
      </c>
      <c r="APJ334" s="535">
        <f t="shared" si="293"/>
        <v>0</v>
      </c>
      <c r="APK334" s="2"/>
      <c r="APL334" s="402"/>
      <c r="APM334" s="533" t="s">
        <v>287</v>
      </c>
      <c r="APN334" s="2"/>
      <c r="APO334" s="535">
        <f t="shared" ref="APO334:APR334" si="294">APO301+APO314+APO327</f>
        <v>0</v>
      </c>
      <c r="APP334" s="535">
        <f t="shared" si="294"/>
        <v>0</v>
      </c>
      <c r="APQ334" s="535">
        <f t="shared" si="294"/>
        <v>0</v>
      </c>
      <c r="APR334" s="535">
        <f t="shared" si="294"/>
        <v>0</v>
      </c>
      <c r="APS334" s="2"/>
      <c r="APT334" s="402"/>
      <c r="APU334" s="533" t="s">
        <v>287</v>
      </c>
      <c r="APV334" s="2"/>
      <c r="APW334" s="535">
        <f t="shared" ref="APW334:APZ334" si="295">APW301+APW314+APW327</f>
        <v>0</v>
      </c>
      <c r="APX334" s="535">
        <f t="shared" si="295"/>
        <v>0</v>
      </c>
      <c r="APY334" s="535">
        <f t="shared" si="295"/>
        <v>0</v>
      </c>
      <c r="APZ334" s="535">
        <f t="shared" si="295"/>
        <v>0</v>
      </c>
      <c r="AQA334" s="2"/>
      <c r="AQB334" s="402"/>
      <c r="AQC334" s="533" t="s">
        <v>287</v>
      </c>
      <c r="AQD334" s="2"/>
      <c r="AQE334" s="535">
        <f t="shared" ref="AQE334:AQH334" si="296">AQE301+AQE314+AQE327</f>
        <v>0</v>
      </c>
      <c r="AQF334" s="535">
        <f t="shared" si="296"/>
        <v>0</v>
      </c>
      <c r="AQG334" s="535">
        <f t="shared" si="296"/>
        <v>0</v>
      </c>
      <c r="AQH334" s="535">
        <f t="shared" si="296"/>
        <v>0</v>
      </c>
      <c r="AQI334" s="2"/>
      <c r="AQJ334" s="402"/>
      <c r="AQK334" s="533" t="s">
        <v>287</v>
      </c>
      <c r="AQL334" s="2"/>
      <c r="AQM334" s="535">
        <f t="shared" ref="AQM334:AQP334" si="297">AQM301+AQM314+AQM327</f>
        <v>0</v>
      </c>
      <c r="AQN334" s="535">
        <f t="shared" si="297"/>
        <v>0</v>
      </c>
      <c r="AQO334" s="535">
        <f t="shared" si="297"/>
        <v>0</v>
      </c>
      <c r="AQP334" s="535">
        <f t="shared" si="297"/>
        <v>0</v>
      </c>
      <c r="AQQ334" s="2"/>
      <c r="AQR334" s="402"/>
      <c r="AQS334" s="533" t="s">
        <v>287</v>
      </c>
      <c r="AQT334" s="2"/>
      <c r="AQU334" s="535">
        <f t="shared" ref="AQU334:AQX334" si="298">AQU301+AQU314+AQU327</f>
        <v>0</v>
      </c>
      <c r="AQV334" s="535">
        <f t="shared" si="298"/>
        <v>0</v>
      </c>
      <c r="AQW334" s="535">
        <f t="shared" si="298"/>
        <v>0</v>
      </c>
      <c r="AQX334" s="535">
        <f t="shared" si="298"/>
        <v>0</v>
      </c>
      <c r="AQY334" s="2"/>
      <c r="AQZ334" s="402"/>
      <c r="ARA334" s="533" t="s">
        <v>287</v>
      </c>
      <c r="ARB334" s="2"/>
      <c r="ARC334" s="535">
        <f t="shared" ref="ARC334:ARF334" si="299">ARC301+ARC314+ARC327</f>
        <v>0</v>
      </c>
      <c r="ARD334" s="535">
        <f t="shared" si="299"/>
        <v>0</v>
      </c>
      <c r="ARE334" s="535">
        <f t="shared" si="299"/>
        <v>0</v>
      </c>
      <c r="ARF334" s="535">
        <f t="shared" si="299"/>
        <v>0</v>
      </c>
      <c r="ARG334" s="2"/>
      <c r="ARH334" s="402"/>
      <c r="ARI334" s="533" t="s">
        <v>287</v>
      </c>
      <c r="ARJ334" s="2"/>
      <c r="ARK334" s="535">
        <f t="shared" ref="ARK334:ARN334" si="300">ARK301+ARK314+ARK327</f>
        <v>0</v>
      </c>
      <c r="ARL334" s="535">
        <f t="shared" si="300"/>
        <v>0</v>
      </c>
      <c r="ARM334" s="535">
        <f t="shared" si="300"/>
        <v>0</v>
      </c>
      <c r="ARN334" s="535">
        <f t="shared" si="300"/>
        <v>0</v>
      </c>
      <c r="ARO334" s="2"/>
      <c r="ARP334" s="402"/>
      <c r="ARQ334" s="533" t="s">
        <v>287</v>
      </c>
      <c r="ARR334" s="2"/>
      <c r="ARS334" s="535">
        <f t="shared" ref="ARS334:ARV334" si="301">ARS301+ARS314+ARS327</f>
        <v>0</v>
      </c>
      <c r="ART334" s="535">
        <f t="shared" si="301"/>
        <v>0</v>
      </c>
      <c r="ARU334" s="535">
        <f t="shared" si="301"/>
        <v>0</v>
      </c>
      <c r="ARV334" s="535">
        <f t="shared" si="301"/>
        <v>0</v>
      </c>
      <c r="ARW334" s="2"/>
      <c r="ARX334" s="402"/>
      <c r="ARY334" s="533" t="s">
        <v>287</v>
      </c>
      <c r="ARZ334" s="2"/>
      <c r="ASA334" s="535">
        <f t="shared" ref="ASA334:ASD334" si="302">ASA301+ASA314+ASA327</f>
        <v>0</v>
      </c>
      <c r="ASB334" s="535">
        <f t="shared" si="302"/>
        <v>0</v>
      </c>
      <c r="ASC334" s="535">
        <f t="shared" si="302"/>
        <v>0</v>
      </c>
      <c r="ASD334" s="535">
        <f t="shared" si="302"/>
        <v>0</v>
      </c>
      <c r="ASE334" s="2"/>
      <c r="ASF334" s="402"/>
      <c r="ASG334" s="533" t="s">
        <v>287</v>
      </c>
      <c r="ASH334" s="2"/>
      <c r="ASI334" s="535">
        <f t="shared" ref="ASI334:ASL334" si="303">ASI301+ASI314+ASI327</f>
        <v>0</v>
      </c>
      <c r="ASJ334" s="535">
        <f t="shared" si="303"/>
        <v>0</v>
      </c>
      <c r="ASK334" s="535">
        <f t="shared" si="303"/>
        <v>0</v>
      </c>
      <c r="ASL334" s="535">
        <f t="shared" si="303"/>
        <v>0</v>
      </c>
      <c r="ASM334" s="2"/>
      <c r="ASN334" s="402"/>
      <c r="ASO334" s="533" t="s">
        <v>287</v>
      </c>
      <c r="ASP334" s="2"/>
      <c r="ASQ334" s="535">
        <f t="shared" ref="ASQ334:AST334" si="304">ASQ301+ASQ314+ASQ327</f>
        <v>0</v>
      </c>
      <c r="ASR334" s="535">
        <f t="shared" si="304"/>
        <v>0</v>
      </c>
      <c r="ASS334" s="535">
        <f t="shared" si="304"/>
        <v>0</v>
      </c>
      <c r="AST334" s="535">
        <f t="shared" si="304"/>
        <v>0</v>
      </c>
      <c r="ASU334" s="2"/>
      <c r="ASV334" s="402"/>
      <c r="ASW334" s="533" t="s">
        <v>287</v>
      </c>
      <c r="ASX334" s="2"/>
      <c r="ASY334" s="535">
        <f t="shared" ref="ASY334:ATB334" si="305">ASY301+ASY314+ASY327</f>
        <v>0</v>
      </c>
      <c r="ASZ334" s="535">
        <f t="shared" si="305"/>
        <v>0</v>
      </c>
      <c r="ATA334" s="535">
        <f t="shared" si="305"/>
        <v>0</v>
      </c>
      <c r="ATB334" s="535">
        <f t="shared" si="305"/>
        <v>0</v>
      </c>
      <c r="ATC334" s="2"/>
      <c r="ATD334" s="402"/>
      <c r="ATE334" s="533" t="s">
        <v>287</v>
      </c>
      <c r="ATF334" s="2"/>
      <c r="ATG334" s="535">
        <f t="shared" ref="ATG334:ATJ334" si="306">ATG301+ATG314+ATG327</f>
        <v>0</v>
      </c>
      <c r="ATH334" s="535">
        <f t="shared" si="306"/>
        <v>0</v>
      </c>
      <c r="ATI334" s="535">
        <f t="shared" si="306"/>
        <v>0</v>
      </c>
      <c r="ATJ334" s="535">
        <f t="shared" si="306"/>
        <v>0</v>
      </c>
      <c r="ATK334" s="2"/>
      <c r="ATL334" s="402"/>
      <c r="ATM334" s="533" t="s">
        <v>287</v>
      </c>
      <c r="ATN334" s="2"/>
      <c r="ATO334" s="535">
        <f t="shared" ref="ATO334:ATR334" si="307">ATO301+ATO314+ATO327</f>
        <v>0</v>
      </c>
      <c r="ATP334" s="535">
        <f t="shared" si="307"/>
        <v>0</v>
      </c>
      <c r="ATQ334" s="535">
        <f t="shared" si="307"/>
        <v>0</v>
      </c>
      <c r="ATR334" s="535">
        <f t="shared" si="307"/>
        <v>0</v>
      </c>
      <c r="ATS334" s="2"/>
      <c r="ATT334" s="402"/>
      <c r="ATU334" s="533" t="s">
        <v>287</v>
      </c>
      <c r="ATV334" s="2"/>
      <c r="ATW334" s="535">
        <f t="shared" ref="ATW334:ATZ334" si="308">ATW301+ATW314+ATW327</f>
        <v>0</v>
      </c>
      <c r="ATX334" s="535">
        <f t="shared" si="308"/>
        <v>0</v>
      </c>
      <c r="ATY334" s="535">
        <f t="shared" si="308"/>
        <v>0</v>
      </c>
      <c r="ATZ334" s="535">
        <f t="shared" si="308"/>
        <v>0</v>
      </c>
      <c r="AUA334" s="2"/>
      <c r="AUB334" s="402"/>
      <c r="AUC334" s="533" t="s">
        <v>287</v>
      </c>
      <c r="AUD334" s="2"/>
      <c r="AUE334" s="535">
        <f t="shared" ref="AUE334:AUH334" si="309">AUE301+AUE314+AUE327</f>
        <v>0</v>
      </c>
      <c r="AUF334" s="535">
        <f t="shared" si="309"/>
        <v>0</v>
      </c>
      <c r="AUG334" s="535">
        <f t="shared" si="309"/>
        <v>0</v>
      </c>
      <c r="AUH334" s="535">
        <f t="shared" si="309"/>
        <v>0</v>
      </c>
      <c r="AUI334" s="2"/>
      <c r="AUJ334" s="402"/>
      <c r="AUK334" s="533" t="s">
        <v>287</v>
      </c>
      <c r="AUL334" s="2"/>
      <c r="AUM334" s="535">
        <f t="shared" ref="AUM334:AUP334" si="310">AUM301+AUM314+AUM327</f>
        <v>0</v>
      </c>
      <c r="AUN334" s="535">
        <f t="shared" si="310"/>
        <v>0</v>
      </c>
      <c r="AUO334" s="535">
        <f t="shared" si="310"/>
        <v>0</v>
      </c>
      <c r="AUP334" s="535">
        <f t="shared" si="310"/>
        <v>0</v>
      </c>
      <c r="AUQ334" s="2"/>
      <c r="AUR334" s="402"/>
      <c r="AUS334" s="533" t="s">
        <v>287</v>
      </c>
      <c r="AUT334" s="2"/>
      <c r="AUU334" s="535">
        <f t="shared" ref="AUU334:AUX334" si="311">AUU301+AUU314+AUU327</f>
        <v>0</v>
      </c>
      <c r="AUV334" s="535">
        <f t="shared" si="311"/>
        <v>0</v>
      </c>
      <c r="AUW334" s="535">
        <f t="shared" si="311"/>
        <v>0</v>
      </c>
      <c r="AUX334" s="535">
        <f t="shared" si="311"/>
        <v>0</v>
      </c>
      <c r="AUY334" s="2"/>
      <c r="AUZ334" s="402"/>
      <c r="AVA334" s="533" t="s">
        <v>287</v>
      </c>
      <c r="AVB334" s="2"/>
      <c r="AVC334" s="535">
        <f t="shared" ref="AVC334:AVF334" si="312">AVC301+AVC314+AVC327</f>
        <v>0</v>
      </c>
      <c r="AVD334" s="535">
        <f t="shared" si="312"/>
        <v>0</v>
      </c>
      <c r="AVE334" s="535">
        <f t="shared" si="312"/>
        <v>0</v>
      </c>
      <c r="AVF334" s="535">
        <f t="shared" si="312"/>
        <v>0</v>
      </c>
      <c r="AVG334" s="2"/>
      <c r="AVH334" s="402"/>
      <c r="AVI334" s="533" t="s">
        <v>287</v>
      </c>
      <c r="AVJ334" s="2"/>
      <c r="AVK334" s="535">
        <f t="shared" ref="AVK334:AVN334" si="313">AVK301+AVK314+AVK327</f>
        <v>0</v>
      </c>
      <c r="AVL334" s="535">
        <f t="shared" si="313"/>
        <v>0</v>
      </c>
      <c r="AVM334" s="535">
        <f t="shared" si="313"/>
        <v>0</v>
      </c>
      <c r="AVN334" s="535">
        <f t="shared" si="313"/>
        <v>0</v>
      </c>
      <c r="AVO334" s="2"/>
      <c r="AVP334" s="402"/>
      <c r="AVQ334" s="533" t="s">
        <v>287</v>
      </c>
      <c r="AVR334" s="2"/>
      <c r="AVS334" s="535">
        <f t="shared" ref="AVS334:AVV334" si="314">AVS301+AVS314+AVS327</f>
        <v>0</v>
      </c>
      <c r="AVT334" s="535">
        <f t="shared" si="314"/>
        <v>0</v>
      </c>
      <c r="AVU334" s="535">
        <f t="shared" si="314"/>
        <v>0</v>
      </c>
      <c r="AVV334" s="535">
        <f t="shared" si="314"/>
        <v>0</v>
      </c>
      <c r="AVW334" s="2"/>
      <c r="AVX334" s="402"/>
      <c r="AVY334" s="533" t="s">
        <v>287</v>
      </c>
      <c r="AVZ334" s="2"/>
      <c r="AWA334" s="535">
        <f t="shared" ref="AWA334:AWD334" si="315">AWA301+AWA314+AWA327</f>
        <v>0</v>
      </c>
      <c r="AWB334" s="535">
        <f t="shared" si="315"/>
        <v>0</v>
      </c>
      <c r="AWC334" s="535">
        <f t="shared" si="315"/>
        <v>0</v>
      </c>
      <c r="AWD334" s="535">
        <f t="shared" si="315"/>
        <v>0</v>
      </c>
      <c r="AWE334" s="2"/>
      <c r="AWF334" s="402"/>
      <c r="AWG334" s="533" t="s">
        <v>287</v>
      </c>
      <c r="AWH334" s="2"/>
      <c r="AWI334" s="535">
        <f t="shared" ref="AWI334:AWL334" si="316">AWI301+AWI314+AWI327</f>
        <v>0</v>
      </c>
      <c r="AWJ334" s="535">
        <f t="shared" si="316"/>
        <v>0</v>
      </c>
      <c r="AWK334" s="535">
        <f t="shared" si="316"/>
        <v>0</v>
      </c>
      <c r="AWL334" s="535">
        <f t="shared" si="316"/>
        <v>0</v>
      </c>
      <c r="AWM334" s="2"/>
      <c r="AWN334" s="402"/>
      <c r="AWO334" s="533" t="s">
        <v>287</v>
      </c>
      <c r="AWP334" s="2"/>
      <c r="AWQ334" s="535">
        <f t="shared" ref="AWQ334:AWT334" si="317">AWQ301+AWQ314+AWQ327</f>
        <v>0</v>
      </c>
      <c r="AWR334" s="535">
        <f t="shared" si="317"/>
        <v>0</v>
      </c>
      <c r="AWS334" s="535">
        <f t="shared" si="317"/>
        <v>0</v>
      </c>
      <c r="AWT334" s="535">
        <f t="shared" si="317"/>
        <v>0</v>
      </c>
      <c r="AWU334" s="2"/>
      <c r="AWV334" s="402"/>
      <c r="AWW334" s="533" t="s">
        <v>287</v>
      </c>
      <c r="AWX334" s="2"/>
      <c r="AWY334" s="535">
        <f t="shared" ref="AWY334:AXB334" si="318">AWY301+AWY314+AWY327</f>
        <v>0</v>
      </c>
      <c r="AWZ334" s="535">
        <f t="shared" si="318"/>
        <v>0</v>
      </c>
      <c r="AXA334" s="535">
        <f t="shared" si="318"/>
        <v>0</v>
      </c>
      <c r="AXB334" s="535">
        <f t="shared" si="318"/>
        <v>0</v>
      </c>
      <c r="AXC334" s="2"/>
      <c r="AXD334" s="402"/>
      <c r="AXE334" s="533" t="s">
        <v>287</v>
      </c>
      <c r="AXF334" s="2"/>
      <c r="AXG334" s="535">
        <f t="shared" ref="AXG334:AXJ334" si="319">AXG301+AXG314+AXG327</f>
        <v>0</v>
      </c>
      <c r="AXH334" s="535">
        <f t="shared" si="319"/>
        <v>0</v>
      </c>
      <c r="AXI334" s="535">
        <f t="shared" si="319"/>
        <v>0</v>
      </c>
      <c r="AXJ334" s="535">
        <f t="shared" si="319"/>
        <v>0</v>
      </c>
      <c r="AXK334" s="2"/>
      <c r="AXL334" s="402"/>
      <c r="AXM334" s="533" t="s">
        <v>287</v>
      </c>
      <c r="AXN334" s="2"/>
      <c r="AXO334" s="535">
        <f t="shared" ref="AXO334:AXR334" si="320">AXO301+AXO314+AXO327</f>
        <v>0</v>
      </c>
      <c r="AXP334" s="535">
        <f t="shared" si="320"/>
        <v>0</v>
      </c>
      <c r="AXQ334" s="535">
        <f t="shared" si="320"/>
        <v>0</v>
      </c>
      <c r="AXR334" s="535">
        <f t="shared" si="320"/>
        <v>0</v>
      </c>
      <c r="AXS334" s="2"/>
      <c r="AXT334" s="402"/>
      <c r="AXU334" s="533" t="s">
        <v>287</v>
      </c>
      <c r="AXV334" s="2"/>
      <c r="AXW334" s="535">
        <f t="shared" ref="AXW334:AXZ334" si="321">AXW301+AXW314+AXW327</f>
        <v>0</v>
      </c>
      <c r="AXX334" s="535">
        <f t="shared" si="321"/>
        <v>0</v>
      </c>
      <c r="AXY334" s="535">
        <f t="shared" si="321"/>
        <v>0</v>
      </c>
      <c r="AXZ334" s="535">
        <f t="shared" si="321"/>
        <v>0</v>
      </c>
      <c r="AYA334" s="2"/>
      <c r="AYB334" s="402"/>
      <c r="AYC334" s="533" t="s">
        <v>287</v>
      </c>
      <c r="AYD334" s="2"/>
      <c r="AYE334" s="535">
        <f t="shared" ref="AYE334:AYH334" si="322">AYE301+AYE314+AYE327</f>
        <v>0</v>
      </c>
      <c r="AYF334" s="535">
        <f t="shared" si="322"/>
        <v>0</v>
      </c>
      <c r="AYG334" s="535">
        <f t="shared" si="322"/>
        <v>0</v>
      </c>
      <c r="AYH334" s="535">
        <f t="shared" si="322"/>
        <v>0</v>
      </c>
      <c r="AYI334" s="2"/>
      <c r="AYJ334" s="402"/>
      <c r="AYK334" s="533" t="s">
        <v>287</v>
      </c>
      <c r="AYL334" s="2"/>
      <c r="AYM334" s="535">
        <f t="shared" ref="AYM334:AYP334" si="323">AYM301+AYM314+AYM327</f>
        <v>0</v>
      </c>
      <c r="AYN334" s="535">
        <f t="shared" si="323"/>
        <v>0</v>
      </c>
      <c r="AYO334" s="535">
        <f t="shared" si="323"/>
        <v>0</v>
      </c>
      <c r="AYP334" s="535">
        <f t="shared" si="323"/>
        <v>0</v>
      </c>
      <c r="AYQ334" s="2"/>
      <c r="AYR334" s="402"/>
      <c r="AYS334" s="533" t="s">
        <v>287</v>
      </c>
      <c r="AYT334" s="2"/>
      <c r="AYU334" s="535">
        <f t="shared" ref="AYU334:AYX334" si="324">AYU301+AYU314+AYU327</f>
        <v>0</v>
      </c>
      <c r="AYV334" s="535">
        <f t="shared" si="324"/>
        <v>0</v>
      </c>
      <c r="AYW334" s="535">
        <f t="shared" si="324"/>
        <v>0</v>
      </c>
      <c r="AYX334" s="535">
        <f t="shared" si="324"/>
        <v>0</v>
      </c>
      <c r="AYY334" s="2"/>
      <c r="AYZ334" s="402"/>
      <c r="AZA334" s="533" t="s">
        <v>287</v>
      </c>
      <c r="AZB334" s="2"/>
      <c r="AZC334" s="535">
        <f t="shared" ref="AZC334:AZF334" si="325">AZC301+AZC314+AZC327</f>
        <v>0</v>
      </c>
      <c r="AZD334" s="535">
        <f t="shared" si="325"/>
        <v>0</v>
      </c>
      <c r="AZE334" s="535">
        <f t="shared" si="325"/>
        <v>0</v>
      </c>
      <c r="AZF334" s="535">
        <f t="shared" si="325"/>
        <v>0</v>
      </c>
      <c r="AZG334" s="2"/>
      <c r="AZH334" s="402"/>
      <c r="AZI334" s="533" t="s">
        <v>287</v>
      </c>
      <c r="AZJ334" s="2"/>
      <c r="AZK334" s="535">
        <f t="shared" ref="AZK334:AZN334" si="326">AZK301+AZK314+AZK327</f>
        <v>0</v>
      </c>
      <c r="AZL334" s="535">
        <f t="shared" si="326"/>
        <v>0</v>
      </c>
      <c r="AZM334" s="535">
        <f t="shared" si="326"/>
        <v>0</v>
      </c>
      <c r="AZN334" s="535">
        <f t="shared" si="326"/>
        <v>0</v>
      </c>
      <c r="AZO334" s="2"/>
      <c r="AZP334" s="402"/>
      <c r="AZQ334" s="533" t="s">
        <v>287</v>
      </c>
      <c r="AZR334" s="2"/>
      <c r="AZS334" s="535">
        <f t="shared" ref="AZS334:AZV334" si="327">AZS301+AZS314+AZS327</f>
        <v>0</v>
      </c>
      <c r="AZT334" s="535">
        <f t="shared" si="327"/>
        <v>0</v>
      </c>
      <c r="AZU334" s="535">
        <f t="shared" si="327"/>
        <v>0</v>
      </c>
      <c r="AZV334" s="535">
        <f t="shared" si="327"/>
        <v>0</v>
      </c>
      <c r="AZW334" s="2"/>
      <c r="AZX334" s="402"/>
      <c r="AZY334" s="533" t="s">
        <v>287</v>
      </c>
      <c r="AZZ334" s="2"/>
      <c r="BAA334" s="535">
        <f t="shared" ref="BAA334:BAD334" si="328">BAA301+BAA314+BAA327</f>
        <v>0</v>
      </c>
      <c r="BAB334" s="535">
        <f t="shared" si="328"/>
        <v>0</v>
      </c>
      <c r="BAC334" s="535">
        <f t="shared" si="328"/>
        <v>0</v>
      </c>
      <c r="BAD334" s="535">
        <f t="shared" si="328"/>
        <v>0</v>
      </c>
      <c r="BAE334" s="2"/>
      <c r="BAF334" s="402"/>
      <c r="BAG334" s="533" t="s">
        <v>287</v>
      </c>
      <c r="BAH334" s="2"/>
      <c r="BAI334" s="535">
        <f t="shared" ref="BAI334:BAL334" si="329">BAI301+BAI314+BAI327</f>
        <v>0</v>
      </c>
      <c r="BAJ334" s="535">
        <f t="shared" si="329"/>
        <v>0</v>
      </c>
      <c r="BAK334" s="535">
        <f t="shared" si="329"/>
        <v>0</v>
      </c>
      <c r="BAL334" s="535">
        <f t="shared" si="329"/>
        <v>0</v>
      </c>
      <c r="BAM334" s="2"/>
      <c r="BAN334" s="402"/>
      <c r="BAO334" s="533" t="s">
        <v>287</v>
      </c>
      <c r="BAP334" s="2"/>
      <c r="BAQ334" s="535">
        <f t="shared" ref="BAQ334:BAT334" si="330">BAQ301+BAQ314+BAQ327</f>
        <v>0</v>
      </c>
      <c r="BAR334" s="535">
        <f t="shared" si="330"/>
        <v>0</v>
      </c>
      <c r="BAS334" s="535">
        <f t="shared" si="330"/>
        <v>0</v>
      </c>
      <c r="BAT334" s="535">
        <f t="shared" si="330"/>
        <v>0</v>
      </c>
      <c r="BAU334" s="2"/>
      <c r="BAV334" s="402"/>
      <c r="BAW334" s="533" t="s">
        <v>287</v>
      </c>
      <c r="BAX334" s="2"/>
      <c r="BAY334" s="535">
        <f t="shared" ref="BAY334:BBB334" si="331">BAY301+BAY314+BAY327</f>
        <v>0</v>
      </c>
      <c r="BAZ334" s="535">
        <f t="shared" si="331"/>
        <v>0</v>
      </c>
      <c r="BBA334" s="535">
        <f t="shared" si="331"/>
        <v>0</v>
      </c>
      <c r="BBB334" s="535">
        <f t="shared" si="331"/>
        <v>0</v>
      </c>
      <c r="BBC334" s="2"/>
      <c r="BBD334" s="402"/>
      <c r="BBE334" s="533" t="s">
        <v>287</v>
      </c>
      <c r="BBF334" s="2"/>
      <c r="BBG334" s="535">
        <f t="shared" ref="BBG334:BBJ334" si="332">BBG301+BBG314+BBG327</f>
        <v>0</v>
      </c>
      <c r="BBH334" s="535">
        <f t="shared" si="332"/>
        <v>0</v>
      </c>
      <c r="BBI334" s="535">
        <f t="shared" si="332"/>
        <v>0</v>
      </c>
      <c r="BBJ334" s="535">
        <f t="shared" si="332"/>
        <v>0</v>
      </c>
      <c r="BBK334" s="2"/>
      <c r="BBL334" s="402"/>
      <c r="BBM334" s="533" t="s">
        <v>287</v>
      </c>
      <c r="BBN334" s="2"/>
      <c r="BBO334" s="535">
        <f t="shared" ref="BBO334:BBR334" si="333">BBO301+BBO314+BBO327</f>
        <v>0</v>
      </c>
      <c r="BBP334" s="535">
        <f t="shared" si="333"/>
        <v>0</v>
      </c>
      <c r="BBQ334" s="535">
        <f t="shared" si="333"/>
        <v>0</v>
      </c>
      <c r="BBR334" s="535">
        <f t="shared" si="333"/>
        <v>0</v>
      </c>
      <c r="BBS334" s="2"/>
      <c r="BBT334" s="402"/>
      <c r="BBU334" s="533" t="s">
        <v>287</v>
      </c>
      <c r="BBV334" s="2"/>
      <c r="BBW334" s="535">
        <f t="shared" ref="BBW334:BBZ334" si="334">BBW301+BBW314+BBW327</f>
        <v>0</v>
      </c>
      <c r="BBX334" s="535">
        <f t="shared" si="334"/>
        <v>0</v>
      </c>
      <c r="BBY334" s="535">
        <f t="shared" si="334"/>
        <v>0</v>
      </c>
      <c r="BBZ334" s="535">
        <f t="shared" si="334"/>
        <v>0</v>
      </c>
      <c r="BCA334" s="2"/>
      <c r="BCB334" s="402"/>
      <c r="BCC334" s="533" t="s">
        <v>287</v>
      </c>
      <c r="BCD334" s="2"/>
      <c r="BCE334" s="535">
        <f t="shared" ref="BCE334:BCH334" si="335">BCE301+BCE314+BCE327</f>
        <v>0</v>
      </c>
      <c r="BCF334" s="535">
        <f t="shared" si="335"/>
        <v>0</v>
      </c>
      <c r="BCG334" s="535">
        <f t="shared" si="335"/>
        <v>0</v>
      </c>
      <c r="BCH334" s="535">
        <f t="shared" si="335"/>
        <v>0</v>
      </c>
      <c r="BCI334" s="2"/>
      <c r="BCJ334" s="402"/>
      <c r="BCK334" s="533" t="s">
        <v>287</v>
      </c>
      <c r="BCL334" s="2"/>
      <c r="BCM334" s="535">
        <f t="shared" ref="BCM334:BCP334" si="336">BCM301+BCM314+BCM327</f>
        <v>0</v>
      </c>
      <c r="BCN334" s="535">
        <f t="shared" si="336"/>
        <v>0</v>
      </c>
      <c r="BCO334" s="535">
        <f t="shared" si="336"/>
        <v>0</v>
      </c>
      <c r="BCP334" s="535">
        <f t="shared" si="336"/>
        <v>0</v>
      </c>
      <c r="BCQ334" s="2"/>
      <c r="BCR334" s="402"/>
      <c r="BCS334" s="533" t="s">
        <v>287</v>
      </c>
      <c r="BCT334" s="2"/>
      <c r="BCU334" s="535">
        <f t="shared" ref="BCU334:BCX334" si="337">BCU301+BCU314+BCU327</f>
        <v>0</v>
      </c>
      <c r="BCV334" s="535">
        <f t="shared" si="337"/>
        <v>0</v>
      </c>
      <c r="BCW334" s="535">
        <f t="shared" si="337"/>
        <v>0</v>
      </c>
      <c r="BCX334" s="535">
        <f t="shared" si="337"/>
        <v>0</v>
      </c>
      <c r="BCY334" s="2"/>
      <c r="BCZ334" s="402"/>
      <c r="BDA334" s="533" t="s">
        <v>287</v>
      </c>
      <c r="BDB334" s="2"/>
      <c r="BDC334" s="535">
        <f t="shared" ref="BDC334:BDF334" si="338">BDC301+BDC314+BDC327</f>
        <v>0</v>
      </c>
      <c r="BDD334" s="535">
        <f t="shared" si="338"/>
        <v>0</v>
      </c>
      <c r="BDE334" s="535">
        <f t="shared" si="338"/>
        <v>0</v>
      </c>
      <c r="BDF334" s="535">
        <f t="shared" si="338"/>
        <v>0</v>
      </c>
      <c r="BDG334" s="2"/>
      <c r="BDH334" s="402"/>
      <c r="BDI334" s="533" t="s">
        <v>287</v>
      </c>
      <c r="BDJ334" s="2"/>
      <c r="BDK334" s="535">
        <f t="shared" ref="BDK334:BDN334" si="339">BDK301+BDK314+BDK327</f>
        <v>0</v>
      </c>
      <c r="BDL334" s="535">
        <f t="shared" si="339"/>
        <v>0</v>
      </c>
      <c r="BDM334" s="535">
        <f t="shared" si="339"/>
        <v>0</v>
      </c>
      <c r="BDN334" s="535">
        <f t="shared" si="339"/>
        <v>0</v>
      </c>
      <c r="BDO334" s="2"/>
      <c r="BDP334" s="402"/>
      <c r="BDQ334" s="533" t="s">
        <v>287</v>
      </c>
      <c r="BDR334" s="2"/>
      <c r="BDS334" s="535">
        <f t="shared" ref="BDS334:BDV334" si="340">BDS301+BDS314+BDS327</f>
        <v>0</v>
      </c>
      <c r="BDT334" s="535">
        <f t="shared" si="340"/>
        <v>0</v>
      </c>
      <c r="BDU334" s="535">
        <f t="shared" si="340"/>
        <v>0</v>
      </c>
      <c r="BDV334" s="535">
        <f t="shared" si="340"/>
        <v>0</v>
      </c>
      <c r="BDW334" s="2"/>
      <c r="BDX334" s="402"/>
      <c r="BDY334" s="533" t="s">
        <v>287</v>
      </c>
      <c r="BDZ334" s="2"/>
      <c r="BEA334" s="535">
        <f t="shared" ref="BEA334:BED334" si="341">BEA301+BEA314+BEA327</f>
        <v>0</v>
      </c>
      <c r="BEB334" s="535">
        <f t="shared" si="341"/>
        <v>0</v>
      </c>
      <c r="BEC334" s="535">
        <f t="shared" si="341"/>
        <v>0</v>
      </c>
      <c r="BED334" s="535">
        <f t="shared" si="341"/>
        <v>0</v>
      </c>
      <c r="BEE334" s="2"/>
      <c r="BEF334" s="402"/>
      <c r="BEG334" s="533" t="s">
        <v>287</v>
      </c>
      <c r="BEH334" s="2"/>
      <c r="BEI334" s="535">
        <f t="shared" ref="BEI334:BEL334" si="342">BEI301+BEI314+BEI327</f>
        <v>0</v>
      </c>
      <c r="BEJ334" s="535">
        <f t="shared" si="342"/>
        <v>0</v>
      </c>
      <c r="BEK334" s="535">
        <f t="shared" si="342"/>
        <v>0</v>
      </c>
      <c r="BEL334" s="535">
        <f t="shared" si="342"/>
        <v>0</v>
      </c>
      <c r="BEM334" s="2"/>
      <c r="BEN334" s="402"/>
      <c r="BEO334" s="533" t="s">
        <v>287</v>
      </c>
      <c r="BEP334" s="2"/>
      <c r="BEQ334" s="535">
        <f t="shared" ref="BEQ334:BET334" si="343">BEQ301+BEQ314+BEQ327</f>
        <v>0</v>
      </c>
      <c r="BER334" s="535">
        <f t="shared" si="343"/>
        <v>0</v>
      </c>
      <c r="BES334" s="535">
        <f t="shared" si="343"/>
        <v>0</v>
      </c>
      <c r="BET334" s="535">
        <f t="shared" si="343"/>
        <v>0</v>
      </c>
      <c r="BEU334" s="2"/>
      <c r="BEV334" s="402"/>
      <c r="BEW334" s="533" t="s">
        <v>287</v>
      </c>
      <c r="BEX334" s="2"/>
      <c r="BEY334" s="535">
        <f t="shared" ref="BEY334:BFB334" si="344">BEY301+BEY314+BEY327</f>
        <v>0</v>
      </c>
      <c r="BEZ334" s="535">
        <f t="shared" si="344"/>
        <v>0</v>
      </c>
      <c r="BFA334" s="535">
        <f t="shared" si="344"/>
        <v>0</v>
      </c>
      <c r="BFB334" s="535">
        <f t="shared" si="344"/>
        <v>0</v>
      </c>
      <c r="BFC334" s="2"/>
      <c r="BFD334" s="402"/>
      <c r="BFE334" s="533" t="s">
        <v>287</v>
      </c>
      <c r="BFF334" s="2"/>
      <c r="BFG334" s="535">
        <f t="shared" ref="BFG334:BFJ334" si="345">BFG301+BFG314+BFG327</f>
        <v>0</v>
      </c>
      <c r="BFH334" s="535">
        <f t="shared" si="345"/>
        <v>0</v>
      </c>
      <c r="BFI334" s="535">
        <f t="shared" si="345"/>
        <v>0</v>
      </c>
      <c r="BFJ334" s="535">
        <f t="shared" si="345"/>
        <v>0</v>
      </c>
      <c r="BFK334" s="2"/>
      <c r="BFL334" s="402"/>
      <c r="BFM334" s="533" t="s">
        <v>287</v>
      </c>
      <c r="BFN334" s="2"/>
      <c r="BFO334" s="535">
        <f t="shared" ref="BFO334:BFR334" si="346">BFO301+BFO314+BFO327</f>
        <v>0</v>
      </c>
      <c r="BFP334" s="535">
        <f t="shared" si="346"/>
        <v>0</v>
      </c>
      <c r="BFQ334" s="535">
        <f t="shared" si="346"/>
        <v>0</v>
      </c>
      <c r="BFR334" s="535">
        <f t="shared" si="346"/>
        <v>0</v>
      </c>
      <c r="BFS334" s="2"/>
      <c r="BFT334" s="402"/>
      <c r="BFU334" s="533" t="s">
        <v>287</v>
      </c>
      <c r="BFV334" s="2"/>
      <c r="BFW334" s="535">
        <f t="shared" ref="BFW334:BFZ334" si="347">BFW301+BFW314+BFW327</f>
        <v>0</v>
      </c>
      <c r="BFX334" s="535">
        <f t="shared" si="347"/>
        <v>0</v>
      </c>
      <c r="BFY334" s="535">
        <f t="shared" si="347"/>
        <v>0</v>
      </c>
      <c r="BFZ334" s="535">
        <f t="shared" si="347"/>
        <v>0</v>
      </c>
      <c r="BGA334" s="2"/>
      <c r="BGB334" s="402"/>
      <c r="BGC334" s="533" t="s">
        <v>287</v>
      </c>
      <c r="BGD334" s="2"/>
      <c r="BGE334" s="535">
        <f t="shared" ref="BGE334:BGH334" si="348">BGE301+BGE314+BGE327</f>
        <v>0</v>
      </c>
      <c r="BGF334" s="535">
        <f t="shared" si="348"/>
        <v>0</v>
      </c>
      <c r="BGG334" s="535">
        <f t="shared" si="348"/>
        <v>0</v>
      </c>
      <c r="BGH334" s="535">
        <f t="shared" si="348"/>
        <v>0</v>
      </c>
      <c r="BGI334" s="2"/>
      <c r="BGJ334" s="402"/>
      <c r="BGK334" s="533" t="s">
        <v>287</v>
      </c>
      <c r="BGL334" s="2"/>
      <c r="BGM334" s="535">
        <f t="shared" ref="BGM334:BGP334" si="349">BGM301+BGM314+BGM327</f>
        <v>0</v>
      </c>
      <c r="BGN334" s="535">
        <f t="shared" si="349"/>
        <v>0</v>
      </c>
      <c r="BGO334" s="535">
        <f t="shared" si="349"/>
        <v>0</v>
      </c>
      <c r="BGP334" s="535">
        <f t="shared" si="349"/>
        <v>0</v>
      </c>
      <c r="BGQ334" s="2"/>
      <c r="BGR334" s="402"/>
      <c r="BGS334" s="533" t="s">
        <v>287</v>
      </c>
      <c r="BGT334" s="2"/>
      <c r="BGU334" s="535">
        <f t="shared" ref="BGU334:BGX334" si="350">BGU301+BGU314+BGU327</f>
        <v>0</v>
      </c>
      <c r="BGV334" s="535">
        <f t="shared" si="350"/>
        <v>0</v>
      </c>
      <c r="BGW334" s="535">
        <f t="shared" si="350"/>
        <v>0</v>
      </c>
      <c r="BGX334" s="535">
        <f t="shared" si="350"/>
        <v>0</v>
      </c>
      <c r="BGY334" s="2"/>
      <c r="BGZ334" s="402"/>
      <c r="BHA334" s="533" t="s">
        <v>287</v>
      </c>
      <c r="BHB334" s="2"/>
      <c r="BHC334" s="535">
        <f t="shared" ref="BHC334:BHF334" si="351">BHC301+BHC314+BHC327</f>
        <v>0</v>
      </c>
      <c r="BHD334" s="535">
        <f t="shared" si="351"/>
        <v>0</v>
      </c>
      <c r="BHE334" s="535">
        <f t="shared" si="351"/>
        <v>0</v>
      </c>
      <c r="BHF334" s="535">
        <f t="shared" si="351"/>
        <v>0</v>
      </c>
      <c r="BHG334" s="2"/>
      <c r="BHH334" s="402"/>
      <c r="BHI334" s="533" t="s">
        <v>287</v>
      </c>
      <c r="BHJ334" s="2"/>
      <c r="BHK334" s="535">
        <f t="shared" ref="BHK334:BHN334" si="352">BHK301+BHK314+BHK327</f>
        <v>0</v>
      </c>
      <c r="BHL334" s="535">
        <f t="shared" si="352"/>
        <v>0</v>
      </c>
      <c r="BHM334" s="535">
        <f t="shared" si="352"/>
        <v>0</v>
      </c>
      <c r="BHN334" s="535">
        <f t="shared" si="352"/>
        <v>0</v>
      </c>
      <c r="BHO334" s="2"/>
      <c r="BHP334" s="402"/>
      <c r="BHQ334" s="533" t="s">
        <v>287</v>
      </c>
      <c r="BHR334" s="2"/>
      <c r="BHS334" s="535">
        <f t="shared" ref="BHS334:BHV334" si="353">BHS301+BHS314+BHS327</f>
        <v>0</v>
      </c>
      <c r="BHT334" s="535">
        <f t="shared" si="353"/>
        <v>0</v>
      </c>
      <c r="BHU334" s="535">
        <f t="shared" si="353"/>
        <v>0</v>
      </c>
      <c r="BHV334" s="535">
        <f t="shared" si="353"/>
        <v>0</v>
      </c>
      <c r="BHW334" s="2"/>
      <c r="BHX334" s="402"/>
      <c r="BHY334" s="533" t="s">
        <v>287</v>
      </c>
      <c r="BHZ334" s="2"/>
      <c r="BIA334" s="535">
        <f t="shared" ref="BIA334:BID334" si="354">BIA301+BIA314+BIA327</f>
        <v>0</v>
      </c>
      <c r="BIB334" s="535">
        <f t="shared" si="354"/>
        <v>0</v>
      </c>
      <c r="BIC334" s="535">
        <f t="shared" si="354"/>
        <v>0</v>
      </c>
      <c r="BID334" s="535">
        <f t="shared" si="354"/>
        <v>0</v>
      </c>
      <c r="BIE334" s="2"/>
      <c r="BIF334" s="402"/>
      <c r="BIG334" s="533" t="s">
        <v>287</v>
      </c>
      <c r="BIH334" s="2"/>
      <c r="BII334" s="535">
        <f t="shared" ref="BII334:BIL334" si="355">BII301+BII314+BII327</f>
        <v>0</v>
      </c>
      <c r="BIJ334" s="535">
        <f t="shared" si="355"/>
        <v>0</v>
      </c>
      <c r="BIK334" s="535">
        <f t="shared" si="355"/>
        <v>0</v>
      </c>
      <c r="BIL334" s="535">
        <f t="shared" si="355"/>
        <v>0</v>
      </c>
      <c r="BIM334" s="2"/>
      <c r="BIN334" s="402"/>
      <c r="BIO334" s="533" t="s">
        <v>287</v>
      </c>
      <c r="BIP334" s="2"/>
      <c r="BIQ334" s="535">
        <f t="shared" ref="BIQ334:BIT334" si="356">BIQ301+BIQ314+BIQ327</f>
        <v>0</v>
      </c>
      <c r="BIR334" s="535">
        <f t="shared" si="356"/>
        <v>0</v>
      </c>
      <c r="BIS334" s="535">
        <f t="shared" si="356"/>
        <v>0</v>
      </c>
      <c r="BIT334" s="535">
        <f t="shared" si="356"/>
        <v>0</v>
      </c>
      <c r="BIU334" s="2"/>
      <c r="BIV334" s="402"/>
      <c r="BIW334" s="533" t="s">
        <v>287</v>
      </c>
      <c r="BIX334" s="2"/>
      <c r="BIY334" s="535">
        <f t="shared" ref="BIY334:BJB334" si="357">BIY301+BIY314+BIY327</f>
        <v>0</v>
      </c>
      <c r="BIZ334" s="535">
        <f t="shared" si="357"/>
        <v>0</v>
      </c>
      <c r="BJA334" s="535">
        <f t="shared" si="357"/>
        <v>0</v>
      </c>
      <c r="BJB334" s="535">
        <f t="shared" si="357"/>
        <v>0</v>
      </c>
      <c r="BJC334" s="2"/>
      <c r="BJD334" s="402"/>
      <c r="BJE334" s="533" t="s">
        <v>287</v>
      </c>
      <c r="BJF334" s="2"/>
      <c r="BJG334" s="535">
        <f t="shared" ref="BJG334:BJJ334" si="358">BJG301+BJG314+BJG327</f>
        <v>0</v>
      </c>
      <c r="BJH334" s="535">
        <f t="shared" si="358"/>
        <v>0</v>
      </c>
      <c r="BJI334" s="535">
        <f t="shared" si="358"/>
        <v>0</v>
      </c>
      <c r="BJJ334" s="535">
        <f t="shared" si="358"/>
        <v>0</v>
      </c>
      <c r="BJK334" s="2"/>
      <c r="BJL334" s="402"/>
      <c r="BJM334" s="533" t="s">
        <v>287</v>
      </c>
      <c r="BJN334" s="2"/>
      <c r="BJO334" s="535">
        <f t="shared" ref="BJO334:BJR334" si="359">BJO301+BJO314+BJO327</f>
        <v>0</v>
      </c>
      <c r="BJP334" s="535">
        <f t="shared" si="359"/>
        <v>0</v>
      </c>
      <c r="BJQ334" s="535">
        <f t="shared" si="359"/>
        <v>0</v>
      </c>
      <c r="BJR334" s="535">
        <f t="shared" si="359"/>
        <v>0</v>
      </c>
      <c r="BJS334" s="2"/>
      <c r="BJT334" s="402"/>
      <c r="BJU334" s="533" t="s">
        <v>287</v>
      </c>
      <c r="BJV334" s="2"/>
      <c r="BJW334" s="535">
        <f t="shared" ref="BJW334:BJZ334" si="360">BJW301+BJW314+BJW327</f>
        <v>0</v>
      </c>
      <c r="BJX334" s="535">
        <f t="shared" si="360"/>
        <v>0</v>
      </c>
      <c r="BJY334" s="535">
        <f t="shared" si="360"/>
        <v>0</v>
      </c>
      <c r="BJZ334" s="535">
        <f t="shared" si="360"/>
        <v>0</v>
      </c>
      <c r="BKA334" s="2"/>
      <c r="BKB334" s="402"/>
      <c r="BKC334" s="533" t="s">
        <v>287</v>
      </c>
      <c r="BKD334" s="2"/>
      <c r="BKE334" s="535">
        <f t="shared" ref="BKE334:BKH334" si="361">BKE301+BKE314+BKE327</f>
        <v>0</v>
      </c>
      <c r="BKF334" s="535">
        <f t="shared" si="361"/>
        <v>0</v>
      </c>
      <c r="BKG334" s="535">
        <f t="shared" si="361"/>
        <v>0</v>
      </c>
      <c r="BKH334" s="535">
        <f t="shared" si="361"/>
        <v>0</v>
      </c>
      <c r="BKI334" s="2"/>
      <c r="BKJ334" s="402"/>
      <c r="BKK334" s="533" t="s">
        <v>287</v>
      </c>
      <c r="BKL334" s="2"/>
      <c r="BKM334" s="535">
        <f t="shared" ref="BKM334:BKP334" si="362">BKM301+BKM314+BKM327</f>
        <v>0</v>
      </c>
      <c r="BKN334" s="535">
        <f t="shared" si="362"/>
        <v>0</v>
      </c>
      <c r="BKO334" s="535">
        <f t="shared" si="362"/>
        <v>0</v>
      </c>
      <c r="BKP334" s="535">
        <f t="shared" si="362"/>
        <v>0</v>
      </c>
      <c r="BKQ334" s="2"/>
      <c r="BKR334" s="402"/>
      <c r="BKS334" s="533" t="s">
        <v>287</v>
      </c>
      <c r="BKT334" s="2"/>
      <c r="BKU334" s="535">
        <f t="shared" ref="BKU334:BKX334" si="363">BKU301+BKU314+BKU327</f>
        <v>0</v>
      </c>
      <c r="BKV334" s="535">
        <f t="shared" si="363"/>
        <v>0</v>
      </c>
      <c r="BKW334" s="535">
        <f t="shared" si="363"/>
        <v>0</v>
      </c>
      <c r="BKX334" s="535">
        <f t="shared" si="363"/>
        <v>0</v>
      </c>
      <c r="BKY334" s="2"/>
      <c r="BKZ334" s="402"/>
      <c r="BLA334" s="533" t="s">
        <v>287</v>
      </c>
      <c r="BLB334" s="2"/>
      <c r="BLC334" s="535">
        <f t="shared" ref="BLC334:BLF334" si="364">BLC301+BLC314+BLC327</f>
        <v>0</v>
      </c>
      <c r="BLD334" s="535">
        <f t="shared" si="364"/>
        <v>0</v>
      </c>
      <c r="BLE334" s="535">
        <f t="shared" si="364"/>
        <v>0</v>
      </c>
      <c r="BLF334" s="535">
        <f t="shared" si="364"/>
        <v>0</v>
      </c>
      <c r="BLG334" s="2"/>
      <c r="BLH334" s="402"/>
      <c r="BLI334" s="533" t="s">
        <v>287</v>
      </c>
      <c r="BLJ334" s="2"/>
      <c r="BLK334" s="535">
        <f t="shared" ref="BLK334:BLN334" si="365">BLK301+BLK314+BLK327</f>
        <v>0</v>
      </c>
      <c r="BLL334" s="535">
        <f t="shared" si="365"/>
        <v>0</v>
      </c>
      <c r="BLM334" s="535">
        <f t="shared" si="365"/>
        <v>0</v>
      </c>
      <c r="BLN334" s="535">
        <f t="shared" si="365"/>
        <v>0</v>
      </c>
      <c r="BLO334" s="2"/>
      <c r="BLP334" s="402"/>
      <c r="BLQ334" s="533" t="s">
        <v>287</v>
      </c>
      <c r="BLR334" s="2"/>
      <c r="BLS334" s="535">
        <f t="shared" ref="BLS334:BLV334" si="366">BLS301+BLS314+BLS327</f>
        <v>0</v>
      </c>
      <c r="BLT334" s="535">
        <f t="shared" si="366"/>
        <v>0</v>
      </c>
      <c r="BLU334" s="535">
        <f t="shared" si="366"/>
        <v>0</v>
      </c>
      <c r="BLV334" s="535">
        <f t="shared" si="366"/>
        <v>0</v>
      </c>
      <c r="BLW334" s="2"/>
      <c r="BLX334" s="402"/>
      <c r="BLY334" s="533" t="s">
        <v>287</v>
      </c>
      <c r="BLZ334" s="2"/>
      <c r="BMA334" s="535">
        <f t="shared" ref="BMA334:BMD334" si="367">BMA301+BMA314+BMA327</f>
        <v>0</v>
      </c>
      <c r="BMB334" s="535">
        <f t="shared" si="367"/>
        <v>0</v>
      </c>
      <c r="BMC334" s="535">
        <f t="shared" si="367"/>
        <v>0</v>
      </c>
      <c r="BMD334" s="535">
        <f t="shared" si="367"/>
        <v>0</v>
      </c>
      <c r="BME334" s="2"/>
      <c r="BMF334" s="402"/>
      <c r="BMG334" s="533" t="s">
        <v>287</v>
      </c>
      <c r="BMH334" s="2"/>
      <c r="BMI334" s="535">
        <f t="shared" ref="BMI334:BML334" si="368">BMI301+BMI314+BMI327</f>
        <v>0</v>
      </c>
      <c r="BMJ334" s="535">
        <f t="shared" si="368"/>
        <v>0</v>
      </c>
      <c r="BMK334" s="535">
        <f t="shared" si="368"/>
        <v>0</v>
      </c>
      <c r="BML334" s="535">
        <f t="shared" si="368"/>
        <v>0</v>
      </c>
      <c r="BMM334" s="2"/>
      <c r="BMN334" s="402"/>
      <c r="BMO334" s="533" t="s">
        <v>287</v>
      </c>
      <c r="BMP334" s="2"/>
      <c r="BMQ334" s="535">
        <f t="shared" ref="BMQ334:BMT334" si="369">BMQ301+BMQ314+BMQ327</f>
        <v>0</v>
      </c>
      <c r="BMR334" s="535">
        <f t="shared" si="369"/>
        <v>0</v>
      </c>
      <c r="BMS334" s="535">
        <f t="shared" si="369"/>
        <v>0</v>
      </c>
      <c r="BMT334" s="535">
        <f t="shared" si="369"/>
        <v>0</v>
      </c>
      <c r="BMU334" s="2"/>
      <c r="BMV334" s="402"/>
      <c r="BMW334" s="533" t="s">
        <v>287</v>
      </c>
      <c r="BMX334" s="2"/>
      <c r="BMY334" s="535">
        <f t="shared" ref="BMY334:BNB334" si="370">BMY301+BMY314+BMY327</f>
        <v>0</v>
      </c>
      <c r="BMZ334" s="535">
        <f t="shared" si="370"/>
        <v>0</v>
      </c>
      <c r="BNA334" s="535">
        <f t="shared" si="370"/>
        <v>0</v>
      </c>
      <c r="BNB334" s="535">
        <f t="shared" si="370"/>
        <v>0</v>
      </c>
      <c r="BNC334" s="2"/>
      <c r="BND334" s="402"/>
      <c r="BNE334" s="533" t="s">
        <v>287</v>
      </c>
      <c r="BNF334" s="2"/>
      <c r="BNG334" s="535">
        <f t="shared" ref="BNG334:BNJ334" si="371">BNG301+BNG314+BNG327</f>
        <v>0</v>
      </c>
      <c r="BNH334" s="535">
        <f t="shared" si="371"/>
        <v>0</v>
      </c>
      <c r="BNI334" s="535">
        <f t="shared" si="371"/>
        <v>0</v>
      </c>
      <c r="BNJ334" s="535">
        <f t="shared" si="371"/>
        <v>0</v>
      </c>
      <c r="BNK334" s="2"/>
      <c r="BNL334" s="402"/>
      <c r="BNM334" s="533" t="s">
        <v>287</v>
      </c>
      <c r="BNN334" s="2"/>
      <c r="BNO334" s="535">
        <f t="shared" ref="BNO334:BNR334" si="372">BNO301+BNO314+BNO327</f>
        <v>0</v>
      </c>
      <c r="BNP334" s="535">
        <f t="shared" si="372"/>
        <v>0</v>
      </c>
      <c r="BNQ334" s="535">
        <f t="shared" si="372"/>
        <v>0</v>
      </c>
      <c r="BNR334" s="535">
        <f t="shared" si="372"/>
        <v>0</v>
      </c>
      <c r="BNS334" s="2"/>
      <c r="BNT334" s="402"/>
      <c r="BNU334" s="533" t="s">
        <v>287</v>
      </c>
      <c r="BNV334" s="2"/>
      <c r="BNW334" s="535">
        <f t="shared" ref="BNW334:BNZ334" si="373">BNW301+BNW314+BNW327</f>
        <v>0</v>
      </c>
      <c r="BNX334" s="535">
        <f t="shared" si="373"/>
        <v>0</v>
      </c>
      <c r="BNY334" s="535">
        <f t="shared" si="373"/>
        <v>0</v>
      </c>
      <c r="BNZ334" s="535">
        <f t="shared" si="373"/>
        <v>0</v>
      </c>
      <c r="BOA334" s="2"/>
      <c r="BOB334" s="402"/>
      <c r="BOC334" s="533" t="s">
        <v>287</v>
      </c>
      <c r="BOD334" s="2"/>
      <c r="BOE334" s="535">
        <f t="shared" ref="BOE334:BOH334" si="374">BOE301+BOE314+BOE327</f>
        <v>0</v>
      </c>
      <c r="BOF334" s="535">
        <f t="shared" si="374"/>
        <v>0</v>
      </c>
      <c r="BOG334" s="535">
        <f t="shared" si="374"/>
        <v>0</v>
      </c>
      <c r="BOH334" s="535">
        <f t="shared" si="374"/>
        <v>0</v>
      </c>
      <c r="BOI334" s="2"/>
      <c r="BOJ334" s="402"/>
      <c r="BOK334" s="533" t="s">
        <v>287</v>
      </c>
      <c r="BOL334" s="2"/>
      <c r="BOM334" s="535">
        <f t="shared" ref="BOM334:BOP334" si="375">BOM301+BOM314+BOM327</f>
        <v>0</v>
      </c>
      <c r="BON334" s="535">
        <f t="shared" si="375"/>
        <v>0</v>
      </c>
      <c r="BOO334" s="535">
        <f t="shared" si="375"/>
        <v>0</v>
      </c>
      <c r="BOP334" s="535">
        <f t="shared" si="375"/>
        <v>0</v>
      </c>
      <c r="BOQ334" s="2"/>
      <c r="BOR334" s="402"/>
      <c r="BOS334" s="533" t="s">
        <v>287</v>
      </c>
      <c r="BOT334" s="2"/>
      <c r="BOU334" s="535">
        <f t="shared" ref="BOU334:BOX334" si="376">BOU301+BOU314+BOU327</f>
        <v>0</v>
      </c>
      <c r="BOV334" s="535">
        <f t="shared" si="376"/>
        <v>0</v>
      </c>
      <c r="BOW334" s="535">
        <f t="shared" si="376"/>
        <v>0</v>
      </c>
      <c r="BOX334" s="535">
        <f t="shared" si="376"/>
        <v>0</v>
      </c>
      <c r="BOY334" s="2"/>
      <c r="BOZ334" s="402"/>
      <c r="BPA334" s="533" t="s">
        <v>287</v>
      </c>
      <c r="BPB334" s="2"/>
      <c r="BPC334" s="535">
        <f t="shared" ref="BPC334:BPF334" si="377">BPC301+BPC314+BPC327</f>
        <v>0</v>
      </c>
      <c r="BPD334" s="535">
        <f t="shared" si="377"/>
        <v>0</v>
      </c>
      <c r="BPE334" s="535">
        <f t="shared" si="377"/>
        <v>0</v>
      </c>
      <c r="BPF334" s="535">
        <f t="shared" si="377"/>
        <v>0</v>
      </c>
      <c r="BPG334" s="2"/>
      <c r="BPH334" s="402"/>
      <c r="BPI334" s="533" t="s">
        <v>287</v>
      </c>
      <c r="BPJ334" s="2"/>
      <c r="BPK334" s="535">
        <f t="shared" ref="BPK334:BPN334" si="378">BPK301+BPK314+BPK327</f>
        <v>0</v>
      </c>
      <c r="BPL334" s="535">
        <f t="shared" si="378"/>
        <v>0</v>
      </c>
      <c r="BPM334" s="535">
        <f t="shared" si="378"/>
        <v>0</v>
      </c>
      <c r="BPN334" s="535">
        <f t="shared" si="378"/>
        <v>0</v>
      </c>
      <c r="BPO334" s="2"/>
      <c r="BPP334" s="402"/>
      <c r="BPQ334" s="533" t="s">
        <v>287</v>
      </c>
      <c r="BPR334" s="2"/>
      <c r="BPS334" s="535">
        <f t="shared" ref="BPS334:BPV334" si="379">BPS301+BPS314+BPS327</f>
        <v>0</v>
      </c>
      <c r="BPT334" s="535">
        <f t="shared" si="379"/>
        <v>0</v>
      </c>
      <c r="BPU334" s="535">
        <f t="shared" si="379"/>
        <v>0</v>
      </c>
      <c r="BPV334" s="535">
        <f t="shared" si="379"/>
        <v>0</v>
      </c>
      <c r="BPW334" s="2"/>
      <c r="BPX334" s="402"/>
      <c r="BPY334" s="533" t="s">
        <v>287</v>
      </c>
      <c r="BPZ334" s="2"/>
      <c r="BQA334" s="535">
        <f t="shared" ref="BQA334:BQD334" si="380">BQA301+BQA314+BQA327</f>
        <v>0</v>
      </c>
      <c r="BQB334" s="535">
        <f t="shared" si="380"/>
        <v>0</v>
      </c>
      <c r="BQC334" s="535">
        <f t="shared" si="380"/>
        <v>0</v>
      </c>
      <c r="BQD334" s="535">
        <f t="shared" si="380"/>
        <v>0</v>
      </c>
      <c r="BQE334" s="2"/>
      <c r="BQF334" s="402"/>
      <c r="BQG334" s="533" t="s">
        <v>287</v>
      </c>
      <c r="BQH334" s="2"/>
      <c r="BQI334" s="535">
        <f t="shared" ref="BQI334:BQL334" si="381">BQI301+BQI314+BQI327</f>
        <v>0</v>
      </c>
      <c r="BQJ334" s="535">
        <f t="shared" si="381"/>
        <v>0</v>
      </c>
      <c r="BQK334" s="535">
        <f t="shared" si="381"/>
        <v>0</v>
      </c>
      <c r="BQL334" s="535">
        <f t="shared" si="381"/>
        <v>0</v>
      </c>
      <c r="BQM334" s="2"/>
      <c r="BQN334" s="402"/>
      <c r="BQO334" s="533" t="s">
        <v>287</v>
      </c>
      <c r="BQP334" s="2"/>
      <c r="BQQ334" s="535">
        <f t="shared" ref="BQQ334:BQT334" si="382">BQQ301+BQQ314+BQQ327</f>
        <v>0</v>
      </c>
      <c r="BQR334" s="535">
        <f t="shared" si="382"/>
        <v>0</v>
      </c>
      <c r="BQS334" s="535">
        <f t="shared" si="382"/>
        <v>0</v>
      </c>
      <c r="BQT334" s="535">
        <f t="shared" si="382"/>
        <v>0</v>
      </c>
      <c r="BQU334" s="2"/>
      <c r="BQV334" s="402"/>
      <c r="BQW334" s="533" t="s">
        <v>287</v>
      </c>
      <c r="BQX334" s="2"/>
      <c r="BQY334" s="535">
        <f t="shared" ref="BQY334:BRB334" si="383">BQY301+BQY314+BQY327</f>
        <v>0</v>
      </c>
      <c r="BQZ334" s="535">
        <f t="shared" si="383"/>
        <v>0</v>
      </c>
      <c r="BRA334" s="535">
        <f t="shared" si="383"/>
        <v>0</v>
      </c>
      <c r="BRB334" s="535">
        <f t="shared" si="383"/>
        <v>0</v>
      </c>
      <c r="BRC334" s="2"/>
      <c r="BRD334" s="402"/>
      <c r="BRE334" s="533" t="s">
        <v>287</v>
      </c>
      <c r="BRF334" s="2"/>
      <c r="BRG334" s="535">
        <f t="shared" ref="BRG334:BRJ334" si="384">BRG301+BRG314+BRG327</f>
        <v>0</v>
      </c>
      <c r="BRH334" s="535">
        <f t="shared" si="384"/>
        <v>0</v>
      </c>
      <c r="BRI334" s="535">
        <f t="shared" si="384"/>
        <v>0</v>
      </c>
      <c r="BRJ334" s="535">
        <f t="shared" si="384"/>
        <v>0</v>
      </c>
      <c r="BRK334" s="2"/>
      <c r="BRL334" s="402"/>
      <c r="BRM334" s="533" t="s">
        <v>287</v>
      </c>
      <c r="BRN334" s="2"/>
      <c r="BRO334" s="535">
        <f t="shared" ref="BRO334:BRR334" si="385">BRO301+BRO314+BRO327</f>
        <v>0</v>
      </c>
      <c r="BRP334" s="535">
        <f t="shared" si="385"/>
        <v>0</v>
      </c>
      <c r="BRQ334" s="535">
        <f t="shared" si="385"/>
        <v>0</v>
      </c>
      <c r="BRR334" s="535">
        <f t="shared" si="385"/>
        <v>0</v>
      </c>
      <c r="BRS334" s="2"/>
      <c r="BRT334" s="402"/>
      <c r="BRU334" s="533" t="s">
        <v>287</v>
      </c>
      <c r="BRV334" s="2"/>
      <c r="BRW334" s="535">
        <f t="shared" ref="BRW334:BRZ334" si="386">BRW301+BRW314+BRW327</f>
        <v>0</v>
      </c>
      <c r="BRX334" s="535">
        <f t="shared" si="386"/>
        <v>0</v>
      </c>
      <c r="BRY334" s="535">
        <f t="shared" si="386"/>
        <v>0</v>
      </c>
      <c r="BRZ334" s="535">
        <f t="shared" si="386"/>
        <v>0</v>
      </c>
      <c r="BSA334" s="2"/>
      <c r="BSB334" s="402"/>
      <c r="BSC334" s="533" t="s">
        <v>287</v>
      </c>
      <c r="BSD334" s="2"/>
      <c r="BSE334" s="535">
        <f t="shared" ref="BSE334:BSH334" si="387">BSE301+BSE314+BSE327</f>
        <v>0</v>
      </c>
      <c r="BSF334" s="535">
        <f t="shared" si="387"/>
        <v>0</v>
      </c>
      <c r="BSG334" s="535">
        <f t="shared" si="387"/>
        <v>0</v>
      </c>
      <c r="BSH334" s="535">
        <f t="shared" si="387"/>
        <v>0</v>
      </c>
      <c r="BSI334" s="2"/>
      <c r="BSJ334" s="402"/>
      <c r="BSK334" s="533" t="s">
        <v>287</v>
      </c>
      <c r="BSL334" s="2"/>
      <c r="BSM334" s="535">
        <f t="shared" ref="BSM334:BSP334" si="388">BSM301+BSM314+BSM327</f>
        <v>0</v>
      </c>
      <c r="BSN334" s="535">
        <f t="shared" si="388"/>
        <v>0</v>
      </c>
      <c r="BSO334" s="535">
        <f t="shared" si="388"/>
        <v>0</v>
      </c>
      <c r="BSP334" s="535">
        <f t="shared" si="388"/>
        <v>0</v>
      </c>
      <c r="BSQ334" s="2"/>
      <c r="BSR334" s="402"/>
      <c r="BSS334" s="533" t="s">
        <v>287</v>
      </c>
      <c r="BST334" s="2"/>
      <c r="BSU334" s="535">
        <f t="shared" ref="BSU334:BSX334" si="389">BSU301+BSU314+BSU327</f>
        <v>0</v>
      </c>
      <c r="BSV334" s="535">
        <f t="shared" si="389"/>
        <v>0</v>
      </c>
      <c r="BSW334" s="535">
        <f t="shared" si="389"/>
        <v>0</v>
      </c>
      <c r="BSX334" s="535">
        <f t="shared" si="389"/>
        <v>0</v>
      </c>
      <c r="BSY334" s="2"/>
      <c r="BSZ334" s="402"/>
      <c r="BTA334" s="533" t="s">
        <v>287</v>
      </c>
      <c r="BTB334" s="2"/>
      <c r="BTC334" s="535">
        <f t="shared" ref="BTC334:BTF334" si="390">BTC301+BTC314+BTC327</f>
        <v>0</v>
      </c>
      <c r="BTD334" s="535">
        <f t="shared" si="390"/>
        <v>0</v>
      </c>
      <c r="BTE334" s="535">
        <f t="shared" si="390"/>
        <v>0</v>
      </c>
      <c r="BTF334" s="535">
        <f t="shared" si="390"/>
        <v>0</v>
      </c>
      <c r="BTG334" s="2"/>
      <c r="BTH334" s="402"/>
      <c r="BTI334" s="533" t="s">
        <v>287</v>
      </c>
      <c r="BTJ334" s="2"/>
      <c r="BTK334" s="535">
        <f t="shared" ref="BTK334:BTN334" si="391">BTK301+BTK314+BTK327</f>
        <v>0</v>
      </c>
      <c r="BTL334" s="535">
        <f t="shared" si="391"/>
        <v>0</v>
      </c>
      <c r="BTM334" s="535">
        <f t="shared" si="391"/>
        <v>0</v>
      </c>
      <c r="BTN334" s="535">
        <f t="shared" si="391"/>
        <v>0</v>
      </c>
      <c r="BTO334" s="2"/>
      <c r="BTP334" s="402"/>
      <c r="BTQ334" s="533" t="s">
        <v>287</v>
      </c>
      <c r="BTR334" s="2"/>
      <c r="BTS334" s="535">
        <f t="shared" ref="BTS334:BTV334" si="392">BTS301+BTS314+BTS327</f>
        <v>0</v>
      </c>
      <c r="BTT334" s="535">
        <f t="shared" si="392"/>
        <v>0</v>
      </c>
      <c r="BTU334" s="535">
        <f t="shared" si="392"/>
        <v>0</v>
      </c>
      <c r="BTV334" s="535">
        <f t="shared" si="392"/>
        <v>0</v>
      </c>
      <c r="BTW334" s="2"/>
      <c r="BTX334" s="402"/>
      <c r="BTY334" s="533" t="s">
        <v>287</v>
      </c>
      <c r="BTZ334" s="2"/>
      <c r="BUA334" s="535">
        <f t="shared" ref="BUA334:BUD334" si="393">BUA301+BUA314+BUA327</f>
        <v>0</v>
      </c>
      <c r="BUB334" s="535">
        <f t="shared" si="393"/>
        <v>0</v>
      </c>
      <c r="BUC334" s="535">
        <f t="shared" si="393"/>
        <v>0</v>
      </c>
      <c r="BUD334" s="535">
        <f t="shared" si="393"/>
        <v>0</v>
      </c>
      <c r="BUE334" s="2"/>
      <c r="BUF334" s="402"/>
      <c r="BUG334" s="533" t="s">
        <v>287</v>
      </c>
      <c r="BUH334" s="2"/>
      <c r="BUI334" s="535">
        <f t="shared" ref="BUI334:BUL334" si="394">BUI301+BUI314+BUI327</f>
        <v>0</v>
      </c>
      <c r="BUJ334" s="535">
        <f t="shared" si="394"/>
        <v>0</v>
      </c>
      <c r="BUK334" s="535">
        <f t="shared" si="394"/>
        <v>0</v>
      </c>
      <c r="BUL334" s="535">
        <f t="shared" si="394"/>
        <v>0</v>
      </c>
      <c r="BUM334" s="2"/>
      <c r="BUN334" s="402"/>
      <c r="BUO334" s="533" t="s">
        <v>287</v>
      </c>
      <c r="BUP334" s="2"/>
      <c r="BUQ334" s="535">
        <f t="shared" ref="BUQ334:BUT334" si="395">BUQ301+BUQ314+BUQ327</f>
        <v>0</v>
      </c>
      <c r="BUR334" s="535">
        <f t="shared" si="395"/>
        <v>0</v>
      </c>
      <c r="BUS334" s="535">
        <f t="shared" si="395"/>
        <v>0</v>
      </c>
      <c r="BUT334" s="535">
        <f t="shared" si="395"/>
        <v>0</v>
      </c>
      <c r="BUU334" s="2"/>
      <c r="BUV334" s="402"/>
      <c r="BUW334" s="533" t="s">
        <v>287</v>
      </c>
      <c r="BUX334" s="2"/>
      <c r="BUY334" s="535">
        <f t="shared" ref="BUY334:BVB334" si="396">BUY301+BUY314+BUY327</f>
        <v>0</v>
      </c>
      <c r="BUZ334" s="535">
        <f t="shared" si="396"/>
        <v>0</v>
      </c>
      <c r="BVA334" s="535">
        <f t="shared" si="396"/>
        <v>0</v>
      </c>
      <c r="BVB334" s="535">
        <f t="shared" si="396"/>
        <v>0</v>
      </c>
      <c r="BVC334" s="2"/>
      <c r="BVD334" s="402"/>
      <c r="BVE334" s="533" t="s">
        <v>287</v>
      </c>
      <c r="BVF334" s="2"/>
      <c r="BVG334" s="535">
        <f t="shared" ref="BVG334:BVJ334" si="397">BVG301+BVG314+BVG327</f>
        <v>0</v>
      </c>
      <c r="BVH334" s="535">
        <f t="shared" si="397"/>
        <v>0</v>
      </c>
      <c r="BVI334" s="535">
        <f t="shared" si="397"/>
        <v>0</v>
      </c>
      <c r="BVJ334" s="535">
        <f t="shared" si="397"/>
        <v>0</v>
      </c>
      <c r="BVK334" s="2"/>
      <c r="BVL334" s="402"/>
      <c r="BVM334" s="533" t="s">
        <v>287</v>
      </c>
      <c r="BVN334" s="2"/>
      <c r="BVO334" s="535">
        <f t="shared" ref="BVO334:BVR334" si="398">BVO301+BVO314+BVO327</f>
        <v>0</v>
      </c>
      <c r="BVP334" s="535">
        <f t="shared" si="398"/>
        <v>0</v>
      </c>
      <c r="BVQ334" s="535">
        <f t="shared" si="398"/>
        <v>0</v>
      </c>
      <c r="BVR334" s="535">
        <f t="shared" si="398"/>
        <v>0</v>
      </c>
      <c r="BVS334" s="2"/>
      <c r="BVT334" s="402"/>
      <c r="BVU334" s="533" t="s">
        <v>287</v>
      </c>
      <c r="BVV334" s="2"/>
      <c r="BVW334" s="535">
        <f t="shared" ref="BVW334:BVZ334" si="399">BVW301+BVW314+BVW327</f>
        <v>0</v>
      </c>
      <c r="BVX334" s="535">
        <f t="shared" si="399"/>
        <v>0</v>
      </c>
      <c r="BVY334" s="535">
        <f t="shared" si="399"/>
        <v>0</v>
      </c>
      <c r="BVZ334" s="535">
        <f t="shared" si="399"/>
        <v>0</v>
      </c>
      <c r="BWA334" s="2"/>
      <c r="BWB334" s="402"/>
      <c r="BWC334" s="533" t="s">
        <v>287</v>
      </c>
      <c r="BWD334" s="2"/>
      <c r="BWE334" s="535">
        <f t="shared" ref="BWE334:BWH334" si="400">BWE301+BWE314+BWE327</f>
        <v>0</v>
      </c>
      <c r="BWF334" s="535">
        <f t="shared" si="400"/>
        <v>0</v>
      </c>
      <c r="BWG334" s="535">
        <f t="shared" si="400"/>
        <v>0</v>
      </c>
      <c r="BWH334" s="535">
        <f t="shared" si="400"/>
        <v>0</v>
      </c>
      <c r="BWI334" s="2"/>
      <c r="BWJ334" s="402"/>
      <c r="BWK334" s="533" t="s">
        <v>287</v>
      </c>
      <c r="BWL334" s="2"/>
      <c r="BWM334" s="535">
        <f t="shared" ref="BWM334:BWP334" si="401">BWM301+BWM314+BWM327</f>
        <v>0</v>
      </c>
      <c r="BWN334" s="535">
        <f t="shared" si="401"/>
        <v>0</v>
      </c>
      <c r="BWO334" s="535">
        <f t="shared" si="401"/>
        <v>0</v>
      </c>
      <c r="BWP334" s="535">
        <f t="shared" si="401"/>
        <v>0</v>
      </c>
      <c r="BWQ334" s="2"/>
      <c r="BWR334" s="402"/>
      <c r="BWS334" s="533" t="s">
        <v>287</v>
      </c>
      <c r="BWT334" s="2"/>
      <c r="BWU334" s="535">
        <f t="shared" ref="BWU334:BWX334" si="402">BWU301+BWU314+BWU327</f>
        <v>0</v>
      </c>
      <c r="BWV334" s="535">
        <f t="shared" si="402"/>
        <v>0</v>
      </c>
      <c r="BWW334" s="535">
        <f t="shared" si="402"/>
        <v>0</v>
      </c>
      <c r="BWX334" s="535">
        <f t="shared" si="402"/>
        <v>0</v>
      </c>
      <c r="BWY334" s="2"/>
      <c r="BWZ334" s="402"/>
      <c r="BXA334" s="533" t="s">
        <v>287</v>
      </c>
      <c r="BXB334" s="2"/>
      <c r="BXC334" s="535">
        <f t="shared" ref="BXC334:BXF334" si="403">BXC301+BXC314+BXC327</f>
        <v>0</v>
      </c>
      <c r="BXD334" s="535">
        <f t="shared" si="403"/>
        <v>0</v>
      </c>
      <c r="BXE334" s="535">
        <f t="shared" si="403"/>
        <v>0</v>
      </c>
      <c r="BXF334" s="535">
        <f t="shared" si="403"/>
        <v>0</v>
      </c>
      <c r="BXG334" s="2"/>
      <c r="BXH334" s="402"/>
      <c r="BXI334" s="533" t="s">
        <v>287</v>
      </c>
      <c r="BXJ334" s="2"/>
      <c r="BXK334" s="535">
        <f t="shared" ref="BXK334:BXN334" si="404">BXK301+BXK314+BXK327</f>
        <v>0</v>
      </c>
      <c r="BXL334" s="535">
        <f t="shared" si="404"/>
        <v>0</v>
      </c>
      <c r="BXM334" s="535">
        <f t="shared" si="404"/>
        <v>0</v>
      </c>
      <c r="BXN334" s="535">
        <f t="shared" si="404"/>
        <v>0</v>
      </c>
      <c r="BXO334" s="2"/>
      <c r="BXP334" s="402"/>
      <c r="BXQ334" s="533" t="s">
        <v>287</v>
      </c>
      <c r="BXR334" s="2"/>
      <c r="BXS334" s="535">
        <f t="shared" ref="BXS334:BXV334" si="405">BXS301+BXS314+BXS327</f>
        <v>0</v>
      </c>
      <c r="BXT334" s="535">
        <f t="shared" si="405"/>
        <v>0</v>
      </c>
      <c r="BXU334" s="535">
        <f t="shared" si="405"/>
        <v>0</v>
      </c>
      <c r="BXV334" s="535">
        <f t="shared" si="405"/>
        <v>0</v>
      </c>
      <c r="BXW334" s="2"/>
      <c r="BXX334" s="402"/>
      <c r="BXY334" s="533" t="s">
        <v>287</v>
      </c>
      <c r="BXZ334" s="2"/>
      <c r="BYA334" s="535">
        <f t="shared" ref="BYA334:BYD334" si="406">BYA301+BYA314+BYA327</f>
        <v>0</v>
      </c>
      <c r="BYB334" s="535">
        <f t="shared" si="406"/>
        <v>0</v>
      </c>
      <c r="BYC334" s="535">
        <f t="shared" si="406"/>
        <v>0</v>
      </c>
      <c r="BYD334" s="535">
        <f t="shared" si="406"/>
        <v>0</v>
      </c>
      <c r="BYE334" s="2"/>
      <c r="BYF334" s="402"/>
      <c r="BYG334" s="533" t="s">
        <v>287</v>
      </c>
      <c r="BYH334" s="2"/>
      <c r="BYI334" s="535">
        <f t="shared" ref="BYI334:BYL334" si="407">BYI301+BYI314+BYI327</f>
        <v>0</v>
      </c>
      <c r="BYJ334" s="535">
        <f t="shared" si="407"/>
        <v>0</v>
      </c>
      <c r="BYK334" s="535">
        <f t="shared" si="407"/>
        <v>0</v>
      </c>
      <c r="BYL334" s="535">
        <f t="shared" si="407"/>
        <v>0</v>
      </c>
      <c r="BYM334" s="2"/>
      <c r="BYN334" s="402"/>
      <c r="BYO334" s="533" t="s">
        <v>287</v>
      </c>
      <c r="BYP334" s="2"/>
      <c r="BYQ334" s="535">
        <f t="shared" ref="BYQ334:BYT334" si="408">BYQ301+BYQ314+BYQ327</f>
        <v>0</v>
      </c>
      <c r="BYR334" s="535">
        <f t="shared" si="408"/>
        <v>0</v>
      </c>
      <c r="BYS334" s="535">
        <f t="shared" si="408"/>
        <v>0</v>
      </c>
      <c r="BYT334" s="535">
        <f t="shared" si="408"/>
        <v>0</v>
      </c>
      <c r="BYU334" s="2"/>
      <c r="BYV334" s="402"/>
      <c r="BYW334" s="533" t="s">
        <v>287</v>
      </c>
      <c r="BYX334" s="2"/>
      <c r="BYY334" s="535">
        <f t="shared" ref="BYY334:BZB334" si="409">BYY301+BYY314+BYY327</f>
        <v>0</v>
      </c>
      <c r="BYZ334" s="535">
        <f t="shared" si="409"/>
        <v>0</v>
      </c>
      <c r="BZA334" s="535">
        <f t="shared" si="409"/>
        <v>0</v>
      </c>
      <c r="BZB334" s="535">
        <f t="shared" si="409"/>
        <v>0</v>
      </c>
      <c r="BZC334" s="2"/>
      <c r="BZD334" s="402"/>
      <c r="BZE334" s="533" t="s">
        <v>287</v>
      </c>
      <c r="BZF334" s="2"/>
      <c r="BZG334" s="535">
        <f t="shared" ref="BZG334:BZJ334" si="410">BZG301+BZG314+BZG327</f>
        <v>0</v>
      </c>
      <c r="BZH334" s="535">
        <f t="shared" si="410"/>
        <v>0</v>
      </c>
      <c r="BZI334" s="535">
        <f t="shared" si="410"/>
        <v>0</v>
      </c>
      <c r="BZJ334" s="535">
        <f t="shared" si="410"/>
        <v>0</v>
      </c>
      <c r="BZK334" s="2"/>
      <c r="BZL334" s="402"/>
      <c r="BZM334" s="533" t="s">
        <v>287</v>
      </c>
      <c r="BZN334" s="2"/>
      <c r="BZO334" s="535">
        <f t="shared" ref="BZO334:BZR334" si="411">BZO301+BZO314+BZO327</f>
        <v>0</v>
      </c>
      <c r="BZP334" s="535">
        <f t="shared" si="411"/>
        <v>0</v>
      </c>
      <c r="BZQ334" s="535">
        <f t="shared" si="411"/>
        <v>0</v>
      </c>
      <c r="BZR334" s="535">
        <f t="shared" si="411"/>
        <v>0</v>
      </c>
      <c r="BZS334" s="2"/>
      <c r="BZT334" s="402"/>
      <c r="BZU334" s="533" t="s">
        <v>287</v>
      </c>
      <c r="BZV334" s="2"/>
      <c r="BZW334" s="535">
        <f t="shared" ref="BZW334:BZZ334" si="412">BZW301+BZW314+BZW327</f>
        <v>0</v>
      </c>
      <c r="BZX334" s="535">
        <f t="shared" si="412"/>
        <v>0</v>
      </c>
      <c r="BZY334" s="535">
        <f t="shared" si="412"/>
        <v>0</v>
      </c>
      <c r="BZZ334" s="535">
        <f t="shared" si="412"/>
        <v>0</v>
      </c>
      <c r="CAA334" s="2"/>
      <c r="CAB334" s="402"/>
      <c r="CAC334" s="533" t="s">
        <v>287</v>
      </c>
      <c r="CAD334" s="2"/>
      <c r="CAE334" s="535">
        <f t="shared" ref="CAE334:CAH334" si="413">CAE301+CAE314+CAE327</f>
        <v>0</v>
      </c>
      <c r="CAF334" s="535">
        <f t="shared" si="413"/>
        <v>0</v>
      </c>
      <c r="CAG334" s="535">
        <f t="shared" si="413"/>
        <v>0</v>
      </c>
      <c r="CAH334" s="535">
        <f t="shared" si="413"/>
        <v>0</v>
      </c>
      <c r="CAI334" s="2"/>
      <c r="CAJ334" s="402"/>
      <c r="CAK334" s="533" t="s">
        <v>287</v>
      </c>
      <c r="CAL334" s="2"/>
      <c r="CAM334" s="535">
        <f t="shared" ref="CAM334:CAP334" si="414">CAM301+CAM314+CAM327</f>
        <v>0</v>
      </c>
      <c r="CAN334" s="535">
        <f t="shared" si="414"/>
        <v>0</v>
      </c>
      <c r="CAO334" s="535">
        <f t="shared" si="414"/>
        <v>0</v>
      </c>
      <c r="CAP334" s="535">
        <f t="shared" si="414"/>
        <v>0</v>
      </c>
      <c r="CAQ334" s="2"/>
      <c r="CAR334" s="402"/>
      <c r="CAS334" s="533" t="s">
        <v>287</v>
      </c>
      <c r="CAT334" s="2"/>
      <c r="CAU334" s="535">
        <f t="shared" ref="CAU334:CAX334" si="415">CAU301+CAU314+CAU327</f>
        <v>0</v>
      </c>
      <c r="CAV334" s="535">
        <f t="shared" si="415"/>
        <v>0</v>
      </c>
      <c r="CAW334" s="535">
        <f t="shared" si="415"/>
        <v>0</v>
      </c>
      <c r="CAX334" s="535">
        <f t="shared" si="415"/>
        <v>0</v>
      </c>
      <c r="CAY334" s="2"/>
      <c r="CAZ334" s="402"/>
      <c r="CBA334" s="533" t="s">
        <v>287</v>
      </c>
      <c r="CBB334" s="2"/>
      <c r="CBC334" s="535">
        <f t="shared" ref="CBC334:CBF334" si="416">CBC301+CBC314+CBC327</f>
        <v>0</v>
      </c>
      <c r="CBD334" s="535">
        <f t="shared" si="416"/>
        <v>0</v>
      </c>
      <c r="CBE334" s="535">
        <f t="shared" si="416"/>
        <v>0</v>
      </c>
      <c r="CBF334" s="535">
        <f t="shared" si="416"/>
        <v>0</v>
      </c>
      <c r="CBG334" s="2"/>
      <c r="CBH334" s="402"/>
      <c r="CBI334" s="533" t="s">
        <v>287</v>
      </c>
      <c r="CBJ334" s="2"/>
      <c r="CBK334" s="535">
        <f t="shared" ref="CBK334:CBN334" si="417">CBK301+CBK314+CBK327</f>
        <v>0</v>
      </c>
      <c r="CBL334" s="535">
        <f t="shared" si="417"/>
        <v>0</v>
      </c>
      <c r="CBM334" s="535">
        <f t="shared" si="417"/>
        <v>0</v>
      </c>
      <c r="CBN334" s="535">
        <f t="shared" si="417"/>
        <v>0</v>
      </c>
      <c r="CBO334" s="2"/>
      <c r="CBP334" s="402"/>
      <c r="CBQ334" s="533" t="s">
        <v>287</v>
      </c>
      <c r="CBR334" s="2"/>
      <c r="CBS334" s="535">
        <f t="shared" ref="CBS334:CBV334" si="418">CBS301+CBS314+CBS327</f>
        <v>0</v>
      </c>
      <c r="CBT334" s="535">
        <f t="shared" si="418"/>
        <v>0</v>
      </c>
      <c r="CBU334" s="535">
        <f t="shared" si="418"/>
        <v>0</v>
      </c>
      <c r="CBV334" s="535">
        <f t="shared" si="418"/>
        <v>0</v>
      </c>
      <c r="CBW334" s="2"/>
      <c r="CBX334" s="402"/>
      <c r="CBY334" s="533" t="s">
        <v>287</v>
      </c>
      <c r="CBZ334" s="2"/>
      <c r="CCA334" s="535">
        <f t="shared" ref="CCA334:CCD334" si="419">CCA301+CCA314+CCA327</f>
        <v>0</v>
      </c>
      <c r="CCB334" s="535">
        <f t="shared" si="419"/>
        <v>0</v>
      </c>
      <c r="CCC334" s="535">
        <f t="shared" si="419"/>
        <v>0</v>
      </c>
      <c r="CCD334" s="535">
        <f t="shared" si="419"/>
        <v>0</v>
      </c>
      <c r="CCE334" s="2"/>
      <c r="CCF334" s="402"/>
      <c r="CCG334" s="533" t="s">
        <v>287</v>
      </c>
      <c r="CCH334" s="2"/>
      <c r="CCI334" s="535">
        <f t="shared" ref="CCI334:CCL334" si="420">CCI301+CCI314+CCI327</f>
        <v>0</v>
      </c>
      <c r="CCJ334" s="535">
        <f t="shared" si="420"/>
        <v>0</v>
      </c>
      <c r="CCK334" s="535">
        <f t="shared" si="420"/>
        <v>0</v>
      </c>
      <c r="CCL334" s="535">
        <f t="shared" si="420"/>
        <v>0</v>
      </c>
      <c r="CCM334" s="2"/>
      <c r="CCN334" s="402"/>
      <c r="CCO334" s="533" t="s">
        <v>287</v>
      </c>
      <c r="CCP334" s="2"/>
      <c r="CCQ334" s="535">
        <f t="shared" ref="CCQ334:CCT334" si="421">CCQ301+CCQ314+CCQ327</f>
        <v>0</v>
      </c>
      <c r="CCR334" s="535">
        <f t="shared" si="421"/>
        <v>0</v>
      </c>
      <c r="CCS334" s="535">
        <f t="shared" si="421"/>
        <v>0</v>
      </c>
      <c r="CCT334" s="535">
        <f t="shared" si="421"/>
        <v>0</v>
      </c>
      <c r="CCU334" s="2"/>
      <c r="CCV334" s="402"/>
      <c r="CCW334" s="533" t="s">
        <v>287</v>
      </c>
      <c r="CCX334" s="2"/>
      <c r="CCY334" s="535">
        <f t="shared" ref="CCY334:CDB334" si="422">CCY301+CCY314+CCY327</f>
        <v>0</v>
      </c>
      <c r="CCZ334" s="535">
        <f t="shared" si="422"/>
        <v>0</v>
      </c>
      <c r="CDA334" s="535">
        <f t="shared" si="422"/>
        <v>0</v>
      </c>
      <c r="CDB334" s="535">
        <f t="shared" si="422"/>
        <v>0</v>
      </c>
      <c r="CDC334" s="2"/>
      <c r="CDD334" s="402"/>
      <c r="CDE334" s="533" t="s">
        <v>287</v>
      </c>
      <c r="CDF334" s="2"/>
      <c r="CDG334" s="535">
        <f t="shared" ref="CDG334:CDJ334" si="423">CDG301+CDG314+CDG327</f>
        <v>0</v>
      </c>
      <c r="CDH334" s="535">
        <f t="shared" si="423"/>
        <v>0</v>
      </c>
      <c r="CDI334" s="535">
        <f t="shared" si="423"/>
        <v>0</v>
      </c>
      <c r="CDJ334" s="535">
        <f t="shared" si="423"/>
        <v>0</v>
      </c>
      <c r="CDK334" s="2"/>
      <c r="CDL334" s="402"/>
      <c r="CDM334" s="533" t="s">
        <v>287</v>
      </c>
      <c r="CDN334" s="2"/>
      <c r="CDO334" s="535">
        <f t="shared" ref="CDO334:CDR334" si="424">CDO301+CDO314+CDO327</f>
        <v>0</v>
      </c>
      <c r="CDP334" s="535">
        <f t="shared" si="424"/>
        <v>0</v>
      </c>
      <c r="CDQ334" s="535">
        <f t="shared" si="424"/>
        <v>0</v>
      </c>
      <c r="CDR334" s="535">
        <f t="shared" si="424"/>
        <v>0</v>
      </c>
      <c r="CDS334" s="2"/>
      <c r="CDT334" s="402"/>
      <c r="CDU334" s="533" t="s">
        <v>287</v>
      </c>
      <c r="CDV334" s="2"/>
      <c r="CDW334" s="535">
        <f t="shared" ref="CDW334:CDZ334" si="425">CDW301+CDW314+CDW327</f>
        <v>0</v>
      </c>
      <c r="CDX334" s="535">
        <f t="shared" si="425"/>
        <v>0</v>
      </c>
      <c r="CDY334" s="535">
        <f t="shared" si="425"/>
        <v>0</v>
      </c>
      <c r="CDZ334" s="535">
        <f t="shared" si="425"/>
        <v>0</v>
      </c>
      <c r="CEA334" s="2"/>
      <c r="CEB334" s="402"/>
      <c r="CEC334" s="533" t="s">
        <v>287</v>
      </c>
      <c r="CED334" s="2"/>
      <c r="CEE334" s="535">
        <f t="shared" ref="CEE334:CEH334" si="426">CEE301+CEE314+CEE327</f>
        <v>0</v>
      </c>
      <c r="CEF334" s="535">
        <f t="shared" si="426"/>
        <v>0</v>
      </c>
      <c r="CEG334" s="535">
        <f t="shared" si="426"/>
        <v>0</v>
      </c>
      <c r="CEH334" s="535">
        <f t="shared" si="426"/>
        <v>0</v>
      </c>
      <c r="CEI334" s="2"/>
      <c r="CEJ334" s="402"/>
      <c r="CEK334" s="533" t="s">
        <v>287</v>
      </c>
      <c r="CEL334" s="2"/>
      <c r="CEM334" s="535">
        <f t="shared" ref="CEM334:CEP334" si="427">CEM301+CEM314+CEM327</f>
        <v>0</v>
      </c>
      <c r="CEN334" s="535">
        <f t="shared" si="427"/>
        <v>0</v>
      </c>
      <c r="CEO334" s="535">
        <f t="shared" si="427"/>
        <v>0</v>
      </c>
      <c r="CEP334" s="535">
        <f t="shared" si="427"/>
        <v>0</v>
      </c>
      <c r="CEQ334" s="2"/>
      <c r="CER334" s="402"/>
      <c r="CES334" s="533" t="s">
        <v>287</v>
      </c>
      <c r="CET334" s="2"/>
      <c r="CEU334" s="535">
        <f t="shared" ref="CEU334:CEX334" si="428">CEU301+CEU314+CEU327</f>
        <v>0</v>
      </c>
      <c r="CEV334" s="535">
        <f t="shared" si="428"/>
        <v>0</v>
      </c>
      <c r="CEW334" s="535">
        <f t="shared" si="428"/>
        <v>0</v>
      </c>
      <c r="CEX334" s="535">
        <f t="shared" si="428"/>
        <v>0</v>
      </c>
      <c r="CEY334" s="2"/>
      <c r="CEZ334" s="402"/>
      <c r="CFA334" s="533" t="s">
        <v>287</v>
      </c>
      <c r="CFB334" s="2"/>
      <c r="CFC334" s="535">
        <f t="shared" ref="CFC334:CFF334" si="429">CFC301+CFC314+CFC327</f>
        <v>0</v>
      </c>
      <c r="CFD334" s="535">
        <f t="shared" si="429"/>
        <v>0</v>
      </c>
      <c r="CFE334" s="535">
        <f t="shared" si="429"/>
        <v>0</v>
      </c>
      <c r="CFF334" s="535">
        <f t="shared" si="429"/>
        <v>0</v>
      </c>
      <c r="CFG334" s="2"/>
      <c r="CFH334" s="402"/>
      <c r="CFI334" s="533" t="s">
        <v>287</v>
      </c>
      <c r="CFJ334" s="2"/>
      <c r="CFK334" s="535">
        <f t="shared" ref="CFK334:CFN334" si="430">CFK301+CFK314+CFK327</f>
        <v>0</v>
      </c>
      <c r="CFL334" s="535">
        <f t="shared" si="430"/>
        <v>0</v>
      </c>
      <c r="CFM334" s="535">
        <f t="shared" si="430"/>
        <v>0</v>
      </c>
      <c r="CFN334" s="535">
        <f t="shared" si="430"/>
        <v>0</v>
      </c>
      <c r="CFO334" s="2"/>
      <c r="CFP334" s="402"/>
      <c r="CFQ334" s="533" t="s">
        <v>287</v>
      </c>
      <c r="CFR334" s="2"/>
      <c r="CFS334" s="535">
        <f t="shared" ref="CFS334:CFV334" si="431">CFS301+CFS314+CFS327</f>
        <v>0</v>
      </c>
      <c r="CFT334" s="535">
        <f t="shared" si="431"/>
        <v>0</v>
      </c>
      <c r="CFU334" s="535">
        <f t="shared" si="431"/>
        <v>0</v>
      </c>
      <c r="CFV334" s="535">
        <f t="shared" si="431"/>
        <v>0</v>
      </c>
      <c r="CFW334" s="2"/>
      <c r="CFX334" s="402"/>
      <c r="CFY334" s="533" t="s">
        <v>287</v>
      </c>
      <c r="CFZ334" s="2"/>
      <c r="CGA334" s="535">
        <f t="shared" ref="CGA334:CGD334" si="432">CGA301+CGA314+CGA327</f>
        <v>0</v>
      </c>
      <c r="CGB334" s="535">
        <f t="shared" si="432"/>
        <v>0</v>
      </c>
      <c r="CGC334" s="535">
        <f t="shared" si="432"/>
        <v>0</v>
      </c>
      <c r="CGD334" s="535">
        <f t="shared" si="432"/>
        <v>0</v>
      </c>
      <c r="CGE334" s="2"/>
      <c r="CGF334" s="402"/>
      <c r="CGG334" s="533" t="s">
        <v>287</v>
      </c>
      <c r="CGH334" s="2"/>
      <c r="CGI334" s="535">
        <f t="shared" ref="CGI334:CGL334" si="433">CGI301+CGI314+CGI327</f>
        <v>0</v>
      </c>
      <c r="CGJ334" s="535">
        <f t="shared" si="433"/>
        <v>0</v>
      </c>
      <c r="CGK334" s="535">
        <f t="shared" si="433"/>
        <v>0</v>
      </c>
      <c r="CGL334" s="535">
        <f t="shared" si="433"/>
        <v>0</v>
      </c>
      <c r="CGM334" s="2"/>
      <c r="CGN334" s="402"/>
      <c r="CGO334" s="533" t="s">
        <v>287</v>
      </c>
      <c r="CGP334" s="2"/>
      <c r="CGQ334" s="535">
        <f t="shared" ref="CGQ334:CGT334" si="434">CGQ301+CGQ314+CGQ327</f>
        <v>0</v>
      </c>
      <c r="CGR334" s="535">
        <f t="shared" si="434"/>
        <v>0</v>
      </c>
      <c r="CGS334" s="535">
        <f t="shared" si="434"/>
        <v>0</v>
      </c>
      <c r="CGT334" s="535">
        <f t="shared" si="434"/>
        <v>0</v>
      </c>
      <c r="CGU334" s="2"/>
      <c r="CGV334" s="402"/>
      <c r="CGW334" s="533" t="s">
        <v>287</v>
      </c>
      <c r="CGX334" s="2"/>
      <c r="CGY334" s="535">
        <f t="shared" ref="CGY334:CHB334" si="435">CGY301+CGY314+CGY327</f>
        <v>0</v>
      </c>
      <c r="CGZ334" s="535">
        <f t="shared" si="435"/>
        <v>0</v>
      </c>
      <c r="CHA334" s="535">
        <f t="shared" si="435"/>
        <v>0</v>
      </c>
      <c r="CHB334" s="535">
        <f t="shared" si="435"/>
        <v>0</v>
      </c>
      <c r="CHC334" s="2"/>
      <c r="CHD334" s="402"/>
      <c r="CHE334" s="533" t="s">
        <v>287</v>
      </c>
      <c r="CHF334" s="2"/>
      <c r="CHG334" s="535">
        <f t="shared" ref="CHG334:CHJ334" si="436">CHG301+CHG314+CHG327</f>
        <v>0</v>
      </c>
      <c r="CHH334" s="535">
        <f t="shared" si="436"/>
        <v>0</v>
      </c>
      <c r="CHI334" s="535">
        <f t="shared" si="436"/>
        <v>0</v>
      </c>
      <c r="CHJ334" s="535">
        <f t="shared" si="436"/>
        <v>0</v>
      </c>
      <c r="CHK334" s="2"/>
      <c r="CHL334" s="402"/>
      <c r="CHM334" s="533" t="s">
        <v>287</v>
      </c>
      <c r="CHN334" s="2"/>
      <c r="CHO334" s="535">
        <f t="shared" ref="CHO334:CHR334" si="437">CHO301+CHO314+CHO327</f>
        <v>0</v>
      </c>
      <c r="CHP334" s="535">
        <f t="shared" si="437"/>
        <v>0</v>
      </c>
      <c r="CHQ334" s="535">
        <f t="shared" si="437"/>
        <v>0</v>
      </c>
      <c r="CHR334" s="535">
        <f t="shared" si="437"/>
        <v>0</v>
      </c>
      <c r="CHS334" s="2"/>
      <c r="CHT334" s="402"/>
      <c r="CHU334" s="533" t="s">
        <v>287</v>
      </c>
      <c r="CHV334" s="2"/>
      <c r="CHW334" s="535">
        <f t="shared" ref="CHW334:CHZ334" si="438">CHW301+CHW314+CHW327</f>
        <v>0</v>
      </c>
      <c r="CHX334" s="535">
        <f t="shared" si="438"/>
        <v>0</v>
      </c>
      <c r="CHY334" s="535">
        <f t="shared" si="438"/>
        <v>0</v>
      </c>
      <c r="CHZ334" s="535">
        <f t="shared" si="438"/>
        <v>0</v>
      </c>
      <c r="CIA334" s="2"/>
      <c r="CIB334" s="402"/>
      <c r="CIC334" s="533" t="s">
        <v>287</v>
      </c>
      <c r="CID334" s="2"/>
      <c r="CIE334" s="535">
        <f t="shared" ref="CIE334:CIH334" si="439">CIE301+CIE314+CIE327</f>
        <v>0</v>
      </c>
      <c r="CIF334" s="535">
        <f t="shared" si="439"/>
        <v>0</v>
      </c>
      <c r="CIG334" s="535">
        <f t="shared" si="439"/>
        <v>0</v>
      </c>
      <c r="CIH334" s="535">
        <f t="shared" si="439"/>
        <v>0</v>
      </c>
      <c r="CII334" s="2"/>
      <c r="CIJ334" s="402"/>
      <c r="CIK334" s="533" t="s">
        <v>287</v>
      </c>
      <c r="CIL334" s="2"/>
      <c r="CIM334" s="535">
        <f t="shared" ref="CIM334:CIP334" si="440">CIM301+CIM314+CIM327</f>
        <v>0</v>
      </c>
      <c r="CIN334" s="535">
        <f t="shared" si="440"/>
        <v>0</v>
      </c>
      <c r="CIO334" s="535">
        <f t="shared" si="440"/>
        <v>0</v>
      </c>
      <c r="CIP334" s="535">
        <f t="shared" si="440"/>
        <v>0</v>
      </c>
      <c r="CIQ334" s="2"/>
      <c r="CIR334" s="402"/>
      <c r="CIS334" s="533" t="s">
        <v>287</v>
      </c>
      <c r="CIT334" s="2"/>
      <c r="CIU334" s="535">
        <f t="shared" ref="CIU334:CIX334" si="441">CIU301+CIU314+CIU327</f>
        <v>0</v>
      </c>
      <c r="CIV334" s="535">
        <f t="shared" si="441"/>
        <v>0</v>
      </c>
      <c r="CIW334" s="535">
        <f t="shared" si="441"/>
        <v>0</v>
      </c>
      <c r="CIX334" s="535">
        <f t="shared" si="441"/>
        <v>0</v>
      </c>
      <c r="CIY334" s="2"/>
      <c r="CIZ334" s="402"/>
      <c r="CJA334" s="533" t="s">
        <v>287</v>
      </c>
      <c r="CJB334" s="2"/>
      <c r="CJC334" s="535">
        <f t="shared" ref="CJC334:CJF334" si="442">CJC301+CJC314+CJC327</f>
        <v>0</v>
      </c>
      <c r="CJD334" s="535">
        <f t="shared" si="442"/>
        <v>0</v>
      </c>
      <c r="CJE334" s="535">
        <f t="shared" si="442"/>
        <v>0</v>
      </c>
      <c r="CJF334" s="535">
        <f t="shared" si="442"/>
        <v>0</v>
      </c>
      <c r="CJG334" s="2"/>
      <c r="CJH334" s="402"/>
      <c r="CJI334" s="533" t="s">
        <v>287</v>
      </c>
      <c r="CJJ334" s="2"/>
      <c r="CJK334" s="535">
        <f t="shared" ref="CJK334:CJN334" si="443">CJK301+CJK314+CJK327</f>
        <v>0</v>
      </c>
      <c r="CJL334" s="535">
        <f t="shared" si="443"/>
        <v>0</v>
      </c>
      <c r="CJM334" s="535">
        <f t="shared" si="443"/>
        <v>0</v>
      </c>
      <c r="CJN334" s="535">
        <f t="shared" si="443"/>
        <v>0</v>
      </c>
      <c r="CJO334" s="2"/>
      <c r="CJP334" s="402"/>
      <c r="CJQ334" s="533" t="s">
        <v>287</v>
      </c>
      <c r="CJR334" s="2"/>
      <c r="CJS334" s="535">
        <f t="shared" ref="CJS334:CJV334" si="444">CJS301+CJS314+CJS327</f>
        <v>0</v>
      </c>
      <c r="CJT334" s="535">
        <f t="shared" si="444"/>
        <v>0</v>
      </c>
      <c r="CJU334" s="535">
        <f t="shared" si="444"/>
        <v>0</v>
      </c>
      <c r="CJV334" s="535">
        <f t="shared" si="444"/>
        <v>0</v>
      </c>
      <c r="CJW334" s="2"/>
      <c r="CJX334" s="402"/>
      <c r="CJY334" s="533" t="s">
        <v>287</v>
      </c>
      <c r="CJZ334" s="2"/>
      <c r="CKA334" s="535">
        <f t="shared" ref="CKA334:CKD334" si="445">CKA301+CKA314+CKA327</f>
        <v>0</v>
      </c>
      <c r="CKB334" s="535">
        <f t="shared" si="445"/>
        <v>0</v>
      </c>
      <c r="CKC334" s="535">
        <f t="shared" si="445"/>
        <v>0</v>
      </c>
      <c r="CKD334" s="535">
        <f t="shared" si="445"/>
        <v>0</v>
      </c>
      <c r="CKE334" s="2"/>
      <c r="CKF334" s="402"/>
      <c r="CKG334" s="533" t="s">
        <v>287</v>
      </c>
      <c r="CKH334" s="2"/>
      <c r="CKI334" s="535">
        <f t="shared" ref="CKI334:CKL334" si="446">CKI301+CKI314+CKI327</f>
        <v>0</v>
      </c>
      <c r="CKJ334" s="535">
        <f t="shared" si="446"/>
        <v>0</v>
      </c>
      <c r="CKK334" s="535">
        <f t="shared" si="446"/>
        <v>0</v>
      </c>
      <c r="CKL334" s="535">
        <f t="shared" si="446"/>
        <v>0</v>
      </c>
      <c r="CKM334" s="2"/>
      <c r="CKN334" s="402"/>
      <c r="CKO334" s="533" t="s">
        <v>287</v>
      </c>
      <c r="CKP334" s="2"/>
      <c r="CKQ334" s="535">
        <f t="shared" ref="CKQ334:CKT334" si="447">CKQ301+CKQ314+CKQ327</f>
        <v>0</v>
      </c>
      <c r="CKR334" s="535">
        <f t="shared" si="447"/>
        <v>0</v>
      </c>
      <c r="CKS334" s="535">
        <f t="shared" si="447"/>
        <v>0</v>
      </c>
      <c r="CKT334" s="535">
        <f t="shared" si="447"/>
        <v>0</v>
      </c>
      <c r="CKU334" s="2"/>
      <c r="CKV334" s="402"/>
      <c r="CKW334" s="533" t="s">
        <v>287</v>
      </c>
      <c r="CKX334" s="2"/>
      <c r="CKY334" s="535">
        <f t="shared" ref="CKY334:CLB334" si="448">CKY301+CKY314+CKY327</f>
        <v>0</v>
      </c>
      <c r="CKZ334" s="535">
        <f t="shared" si="448"/>
        <v>0</v>
      </c>
      <c r="CLA334" s="535">
        <f t="shared" si="448"/>
        <v>0</v>
      </c>
      <c r="CLB334" s="535">
        <f t="shared" si="448"/>
        <v>0</v>
      </c>
      <c r="CLC334" s="2"/>
      <c r="CLD334" s="402"/>
      <c r="CLE334" s="533" t="s">
        <v>287</v>
      </c>
      <c r="CLF334" s="2"/>
      <c r="CLG334" s="535">
        <f t="shared" ref="CLG334:CLJ334" si="449">CLG301+CLG314+CLG327</f>
        <v>0</v>
      </c>
      <c r="CLH334" s="535">
        <f t="shared" si="449"/>
        <v>0</v>
      </c>
      <c r="CLI334" s="535">
        <f t="shared" si="449"/>
        <v>0</v>
      </c>
      <c r="CLJ334" s="535">
        <f t="shared" si="449"/>
        <v>0</v>
      </c>
      <c r="CLK334" s="2"/>
      <c r="CLL334" s="402"/>
      <c r="CLM334" s="533" t="s">
        <v>287</v>
      </c>
      <c r="CLN334" s="2"/>
      <c r="CLO334" s="535">
        <f t="shared" ref="CLO334:CLR334" si="450">CLO301+CLO314+CLO327</f>
        <v>0</v>
      </c>
      <c r="CLP334" s="535">
        <f t="shared" si="450"/>
        <v>0</v>
      </c>
      <c r="CLQ334" s="535">
        <f t="shared" si="450"/>
        <v>0</v>
      </c>
      <c r="CLR334" s="535">
        <f t="shared" si="450"/>
        <v>0</v>
      </c>
      <c r="CLS334" s="2"/>
      <c r="CLT334" s="402"/>
      <c r="CLU334" s="533" t="s">
        <v>287</v>
      </c>
      <c r="CLV334" s="2"/>
      <c r="CLW334" s="535">
        <f t="shared" ref="CLW334:CLZ334" si="451">CLW301+CLW314+CLW327</f>
        <v>0</v>
      </c>
      <c r="CLX334" s="535">
        <f t="shared" si="451"/>
        <v>0</v>
      </c>
      <c r="CLY334" s="535">
        <f t="shared" si="451"/>
        <v>0</v>
      </c>
      <c r="CLZ334" s="535">
        <f t="shared" si="451"/>
        <v>0</v>
      </c>
      <c r="CMA334" s="2"/>
      <c r="CMB334" s="402"/>
      <c r="CMC334" s="533" t="s">
        <v>287</v>
      </c>
      <c r="CMD334" s="2"/>
      <c r="CME334" s="535">
        <f t="shared" ref="CME334:CMH334" si="452">CME301+CME314+CME327</f>
        <v>0</v>
      </c>
      <c r="CMF334" s="535">
        <f t="shared" si="452"/>
        <v>0</v>
      </c>
      <c r="CMG334" s="535">
        <f t="shared" si="452"/>
        <v>0</v>
      </c>
      <c r="CMH334" s="535">
        <f t="shared" si="452"/>
        <v>0</v>
      </c>
      <c r="CMI334" s="2"/>
      <c r="CMJ334" s="402"/>
      <c r="CMK334" s="533" t="s">
        <v>287</v>
      </c>
      <c r="CML334" s="2"/>
      <c r="CMM334" s="535">
        <f t="shared" ref="CMM334:CMP334" si="453">CMM301+CMM314+CMM327</f>
        <v>0</v>
      </c>
      <c r="CMN334" s="535">
        <f t="shared" si="453"/>
        <v>0</v>
      </c>
      <c r="CMO334" s="535">
        <f t="shared" si="453"/>
        <v>0</v>
      </c>
      <c r="CMP334" s="535">
        <f t="shared" si="453"/>
        <v>0</v>
      </c>
      <c r="CMQ334" s="2"/>
      <c r="CMR334" s="402"/>
      <c r="CMS334" s="533" t="s">
        <v>287</v>
      </c>
      <c r="CMT334" s="2"/>
      <c r="CMU334" s="535">
        <f t="shared" ref="CMU334:CMX334" si="454">CMU301+CMU314+CMU327</f>
        <v>0</v>
      </c>
      <c r="CMV334" s="535">
        <f t="shared" si="454"/>
        <v>0</v>
      </c>
      <c r="CMW334" s="535">
        <f t="shared" si="454"/>
        <v>0</v>
      </c>
      <c r="CMX334" s="535">
        <f t="shared" si="454"/>
        <v>0</v>
      </c>
      <c r="CMY334" s="2"/>
      <c r="CMZ334" s="402"/>
      <c r="CNA334" s="533" t="s">
        <v>287</v>
      </c>
      <c r="CNB334" s="2"/>
      <c r="CNC334" s="535">
        <f t="shared" ref="CNC334:CNF334" si="455">CNC301+CNC314+CNC327</f>
        <v>0</v>
      </c>
      <c r="CND334" s="535">
        <f t="shared" si="455"/>
        <v>0</v>
      </c>
      <c r="CNE334" s="535">
        <f t="shared" si="455"/>
        <v>0</v>
      </c>
      <c r="CNF334" s="535">
        <f t="shared" si="455"/>
        <v>0</v>
      </c>
      <c r="CNG334" s="2"/>
      <c r="CNH334" s="402"/>
      <c r="CNI334" s="533" t="s">
        <v>287</v>
      </c>
      <c r="CNJ334" s="2"/>
      <c r="CNK334" s="535">
        <f t="shared" ref="CNK334:CNN334" si="456">CNK301+CNK314+CNK327</f>
        <v>0</v>
      </c>
      <c r="CNL334" s="535">
        <f t="shared" si="456"/>
        <v>0</v>
      </c>
      <c r="CNM334" s="535">
        <f t="shared" si="456"/>
        <v>0</v>
      </c>
      <c r="CNN334" s="535">
        <f t="shared" si="456"/>
        <v>0</v>
      </c>
      <c r="CNO334" s="2"/>
      <c r="CNP334" s="402"/>
      <c r="CNQ334" s="533" t="s">
        <v>287</v>
      </c>
      <c r="CNR334" s="2"/>
      <c r="CNS334" s="535">
        <f t="shared" ref="CNS334:CNV334" si="457">CNS301+CNS314+CNS327</f>
        <v>0</v>
      </c>
      <c r="CNT334" s="535">
        <f t="shared" si="457"/>
        <v>0</v>
      </c>
      <c r="CNU334" s="535">
        <f t="shared" si="457"/>
        <v>0</v>
      </c>
      <c r="CNV334" s="535">
        <f t="shared" si="457"/>
        <v>0</v>
      </c>
      <c r="CNW334" s="2"/>
      <c r="CNX334" s="402"/>
      <c r="CNY334" s="533" t="s">
        <v>287</v>
      </c>
      <c r="CNZ334" s="2"/>
      <c r="COA334" s="535">
        <f t="shared" ref="COA334:COD334" si="458">COA301+COA314+COA327</f>
        <v>0</v>
      </c>
      <c r="COB334" s="535">
        <f t="shared" si="458"/>
        <v>0</v>
      </c>
      <c r="COC334" s="535">
        <f t="shared" si="458"/>
        <v>0</v>
      </c>
      <c r="COD334" s="535">
        <f t="shared" si="458"/>
        <v>0</v>
      </c>
      <c r="COE334" s="2"/>
      <c r="COF334" s="402"/>
      <c r="COG334" s="533" t="s">
        <v>287</v>
      </c>
      <c r="COH334" s="2"/>
      <c r="COI334" s="535">
        <f t="shared" ref="COI334:COL334" si="459">COI301+COI314+COI327</f>
        <v>0</v>
      </c>
      <c r="COJ334" s="535">
        <f t="shared" si="459"/>
        <v>0</v>
      </c>
      <c r="COK334" s="535">
        <f t="shared" si="459"/>
        <v>0</v>
      </c>
      <c r="COL334" s="535">
        <f t="shared" si="459"/>
        <v>0</v>
      </c>
      <c r="COM334" s="2"/>
      <c r="CON334" s="402"/>
      <c r="COO334" s="533" t="s">
        <v>287</v>
      </c>
      <c r="COP334" s="2"/>
      <c r="COQ334" s="535">
        <f t="shared" ref="COQ334:COT334" si="460">COQ301+COQ314+COQ327</f>
        <v>0</v>
      </c>
      <c r="COR334" s="535">
        <f t="shared" si="460"/>
        <v>0</v>
      </c>
      <c r="COS334" s="535">
        <f t="shared" si="460"/>
        <v>0</v>
      </c>
      <c r="COT334" s="535">
        <f t="shared" si="460"/>
        <v>0</v>
      </c>
      <c r="COU334" s="2"/>
      <c r="COV334" s="402"/>
      <c r="COW334" s="533" t="s">
        <v>287</v>
      </c>
      <c r="COX334" s="2"/>
      <c r="COY334" s="535">
        <f t="shared" ref="COY334:CPB334" si="461">COY301+COY314+COY327</f>
        <v>0</v>
      </c>
      <c r="COZ334" s="535">
        <f t="shared" si="461"/>
        <v>0</v>
      </c>
      <c r="CPA334" s="535">
        <f t="shared" si="461"/>
        <v>0</v>
      </c>
      <c r="CPB334" s="535">
        <f t="shared" si="461"/>
        <v>0</v>
      </c>
      <c r="CPC334" s="2"/>
      <c r="CPD334" s="402"/>
      <c r="CPE334" s="533" t="s">
        <v>287</v>
      </c>
      <c r="CPF334" s="2"/>
      <c r="CPG334" s="535">
        <f t="shared" ref="CPG334:CPJ334" si="462">CPG301+CPG314+CPG327</f>
        <v>0</v>
      </c>
      <c r="CPH334" s="535">
        <f t="shared" si="462"/>
        <v>0</v>
      </c>
      <c r="CPI334" s="535">
        <f t="shared" si="462"/>
        <v>0</v>
      </c>
      <c r="CPJ334" s="535">
        <f t="shared" si="462"/>
        <v>0</v>
      </c>
      <c r="CPK334" s="2"/>
      <c r="CPL334" s="402"/>
      <c r="CPM334" s="533" t="s">
        <v>287</v>
      </c>
      <c r="CPN334" s="2"/>
      <c r="CPO334" s="535">
        <f t="shared" ref="CPO334:CPR334" si="463">CPO301+CPO314+CPO327</f>
        <v>0</v>
      </c>
      <c r="CPP334" s="535">
        <f t="shared" si="463"/>
        <v>0</v>
      </c>
      <c r="CPQ334" s="535">
        <f t="shared" si="463"/>
        <v>0</v>
      </c>
      <c r="CPR334" s="535">
        <f t="shared" si="463"/>
        <v>0</v>
      </c>
      <c r="CPS334" s="2"/>
      <c r="CPT334" s="402"/>
      <c r="CPU334" s="533" t="s">
        <v>287</v>
      </c>
      <c r="CPV334" s="2"/>
      <c r="CPW334" s="535">
        <f t="shared" ref="CPW334:CPZ334" si="464">CPW301+CPW314+CPW327</f>
        <v>0</v>
      </c>
      <c r="CPX334" s="535">
        <f t="shared" si="464"/>
        <v>0</v>
      </c>
      <c r="CPY334" s="535">
        <f t="shared" si="464"/>
        <v>0</v>
      </c>
      <c r="CPZ334" s="535">
        <f t="shared" si="464"/>
        <v>0</v>
      </c>
      <c r="CQA334" s="2"/>
      <c r="CQB334" s="402"/>
      <c r="CQC334" s="533" t="s">
        <v>287</v>
      </c>
      <c r="CQD334" s="2"/>
      <c r="CQE334" s="535">
        <f t="shared" ref="CQE334:CQH334" si="465">CQE301+CQE314+CQE327</f>
        <v>0</v>
      </c>
      <c r="CQF334" s="535">
        <f t="shared" si="465"/>
        <v>0</v>
      </c>
      <c r="CQG334" s="535">
        <f t="shared" si="465"/>
        <v>0</v>
      </c>
      <c r="CQH334" s="535">
        <f t="shared" si="465"/>
        <v>0</v>
      </c>
      <c r="CQI334" s="2"/>
      <c r="CQJ334" s="402"/>
      <c r="CQK334" s="533" t="s">
        <v>287</v>
      </c>
      <c r="CQL334" s="2"/>
      <c r="CQM334" s="535">
        <f t="shared" ref="CQM334:CQP334" si="466">CQM301+CQM314+CQM327</f>
        <v>0</v>
      </c>
      <c r="CQN334" s="535">
        <f t="shared" si="466"/>
        <v>0</v>
      </c>
      <c r="CQO334" s="535">
        <f t="shared" si="466"/>
        <v>0</v>
      </c>
      <c r="CQP334" s="535">
        <f t="shared" si="466"/>
        <v>0</v>
      </c>
      <c r="CQQ334" s="2"/>
      <c r="CQR334" s="402"/>
      <c r="CQS334" s="533" t="s">
        <v>287</v>
      </c>
      <c r="CQT334" s="2"/>
      <c r="CQU334" s="535">
        <f t="shared" ref="CQU334:CQX334" si="467">CQU301+CQU314+CQU327</f>
        <v>0</v>
      </c>
      <c r="CQV334" s="535">
        <f t="shared" si="467"/>
        <v>0</v>
      </c>
      <c r="CQW334" s="535">
        <f t="shared" si="467"/>
        <v>0</v>
      </c>
      <c r="CQX334" s="535">
        <f t="shared" si="467"/>
        <v>0</v>
      </c>
      <c r="CQY334" s="2"/>
      <c r="CQZ334" s="402"/>
      <c r="CRA334" s="533" t="s">
        <v>287</v>
      </c>
      <c r="CRB334" s="2"/>
      <c r="CRC334" s="535">
        <f t="shared" ref="CRC334:CRF334" si="468">CRC301+CRC314+CRC327</f>
        <v>0</v>
      </c>
      <c r="CRD334" s="535">
        <f t="shared" si="468"/>
        <v>0</v>
      </c>
      <c r="CRE334" s="535">
        <f t="shared" si="468"/>
        <v>0</v>
      </c>
      <c r="CRF334" s="535">
        <f t="shared" si="468"/>
        <v>0</v>
      </c>
      <c r="CRG334" s="2"/>
      <c r="CRH334" s="402"/>
      <c r="CRI334" s="533" t="s">
        <v>287</v>
      </c>
      <c r="CRJ334" s="2"/>
      <c r="CRK334" s="535">
        <f t="shared" ref="CRK334:CRN334" si="469">CRK301+CRK314+CRK327</f>
        <v>0</v>
      </c>
      <c r="CRL334" s="535">
        <f t="shared" si="469"/>
        <v>0</v>
      </c>
      <c r="CRM334" s="535">
        <f t="shared" si="469"/>
        <v>0</v>
      </c>
      <c r="CRN334" s="535">
        <f t="shared" si="469"/>
        <v>0</v>
      </c>
      <c r="CRO334" s="2"/>
      <c r="CRP334" s="402"/>
      <c r="CRQ334" s="533" t="s">
        <v>287</v>
      </c>
      <c r="CRR334" s="2"/>
      <c r="CRS334" s="535">
        <f t="shared" ref="CRS334:CRV334" si="470">CRS301+CRS314+CRS327</f>
        <v>0</v>
      </c>
      <c r="CRT334" s="535">
        <f t="shared" si="470"/>
        <v>0</v>
      </c>
      <c r="CRU334" s="535">
        <f t="shared" si="470"/>
        <v>0</v>
      </c>
      <c r="CRV334" s="535">
        <f t="shared" si="470"/>
        <v>0</v>
      </c>
      <c r="CRW334" s="2"/>
      <c r="CRX334" s="402"/>
      <c r="CRY334" s="533" t="s">
        <v>287</v>
      </c>
      <c r="CRZ334" s="2"/>
      <c r="CSA334" s="535">
        <f t="shared" ref="CSA334:CSD334" si="471">CSA301+CSA314+CSA327</f>
        <v>0</v>
      </c>
      <c r="CSB334" s="535">
        <f t="shared" si="471"/>
        <v>0</v>
      </c>
      <c r="CSC334" s="535">
        <f t="shared" si="471"/>
        <v>0</v>
      </c>
      <c r="CSD334" s="535">
        <f t="shared" si="471"/>
        <v>0</v>
      </c>
      <c r="CSE334" s="2"/>
      <c r="CSF334" s="402"/>
      <c r="CSG334" s="533" t="s">
        <v>287</v>
      </c>
      <c r="CSH334" s="2"/>
      <c r="CSI334" s="535">
        <f t="shared" ref="CSI334:CSL334" si="472">CSI301+CSI314+CSI327</f>
        <v>0</v>
      </c>
      <c r="CSJ334" s="535">
        <f t="shared" si="472"/>
        <v>0</v>
      </c>
      <c r="CSK334" s="535">
        <f t="shared" si="472"/>
        <v>0</v>
      </c>
      <c r="CSL334" s="535">
        <f t="shared" si="472"/>
        <v>0</v>
      </c>
      <c r="CSM334" s="2"/>
      <c r="CSN334" s="402"/>
      <c r="CSO334" s="533" t="s">
        <v>287</v>
      </c>
      <c r="CSP334" s="2"/>
      <c r="CSQ334" s="535">
        <f t="shared" ref="CSQ334:CST334" si="473">CSQ301+CSQ314+CSQ327</f>
        <v>0</v>
      </c>
      <c r="CSR334" s="535">
        <f t="shared" si="473"/>
        <v>0</v>
      </c>
      <c r="CSS334" s="535">
        <f t="shared" si="473"/>
        <v>0</v>
      </c>
      <c r="CST334" s="535">
        <f t="shared" si="473"/>
        <v>0</v>
      </c>
      <c r="CSU334" s="2"/>
      <c r="CSV334" s="402"/>
      <c r="CSW334" s="533" t="s">
        <v>287</v>
      </c>
      <c r="CSX334" s="2"/>
      <c r="CSY334" s="535">
        <f t="shared" ref="CSY334:CTB334" si="474">CSY301+CSY314+CSY327</f>
        <v>0</v>
      </c>
      <c r="CSZ334" s="535">
        <f t="shared" si="474"/>
        <v>0</v>
      </c>
      <c r="CTA334" s="535">
        <f t="shared" si="474"/>
        <v>0</v>
      </c>
      <c r="CTB334" s="535">
        <f t="shared" si="474"/>
        <v>0</v>
      </c>
      <c r="CTC334" s="2"/>
      <c r="CTD334" s="402"/>
      <c r="CTE334" s="533" t="s">
        <v>287</v>
      </c>
      <c r="CTF334" s="2"/>
      <c r="CTG334" s="535">
        <f t="shared" ref="CTG334:CTJ334" si="475">CTG301+CTG314+CTG327</f>
        <v>0</v>
      </c>
      <c r="CTH334" s="535">
        <f t="shared" si="475"/>
        <v>0</v>
      </c>
      <c r="CTI334" s="535">
        <f t="shared" si="475"/>
        <v>0</v>
      </c>
      <c r="CTJ334" s="535">
        <f t="shared" si="475"/>
        <v>0</v>
      </c>
      <c r="CTK334" s="2"/>
      <c r="CTL334" s="402"/>
      <c r="CTM334" s="533" t="s">
        <v>287</v>
      </c>
      <c r="CTN334" s="2"/>
      <c r="CTO334" s="535">
        <f t="shared" ref="CTO334:CTR334" si="476">CTO301+CTO314+CTO327</f>
        <v>0</v>
      </c>
      <c r="CTP334" s="535">
        <f t="shared" si="476"/>
        <v>0</v>
      </c>
      <c r="CTQ334" s="535">
        <f t="shared" si="476"/>
        <v>0</v>
      </c>
      <c r="CTR334" s="535">
        <f t="shared" si="476"/>
        <v>0</v>
      </c>
      <c r="CTS334" s="2"/>
      <c r="CTT334" s="402"/>
      <c r="CTU334" s="533" t="s">
        <v>287</v>
      </c>
      <c r="CTV334" s="2"/>
      <c r="CTW334" s="535">
        <f t="shared" ref="CTW334:CTZ334" si="477">CTW301+CTW314+CTW327</f>
        <v>0</v>
      </c>
      <c r="CTX334" s="535">
        <f t="shared" si="477"/>
        <v>0</v>
      </c>
      <c r="CTY334" s="535">
        <f t="shared" si="477"/>
        <v>0</v>
      </c>
      <c r="CTZ334" s="535">
        <f t="shared" si="477"/>
        <v>0</v>
      </c>
      <c r="CUA334" s="2"/>
      <c r="CUB334" s="402"/>
      <c r="CUC334" s="533" t="s">
        <v>287</v>
      </c>
      <c r="CUD334" s="2"/>
      <c r="CUE334" s="535">
        <f t="shared" ref="CUE334:CUH334" si="478">CUE301+CUE314+CUE327</f>
        <v>0</v>
      </c>
      <c r="CUF334" s="535">
        <f t="shared" si="478"/>
        <v>0</v>
      </c>
      <c r="CUG334" s="535">
        <f t="shared" si="478"/>
        <v>0</v>
      </c>
      <c r="CUH334" s="535">
        <f t="shared" si="478"/>
        <v>0</v>
      </c>
      <c r="CUI334" s="2"/>
      <c r="CUJ334" s="402"/>
      <c r="CUK334" s="533" t="s">
        <v>287</v>
      </c>
      <c r="CUL334" s="2"/>
      <c r="CUM334" s="535">
        <f t="shared" ref="CUM334:CUP334" si="479">CUM301+CUM314+CUM327</f>
        <v>0</v>
      </c>
      <c r="CUN334" s="535">
        <f t="shared" si="479"/>
        <v>0</v>
      </c>
      <c r="CUO334" s="535">
        <f t="shared" si="479"/>
        <v>0</v>
      </c>
      <c r="CUP334" s="535">
        <f t="shared" si="479"/>
        <v>0</v>
      </c>
      <c r="CUQ334" s="2"/>
      <c r="CUR334" s="402"/>
      <c r="CUS334" s="533" t="s">
        <v>287</v>
      </c>
      <c r="CUT334" s="2"/>
      <c r="CUU334" s="535">
        <f t="shared" ref="CUU334:CUX334" si="480">CUU301+CUU314+CUU327</f>
        <v>0</v>
      </c>
      <c r="CUV334" s="535">
        <f t="shared" si="480"/>
        <v>0</v>
      </c>
      <c r="CUW334" s="535">
        <f t="shared" si="480"/>
        <v>0</v>
      </c>
      <c r="CUX334" s="535">
        <f t="shared" si="480"/>
        <v>0</v>
      </c>
      <c r="CUY334" s="2"/>
      <c r="CUZ334" s="402"/>
      <c r="CVA334" s="533" t="s">
        <v>287</v>
      </c>
      <c r="CVB334" s="2"/>
      <c r="CVC334" s="535">
        <f t="shared" ref="CVC334:CVF334" si="481">CVC301+CVC314+CVC327</f>
        <v>0</v>
      </c>
      <c r="CVD334" s="535">
        <f t="shared" si="481"/>
        <v>0</v>
      </c>
      <c r="CVE334" s="535">
        <f t="shared" si="481"/>
        <v>0</v>
      </c>
      <c r="CVF334" s="535">
        <f t="shared" si="481"/>
        <v>0</v>
      </c>
      <c r="CVG334" s="2"/>
      <c r="CVH334" s="402"/>
      <c r="CVI334" s="533" t="s">
        <v>287</v>
      </c>
      <c r="CVJ334" s="2"/>
      <c r="CVK334" s="535">
        <f t="shared" ref="CVK334:CVN334" si="482">CVK301+CVK314+CVK327</f>
        <v>0</v>
      </c>
      <c r="CVL334" s="535">
        <f t="shared" si="482"/>
        <v>0</v>
      </c>
      <c r="CVM334" s="535">
        <f t="shared" si="482"/>
        <v>0</v>
      </c>
      <c r="CVN334" s="535">
        <f t="shared" si="482"/>
        <v>0</v>
      </c>
      <c r="CVO334" s="2"/>
      <c r="CVP334" s="402"/>
      <c r="CVQ334" s="533" t="s">
        <v>287</v>
      </c>
      <c r="CVR334" s="2"/>
      <c r="CVS334" s="535">
        <f t="shared" ref="CVS334:CVV334" si="483">CVS301+CVS314+CVS327</f>
        <v>0</v>
      </c>
      <c r="CVT334" s="535">
        <f t="shared" si="483"/>
        <v>0</v>
      </c>
      <c r="CVU334" s="535">
        <f t="shared" si="483"/>
        <v>0</v>
      </c>
      <c r="CVV334" s="535">
        <f t="shared" si="483"/>
        <v>0</v>
      </c>
      <c r="CVW334" s="2"/>
      <c r="CVX334" s="402"/>
      <c r="CVY334" s="533" t="s">
        <v>287</v>
      </c>
      <c r="CVZ334" s="2"/>
      <c r="CWA334" s="535">
        <f t="shared" ref="CWA334:CWD334" si="484">CWA301+CWA314+CWA327</f>
        <v>0</v>
      </c>
      <c r="CWB334" s="535">
        <f t="shared" si="484"/>
        <v>0</v>
      </c>
      <c r="CWC334" s="535">
        <f t="shared" si="484"/>
        <v>0</v>
      </c>
      <c r="CWD334" s="535">
        <f t="shared" si="484"/>
        <v>0</v>
      </c>
      <c r="CWE334" s="2"/>
      <c r="CWF334" s="402"/>
      <c r="CWG334" s="533" t="s">
        <v>287</v>
      </c>
      <c r="CWH334" s="2"/>
      <c r="CWI334" s="535">
        <f t="shared" ref="CWI334:CWL334" si="485">CWI301+CWI314+CWI327</f>
        <v>0</v>
      </c>
      <c r="CWJ334" s="535">
        <f t="shared" si="485"/>
        <v>0</v>
      </c>
      <c r="CWK334" s="535">
        <f t="shared" si="485"/>
        <v>0</v>
      </c>
      <c r="CWL334" s="535">
        <f t="shared" si="485"/>
        <v>0</v>
      </c>
      <c r="CWM334" s="2"/>
      <c r="CWN334" s="402"/>
      <c r="CWO334" s="533" t="s">
        <v>287</v>
      </c>
      <c r="CWP334" s="2"/>
      <c r="CWQ334" s="535">
        <f t="shared" ref="CWQ334:CWT334" si="486">CWQ301+CWQ314+CWQ327</f>
        <v>0</v>
      </c>
      <c r="CWR334" s="535">
        <f t="shared" si="486"/>
        <v>0</v>
      </c>
      <c r="CWS334" s="535">
        <f t="shared" si="486"/>
        <v>0</v>
      </c>
      <c r="CWT334" s="535">
        <f t="shared" si="486"/>
        <v>0</v>
      </c>
      <c r="CWU334" s="2"/>
      <c r="CWV334" s="402"/>
      <c r="CWW334" s="533" t="s">
        <v>287</v>
      </c>
      <c r="CWX334" s="2"/>
      <c r="CWY334" s="535">
        <f t="shared" ref="CWY334:CXB334" si="487">CWY301+CWY314+CWY327</f>
        <v>0</v>
      </c>
      <c r="CWZ334" s="535">
        <f t="shared" si="487"/>
        <v>0</v>
      </c>
      <c r="CXA334" s="535">
        <f t="shared" si="487"/>
        <v>0</v>
      </c>
      <c r="CXB334" s="535">
        <f t="shared" si="487"/>
        <v>0</v>
      </c>
      <c r="CXC334" s="2"/>
      <c r="CXD334" s="402"/>
      <c r="CXE334" s="533" t="s">
        <v>287</v>
      </c>
      <c r="CXF334" s="2"/>
      <c r="CXG334" s="535">
        <f t="shared" ref="CXG334:CXJ334" si="488">CXG301+CXG314+CXG327</f>
        <v>0</v>
      </c>
      <c r="CXH334" s="535">
        <f t="shared" si="488"/>
        <v>0</v>
      </c>
      <c r="CXI334" s="535">
        <f t="shared" si="488"/>
        <v>0</v>
      </c>
      <c r="CXJ334" s="535">
        <f t="shared" si="488"/>
        <v>0</v>
      </c>
      <c r="CXK334" s="2"/>
      <c r="CXL334" s="402"/>
      <c r="CXM334" s="533" t="s">
        <v>287</v>
      </c>
      <c r="CXN334" s="2"/>
      <c r="CXO334" s="535">
        <f t="shared" ref="CXO334:CXR334" si="489">CXO301+CXO314+CXO327</f>
        <v>0</v>
      </c>
      <c r="CXP334" s="535">
        <f t="shared" si="489"/>
        <v>0</v>
      </c>
      <c r="CXQ334" s="535">
        <f t="shared" si="489"/>
        <v>0</v>
      </c>
      <c r="CXR334" s="535">
        <f t="shared" si="489"/>
        <v>0</v>
      </c>
      <c r="CXS334" s="2"/>
      <c r="CXT334" s="402"/>
      <c r="CXU334" s="533" t="s">
        <v>287</v>
      </c>
      <c r="CXV334" s="2"/>
      <c r="CXW334" s="535">
        <f t="shared" ref="CXW334:CXZ334" si="490">CXW301+CXW314+CXW327</f>
        <v>0</v>
      </c>
      <c r="CXX334" s="535">
        <f t="shared" si="490"/>
        <v>0</v>
      </c>
      <c r="CXY334" s="535">
        <f t="shared" si="490"/>
        <v>0</v>
      </c>
      <c r="CXZ334" s="535">
        <f t="shared" si="490"/>
        <v>0</v>
      </c>
      <c r="CYA334" s="2"/>
      <c r="CYB334" s="402"/>
      <c r="CYC334" s="533" t="s">
        <v>287</v>
      </c>
      <c r="CYD334" s="2"/>
      <c r="CYE334" s="535">
        <f t="shared" ref="CYE334:CYH334" si="491">CYE301+CYE314+CYE327</f>
        <v>0</v>
      </c>
      <c r="CYF334" s="535">
        <f t="shared" si="491"/>
        <v>0</v>
      </c>
      <c r="CYG334" s="535">
        <f t="shared" si="491"/>
        <v>0</v>
      </c>
      <c r="CYH334" s="535">
        <f t="shared" si="491"/>
        <v>0</v>
      </c>
      <c r="CYI334" s="2"/>
      <c r="CYJ334" s="402"/>
      <c r="CYK334" s="533" t="s">
        <v>287</v>
      </c>
      <c r="CYL334" s="2"/>
      <c r="CYM334" s="535">
        <f t="shared" ref="CYM334:CYP334" si="492">CYM301+CYM314+CYM327</f>
        <v>0</v>
      </c>
      <c r="CYN334" s="535">
        <f t="shared" si="492"/>
        <v>0</v>
      </c>
      <c r="CYO334" s="535">
        <f t="shared" si="492"/>
        <v>0</v>
      </c>
      <c r="CYP334" s="535">
        <f t="shared" si="492"/>
        <v>0</v>
      </c>
      <c r="CYQ334" s="2"/>
      <c r="CYR334" s="402"/>
      <c r="CYS334" s="533" t="s">
        <v>287</v>
      </c>
      <c r="CYT334" s="2"/>
      <c r="CYU334" s="535">
        <f t="shared" ref="CYU334:CYX334" si="493">CYU301+CYU314+CYU327</f>
        <v>0</v>
      </c>
      <c r="CYV334" s="535">
        <f t="shared" si="493"/>
        <v>0</v>
      </c>
      <c r="CYW334" s="535">
        <f t="shared" si="493"/>
        <v>0</v>
      </c>
      <c r="CYX334" s="535">
        <f t="shared" si="493"/>
        <v>0</v>
      </c>
      <c r="CYY334" s="2"/>
      <c r="CYZ334" s="402"/>
      <c r="CZA334" s="533" t="s">
        <v>287</v>
      </c>
      <c r="CZB334" s="2"/>
      <c r="CZC334" s="535">
        <f t="shared" ref="CZC334:CZF334" si="494">CZC301+CZC314+CZC327</f>
        <v>0</v>
      </c>
      <c r="CZD334" s="535">
        <f t="shared" si="494"/>
        <v>0</v>
      </c>
      <c r="CZE334" s="535">
        <f t="shared" si="494"/>
        <v>0</v>
      </c>
      <c r="CZF334" s="535">
        <f t="shared" si="494"/>
        <v>0</v>
      </c>
      <c r="CZG334" s="2"/>
      <c r="CZH334" s="402"/>
      <c r="CZI334" s="533" t="s">
        <v>287</v>
      </c>
      <c r="CZJ334" s="2"/>
      <c r="CZK334" s="535">
        <f t="shared" ref="CZK334:CZN334" si="495">CZK301+CZK314+CZK327</f>
        <v>0</v>
      </c>
      <c r="CZL334" s="535">
        <f t="shared" si="495"/>
        <v>0</v>
      </c>
      <c r="CZM334" s="535">
        <f t="shared" si="495"/>
        <v>0</v>
      </c>
      <c r="CZN334" s="535">
        <f t="shared" si="495"/>
        <v>0</v>
      </c>
      <c r="CZO334" s="2"/>
      <c r="CZP334" s="402"/>
      <c r="CZQ334" s="533" t="s">
        <v>287</v>
      </c>
      <c r="CZR334" s="2"/>
      <c r="CZS334" s="535">
        <f t="shared" ref="CZS334:CZV334" si="496">CZS301+CZS314+CZS327</f>
        <v>0</v>
      </c>
      <c r="CZT334" s="535">
        <f t="shared" si="496"/>
        <v>0</v>
      </c>
      <c r="CZU334" s="535">
        <f t="shared" si="496"/>
        <v>0</v>
      </c>
      <c r="CZV334" s="535">
        <f t="shared" si="496"/>
        <v>0</v>
      </c>
      <c r="CZW334" s="2"/>
      <c r="CZX334" s="402"/>
      <c r="CZY334" s="533" t="s">
        <v>287</v>
      </c>
      <c r="CZZ334" s="2"/>
      <c r="DAA334" s="535">
        <f t="shared" ref="DAA334:DAD334" si="497">DAA301+DAA314+DAA327</f>
        <v>0</v>
      </c>
      <c r="DAB334" s="535">
        <f t="shared" si="497"/>
        <v>0</v>
      </c>
      <c r="DAC334" s="535">
        <f t="shared" si="497"/>
        <v>0</v>
      </c>
      <c r="DAD334" s="535">
        <f t="shared" si="497"/>
        <v>0</v>
      </c>
      <c r="DAE334" s="2"/>
      <c r="DAF334" s="402"/>
      <c r="DAG334" s="533" t="s">
        <v>287</v>
      </c>
      <c r="DAH334" s="2"/>
      <c r="DAI334" s="535">
        <f t="shared" ref="DAI334:DAL334" si="498">DAI301+DAI314+DAI327</f>
        <v>0</v>
      </c>
      <c r="DAJ334" s="535">
        <f t="shared" si="498"/>
        <v>0</v>
      </c>
      <c r="DAK334" s="535">
        <f t="shared" si="498"/>
        <v>0</v>
      </c>
      <c r="DAL334" s="535">
        <f t="shared" si="498"/>
        <v>0</v>
      </c>
      <c r="DAM334" s="2"/>
      <c r="DAN334" s="402"/>
      <c r="DAO334" s="533" t="s">
        <v>287</v>
      </c>
      <c r="DAP334" s="2"/>
      <c r="DAQ334" s="535">
        <f t="shared" ref="DAQ334:DAT334" si="499">DAQ301+DAQ314+DAQ327</f>
        <v>0</v>
      </c>
      <c r="DAR334" s="535">
        <f t="shared" si="499"/>
        <v>0</v>
      </c>
      <c r="DAS334" s="535">
        <f t="shared" si="499"/>
        <v>0</v>
      </c>
      <c r="DAT334" s="535">
        <f t="shared" si="499"/>
        <v>0</v>
      </c>
      <c r="DAU334" s="2"/>
      <c r="DAV334" s="402"/>
      <c r="DAW334" s="533" t="s">
        <v>287</v>
      </c>
      <c r="DAX334" s="2"/>
      <c r="DAY334" s="535">
        <f t="shared" ref="DAY334:DBB334" si="500">DAY301+DAY314+DAY327</f>
        <v>0</v>
      </c>
      <c r="DAZ334" s="535">
        <f t="shared" si="500"/>
        <v>0</v>
      </c>
      <c r="DBA334" s="535">
        <f t="shared" si="500"/>
        <v>0</v>
      </c>
      <c r="DBB334" s="535">
        <f t="shared" si="500"/>
        <v>0</v>
      </c>
      <c r="DBC334" s="2"/>
      <c r="DBD334" s="402"/>
      <c r="DBE334" s="533" t="s">
        <v>287</v>
      </c>
      <c r="DBF334" s="2"/>
      <c r="DBG334" s="535">
        <f t="shared" ref="DBG334:DBJ334" si="501">DBG301+DBG314+DBG327</f>
        <v>0</v>
      </c>
      <c r="DBH334" s="535">
        <f t="shared" si="501"/>
        <v>0</v>
      </c>
      <c r="DBI334" s="535">
        <f t="shared" si="501"/>
        <v>0</v>
      </c>
      <c r="DBJ334" s="535">
        <f t="shared" si="501"/>
        <v>0</v>
      </c>
      <c r="DBK334" s="2"/>
      <c r="DBL334" s="402"/>
      <c r="DBM334" s="533" t="s">
        <v>287</v>
      </c>
      <c r="DBN334" s="2"/>
      <c r="DBO334" s="535">
        <f t="shared" ref="DBO334:DBR334" si="502">DBO301+DBO314+DBO327</f>
        <v>0</v>
      </c>
      <c r="DBP334" s="535">
        <f t="shared" si="502"/>
        <v>0</v>
      </c>
      <c r="DBQ334" s="535">
        <f t="shared" si="502"/>
        <v>0</v>
      </c>
      <c r="DBR334" s="535">
        <f t="shared" si="502"/>
        <v>0</v>
      </c>
      <c r="DBS334" s="2"/>
      <c r="DBT334" s="402"/>
      <c r="DBU334" s="533" t="s">
        <v>287</v>
      </c>
      <c r="DBV334" s="2"/>
      <c r="DBW334" s="535">
        <f t="shared" ref="DBW334:DBZ334" si="503">DBW301+DBW314+DBW327</f>
        <v>0</v>
      </c>
      <c r="DBX334" s="535">
        <f t="shared" si="503"/>
        <v>0</v>
      </c>
      <c r="DBY334" s="535">
        <f t="shared" si="503"/>
        <v>0</v>
      </c>
      <c r="DBZ334" s="535">
        <f t="shared" si="503"/>
        <v>0</v>
      </c>
      <c r="DCA334" s="2"/>
      <c r="DCB334" s="402"/>
      <c r="DCC334" s="533" t="s">
        <v>287</v>
      </c>
      <c r="DCD334" s="2"/>
      <c r="DCE334" s="535">
        <f t="shared" ref="DCE334:DCH334" si="504">DCE301+DCE314+DCE327</f>
        <v>0</v>
      </c>
      <c r="DCF334" s="535">
        <f t="shared" si="504"/>
        <v>0</v>
      </c>
      <c r="DCG334" s="535">
        <f t="shared" si="504"/>
        <v>0</v>
      </c>
      <c r="DCH334" s="535">
        <f t="shared" si="504"/>
        <v>0</v>
      </c>
      <c r="DCI334" s="2"/>
      <c r="DCJ334" s="402"/>
      <c r="DCK334" s="533" t="s">
        <v>287</v>
      </c>
      <c r="DCL334" s="2"/>
      <c r="DCM334" s="535">
        <f t="shared" ref="DCM334:DCP334" si="505">DCM301+DCM314+DCM327</f>
        <v>0</v>
      </c>
      <c r="DCN334" s="535">
        <f t="shared" si="505"/>
        <v>0</v>
      </c>
      <c r="DCO334" s="535">
        <f t="shared" si="505"/>
        <v>0</v>
      </c>
      <c r="DCP334" s="535">
        <f t="shared" si="505"/>
        <v>0</v>
      </c>
      <c r="DCQ334" s="2"/>
      <c r="DCR334" s="402"/>
      <c r="DCS334" s="533" t="s">
        <v>287</v>
      </c>
      <c r="DCT334" s="2"/>
      <c r="DCU334" s="535">
        <f t="shared" ref="DCU334:DCX334" si="506">DCU301+DCU314+DCU327</f>
        <v>0</v>
      </c>
      <c r="DCV334" s="535">
        <f t="shared" si="506"/>
        <v>0</v>
      </c>
      <c r="DCW334" s="535">
        <f t="shared" si="506"/>
        <v>0</v>
      </c>
      <c r="DCX334" s="535">
        <f t="shared" si="506"/>
        <v>0</v>
      </c>
      <c r="DCY334" s="2"/>
      <c r="DCZ334" s="402"/>
      <c r="DDA334" s="533" t="s">
        <v>287</v>
      </c>
      <c r="DDB334" s="2"/>
      <c r="DDC334" s="535">
        <f t="shared" ref="DDC334:DDF334" si="507">DDC301+DDC314+DDC327</f>
        <v>0</v>
      </c>
      <c r="DDD334" s="535">
        <f t="shared" si="507"/>
        <v>0</v>
      </c>
      <c r="DDE334" s="535">
        <f t="shared" si="507"/>
        <v>0</v>
      </c>
      <c r="DDF334" s="535">
        <f t="shared" si="507"/>
        <v>0</v>
      </c>
      <c r="DDG334" s="2"/>
      <c r="DDH334" s="402"/>
      <c r="DDI334" s="533" t="s">
        <v>287</v>
      </c>
      <c r="DDJ334" s="2"/>
      <c r="DDK334" s="535">
        <f t="shared" ref="DDK334:DDN334" si="508">DDK301+DDK314+DDK327</f>
        <v>0</v>
      </c>
      <c r="DDL334" s="535">
        <f t="shared" si="508"/>
        <v>0</v>
      </c>
      <c r="DDM334" s="535">
        <f t="shared" si="508"/>
        <v>0</v>
      </c>
      <c r="DDN334" s="535">
        <f t="shared" si="508"/>
        <v>0</v>
      </c>
      <c r="DDO334" s="2"/>
      <c r="DDP334" s="402"/>
      <c r="DDQ334" s="533" t="s">
        <v>287</v>
      </c>
      <c r="DDR334" s="2"/>
      <c r="DDS334" s="535">
        <f t="shared" ref="DDS334:DDV334" si="509">DDS301+DDS314+DDS327</f>
        <v>0</v>
      </c>
      <c r="DDT334" s="535">
        <f t="shared" si="509"/>
        <v>0</v>
      </c>
      <c r="DDU334" s="535">
        <f t="shared" si="509"/>
        <v>0</v>
      </c>
      <c r="DDV334" s="535">
        <f t="shared" si="509"/>
        <v>0</v>
      </c>
      <c r="DDW334" s="2"/>
      <c r="DDX334" s="402"/>
      <c r="DDY334" s="533" t="s">
        <v>287</v>
      </c>
      <c r="DDZ334" s="2"/>
      <c r="DEA334" s="535">
        <f t="shared" ref="DEA334:DED334" si="510">DEA301+DEA314+DEA327</f>
        <v>0</v>
      </c>
      <c r="DEB334" s="535">
        <f t="shared" si="510"/>
        <v>0</v>
      </c>
      <c r="DEC334" s="535">
        <f t="shared" si="510"/>
        <v>0</v>
      </c>
      <c r="DED334" s="535">
        <f t="shared" si="510"/>
        <v>0</v>
      </c>
      <c r="DEE334" s="2"/>
      <c r="DEF334" s="402"/>
      <c r="DEG334" s="533" t="s">
        <v>287</v>
      </c>
      <c r="DEH334" s="2"/>
      <c r="DEI334" s="535">
        <f t="shared" ref="DEI334:DEL334" si="511">DEI301+DEI314+DEI327</f>
        <v>0</v>
      </c>
      <c r="DEJ334" s="535">
        <f t="shared" si="511"/>
        <v>0</v>
      </c>
      <c r="DEK334" s="535">
        <f t="shared" si="511"/>
        <v>0</v>
      </c>
      <c r="DEL334" s="535">
        <f t="shared" si="511"/>
        <v>0</v>
      </c>
      <c r="DEM334" s="2"/>
      <c r="DEN334" s="402"/>
      <c r="DEO334" s="533" t="s">
        <v>287</v>
      </c>
      <c r="DEP334" s="2"/>
      <c r="DEQ334" s="535">
        <f t="shared" ref="DEQ334:DET334" si="512">DEQ301+DEQ314+DEQ327</f>
        <v>0</v>
      </c>
      <c r="DER334" s="535">
        <f t="shared" si="512"/>
        <v>0</v>
      </c>
      <c r="DES334" s="535">
        <f t="shared" si="512"/>
        <v>0</v>
      </c>
      <c r="DET334" s="535">
        <f t="shared" si="512"/>
        <v>0</v>
      </c>
      <c r="DEU334" s="2"/>
      <c r="DEV334" s="402"/>
      <c r="DEW334" s="533" t="s">
        <v>287</v>
      </c>
      <c r="DEX334" s="2"/>
      <c r="DEY334" s="535">
        <f t="shared" ref="DEY334:DFB334" si="513">DEY301+DEY314+DEY327</f>
        <v>0</v>
      </c>
      <c r="DEZ334" s="535">
        <f t="shared" si="513"/>
        <v>0</v>
      </c>
      <c r="DFA334" s="535">
        <f t="shared" si="513"/>
        <v>0</v>
      </c>
      <c r="DFB334" s="535">
        <f t="shared" si="513"/>
        <v>0</v>
      </c>
      <c r="DFC334" s="2"/>
      <c r="DFD334" s="402"/>
      <c r="DFE334" s="533" t="s">
        <v>287</v>
      </c>
      <c r="DFF334" s="2"/>
      <c r="DFG334" s="535">
        <f t="shared" ref="DFG334:DFJ334" si="514">DFG301+DFG314+DFG327</f>
        <v>0</v>
      </c>
      <c r="DFH334" s="535">
        <f t="shared" si="514"/>
        <v>0</v>
      </c>
      <c r="DFI334" s="535">
        <f t="shared" si="514"/>
        <v>0</v>
      </c>
      <c r="DFJ334" s="535">
        <f t="shared" si="514"/>
        <v>0</v>
      </c>
      <c r="DFK334" s="2"/>
      <c r="DFL334" s="402"/>
      <c r="DFM334" s="533" t="s">
        <v>287</v>
      </c>
      <c r="DFN334" s="2"/>
      <c r="DFO334" s="535">
        <f t="shared" ref="DFO334:DFR334" si="515">DFO301+DFO314+DFO327</f>
        <v>0</v>
      </c>
      <c r="DFP334" s="535">
        <f t="shared" si="515"/>
        <v>0</v>
      </c>
      <c r="DFQ334" s="535">
        <f t="shared" si="515"/>
        <v>0</v>
      </c>
      <c r="DFR334" s="535">
        <f t="shared" si="515"/>
        <v>0</v>
      </c>
      <c r="DFS334" s="2"/>
      <c r="DFT334" s="402"/>
      <c r="DFU334" s="533" t="s">
        <v>287</v>
      </c>
      <c r="DFV334" s="2"/>
      <c r="DFW334" s="535">
        <f t="shared" ref="DFW334:DFZ334" si="516">DFW301+DFW314+DFW327</f>
        <v>0</v>
      </c>
      <c r="DFX334" s="535">
        <f t="shared" si="516"/>
        <v>0</v>
      </c>
      <c r="DFY334" s="535">
        <f t="shared" si="516"/>
        <v>0</v>
      </c>
      <c r="DFZ334" s="535">
        <f t="shared" si="516"/>
        <v>0</v>
      </c>
      <c r="DGA334" s="2"/>
      <c r="DGB334" s="402"/>
      <c r="DGC334" s="533" t="s">
        <v>287</v>
      </c>
      <c r="DGD334" s="2"/>
      <c r="DGE334" s="535">
        <f t="shared" ref="DGE334:DGH334" si="517">DGE301+DGE314+DGE327</f>
        <v>0</v>
      </c>
      <c r="DGF334" s="535">
        <f t="shared" si="517"/>
        <v>0</v>
      </c>
      <c r="DGG334" s="535">
        <f t="shared" si="517"/>
        <v>0</v>
      </c>
      <c r="DGH334" s="535">
        <f t="shared" si="517"/>
        <v>0</v>
      </c>
      <c r="DGI334" s="2"/>
      <c r="DGJ334" s="402"/>
      <c r="DGK334" s="533" t="s">
        <v>287</v>
      </c>
      <c r="DGL334" s="2"/>
      <c r="DGM334" s="535">
        <f t="shared" ref="DGM334:DGP334" si="518">DGM301+DGM314+DGM327</f>
        <v>0</v>
      </c>
      <c r="DGN334" s="535">
        <f t="shared" si="518"/>
        <v>0</v>
      </c>
      <c r="DGO334" s="535">
        <f t="shared" si="518"/>
        <v>0</v>
      </c>
      <c r="DGP334" s="535">
        <f t="shared" si="518"/>
        <v>0</v>
      </c>
      <c r="DGQ334" s="2"/>
      <c r="DGR334" s="402"/>
      <c r="DGS334" s="533" t="s">
        <v>287</v>
      </c>
      <c r="DGT334" s="2"/>
      <c r="DGU334" s="535">
        <f t="shared" ref="DGU334:DGX334" si="519">DGU301+DGU314+DGU327</f>
        <v>0</v>
      </c>
      <c r="DGV334" s="535">
        <f t="shared" si="519"/>
        <v>0</v>
      </c>
      <c r="DGW334" s="535">
        <f t="shared" si="519"/>
        <v>0</v>
      </c>
      <c r="DGX334" s="535">
        <f t="shared" si="519"/>
        <v>0</v>
      </c>
      <c r="DGY334" s="2"/>
      <c r="DGZ334" s="402"/>
      <c r="DHA334" s="533" t="s">
        <v>287</v>
      </c>
      <c r="DHB334" s="2"/>
      <c r="DHC334" s="535">
        <f t="shared" ref="DHC334:DHF334" si="520">DHC301+DHC314+DHC327</f>
        <v>0</v>
      </c>
      <c r="DHD334" s="535">
        <f t="shared" si="520"/>
        <v>0</v>
      </c>
      <c r="DHE334" s="535">
        <f t="shared" si="520"/>
        <v>0</v>
      </c>
      <c r="DHF334" s="535">
        <f t="shared" si="520"/>
        <v>0</v>
      </c>
      <c r="DHG334" s="2"/>
      <c r="DHH334" s="402"/>
      <c r="DHI334" s="533" t="s">
        <v>287</v>
      </c>
      <c r="DHJ334" s="2"/>
      <c r="DHK334" s="535">
        <f t="shared" ref="DHK334:DHN334" si="521">DHK301+DHK314+DHK327</f>
        <v>0</v>
      </c>
      <c r="DHL334" s="535">
        <f t="shared" si="521"/>
        <v>0</v>
      </c>
      <c r="DHM334" s="535">
        <f t="shared" si="521"/>
        <v>0</v>
      </c>
      <c r="DHN334" s="535">
        <f t="shared" si="521"/>
        <v>0</v>
      </c>
      <c r="DHO334" s="2"/>
      <c r="DHP334" s="402"/>
      <c r="DHQ334" s="533" t="s">
        <v>287</v>
      </c>
      <c r="DHR334" s="2"/>
      <c r="DHS334" s="535">
        <f t="shared" ref="DHS334:DHV334" si="522">DHS301+DHS314+DHS327</f>
        <v>0</v>
      </c>
      <c r="DHT334" s="535">
        <f t="shared" si="522"/>
        <v>0</v>
      </c>
      <c r="DHU334" s="535">
        <f t="shared" si="522"/>
        <v>0</v>
      </c>
      <c r="DHV334" s="535">
        <f t="shared" si="522"/>
        <v>0</v>
      </c>
      <c r="DHW334" s="2"/>
      <c r="DHX334" s="402"/>
      <c r="DHY334" s="533" t="s">
        <v>287</v>
      </c>
      <c r="DHZ334" s="2"/>
      <c r="DIA334" s="535">
        <f t="shared" ref="DIA334:DID334" si="523">DIA301+DIA314+DIA327</f>
        <v>0</v>
      </c>
      <c r="DIB334" s="535">
        <f t="shared" si="523"/>
        <v>0</v>
      </c>
      <c r="DIC334" s="535">
        <f t="shared" si="523"/>
        <v>0</v>
      </c>
      <c r="DID334" s="535">
        <f t="shared" si="523"/>
        <v>0</v>
      </c>
      <c r="DIE334" s="2"/>
      <c r="DIF334" s="402"/>
      <c r="DIG334" s="533" t="s">
        <v>287</v>
      </c>
      <c r="DIH334" s="2"/>
      <c r="DII334" s="535">
        <f t="shared" ref="DII334:DIL334" si="524">DII301+DII314+DII327</f>
        <v>0</v>
      </c>
      <c r="DIJ334" s="535">
        <f t="shared" si="524"/>
        <v>0</v>
      </c>
      <c r="DIK334" s="535">
        <f t="shared" si="524"/>
        <v>0</v>
      </c>
      <c r="DIL334" s="535">
        <f t="shared" si="524"/>
        <v>0</v>
      </c>
      <c r="DIM334" s="2"/>
      <c r="DIN334" s="402"/>
      <c r="DIO334" s="533" t="s">
        <v>287</v>
      </c>
      <c r="DIP334" s="2"/>
      <c r="DIQ334" s="535">
        <f t="shared" ref="DIQ334:DIT334" si="525">DIQ301+DIQ314+DIQ327</f>
        <v>0</v>
      </c>
      <c r="DIR334" s="535">
        <f t="shared" si="525"/>
        <v>0</v>
      </c>
      <c r="DIS334" s="535">
        <f t="shared" si="525"/>
        <v>0</v>
      </c>
      <c r="DIT334" s="535">
        <f t="shared" si="525"/>
        <v>0</v>
      </c>
      <c r="DIU334" s="2"/>
      <c r="DIV334" s="402"/>
      <c r="DIW334" s="533" t="s">
        <v>287</v>
      </c>
      <c r="DIX334" s="2"/>
      <c r="DIY334" s="535">
        <f t="shared" ref="DIY334:DJB334" si="526">DIY301+DIY314+DIY327</f>
        <v>0</v>
      </c>
      <c r="DIZ334" s="535">
        <f t="shared" si="526"/>
        <v>0</v>
      </c>
      <c r="DJA334" s="535">
        <f t="shared" si="526"/>
        <v>0</v>
      </c>
      <c r="DJB334" s="535">
        <f t="shared" si="526"/>
        <v>0</v>
      </c>
      <c r="DJC334" s="2"/>
      <c r="DJD334" s="402"/>
      <c r="DJE334" s="533" t="s">
        <v>287</v>
      </c>
      <c r="DJF334" s="2"/>
      <c r="DJG334" s="535">
        <f t="shared" ref="DJG334:DJJ334" si="527">DJG301+DJG314+DJG327</f>
        <v>0</v>
      </c>
      <c r="DJH334" s="535">
        <f t="shared" si="527"/>
        <v>0</v>
      </c>
      <c r="DJI334" s="535">
        <f t="shared" si="527"/>
        <v>0</v>
      </c>
      <c r="DJJ334" s="535">
        <f t="shared" si="527"/>
        <v>0</v>
      </c>
      <c r="DJK334" s="2"/>
      <c r="DJL334" s="402"/>
      <c r="DJM334" s="533" t="s">
        <v>287</v>
      </c>
      <c r="DJN334" s="2"/>
      <c r="DJO334" s="535">
        <f t="shared" ref="DJO334:DJR334" si="528">DJO301+DJO314+DJO327</f>
        <v>0</v>
      </c>
      <c r="DJP334" s="535">
        <f t="shared" si="528"/>
        <v>0</v>
      </c>
      <c r="DJQ334" s="535">
        <f t="shared" si="528"/>
        <v>0</v>
      </c>
      <c r="DJR334" s="535">
        <f t="shared" si="528"/>
        <v>0</v>
      </c>
      <c r="DJS334" s="2"/>
      <c r="DJT334" s="402"/>
      <c r="DJU334" s="533" t="s">
        <v>287</v>
      </c>
      <c r="DJV334" s="2"/>
      <c r="DJW334" s="535">
        <f t="shared" ref="DJW334:DJZ334" si="529">DJW301+DJW314+DJW327</f>
        <v>0</v>
      </c>
      <c r="DJX334" s="535">
        <f t="shared" si="529"/>
        <v>0</v>
      </c>
      <c r="DJY334" s="535">
        <f t="shared" si="529"/>
        <v>0</v>
      </c>
      <c r="DJZ334" s="535">
        <f t="shared" si="529"/>
        <v>0</v>
      </c>
      <c r="DKA334" s="2"/>
      <c r="DKB334" s="402"/>
      <c r="DKC334" s="533" t="s">
        <v>287</v>
      </c>
      <c r="DKD334" s="2"/>
      <c r="DKE334" s="535">
        <f t="shared" ref="DKE334:DKH334" si="530">DKE301+DKE314+DKE327</f>
        <v>0</v>
      </c>
      <c r="DKF334" s="535">
        <f t="shared" si="530"/>
        <v>0</v>
      </c>
      <c r="DKG334" s="535">
        <f t="shared" si="530"/>
        <v>0</v>
      </c>
      <c r="DKH334" s="535">
        <f t="shared" si="530"/>
        <v>0</v>
      </c>
      <c r="DKI334" s="2"/>
      <c r="DKJ334" s="402"/>
      <c r="DKK334" s="533" t="s">
        <v>287</v>
      </c>
      <c r="DKL334" s="2"/>
      <c r="DKM334" s="535">
        <f t="shared" ref="DKM334:DKP334" si="531">DKM301+DKM314+DKM327</f>
        <v>0</v>
      </c>
      <c r="DKN334" s="535">
        <f t="shared" si="531"/>
        <v>0</v>
      </c>
      <c r="DKO334" s="535">
        <f t="shared" si="531"/>
        <v>0</v>
      </c>
      <c r="DKP334" s="535">
        <f t="shared" si="531"/>
        <v>0</v>
      </c>
      <c r="DKQ334" s="2"/>
      <c r="DKR334" s="402"/>
      <c r="DKS334" s="533" t="s">
        <v>287</v>
      </c>
      <c r="DKT334" s="2"/>
      <c r="DKU334" s="535">
        <f t="shared" ref="DKU334:DKX334" si="532">DKU301+DKU314+DKU327</f>
        <v>0</v>
      </c>
      <c r="DKV334" s="535">
        <f t="shared" si="532"/>
        <v>0</v>
      </c>
      <c r="DKW334" s="535">
        <f t="shared" si="532"/>
        <v>0</v>
      </c>
      <c r="DKX334" s="535">
        <f t="shared" si="532"/>
        <v>0</v>
      </c>
      <c r="DKY334" s="2"/>
      <c r="DKZ334" s="402"/>
      <c r="DLA334" s="533" t="s">
        <v>287</v>
      </c>
      <c r="DLB334" s="2"/>
      <c r="DLC334" s="535">
        <f t="shared" ref="DLC334:DLF334" si="533">DLC301+DLC314+DLC327</f>
        <v>0</v>
      </c>
      <c r="DLD334" s="535">
        <f t="shared" si="533"/>
        <v>0</v>
      </c>
      <c r="DLE334" s="535">
        <f t="shared" si="533"/>
        <v>0</v>
      </c>
      <c r="DLF334" s="535">
        <f t="shared" si="533"/>
        <v>0</v>
      </c>
      <c r="DLG334" s="2"/>
      <c r="DLH334" s="402"/>
      <c r="DLI334" s="533" t="s">
        <v>287</v>
      </c>
      <c r="DLJ334" s="2"/>
      <c r="DLK334" s="535">
        <f t="shared" ref="DLK334:DLN334" si="534">DLK301+DLK314+DLK327</f>
        <v>0</v>
      </c>
      <c r="DLL334" s="535">
        <f t="shared" si="534"/>
        <v>0</v>
      </c>
      <c r="DLM334" s="535">
        <f t="shared" si="534"/>
        <v>0</v>
      </c>
      <c r="DLN334" s="535">
        <f t="shared" si="534"/>
        <v>0</v>
      </c>
      <c r="DLO334" s="2"/>
      <c r="DLP334" s="402"/>
      <c r="DLQ334" s="533" t="s">
        <v>287</v>
      </c>
      <c r="DLR334" s="2"/>
      <c r="DLS334" s="535">
        <f t="shared" ref="DLS334:DLV334" si="535">DLS301+DLS314+DLS327</f>
        <v>0</v>
      </c>
      <c r="DLT334" s="535">
        <f t="shared" si="535"/>
        <v>0</v>
      </c>
      <c r="DLU334" s="535">
        <f t="shared" si="535"/>
        <v>0</v>
      </c>
      <c r="DLV334" s="535">
        <f t="shared" si="535"/>
        <v>0</v>
      </c>
      <c r="DLW334" s="2"/>
      <c r="DLX334" s="402"/>
      <c r="DLY334" s="533" t="s">
        <v>287</v>
      </c>
      <c r="DLZ334" s="2"/>
      <c r="DMA334" s="535">
        <f t="shared" ref="DMA334:DMD334" si="536">DMA301+DMA314+DMA327</f>
        <v>0</v>
      </c>
      <c r="DMB334" s="535">
        <f t="shared" si="536"/>
        <v>0</v>
      </c>
      <c r="DMC334" s="535">
        <f t="shared" si="536"/>
        <v>0</v>
      </c>
      <c r="DMD334" s="535">
        <f t="shared" si="536"/>
        <v>0</v>
      </c>
      <c r="DME334" s="2"/>
      <c r="DMF334" s="402"/>
      <c r="DMG334" s="533" t="s">
        <v>287</v>
      </c>
      <c r="DMH334" s="2"/>
      <c r="DMI334" s="535">
        <f t="shared" ref="DMI334:DML334" si="537">DMI301+DMI314+DMI327</f>
        <v>0</v>
      </c>
      <c r="DMJ334" s="535">
        <f t="shared" si="537"/>
        <v>0</v>
      </c>
      <c r="DMK334" s="535">
        <f t="shared" si="537"/>
        <v>0</v>
      </c>
      <c r="DML334" s="535">
        <f t="shared" si="537"/>
        <v>0</v>
      </c>
      <c r="DMM334" s="2"/>
      <c r="DMN334" s="402"/>
      <c r="DMO334" s="533" t="s">
        <v>287</v>
      </c>
      <c r="DMP334" s="2"/>
      <c r="DMQ334" s="535">
        <f t="shared" ref="DMQ334:DMT334" si="538">DMQ301+DMQ314+DMQ327</f>
        <v>0</v>
      </c>
      <c r="DMR334" s="535">
        <f t="shared" si="538"/>
        <v>0</v>
      </c>
      <c r="DMS334" s="535">
        <f t="shared" si="538"/>
        <v>0</v>
      </c>
      <c r="DMT334" s="535">
        <f t="shared" si="538"/>
        <v>0</v>
      </c>
      <c r="DMU334" s="2"/>
      <c r="DMV334" s="402"/>
      <c r="DMW334" s="533" t="s">
        <v>287</v>
      </c>
      <c r="DMX334" s="2"/>
      <c r="DMY334" s="535">
        <f t="shared" ref="DMY334:DNB334" si="539">DMY301+DMY314+DMY327</f>
        <v>0</v>
      </c>
      <c r="DMZ334" s="535">
        <f t="shared" si="539"/>
        <v>0</v>
      </c>
      <c r="DNA334" s="535">
        <f t="shared" si="539"/>
        <v>0</v>
      </c>
      <c r="DNB334" s="535">
        <f t="shared" si="539"/>
        <v>0</v>
      </c>
      <c r="DNC334" s="2"/>
      <c r="DND334" s="402"/>
      <c r="DNE334" s="533" t="s">
        <v>287</v>
      </c>
      <c r="DNF334" s="2"/>
      <c r="DNG334" s="535">
        <f t="shared" ref="DNG334:DNJ334" si="540">DNG301+DNG314+DNG327</f>
        <v>0</v>
      </c>
      <c r="DNH334" s="535">
        <f t="shared" si="540"/>
        <v>0</v>
      </c>
      <c r="DNI334" s="535">
        <f t="shared" si="540"/>
        <v>0</v>
      </c>
      <c r="DNJ334" s="535">
        <f t="shared" si="540"/>
        <v>0</v>
      </c>
      <c r="DNK334" s="2"/>
      <c r="DNL334" s="402"/>
      <c r="DNM334" s="533" t="s">
        <v>287</v>
      </c>
      <c r="DNN334" s="2"/>
      <c r="DNO334" s="535">
        <f t="shared" ref="DNO334:DNR334" si="541">DNO301+DNO314+DNO327</f>
        <v>0</v>
      </c>
      <c r="DNP334" s="535">
        <f t="shared" si="541"/>
        <v>0</v>
      </c>
      <c r="DNQ334" s="535">
        <f t="shared" si="541"/>
        <v>0</v>
      </c>
      <c r="DNR334" s="535">
        <f t="shared" si="541"/>
        <v>0</v>
      </c>
      <c r="DNS334" s="2"/>
      <c r="DNT334" s="402"/>
      <c r="DNU334" s="533" t="s">
        <v>287</v>
      </c>
      <c r="DNV334" s="2"/>
      <c r="DNW334" s="535">
        <f t="shared" ref="DNW334:DNZ334" si="542">DNW301+DNW314+DNW327</f>
        <v>0</v>
      </c>
      <c r="DNX334" s="535">
        <f t="shared" si="542"/>
        <v>0</v>
      </c>
      <c r="DNY334" s="535">
        <f t="shared" si="542"/>
        <v>0</v>
      </c>
      <c r="DNZ334" s="535">
        <f t="shared" si="542"/>
        <v>0</v>
      </c>
      <c r="DOA334" s="2"/>
      <c r="DOB334" s="402"/>
      <c r="DOC334" s="533" t="s">
        <v>287</v>
      </c>
      <c r="DOD334" s="2"/>
      <c r="DOE334" s="535">
        <f t="shared" ref="DOE334:DOH334" si="543">DOE301+DOE314+DOE327</f>
        <v>0</v>
      </c>
      <c r="DOF334" s="535">
        <f t="shared" si="543"/>
        <v>0</v>
      </c>
      <c r="DOG334" s="535">
        <f t="shared" si="543"/>
        <v>0</v>
      </c>
      <c r="DOH334" s="535">
        <f t="shared" si="543"/>
        <v>0</v>
      </c>
      <c r="DOI334" s="2"/>
      <c r="DOJ334" s="402"/>
      <c r="DOK334" s="533" t="s">
        <v>287</v>
      </c>
      <c r="DOL334" s="2"/>
      <c r="DOM334" s="535">
        <f t="shared" ref="DOM334:DOP334" si="544">DOM301+DOM314+DOM327</f>
        <v>0</v>
      </c>
      <c r="DON334" s="535">
        <f t="shared" si="544"/>
        <v>0</v>
      </c>
      <c r="DOO334" s="535">
        <f t="shared" si="544"/>
        <v>0</v>
      </c>
      <c r="DOP334" s="535">
        <f t="shared" si="544"/>
        <v>0</v>
      </c>
      <c r="DOQ334" s="2"/>
      <c r="DOR334" s="402"/>
      <c r="DOS334" s="533" t="s">
        <v>287</v>
      </c>
      <c r="DOT334" s="2"/>
      <c r="DOU334" s="535">
        <f t="shared" ref="DOU334:DOX334" si="545">DOU301+DOU314+DOU327</f>
        <v>0</v>
      </c>
      <c r="DOV334" s="535">
        <f t="shared" si="545"/>
        <v>0</v>
      </c>
      <c r="DOW334" s="535">
        <f t="shared" si="545"/>
        <v>0</v>
      </c>
      <c r="DOX334" s="535">
        <f t="shared" si="545"/>
        <v>0</v>
      </c>
      <c r="DOY334" s="2"/>
      <c r="DOZ334" s="402"/>
      <c r="DPA334" s="533" t="s">
        <v>287</v>
      </c>
      <c r="DPB334" s="2"/>
      <c r="DPC334" s="535">
        <f t="shared" ref="DPC334:DPF334" si="546">DPC301+DPC314+DPC327</f>
        <v>0</v>
      </c>
      <c r="DPD334" s="535">
        <f t="shared" si="546"/>
        <v>0</v>
      </c>
      <c r="DPE334" s="535">
        <f t="shared" si="546"/>
        <v>0</v>
      </c>
      <c r="DPF334" s="535">
        <f t="shared" si="546"/>
        <v>0</v>
      </c>
      <c r="DPG334" s="2"/>
      <c r="DPH334" s="402"/>
      <c r="DPI334" s="533" t="s">
        <v>287</v>
      </c>
      <c r="DPJ334" s="2"/>
      <c r="DPK334" s="535">
        <f t="shared" ref="DPK334:DPN334" si="547">DPK301+DPK314+DPK327</f>
        <v>0</v>
      </c>
      <c r="DPL334" s="535">
        <f t="shared" si="547"/>
        <v>0</v>
      </c>
      <c r="DPM334" s="535">
        <f t="shared" si="547"/>
        <v>0</v>
      </c>
      <c r="DPN334" s="535">
        <f t="shared" si="547"/>
        <v>0</v>
      </c>
      <c r="DPO334" s="2"/>
      <c r="DPP334" s="402"/>
      <c r="DPQ334" s="533" t="s">
        <v>287</v>
      </c>
      <c r="DPR334" s="2"/>
      <c r="DPS334" s="535">
        <f t="shared" ref="DPS334:DPV334" si="548">DPS301+DPS314+DPS327</f>
        <v>0</v>
      </c>
      <c r="DPT334" s="535">
        <f t="shared" si="548"/>
        <v>0</v>
      </c>
      <c r="DPU334" s="535">
        <f t="shared" si="548"/>
        <v>0</v>
      </c>
      <c r="DPV334" s="535">
        <f t="shared" si="548"/>
        <v>0</v>
      </c>
      <c r="DPW334" s="2"/>
      <c r="DPX334" s="402"/>
      <c r="DPY334" s="533" t="s">
        <v>287</v>
      </c>
      <c r="DPZ334" s="2"/>
      <c r="DQA334" s="535">
        <f t="shared" ref="DQA334:DQD334" si="549">DQA301+DQA314+DQA327</f>
        <v>0</v>
      </c>
      <c r="DQB334" s="535">
        <f t="shared" si="549"/>
        <v>0</v>
      </c>
      <c r="DQC334" s="535">
        <f t="shared" si="549"/>
        <v>0</v>
      </c>
      <c r="DQD334" s="535">
        <f t="shared" si="549"/>
        <v>0</v>
      </c>
      <c r="DQE334" s="2"/>
      <c r="DQF334" s="402"/>
      <c r="DQG334" s="533" t="s">
        <v>287</v>
      </c>
      <c r="DQH334" s="2"/>
      <c r="DQI334" s="535">
        <f t="shared" ref="DQI334:DQL334" si="550">DQI301+DQI314+DQI327</f>
        <v>0</v>
      </c>
      <c r="DQJ334" s="535">
        <f t="shared" si="550"/>
        <v>0</v>
      </c>
      <c r="DQK334" s="535">
        <f t="shared" si="550"/>
        <v>0</v>
      </c>
      <c r="DQL334" s="535">
        <f t="shared" si="550"/>
        <v>0</v>
      </c>
      <c r="DQM334" s="2"/>
      <c r="DQN334" s="402"/>
      <c r="DQO334" s="533" t="s">
        <v>287</v>
      </c>
      <c r="DQP334" s="2"/>
      <c r="DQQ334" s="535">
        <f t="shared" ref="DQQ334:DQT334" si="551">DQQ301+DQQ314+DQQ327</f>
        <v>0</v>
      </c>
      <c r="DQR334" s="535">
        <f t="shared" si="551"/>
        <v>0</v>
      </c>
      <c r="DQS334" s="535">
        <f t="shared" si="551"/>
        <v>0</v>
      </c>
      <c r="DQT334" s="535">
        <f t="shared" si="551"/>
        <v>0</v>
      </c>
      <c r="DQU334" s="2"/>
      <c r="DQV334" s="402"/>
      <c r="DQW334" s="533" t="s">
        <v>287</v>
      </c>
      <c r="DQX334" s="2"/>
      <c r="DQY334" s="535">
        <f t="shared" ref="DQY334:DRB334" si="552">DQY301+DQY314+DQY327</f>
        <v>0</v>
      </c>
      <c r="DQZ334" s="535">
        <f t="shared" si="552"/>
        <v>0</v>
      </c>
      <c r="DRA334" s="535">
        <f t="shared" si="552"/>
        <v>0</v>
      </c>
      <c r="DRB334" s="535">
        <f t="shared" si="552"/>
        <v>0</v>
      </c>
      <c r="DRC334" s="2"/>
      <c r="DRD334" s="402"/>
      <c r="DRE334" s="533" t="s">
        <v>287</v>
      </c>
      <c r="DRF334" s="2"/>
      <c r="DRG334" s="535">
        <f t="shared" ref="DRG334:DRJ334" si="553">DRG301+DRG314+DRG327</f>
        <v>0</v>
      </c>
      <c r="DRH334" s="535">
        <f t="shared" si="553"/>
        <v>0</v>
      </c>
      <c r="DRI334" s="535">
        <f t="shared" si="553"/>
        <v>0</v>
      </c>
      <c r="DRJ334" s="535">
        <f t="shared" si="553"/>
        <v>0</v>
      </c>
      <c r="DRK334" s="2"/>
      <c r="DRL334" s="402"/>
      <c r="DRM334" s="533" t="s">
        <v>287</v>
      </c>
      <c r="DRN334" s="2"/>
      <c r="DRO334" s="535">
        <f t="shared" ref="DRO334:DRR334" si="554">DRO301+DRO314+DRO327</f>
        <v>0</v>
      </c>
      <c r="DRP334" s="535">
        <f t="shared" si="554"/>
        <v>0</v>
      </c>
      <c r="DRQ334" s="535">
        <f t="shared" si="554"/>
        <v>0</v>
      </c>
      <c r="DRR334" s="535">
        <f t="shared" si="554"/>
        <v>0</v>
      </c>
      <c r="DRS334" s="2"/>
      <c r="DRT334" s="402"/>
      <c r="DRU334" s="533" t="s">
        <v>287</v>
      </c>
      <c r="DRV334" s="2"/>
      <c r="DRW334" s="535">
        <f t="shared" ref="DRW334:DRZ334" si="555">DRW301+DRW314+DRW327</f>
        <v>0</v>
      </c>
      <c r="DRX334" s="535">
        <f t="shared" si="555"/>
        <v>0</v>
      </c>
      <c r="DRY334" s="535">
        <f t="shared" si="555"/>
        <v>0</v>
      </c>
      <c r="DRZ334" s="535">
        <f t="shared" si="555"/>
        <v>0</v>
      </c>
      <c r="DSA334" s="2"/>
      <c r="DSB334" s="402"/>
      <c r="DSC334" s="533" t="s">
        <v>287</v>
      </c>
      <c r="DSD334" s="2"/>
      <c r="DSE334" s="535">
        <f t="shared" ref="DSE334:DSH334" si="556">DSE301+DSE314+DSE327</f>
        <v>0</v>
      </c>
      <c r="DSF334" s="535">
        <f t="shared" si="556"/>
        <v>0</v>
      </c>
      <c r="DSG334" s="535">
        <f t="shared" si="556"/>
        <v>0</v>
      </c>
      <c r="DSH334" s="535">
        <f t="shared" si="556"/>
        <v>0</v>
      </c>
      <c r="DSI334" s="2"/>
      <c r="DSJ334" s="402"/>
      <c r="DSK334" s="533" t="s">
        <v>287</v>
      </c>
      <c r="DSL334" s="2"/>
      <c r="DSM334" s="535">
        <f t="shared" ref="DSM334:DSP334" si="557">DSM301+DSM314+DSM327</f>
        <v>0</v>
      </c>
      <c r="DSN334" s="535">
        <f t="shared" si="557"/>
        <v>0</v>
      </c>
      <c r="DSO334" s="535">
        <f t="shared" si="557"/>
        <v>0</v>
      </c>
      <c r="DSP334" s="535">
        <f t="shared" si="557"/>
        <v>0</v>
      </c>
      <c r="DSQ334" s="2"/>
      <c r="DSR334" s="402"/>
      <c r="DSS334" s="533" t="s">
        <v>287</v>
      </c>
      <c r="DST334" s="2"/>
      <c r="DSU334" s="535">
        <f t="shared" ref="DSU334:DSX334" si="558">DSU301+DSU314+DSU327</f>
        <v>0</v>
      </c>
      <c r="DSV334" s="535">
        <f t="shared" si="558"/>
        <v>0</v>
      </c>
      <c r="DSW334" s="535">
        <f t="shared" si="558"/>
        <v>0</v>
      </c>
      <c r="DSX334" s="535">
        <f t="shared" si="558"/>
        <v>0</v>
      </c>
      <c r="DSY334" s="2"/>
      <c r="DSZ334" s="402"/>
      <c r="DTA334" s="533" t="s">
        <v>287</v>
      </c>
      <c r="DTB334" s="2"/>
      <c r="DTC334" s="535">
        <f t="shared" ref="DTC334:DTF334" si="559">DTC301+DTC314+DTC327</f>
        <v>0</v>
      </c>
      <c r="DTD334" s="535">
        <f t="shared" si="559"/>
        <v>0</v>
      </c>
      <c r="DTE334" s="535">
        <f t="shared" si="559"/>
        <v>0</v>
      </c>
      <c r="DTF334" s="535">
        <f t="shared" si="559"/>
        <v>0</v>
      </c>
      <c r="DTG334" s="2"/>
      <c r="DTH334" s="402"/>
      <c r="DTI334" s="533" t="s">
        <v>287</v>
      </c>
      <c r="DTJ334" s="2"/>
      <c r="DTK334" s="535">
        <f t="shared" ref="DTK334:DTN334" si="560">DTK301+DTK314+DTK327</f>
        <v>0</v>
      </c>
      <c r="DTL334" s="535">
        <f t="shared" si="560"/>
        <v>0</v>
      </c>
      <c r="DTM334" s="535">
        <f t="shared" si="560"/>
        <v>0</v>
      </c>
      <c r="DTN334" s="535">
        <f t="shared" si="560"/>
        <v>0</v>
      </c>
      <c r="DTO334" s="2"/>
      <c r="DTP334" s="402"/>
      <c r="DTQ334" s="533" t="s">
        <v>287</v>
      </c>
      <c r="DTR334" s="2"/>
      <c r="DTS334" s="535">
        <f t="shared" ref="DTS334:DTV334" si="561">DTS301+DTS314+DTS327</f>
        <v>0</v>
      </c>
      <c r="DTT334" s="535">
        <f t="shared" si="561"/>
        <v>0</v>
      </c>
      <c r="DTU334" s="535">
        <f t="shared" si="561"/>
        <v>0</v>
      </c>
      <c r="DTV334" s="535">
        <f t="shared" si="561"/>
        <v>0</v>
      </c>
      <c r="DTW334" s="2"/>
      <c r="DTX334" s="402"/>
      <c r="DTY334" s="533" t="s">
        <v>287</v>
      </c>
      <c r="DTZ334" s="2"/>
      <c r="DUA334" s="535">
        <f t="shared" ref="DUA334:DUD334" si="562">DUA301+DUA314+DUA327</f>
        <v>0</v>
      </c>
      <c r="DUB334" s="535">
        <f t="shared" si="562"/>
        <v>0</v>
      </c>
      <c r="DUC334" s="535">
        <f t="shared" si="562"/>
        <v>0</v>
      </c>
      <c r="DUD334" s="535">
        <f t="shared" si="562"/>
        <v>0</v>
      </c>
      <c r="DUE334" s="2"/>
      <c r="DUF334" s="402"/>
      <c r="DUG334" s="533" t="s">
        <v>287</v>
      </c>
      <c r="DUH334" s="2"/>
      <c r="DUI334" s="535">
        <f t="shared" ref="DUI334:DUL334" si="563">DUI301+DUI314+DUI327</f>
        <v>0</v>
      </c>
      <c r="DUJ334" s="535">
        <f t="shared" si="563"/>
        <v>0</v>
      </c>
      <c r="DUK334" s="535">
        <f t="shared" si="563"/>
        <v>0</v>
      </c>
      <c r="DUL334" s="535">
        <f t="shared" si="563"/>
        <v>0</v>
      </c>
      <c r="DUM334" s="2"/>
      <c r="DUN334" s="402"/>
      <c r="DUO334" s="533" t="s">
        <v>287</v>
      </c>
      <c r="DUP334" s="2"/>
      <c r="DUQ334" s="535">
        <f t="shared" ref="DUQ334:DUT334" si="564">DUQ301+DUQ314+DUQ327</f>
        <v>0</v>
      </c>
      <c r="DUR334" s="535">
        <f t="shared" si="564"/>
        <v>0</v>
      </c>
      <c r="DUS334" s="535">
        <f t="shared" si="564"/>
        <v>0</v>
      </c>
      <c r="DUT334" s="535">
        <f t="shared" si="564"/>
        <v>0</v>
      </c>
      <c r="DUU334" s="2"/>
      <c r="DUV334" s="402"/>
      <c r="DUW334" s="533" t="s">
        <v>287</v>
      </c>
      <c r="DUX334" s="2"/>
      <c r="DUY334" s="535">
        <f t="shared" ref="DUY334:DVB334" si="565">DUY301+DUY314+DUY327</f>
        <v>0</v>
      </c>
      <c r="DUZ334" s="535">
        <f t="shared" si="565"/>
        <v>0</v>
      </c>
      <c r="DVA334" s="535">
        <f t="shared" si="565"/>
        <v>0</v>
      </c>
      <c r="DVB334" s="535">
        <f t="shared" si="565"/>
        <v>0</v>
      </c>
      <c r="DVC334" s="2"/>
      <c r="DVD334" s="402"/>
      <c r="DVE334" s="533" t="s">
        <v>287</v>
      </c>
      <c r="DVF334" s="2"/>
      <c r="DVG334" s="535">
        <f t="shared" ref="DVG334:DVJ334" si="566">DVG301+DVG314+DVG327</f>
        <v>0</v>
      </c>
      <c r="DVH334" s="535">
        <f t="shared" si="566"/>
        <v>0</v>
      </c>
      <c r="DVI334" s="535">
        <f t="shared" si="566"/>
        <v>0</v>
      </c>
      <c r="DVJ334" s="535">
        <f t="shared" si="566"/>
        <v>0</v>
      </c>
      <c r="DVK334" s="2"/>
      <c r="DVL334" s="402"/>
      <c r="DVM334" s="533" t="s">
        <v>287</v>
      </c>
      <c r="DVN334" s="2"/>
      <c r="DVO334" s="535">
        <f t="shared" ref="DVO334:DVR334" si="567">DVO301+DVO314+DVO327</f>
        <v>0</v>
      </c>
      <c r="DVP334" s="535">
        <f t="shared" si="567"/>
        <v>0</v>
      </c>
      <c r="DVQ334" s="535">
        <f t="shared" si="567"/>
        <v>0</v>
      </c>
      <c r="DVR334" s="535">
        <f t="shared" si="567"/>
        <v>0</v>
      </c>
      <c r="DVS334" s="2"/>
      <c r="DVT334" s="402"/>
      <c r="DVU334" s="533" t="s">
        <v>287</v>
      </c>
      <c r="DVV334" s="2"/>
      <c r="DVW334" s="535">
        <f t="shared" ref="DVW334:DVZ334" si="568">DVW301+DVW314+DVW327</f>
        <v>0</v>
      </c>
      <c r="DVX334" s="535">
        <f t="shared" si="568"/>
        <v>0</v>
      </c>
      <c r="DVY334" s="535">
        <f t="shared" si="568"/>
        <v>0</v>
      </c>
      <c r="DVZ334" s="535">
        <f t="shared" si="568"/>
        <v>0</v>
      </c>
      <c r="DWA334" s="2"/>
      <c r="DWB334" s="402"/>
      <c r="DWC334" s="533" t="s">
        <v>287</v>
      </c>
      <c r="DWD334" s="2"/>
      <c r="DWE334" s="535">
        <f t="shared" ref="DWE334:DWH334" si="569">DWE301+DWE314+DWE327</f>
        <v>0</v>
      </c>
      <c r="DWF334" s="535">
        <f t="shared" si="569"/>
        <v>0</v>
      </c>
      <c r="DWG334" s="535">
        <f t="shared" si="569"/>
        <v>0</v>
      </c>
      <c r="DWH334" s="535">
        <f t="shared" si="569"/>
        <v>0</v>
      </c>
      <c r="DWI334" s="2"/>
      <c r="DWJ334" s="402"/>
      <c r="DWK334" s="533" t="s">
        <v>287</v>
      </c>
      <c r="DWL334" s="2"/>
      <c r="DWM334" s="535">
        <f t="shared" ref="DWM334:DWP334" si="570">DWM301+DWM314+DWM327</f>
        <v>0</v>
      </c>
      <c r="DWN334" s="535">
        <f t="shared" si="570"/>
        <v>0</v>
      </c>
      <c r="DWO334" s="535">
        <f t="shared" si="570"/>
        <v>0</v>
      </c>
      <c r="DWP334" s="535">
        <f t="shared" si="570"/>
        <v>0</v>
      </c>
      <c r="DWQ334" s="2"/>
      <c r="DWR334" s="402"/>
      <c r="DWS334" s="533" t="s">
        <v>287</v>
      </c>
      <c r="DWT334" s="2"/>
      <c r="DWU334" s="535">
        <f t="shared" ref="DWU334:DWX334" si="571">DWU301+DWU314+DWU327</f>
        <v>0</v>
      </c>
      <c r="DWV334" s="535">
        <f t="shared" si="571"/>
        <v>0</v>
      </c>
      <c r="DWW334" s="535">
        <f t="shared" si="571"/>
        <v>0</v>
      </c>
      <c r="DWX334" s="535">
        <f t="shared" si="571"/>
        <v>0</v>
      </c>
      <c r="DWY334" s="2"/>
      <c r="DWZ334" s="402"/>
      <c r="DXA334" s="533" t="s">
        <v>287</v>
      </c>
      <c r="DXB334" s="2"/>
      <c r="DXC334" s="535">
        <f t="shared" ref="DXC334:DXF334" si="572">DXC301+DXC314+DXC327</f>
        <v>0</v>
      </c>
      <c r="DXD334" s="535">
        <f t="shared" si="572"/>
        <v>0</v>
      </c>
      <c r="DXE334" s="535">
        <f t="shared" si="572"/>
        <v>0</v>
      </c>
      <c r="DXF334" s="535">
        <f t="shared" si="572"/>
        <v>0</v>
      </c>
      <c r="DXG334" s="2"/>
      <c r="DXH334" s="402"/>
      <c r="DXI334" s="533" t="s">
        <v>287</v>
      </c>
      <c r="DXJ334" s="2"/>
      <c r="DXK334" s="535">
        <f t="shared" ref="DXK334:DXN334" si="573">DXK301+DXK314+DXK327</f>
        <v>0</v>
      </c>
      <c r="DXL334" s="535">
        <f t="shared" si="573"/>
        <v>0</v>
      </c>
      <c r="DXM334" s="535">
        <f t="shared" si="573"/>
        <v>0</v>
      </c>
      <c r="DXN334" s="535">
        <f t="shared" si="573"/>
        <v>0</v>
      </c>
      <c r="DXO334" s="2"/>
      <c r="DXP334" s="402"/>
      <c r="DXQ334" s="533" t="s">
        <v>287</v>
      </c>
      <c r="DXR334" s="2"/>
      <c r="DXS334" s="535">
        <f t="shared" ref="DXS334:DXV334" si="574">DXS301+DXS314+DXS327</f>
        <v>0</v>
      </c>
      <c r="DXT334" s="535">
        <f t="shared" si="574"/>
        <v>0</v>
      </c>
      <c r="DXU334" s="535">
        <f t="shared" si="574"/>
        <v>0</v>
      </c>
      <c r="DXV334" s="535">
        <f t="shared" si="574"/>
        <v>0</v>
      </c>
      <c r="DXW334" s="2"/>
      <c r="DXX334" s="402"/>
      <c r="DXY334" s="533" t="s">
        <v>287</v>
      </c>
      <c r="DXZ334" s="2"/>
      <c r="DYA334" s="535">
        <f t="shared" ref="DYA334:DYD334" si="575">DYA301+DYA314+DYA327</f>
        <v>0</v>
      </c>
      <c r="DYB334" s="535">
        <f t="shared" si="575"/>
        <v>0</v>
      </c>
      <c r="DYC334" s="535">
        <f t="shared" si="575"/>
        <v>0</v>
      </c>
      <c r="DYD334" s="535">
        <f t="shared" si="575"/>
        <v>0</v>
      </c>
      <c r="DYE334" s="2"/>
      <c r="DYF334" s="402"/>
      <c r="DYG334" s="533" t="s">
        <v>287</v>
      </c>
      <c r="DYH334" s="2"/>
      <c r="DYI334" s="535">
        <f t="shared" ref="DYI334:DYL334" si="576">DYI301+DYI314+DYI327</f>
        <v>0</v>
      </c>
      <c r="DYJ334" s="535">
        <f t="shared" si="576"/>
        <v>0</v>
      </c>
      <c r="DYK334" s="535">
        <f t="shared" si="576"/>
        <v>0</v>
      </c>
      <c r="DYL334" s="535">
        <f t="shared" si="576"/>
        <v>0</v>
      </c>
      <c r="DYM334" s="2"/>
      <c r="DYN334" s="402"/>
      <c r="DYO334" s="533" t="s">
        <v>287</v>
      </c>
      <c r="DYP334" s="2"/>
      <c r="DYQ334" s="535">
        <f t="shared" ref="DYQ334:DYT334" si="577">DYQ301+DYQ314+DYQ327</f>
        <v>0</v>
      </c>
      <c r="DYR334" s="535">
        <f t="shared" si="577"/>
        <v>0</v>
      </c>
      <c r="DYS334" s="535">
        <f t="shared" si="577"/>
        <v>0</v>
      </c>
      <c r="DYT334" s="535">
        <f t="shared" si="577"/>
        <v>0</v>
      </c>
      <c r="DYU334" s="2"/>
      <c r="DYV334" s="402"/>
      <c r="DYW334" s="533" t="s">
        <v>287</v>
      </c>
      <c r="DYX334" s="2"/>
      <c r="DYY334" s="535">
        <f t="shared" ref="DYY334:DZB334" si="578">DYY301+DYY314+DYY327</f>
        <v>0</v>
      </c>
      <c r="DYZ334" s="535">
        <f t="shared" si="578"/>
        <v>0</v>
      </c>
      <c r="DZA334" s="535">
        <f t="shared" si="578"/>
        <v>0</v>
      </c>
      <c r="DZB334" s="535">
        <f t="shared" si="578"/>
        <v>0</v>
      </c>
      <c r="DZC334" s="2"/>
      <c r="DZD334" s="402"/>
      <c r="DZE334" s="533" t="s">
        <v>287</v>
      </c>
      <c r="DZF334" s="2"/>
      <c r="DZG334" s="535">
        <f t="shared" ref="DZG334:DZJ334" si="579">DZG301+DZG314+DZG327</f>
        <v>0</v>
      </c>
      <c r="DZH334" s="535">
        <f t="shared" si="579"/>
        <v>0</v>
      </c>
      <c r="DZI334" s="535">
        <f t="shared" si="579"/>
        <v>0</v>
      </c>
      <c r="DZJ334" s="535">
        <f t="shared" si="579"/>
        <v>0</v>
      </c>
      <c r="DZK334" s="2"/>
      <c r="DZL334" s="402"/>
      <c r="DZM334" s="533" t="s">
        <v>287</v>
      </c>
      <c r="DZN334" s="2"/>
      <c r="DZO334" s="535">
        <f t="shared" ref="DZO334:DZR334" si="580">DZO301+DZO314+DZO327</f>
        <v>0</v>
      </c>
      <c r="DZP334" s="535">
        <f t="shared" si="580"/>
        <v>0</v>
      </c>
      <c r="DZQ334" s="535">
        <f t="shared" si="580"/>
        <v>0</v>
      </c>
      <c r="DZR334" s="535">
        <f t="shared" si="580"/>
        <v>0</v>
      </c>
      <c r="DZS334" s="2"/>
      <c r="DZT334" s="402"/>
      <c r="DZU334" s="533" t="s">
        <v>287</v>
      </c>
      <c r="DZV334" s="2"/>
      <c r="DZW334" s="535">
        <f t="shared" ref="DZW334:DZZ334" si="581">DZW301+DZW314+DZW327</f>
        <v>0</v>
      </c>
      <c r="DZX334" s="535">
        <f t="shared" si="581"/>
        <v>0</v>
      </c>
      <c r="DZY334" s="535">
        <f t="shared" si="581"/>
        <v>0</v>
      </c>
      <c r="DZZ334" s="535">
        <f t="shared" si="581"/>
        <v>0</v>
      </c>
      <c r="EAA334" s="2"/>
      <c r="EAB334" s="402"/>
      <c r="EAC334" s="533" t="s">
        <v>287</v>
      </c>
      <c r="EAD334" s="2"/>
      <c r="EAE334" s="535">
        <f t="shared" ref="EAE334:EAH334" si="582">EAE301+EAE314+EAE327</f>
        <v>0</v>
      </c>
      <c r="EAF334" s="535">
        <f t="shared" si="582"/>
        <v>0</v>
      </c>
      <c r="EAG334" s="535">
        <f t="shared" si="582"/>
        <v>0</v>
      </c>
      <c r="EAH334" s="535">
        <f t="shared" si="582"/>
        <v>0</v>
      </c>
      <c r="EAI334" s="2"/>
      <c r="EAJ334" s="402"/>
      <c r="EAK334" s="533" t="s">
        <v>287</v>
      </c>
      <c r="EAL334" s="2"/>
      <c r="EAM334" s="535">
        <f t="shared" ref="EAM334:EAP334" si="583">EAM301+EAM314+EAM327</f>
        <v>0</v>
      </c>
      <c r="EAN334" s="535">
        <f t="shared" si="583"/>
        <v>0</v>
      </c>
      <c r="EAO334" s="535">
        <f t="shared" si="583"/>
        <v>0</v>
      </c>
      <c r="EAP334" s="535">
        <f t="shared" si="583"/>
        <v>0</v>
      </c>
      <c r="EAQ334" s="2"/>
      <c r="EAR334" s="402"/>
      <c r="EAS334" s="533" t="s">
        <v>287</v>
      </c>
      <c r="EAT334" s="2"/>
      <c r="EAU334" s="535">
        <f t="shared" ref="EAU334:EAX334" si="584">EAU301+EAU314+EAU327</f>
        <v>0</v>
      </c>
      <c r="EAV334" s="535">
        <f t="shared" si="584"/>
        <v>0</v>
      </c>
      <c r="EAW334" s="535">
        <f t="shared" si="584"/>
        <v>0</v>
      </c>
      <c r="EAX334" s="535">
        <f t="shared" si="584"/>
        <v>0</v>
      </c>
      <c r="EAY334" s="2"/>
      <c r="EAZ334" s="402"/>
      <c r="EBA334" s="533" t="s">
        <v>287</v>
      </c>
      <c r="EBB334" s="2"/>
      <c r="EBC334" s="535">
        <f t="shared" ref="EBC334:EBF334" si="585">EBC301+EBC314+EBC327</f>
        <v>0</v>
      </c>
      <c r="EBD334" s="535">
        <f t="shared" si="585"/>
        <v>0</v>
      </c>
      <c r="EBE334" s="535">
        <f t="shared" si="585"/>
        <v>0</v>
      </c>
      <c r="EBF334" s="535">
        <f t="shared" si="585"/>
        <v>0</v>
      </c>
      <c r="EBG334" s="2"/>
      <c r="EBH334" s="402"/>
      <c r="EBI334" s="533" t="s">
        <v>287</v>
      </c>
      <c r="EBJ334" s="2"/>
      <c r="EBK334" s="535">
        <f t="shared" ref="EBK334:EBN334" si="586">EBK301+EBK314+EBK327</f>
        <v>0</v>
      </c>
      <c r="EBL334" s="535">
        <f t="shared" si="586"/>
        <v>0</v>
      </c>
      <c r="EBM334" s="535">
        <f t="shared" si="586"/>
        <v>0</v>
      </c>
      <c r="EBN334" s="535">
        <f t="shared" si="586"/>
        <v>0</v>
      </c>
      <c r="EBO334" s="2"/>
      <c r="EBP334" s="402"/>
      <c r="EBQ334" s="533" t="s">
        <v>287</v>
      </c>
      <c r="EBR334" s="2"/>
      <c r="EBS334" s="535">
        <f t="shared" ref="EBS334:EBV334" si="587">EBS301+EBS314+EBS327</f>
        <v>0</v>
      </c>
      <c r="EBT334" s="535">
        <f t="shared" si="587"/>
        <v>0</v>
      </c>
      <c r="EBU334" s="535">
        <f t="shared" si="587"/>
        <v>0</v>
      </c>
      <c r="EBV334" s="535">
        <f t="shared" si="587"/>
        <v>0</v>
      </c>
      <c r="EBW334" s="2"/>
      <c r="EBX334" s="402"/>
      <c r="EBY334" s="533" t="s">
        <v>287</v>
      </c>
      <c r="EBZ334" s="2"/>
      <c r="ECA334" s="535">
        <f t="shared" ref="ECA334:ECD334" si="588">ECA301+ECA314+ECA327</f>
        <v>0</v>
      </c>
      <c r="ECB334" s="535">
        <f t="shared" si="588"/>
        <v>0</v>
      </c>
      <c r="ECC334" s="535">
        <f t="shared" si="588"/>
        <v>0</v>
      </c>
      <c r="ECD334" s="535">
        <f t="shared" si="588"/>
        <v>0</v>
      </c>
      <c r="ECE334" s="2"/>
      <c r="ECF334" s="402"/>
      <c r="ECG334" s="533" t="s">
        <v>287</v>
      </c>
      <c r="ECH334" s="2"/>
      <c r="ECI334" s="535">
        <f t="shared" ref="ECI334:ECL334" si="589">ECI301+ECI314+ECI327</f>
        <v>0</v>
      </c>
      <c r="ECJ334" s="535">
        <f t="shared" si="589"/>
        <v>0</v>
      </c>
      <c r="ECK334" s="535">
        <f t="shared" si="589"/>
        <v>0</v>
      </c>
      <c r="ECL334" s="535">
        <f t="shared" si="589"/>
        <v>0</v>
      </c>
      <c r="ECM334" s="2"/>
      <c r="ECN334" s="402"/>
      <c r="ECO334" s="533" t="s">
        <v>287</v>
      </c>
      <c r="ECP334" s="2"/>
      <c r="ECQ334" s="535">
        <f t="shared" ref="ECQ334:ECT334" si="590">ECQ301+ECQ314+ECQ327</f>
        <v>0</v>
      </c>
      <c r="ECR334" s="535">
        <f t="shared" si="590"/>
        <v>0</v>
      </c>
      <c r="ECS334" s="535">
        <f t="shared" si="590"/>
        <v>0</v>
      </c>
      <c r="ECT334" s="535">
        <f t="shared" si="590"/>
        <v>0</v>
      </c>
      <c r="ECU334" s="2"/>
      <c r="ECV334" s="402"/>
      <c r="ECW334" s="533" t="s">
        <v>287</v>
      </c>
      <c r="ECX334" s="2"/>
      <c r="ECY334" s="535">
        <f t="shared" ref="ECY334:EDB334" si="591">ECY301+ECY314+ECY327</f>
        <v>0</v>
      </c>
      <c r="ECZ334" s="535">
        <f t="shared" si="591"/>
        <v>0</v>
      </c>
      <c r="EDA334" s="535">
        <f t="shared" si="591"/>
        <v>0</v>
      </c>
      <c r="EDB334" s="535">
        <f t="shared" si="591"/>
        <v>0</v>
      </c>
      <c r="EDC334" s="2"/>
      <c r="EDD334" s="402"/>
      <c r="EDE334" s="533" t="s">
        <v>287</v>
      </c>
      <c r="EDF334" s="2"/>
      <c r="EDG334" s="535">
        <f t="shared" ref="EDG334:EDJ334" si="592">EDG301+EDG314+EDG327</f>
        <v>0</v>
      </c>
      <c r="EDH334" s="535">
        <f t="shared" si="592"/>
        <v>0</v>
      </c>
      <c r="EDI334" s="535">
        <f t="shared" si="592"/>
        <v>0</v>
      </c>
      <c r="EDJ334" s="535">
        <f t="shared" si="592"/>
        <v>0</v>
      </c>
      <c r="EDK334" s="2"/>
      <c r="EDL334" s="402"/>
      <c r="EDM334" s="533" t="s">
        <v>287</v>
      </c>
      <c r="EDN334" s="2"/>
      <c r="EDO334" s="535">
        <f t="shared" ref="EDO334:EDR334" si="593">EDO301+EDO314+EDO327</f>
        <v>0</v>
      </c>
      <c r="EDP334" s="535">
        <f t="shared" si="593"/>
        <v>0</v>
      </c>
      <c r="EDQ334" s="535">
        <f t="shared" si="593"/>
        <v>0</v>
      </c>
      <c r="EDR334" s="535">
        <f t="shared" si="593"/>
        <v>0</v>
      </c>
      <c r="EDS334" s="2"/>
      <c r="EDT334" s="402"/>
      <c r="EDU334" s="533" t="s">
        <v>287</v>
      </c>
      <c r="EDV334" s="2"/>
      <c r="EDW334" s="535">
        <f t="shared" ref="EDW334:EDZ334" si="594">EDW301+EDW314+EDW327</f>
        <v>0</v>
      </c>
      <c r="EDX334" s="535">
        <f t="shared" si="594"/>
        <v>0</v>
      </c>
      <c r="EDY334" s="535">
        <f t="shared" si="594"/>
        <v>0</v>
      </c>
      <c r="EDZ334" s="535">
        <f t="shared" si="594"/>
        <v>0</v>
      </c>
      <c r="EEA334" s="2"/>
      <c r="EEB334" s="402"/>
      <c r="EEC334" s="533" t="s">
        <v>287</v>
      </c>
      <c r="EED334" s="2"/>
      <c r="EEE334" s="535">
        <f t="shared" ref="EEE334:EEH334" si="595">EEE301+EEE314+EEE327</f>
        <v>0</v>
      </c>
      <c r="EEF334" s="535">
        <f t="shared" si="595"/>
        <v>0</v>
      </c>
      <c r="EEG334" s="535">
        <f t="shared" si="595"/>
        <v>0</v>
      </c>
      <c r="EEH334" s="535">
        <f t="shared" si="595"/>
        <v>0</v>
      </c>
      <c r="EEI334" s="2"/>
      <c r="EEJ334" s="402"/>
      <c r="EEK334" s="533" t="s">
        <v>287</v>
      </c>
      <c r="EEL334" s="2"/>
      <c r="EEM334" s="535">
        <f t="shared" ref="EEM334:EEP334" si="596">EEM301+EEM314+EEM327</f>
        <v>0</v>
      </c>
      <c r="EEN334" s="535">
        <f t="shared" si="596"/>
        <v>0</v>
      </c>
      <c r="EEO334" s="535">
        <f t="shared" si="596"/>
        <v>0</v>
      </c>
      <c r="EEP334" s="535">
        <f t="shared" si="596"/>
        <v>0</v>
      </c>
      <c r="EEQ334" s="2"/>
      <c r="EER334" s="402"/>
      <c r="EES334" s="533" t="s">
        <v>287</v>
      </c>
      <c r="EET334" s="2"/>
      <c r="EEU334" s="535">
        <f t="shared" ref="EEU334:EEX334" si="597">EEU301+EEU314+EEU327</f>
        <v>0</v>
      </c>
      <c r="EEV334" s="535">
        <f t="shared" si="597"/>
        <v>0</v>
      </c>
      <c r="EEW334" s="535">
        <f t="shared" si="597"/>
        <v>0</v>
      </c>
      <c r="EEX334" s="535">
        <f t="shared" si="597"/>
        <v>0</v>
      </c>
      <c r="EEY334" s="2"/>
      <c r="EEZ334" s="402"/>
      <c r="EFA334" s="533" t="s">
        <v>287</v>
      </c>
      <c r="EFB334" s="2"/>
      <c r="EFC334" s="535">
        <f t="shared" ref="EFC334:EFF334" si="598">EFC301+EFC314+EFC327</f>
        <v>0</v>
      </c>
      <c r="EFD334" s="535">
        <f t="shared" si="598"/>
        <v>0</v>
      </c>
      <c r="EFE334" s="535">
        <f t="shared" si="598"/>
        <v>0</v>
      </c>
      <c r="EFF334" s="535">
        <f t="shared" si="598"/>
        <v>0</v>
      </c>
      <c r="EFG334" s="2"/>
      <c r="EFH334" s="402"/>
      <c r="EFI334" s="533" t="s">
        <v>287</v>
      </c>
      <c r="EFJ334" s="2"/>
      <c r="EFK334" s="535">
        <f t="shared" ref="EFK334:EFN334" si="599">EFK301+EFK314+EFK327</f>
        <v>0</v>
      </c>
      <c r="EFL334" s="535">
        <f t="shared" si="599"/>
        <v>0</v>
      </c>
      <c r="EFM334" s="535">
        <f t="shared" si="599"/>
        <v>0</v>
      </c>
      <c r="EFN334" s="535">
        <f t="shared" si="599"/>
        <v>0</v>
      </c>
      <c r="EFO334" s="2"/>
      <c r="EFP334" s="402"/>
      <c r="EFQ334" s="533" t="s">
        <v>287</v>
      </c>
      <c r="EFR334" s="2"/>
      <c r="EFS334" s="535">
        <f t="shared" ref="EFS334:EFV334" si="600">EFS301+EFS314+EFS327</f>
        <v>0</v>
      </c>
      <c r="EFT334" s="535">
        <f t="shared" si="600"/>
        <v>0</v>
      </c>
      <c r="EFU334" s="535">
        <f t="shared" si="600"/>
        <v>0</v>
      </c>
      <c r="EFV334" s="535">
        <f t="shared" si="600"/>
        <v>0</v>
      </c>
      <c r="EFW334" s="2"/>
      <c r="EFX334" s="402"/>
      <c r="EFY334" s="533" t="s">
        <v>287</v>
      </c>
      <c r="EFZ334" s="2"/>
      <c r="EGA334" s="535">
        <f t="shared" ref="EGA334:EGD334" si="601">EGA301+EGA314+EGA327</f>
        <v>0</v>
      </c>
      <c r="EGB334" s="535">
        <f t="shared" si="601"/>
        <v>0</v>
      </c>
      <c r="EGC334" s="535">
        <f t="shared" si="601"/>
        <v>0</v>
      </c>
      <c r="EGD334" s="535">
        <f t="shared" si="601"/>
        <v>0</v>
      </c>
      <c r="EGE334" s="2"/>
      <c r="EGF334" s="402"/>
      <c r="EGG334" s="533" t="s">
        <v>287</v>
      </c>
      <c r="EGH334" s="2"/>
      <c r="EGI334" s="535">
        <f t="shared" ref="EGI334:EGL334" si="602">EGI301+EGI314+EGI327</f>
        <v>0</v>
      </c>
      <c r="EGJ334" s="535">
        <f t="shared" si="602"/>
        <v>0</v>
      </c>
      <c r="EGK334" s="535">
        <f t="shared" si="602"/>
        <v>0</v>
      </c>
      <c r="EGL334" s="535">
        <f t="shared" si="602"/>
        <v>0</v>
      </c>
      <c r="EGM334" s="2"/>
      <c r="EGN334" s="402"/>
      <c r="EGO334" s="533" t="s">
        <v>287</v>
      </c>
      <c r="EGP334" s="2"/>
      <c r="EGQ334" s="535">
        <f t="shared" ref="EGQ334:EGT334" si="603">EGQ301+EGQ314+EGQ327</f>
        <v>0</v>
      </c>
      <c r="EGR334" s="535">
        <f t="shared" si="603"/>
        <v>0</v>
      </c>
      <c r="EGS334" s="535">
        <f t="shared" si="603"/>
        <v>0</v>
      </c>
      <c r="EGT334" s="535">
        <f t="shared" si="603"/>
        <v>0</v>
      </c>
      <c r="EGU334" s="2"/>
      <c r="EGV334" s="402"/>
      <c r="EGW334" s="533" t="s">
        <v>287</v>
      </c>
      <c r="EGX334" s="2"/>
      <c r="EGY334" s="535">
        <f t="shared" ref="EGY334:EHB334" si="604">EGY301+EGY314+EGY327</f>
        <v>0</v>
      </c>
      <c r="EGZ334" s="535">
        <f t="shared" si="604"/>
        <v>0</v>
      </c>
      <c r="EHA334" s="535">
        <f t="shared" si="604"/>
        <v>0</v>
      </c>
      <c r="EHB334" s="535">
        <f t="shared" si="604"/>
        <v>0</v>
      </c>
      <c r="EHC334" s="2"/>
      <c r="EHD334" s="402"/>
      <c r="EHE334" s="533" t="s">
        <v>287</v>
      </c>
      <c r="EHF334" s="2"/>
      <c r="EHG334" s="535">
        <f t="shared" ref="EHG334:EHJ334" si="605">EHG301+EHG314+EHG327</f>
        <v>0</v>
      </c>
      <c r="EHH334" s="535">
        <f t="shared" si="605"/>
        <v>0</v>
      </c>
      <c r="EHI334" s="535">
        <f t="shared" si="605"/>
        <v>0</v>
      </c>
      <c r="EHJ334" s="535">
        <f t="shared" si="605"/>
        <v>0</v>
      </c>
      <c r="EHK334" s="2"/>
      <c r="EHL334" s="402"/>
      <c r="EHM334" s="533" t="s">
        <v>287</v>
      </c>
      <c r="EHN334" s="2"/>
      <c r="EHO334" s="535">
        <f t="shared" ref="EHO334:EHR334" si="606">EHO301+EHO314+EHO327</f>
        <v>0</v>
      </c>
      <c r="EHP334" s="535">
        <f t="shared" si="606"/>
        <v>0</v>
      </c>
      <c r="EHQ334" s="535">
        <f t="shared" si="606"/>
        <v>0</v>
      </c>
      <c r="EHR334" s="535">
        <f t="shared" si="606"/>
        <v>0</v>
      </c>
      <c r="EHS334" s="2"/>
      <c r="EHT334" s="402"/>
      <c r="EHU334" s="533" t="s">
        <v>287</v>
      </c>
      <c r="EHV334" s="2"/>
      <c r="EHW334" s="535">
        <f t="shared" ref="EHW334:EHZ334" si="607">EHW301+EHW314+EHW327</f>
        <v>0</v>
      </c>
      <c r="EHX334" s="535">
        <f t="shared" si="607"/>
        <v>0</v>
      </c>
      <c r="EHY334" s="535">
        <f t="shared" si="607"/>
        <v>0</v>
      </c>
      <c r="EHZ334" s="535">
        <f t="shared" si="607"/>
        <v>0</v>
      </c>
      <c r="EIA334" s="2"/>
      <c r="EIB334" s="402"/>
      <c r="EIC334" s="533" t="s">
        <v>287</v>
      </c>
      <c r="EID334" s="2"/>
      <c r="EIE334" s="535">
        <f t="shared" ref="EIE334:EIH334" si="608">EIE301+EIE314+EIE327</f>
        <v>0</v>
      </c>
      <c r="EIF334" s="535">
        <f t="shared" si="608"/>
        <v>0</v>
      </c>
      <c r="EIG334" s="535">
        <f t="shared" si="608"/>
        <v>0</v>
      </c>
      <c r="EIH334" s="535">
        <f t="shared" si="608"/>
        <v>0</v>
      </c>
      <c r="EII334" s="2"/>
      <c r="EIJ334" s="402"/>
      <c r="EIK334" s="533" t="s">
        <v>287</v>
      </c>
      <c r="EIL334" s="2"/>
      <c r="EIM334" s="535">
        <f t="shared" ref="EIM334:EIP334" si="609">EIM301+EIM314+EIM327</f>
        <v>0</v>
      </c>
      <c r="EIN334" s="535">
        <f t="shared" si="609"/>
        <v>0</v>
      </c>
      <c r="EIO334" s="535">
        <f t="shared" si="609"/>
        <v>0</v>
      </c>
      <c r="EIP334" s="535">
        <f t="shared" si="609"/>
        <v>0</v>
      </c>
      <c r="EIQ334" s="2"/>
      <c r="EIR334" s="402"/>
      <c r="EIS334" s="533" t="s">
        <v>287</v>
      </c>
      <c r="EIT334" s="2"/>
      <c r="EIU334" s="535">
        <f t="shared" ref="EIU334:EIX334" si="610">EIU301+EIU314+EIU327</f>
        <v>0</v>
      </c>
      <c r="EIV334" s="535">
        <f t="shared" si="610"/>
        <v>0</v>
      </c>
      <c r="EIW334" s="535">
        <f t="shared" si="610"/>
        <v>0</v>
      </c>
      <c r="EIX334" s="535">
        <f t="shared" si="610"/>
        <v>0</v>
      </c>
      <c r="EIY334" s="2"/>
      <c r="EIZ334" s="402"/>
      <c r="EJA334" s="533" t="s">
        <v>287</v>
      </c>
      <c r="EJB334" s="2"/>
      <c r="EJC334" s="535">
        <f t="shared" ref="EJC334:EJF334" si="611">EJC301+EJC314+EJC327</f>
        <v>0</v>
      </c>
      <c r="EJD334" s="535">
        <f t="shared" si="611"/>
        <v>0</v>
      </c>
      <c r="EJE334" s="535">
        <f t="shared" si="611"/>
        <v>0</v>
      </c>
      <c r="EJF334" s="535">
        <f t="shared" si="611"/>
        <v>0</v>
      </c>
      <c r="EJG334" s="2"/>
      <c r="EJH334" s="402"/>
      <c r="EJI334" s="533" t="s">
        <v>287</v>
      </c>
      <c r="EJJ334" s="2"/>
      <c r="EJK334" s="535">
        <f t="shared" ref="EJK334:EJN334" si="612">EJK301+EJK314+EJK327</f>
        <v>0</v>
      </c>
      <c r="EJL334" s="535">
        <f t="shared" si="612"/>
        <v>0</v>
      </c>
      <c r="EJM334" s="535">
        <f t="shared" si="612"/>
        <v>0</v>
      </c>
      <c r="EJN334" s="535">
        <f t="shared" si="612"/>
        <v>0</v>
      </c>
      <c r="EJO334" s="2"/>
      <c r="EJP334" s="402"/>
      <c r="EJQ334" s="533" t="s">
        <v>287</v>
      </c>
      <c r="EJR334" s="2"/>
      <c r="EJS334" s="535">
        <f t="shared" ref="EJS334:EJV334" si="613">EJS301+EJS314+EJS327</f>
        <v>0</v>
      </c>
      <c r="EJT334" s="535">
        <f t="shared" si="613"/>
        <v>0</v>
      </c>
      <c r="EJU334" s="535">
        <f t="shared" si="613"/>
        <v>0</v>
      </c>
      <c r="EJV334" s="535">
        <f t="shared" si="613"/>
        <v>0</v>
      </c>
      <c r="EJW334" s="2"/>
      <c r="EJX334" s="402"/>
      <c r="EJY334" s="533" t="s">
        <v>287</v>
      </c>
      <c r="EJZ334" s="2"/>
      <c r="EKA334" s="535">
        <f t="shared" ref="EKA334:EKD334" si="614">EKA301+EKA314+EKA327</f>
        <v>0</v>
      </c>
      <c r="EKB334" s="535">
        <f t="shared" si="614"/>
        <v>0</v>
      </c>
      <c r="EKC334" s="535">
        <f t="shared" si="614"/>
        <v>0</v>
      </c>
      <c r="EKD334" s="535">
        <f t="shared" si="614"/>
        <v>0</v>
      </c>
      <c r="EKE334" s="2"/>
      <c r="EKF334" s="402"/>
      <c r="EKG334" s="533" t="s">
        <v>287</v>
      </c>
      <c r="EKH334" s="2"/>
      <c r="EKI334" s="535">
        <f t="shared" ref="EKI334:EKL334" si="615">EKI301+EKI314+EKI327</f>
        <v>0</v>
      </c>
      <c r="EKJ334" s="535">
        <f t="shared" si="615"/>
        <v>0</v>
      </c>
      <c r="EKK334" s="535">
        <f t="shared" si="615"/>
        <v>0</v>
      </c>
      <c r="EKL334" s="535">
        <f t="shared" si="615"/>
        <v>0</v>
      </c>
      <c r="EKM334" s="2"/>
      <c r="EKN334" s="402"/>
      <c r="EKO334" s="533" t="s">
        <v>287</v>
      </c>
      <c r="EKP334" s="2"/>
      <c r="EKQ334" s="535">
        <f t="shared" ref="EKQ334:EKT334" si="616">EKQ301+EKQ314+EKQ327</f>
        <v>0</v>
      </c>
      <c r="EKR334" s="535">
        <f t="shared" si="616"/>
        <v>0</v>
      </c>
      <c r="EKS334" s="535">
        <f t="shared" si="616"/>
        <v>0</v>
      </c>
      <c r="EKT334" s="535">
        <f t="shared" si="616"/>
        <v>0</v>
      </c>
      <c r="EKU334" s="2"/>
      <c r="EKV334" s="402"/>
      <c r="EKW334" s="533" t="s">
        <v>287</v>
      </c>
      <c r="EKX334" s="2"/>
      <c r="EKY334" s="535">
        <f t="shared" ref="EKY334:ELB334" si="617">EKY301+EKY314+EKY327</f>
        <v>0</v>
      </c>
      <c r="EKZ334" s="535">
        <f t="shared" si="617"/>
        <v>0</v>
      </c>
      <c r="ELA334" s="535">
        <f t="shared" si="617"/>
        <v>0</v>
      </c>
      <c r="ELB334" s="535">
        <f t="shared" si="617"/>
        <v>0</v>
      </c>
      <c r="ELC334" s="2"/>
      <c r="ELD334" s="402"/>
      <c r="ELE334" s="533" t="s">
        <v>287</v>
      </c>
      <c r="ELF334" s="2"/>
      <c r="ELG334" s="535">
        <f t="shared" ref="ELG334:ELJ334" si="618">ELG301+ELG314+ELG327</f>
        <v>0</v>
      </c>
      <c r="ELH334" s="535">
        <f t="shared" si="618"/>
        <v>0</v>
      </c>
      <c r="ELI334" s="535">
        <f t="shared" si="618"/>
        <v>0</v>
      </c>
      <c r="ELJ334" s="535">
        <f t="shared" si="618"/>
        <v>0</v>
      </c>
      <c r="ELK334" s="2"/>
      <c r="ELL334" s="402"/>
      <c r="ELM334" s="533" t="s">
        <v>287</v>
      </c>
      <c r="ELN334" s="2"/>
      <c r="ELO334" s="535">
        <f t="shared" ref="ELO334:ELR334" si="619">ELO301+ELO314+ELO327</f>
        <v>0</v>
      </c>
      <c r="ELP334" s="535">
        <f t="shared" si="619"/>
        <v>0</v>
      </c>
      <c r="ELQ334" s="535">
        <f t="shared" si="619"/>
        <v>0</v>
      </c>
      <c r="ELR334" s="535">
        <f t="shared" si="619"/>
        <v>0</v>
      </c>
      <c r="ELS334" s="2"/>
      <c r="ELT334" s="402"/>
      <c r="ELU334" s="533" t="s">
        <v>287</v>
      </c>
      <c r="ELV334" s="2"/>
      <c r="ELW334" s="535">
        <f t="shared" ref="ELW334:ELZ334" si="620">ELW301+ELW314+ELW327</f>
        <v>0</v>
      </c>
      <c r="ELX334" s="535">
        <f t="shared" si="620"/>
        <v>0</v>
      </c>
      <c r="ELY334" s="535">
        <f t="shared" si="620"/>
        <v>0</v>
      </c>
      <c r="ELZ334" s="535">
        <f t="shared" si="620"/>
        <v>0</v>
      </c>
      <c r="EMA334" s="2"/>
      <c r="EMB334" s="402"/>
      <c r="EMC334" s="533" t="s">
        <v>287</v>
      </c>
      <c r="EMD334" s="2"/>
      <c r="EME334" s="535">
        <f t="shared" ref="EME334:EMH334" si="621">EME301+EME314+EME327</f>
        <v>0</v>
      </c>
      <c r="EMF334" s="535">
        <f t="shared" si="621"/>
        <v>0</v>
      </c>
      <c r="EMG334" s="535">
        <f t="shared" si="621"/>
        <v>0</v>
      </c>
      <c r="EMH334" s="535">
        <f t="shared" si="621"/>
        <v>0</v>
      </c>
      <c r="EMI334" s="2"/>
      <c r="EMJ334" s="402"/>
      <c r="EMK334" s="533" t="s">
        <v>287</v>
      </c>
      <c r="EML334" s="2"/>
      <c r="EMM334" s="535">
        <f t="shared" ref="EMM334:EMP334" si="622">EMM301+EMM314+EMM327</f>
        <v>0</v>
      </c>
      <c r="EMN334" s="535">
        <f t="shared" si="622"/>
        <v>0</v>
      </c>
      <c r="EMO334" s="535">
        <f t="shared" si="622"/>
        <v>0</v>
      </c>
      <c r="EMP334" s="535">
        <f t="shared" si="622"/>
        <v>0</v>
      </c>
      <c r="EMQ334" s="2"/>
      <c r="EMR334" s="402"/>
      <c r="EMS334" s="533" t="s">
        <v>287</v>
      </c>
      <c r="EMT334" s="2"/>
      <c r="EMU334" s="535">
        <f t="shared" ref="EMU334:EMX334" si="623">EMU301+EMU314+EMU327</f>
        <v>0</v>
      </c>
      <c r="EMV334" s="535">
        <f t="shared" si="623"/>
        <v>0</v>
      </c>
      <c r="EMW334" s="535">
        <f t="shared" si="623"/>
        <v>0</v>
      </c>
      <c r="EMX334" s="535">
        <f t="shared" si="623"/>
        <v>0</v>
      </c>
      <c r="EMY334" s="2"/>
      <c r="EMZ334" s="402"/>
      <c r="ENA334" s="533" t="s">
        <v>287</v>
      </c>
      <c r="ENB334" s="2"/>
      <c r="ENC334" s="535">
        <f t="shared" ref="ENC334:ENF334" si="624">ENC301+ENC314+ENC327</f>
        <v>0</v>
      </c>
      <c r="END334" s="535">
        <f t="shared" si="624"/>
        <v>0</v>
      </c>
      <c r="ENE334" s="535">
        <f t="shared" si="624"/>
        <v>0</v>
      </c>
      <c r="ENF334" s="535">
        <f t="shared" si="624"/>
        <v>0</v>
      </c>
      <c r="ENG334" s="2"/>
      <c r="ENH334" s="402"/>
      <c r="ENI334" s="533" t="s">
        <v>287</v>
      </c>
      <c r="ENJ334" s="2"/>
      <c r="ENK334" s="535">
        <f t="shared" ref="ENK334:ENN334" si="625">ENK301+ENK314+ENK327</f>
        <v>0</v>
      </c>
      <c r="ENL334" s="535">
        <f t="shared" si="625"/>
        <v>0</v>
      </c>
      <c r="ENM334" s="535">
        <f t="shared" si="625"/>
        <v>0</v>
      </c>
      <c r="ENN334" s="535">
        <f t="shared" si="625"/>
        <v>0</v>
      </c>
      <c r="ENO334" s="2"/>
      <c r="ENP334" s="402"/>
      <c r="ENQ334" s="533" t="s">
        <v>287</v>
      </c>
      <c r="ENR334" s="2"/>
      <c r="ENS334" s="535">
        <f t="shared" ref="ENS334:ENV334" si="626">ENS301+ENS314+ENS327</f>
        <v>0</v>
      </c>
      <c r="ENT334" s="535">
        <f t="shared" si="626"/>
        <v>0</v>
      </c>
      <c r="ENU334" s="535">
        <f t="shared" si="626"/>
        <v>0</v>
      </c>
      <c r="ENV334" s="535">
        <f t="shared" si="626"/>
        <v>0</v>
      </c>
      <c r="ENW334" s="2"/>
      <c r="ENX334" s="402"/>
      <c r="ENY334" s="533" t="s">
        <v>287</v>
      </c>
      <c r="ENZ334" s="2"/>
      <c r="EOA334" s="535">
        <f t="shared" ref="EOA334:EOD334" si="627">EOA301+EOA314+EOA327</f>
        <v>0</v>
      </c>
      <c r="EOB334" s="535">
        <f t="shared" si="627"/>
        <v>0</v>
      </c>
      <c r="EOC334" s="535">
        <f t="shared" si="627"/>
        <v>0</v>
      </c>
      <c r="EOD334" s="535">
        <f t="shared" si="627"/>
        <v>0</v>
      </c>
      <c r="EOE334" s="2"/>
      <c r="EOF334" s="402"/>
      <c r="EOG334" s="533" t="s">
        <v>287</v>
      </c>
      <c r="EOH334" s="2"/>
      <c r="EOI334" s="535">
        <f t="shared" ref="EOI334:EOL334" si="628">EOI301+EOI314+EOI327</f>
        <v>0</v>
      </c>
      <c r="EOJ334" s="535">
        <f t="shared" si="628"/>
        <v>0</v>
      </c>
      <c r="EOK334" s="535">
        <f t="shared" si="628"/>
        <v>0</v>
      </c>
      <c r="EOL334" s="535">
        <f t="shared" si="628"/>
        <v>0</v>
      </c>
      <c r="EOM334" s="2"/>
      <c r="EON334" s="402"/>
      <c r="EOO334" s="533" t="s">
        <v>287</v>
      </c>
      <c r="EOP334" s="2"/>
      <c r="EOQ334" s="535">
        <f t="shared" ref="EOQ334:EOT334" si="629">EOQ301+EOQ314+EOQ327</f>
        <v>0</v>
      </c>
      <c r="EOR334" s="535">
        <f t="shared" si="629"/>
        <v>0</v>
      </c>
      <c r="EOS334" s="535">
        <f t="shared" si="629"/>
        <v>0</v>
      </c>
      <c r="EOT334" s="535">
        <f t="shared" si="629"/>
        <v>0</v>
      </c>
      <c r="EOU334" s="2"/>
      <c r="EOV334" s="402"/>
      <c r="EOW334" s="533" t="s">
        <v>287</v>
      </c>
      <c r="EOX334" s="2"/>
      <c r="EOY334" s="535">
        <f t="shared" ref="EOY334:EPB334" si="630">EOY301+EOY314+EOY327</f>
        <v>0</v>
      </c>
      <c r="EOZ334" s="535">
        <f t="shared" si="630"/>
        <v>0</v>
      </c>
      <c r="EPA334" s="535">
        <f t="shared" si="630"/>
        <v>0</v>
      </c>
      <c r="EPB334" s="535">
        <f t="shared" si="630"/>
        <v>0</v>
      </c>
      <c r="EPC334" s="2"/>
      <c r="EPD334" s="402"/>
      <c r="EPE334" s="533" t="s">
        <v>287</v>
      </c>
      <c r="EPF334" s="2"/>
      <c r="EPG334" s="535">
        <f t="shared" ref="EPG334:EPJ334" si="631">EPG301+EPG314+EPG327</f>
        <v>0</v>
      </c>
      <c r="EPH334" s="535">
        <f t="shared" si="631"/>
        <v>0</v>
      </c>
      <c r="EPI334" s="535">
        <f t="shared" si="631"/>
        <v>0</v>
      </c>
      <c r="EPJ334" s="535">
        <f t="shared" si="631"/>
        <v>0</v>
      </c>
      <c r="EPK334" s="2"/>
      <c r="EPL334" s="402"/>
      <c r="EPM334" s="533" t="s">
        <v>287</v>
      </c>
      <c r="EPN334" s="2"/>
      <c r="EPO334" s="535">
        <f t="shared" ref="EPO334:EPR334" si="632">EPO301+EPO314+EPO327</f>
        <v>0</v>
      </c>
      <c r="EPP334" s="535">
        <f t="shared" si="632"/>
        <v>0</v>
      </c>
      <c r="EPQ334" s="535">
        <f t="shared" si="632"/>
        <v>0</v>
      </c>
      <c r="EPR334" s="535">
        <f t="shared" si="632"/>
        <v>0</v>
      </c>
      <c r="EPS334" s="2"/>
      <c r="EPT334" s="402"/>
      <c r="EPU334" s="533" t="s">
        <v>287</v>
      </c>
      <c r="EPV334" s="2"/>
      <c r="EPW334" s="535">
        <f t="shared" ref="EPW334:EPZ334" si="633">EPW301+EPW314+EPW327</f>
        <v>0</v>
      </c>
      <c r="EPX334" s="535">
        <f t="shared" si="633"/>
        <v>0</v>
      </c>
      <c r="EPY334" s="535">
        <f t="shared" si="633"/>
        <v>0</v>
      </c>
      <c r="EPZ334" s="535">
        <f t="shared" si="633"/>
        <v>0</v>
      </c>
      <c r="EQA334" s="2"/>
      <c r="EQB334" s="402"/>
      <c r="EQC334" s="533" t="s">
        <v>287</v>
      </c>
      <c r="EQD334" s="2"/>
      <c r="EQE334" s="535">
        <f t="shared" ref="EQE334:EQH334" si="634">EQE301+EQE314+EQE327</f>
        <v>0</v>
      </c>
      <c r="EQF334" s="535">
        <f t="shared" si="634"/>
        <v>0</v>
      </c>
      <c r="EQG334" s="535">
        <f t="shared" si="634"/>
        <v>0</v>
      </c>
      <c r="EQH334" s="535">
        <f t="shared" si="634"/>
        <v>0</v>
      </c>
      <c r="EQI334" s="2"/>
      <c r="EQJ334" s="402"/>
      <c r="EQK334" s="533" t="s">
        <v>287</v>
      </c>
      <c r="EQL334" s="2"/>
      <c r="EQM334" s="535">
        <f t="shared" ref="EQM334:EQP334" si="635">EQM301+EQM314+EQM327</f>
        <v>0</v>
      </c>
      <c r="EQN334" s="535">
        <f t="shared" si="635"/>
        <v>0</v>
      </c>
      <c r="EQO334" s="535">
        <f t="shared" si="635"/>
        <v>0</v>
      </c>
      <c r="EQP334" s="535">
        <f t="shared" si="635"/>
        <v>0</v>
      </c>
      <c r="EQQ334" s="2"/>
      <c r="EQR334" s="402"/>
      <c r="EQS334" s="533" t="s">
        <v>287</v>
      </c>
      <c r="EQT334" s="2"/>
      <c r="EQU334" s="535">
        <f t="shared" ref="EQU334:EQX334" si="636">EQU301+EQU314+EQU327</f>
        <v>0</v>
      </c>
      <c r="EQV334" s="535">
        <f t="shared" si="636"/>
        <v>0</v>
      </c>
      <c r="EQW334" s="535">
        <f t="shared" si="636"/>
        <v>0</v>
      </c>
      <c r="EQX334" s="535">
        <f t="shared" si="636"/>
        <v>0</v>
      </c>
      <c r="EQY334" s="2"/>
      <c r="EQZ334" s="402"/>
      <c r="ERA334" s="533" t="s">
        <v>287</v>
      </c>
      <c r="ERB334" s="2"/>
      <c r="ERC334" s="535">
        <f t="shared" ref="ERC334:ERF334" si="637">ERC301+ERC314+ERC327</f>
        <v>0</v>
      </c>
      <c r="ERD334" s="535">
        <f t="shared" si="637"/>
        <v>0</v>
      </c>
      <c r="ERE334" s="535">
        <f t="shared" si="637"/>
        <v>0</v>
      </c>
      <c r="ERF334" s="535">
        <f t="shared" si="637"/>
        <v>0</v>
      </c>
      <c r="ERG334" s="2"/>
      <c r="ERH334" s="402"/>
      <c r="ERI334" s="533" t="s">
        <v>287</v>
      </c>
      <c r="ERJ334" s="2"/>
      <c r="ERK334" s="535">
        <f t="shared" ref="ERK334:ERN334" si="638">ERK301+ERK314+ERK327</f>
        <v>0</v>
      </c>
      <c r="ERL334" s="535">
        <f t="shared" si="638"/>
        <v>0</v>
      </c>
      <c r="ERM334" s="535">
        <f t="shared" si="638"/>
        <v>0</v>
      </c>
      <c r="ERN334" s="535">
        <f t="shared" si="638"/>
        <v>0</v>
      </c>
      <c r="ERO334" s="2"/>
      <c r="ERP334" s="402"/>
      <c r="ERQ334" s="533" t="s">
        <v>287</v>
      </c>
      <c r="ERR334" s="2"/>
      <c r="ERS334" s="535">
        <f t="shared" ref="ERS334:ERV334" si="639">ERS301+ERS314+ERS327</f>
        <v>0</v>
      </c>
      <c r="ERT334" s="535">
        <f t="shared" si="639"/>
        <v>0</v>
      </c>
      <c r="ERU334" s="535">
        <f t="shared" si="639"/>
        <v>0</v>
      </c>
      <c r="ERV334" s="535">
        <f t="shared" si="639"/>
        <v>0</v>
      </c>
      <c r="ERW334" s="2"/>
      <c r="ERX334" s="402"/>
      <c r="ERY334" s="533" t="s">
        <v>287</v>
      </c>
      <c r="ERZ334" s="2"/>
      <c r="ESA334" s="535">
        <f t="shared" ref="ESA334:ESD334" si="640">ESA301+ESA314+ESA327</f>
        <v>0</v>
      </c>
      <c r="ESB334" s="535">
        <f t="shared" si="640"/>
        <v>0</v>
      </c>
      <c r="ESC334" s="535">
        <f t="shared" si="640"/>
        <v>0</v>
      </c>
      <c r="ESD334" s="535">
        <f t="shared" si="640"/>
        <v>0</v>
      </c>
      <c r="ESE334" s="2"/>
      <c r="ESF334" s="402"/>
      <c r="ESG334" s="533" t="s">
        <v>287</v>
      </c>
      <c r="ESH334" s="2"/>
      <c r="ESI334" s="535">
        <f t="shared" ref="ESI334:ESL334" si="641">ESI301+ESI314+ESI327</f>
        <v>0</v>
      </c>
      <c r="ESJ334" s="535">
        <f t="shared" si="641"/>
        <v>0</v>
      </c>
      <c r="ESK334" s="535">
        <f t="shared" si="641"/>
        <v>0</v>
      </c>
      <c r="ESL334" s="535">
        <f t="shared" si="641"/>
        <v>0</v>
      </c>
      <c r="ESM334" s="2"/>
      <c r="ESN334" s="402"/>
      <c r="ESO334" s="533" t="s">
        <v>287</v>
      </c>
      <c r="ESP334" s="2"/>
      <c r="ESQ334" s="535">
        <f t="shared" ref="ESQ334:EST334" si="642">ESQ301+ESQ314+ESQ327</f>
        <v>0</v>
      </c>
      <c r="ESR334" s="535">
        <f t="shared" si="642"/>
        <v>0</v>
      </c>
      <c r="ESS334" s="535">
        <f t="shared" si="642"/>
        <v>0</v>
      </c>
      <c r="EST334" s="535">
        <f t="shared" si="642"/>
        <v>0</v>
      </c>
      <c r="ESU334" s="2"/>
      <c r="ESV334" s="402"/>
      <c r="ESW334" s="533" t="s">
        <v>287</v>
      </c>
      <c r="ESX334" s="2"/>
      <c r="ESY334" s="535">
        <f t="shared" ref="ESY334:ETB334" si="643">ESY301+ESY314+ESY327</f>
        <v>0</v>
      </c>
      <c r="ESZ334" s="535">
        <f t="shared" si="643"/>
        <v>0</v>
      </c>
      <c r="ETA334" s="535">
        <f t="shared" si="643"/>
        <v>0</v>
      </c>
      <c r="ETB334" s="535">
        <f t="shared" si="643"/>
        <v>0</v>
      </c>
      <c r="ETC334" s="2"/>
      <c r="ETD334" s="402"/>
      <c r="ETE334" s="533" t="s">
        <v>287</v>
      </c>
      <c r="ETF334" s="2"/>
      <c r="ETG334" s="535">
        <f t="shared" ref="ETG334:ETJ334" si="644">ETG301+ETG314+ETG327</f>
        <v>0</v>
      </c>
      <c r="ETH334" s="535">
        <f t="shared" si="644"/>
        <v>0</v>
      </c>
      <c r="ETI334" s="535">
        <f t="shared" si="644"/>
        <v>0</v>
      </c>
      <c r="ETJ334" s="535">
        <f t="shared" si="644"/>
        <v>0</v>
      </c>
      <c r="ETK334" s="2"/>
      <c r="ETL334" s="402"/>
      <c r="ETM334" s="533" t="s">
        <v>287</v>
      </c>
      <c r="ETN334" s="2"/>
      <c r="ETO334" s="535">
        <f t="shared" ref="ETO334:ETR334" si="645">ETO301+ETO314+ETO327</f>
        <v>0</v>
      </c>
      <c r="ETP334" s="535">
        <f t="shared" si="645"/>
        <v>0</v>
      </c>
      <c r="ETQ334" s="535">
        <f t="shared" si="645"/>
        <v>0</v>
      </c>
      <c r="ETR334" s="535">
        <f t="shared" si="645"/>
        <v>0</v>
      </c>
      <c r="ETS334" s="2"/>
      <c r="ETT334" s="402"/>
      <c r="ETU334" s="533" t="s">
        <v>287</v>
      </c>
      <c r="ETV334" s="2"/>
      <c r="ETW334" s="535">
        <f t="shared" ref="ETW334:ETZ334" si="646">ETW301+ETW314+ETW327</f>
        <v>0</v>
      </c>
      <c r="ETX334" s="535">
        <f t="shared" si="646"/>
        <v>0</v>
      </c>
      <c r="ETY334" s="535">
        <f t="shared" si="646"/>
        <v>0</v>
      </c>
      <c r="ETZ334" s="535">
        <f t="shared" si="646"/>
        <v>0</v>
      </c>
      <c r="EUA334" s="2"/>
      <c r="EUB334" s="402"/>
      <c r="EUC334" s="533" t="s">
        <v>287</v>
      </c>
      <c r="EUD334" s="2"/>
      <c r="EUE334" s="535">
        <f t="shared" ref="EUE334:EUH334" si="647">EUE301+EUE314+EUE327</f>
        <v>0</v>
      </c>
      <c r="EUF334" s="535">
        <f t="shared" si="647"/>
        <v>0</v>
      </c>
      <c r="EUG334" s="535">
        <f t="shared" si="647"/>
        <v>0</v>
      </c>
      <c r="EUH334" s="535">
        <f t="shared" si="647"/>
        <v>0</v>
      </c>
      <c r="EUI334" s="2"/>
      <c r="EUJ334" s="402"/>
      <c r="EUK334" s="533" t="s">
        <v>287</v>
      </c>
      <c r="EUL334" s="2"/>
      <c r="EUM334" s="535">
        <f t="shared" ref="EUM334:EUP334" si="648">EUM301+EUM314+EUM327</f>
        <v>0</v>
      </c>
      <c r="EUN334" s="535">
        <f t="shared" si="648"/>
        <v>0</v>
      </c>
      <c r="EUO334" s="535">
        <f t="shared" si="648"/>
        <v>0</v>
      </c>
      <c r="EUP334" s="535">
        <f t="shared" si="648"/>
        <v>0</v>
      </c>
      <c r="EUQ334" s="2"/>
      <c r="EUR334" s="402"/>
      <c r="EUS334" s="533" t="s">
        <v>287</v>
      </c>
      <c r="EUT334" s="2"/>
      <c r="EUU334" s="535">
        <f t="shared" ref="EUU334:EUX334" si="649">EUU301+EUU314+EUU327</f>
        <v>0</v>
      </c>
      <c r="EUV334" s="535">
        <f t="shared" si="649"/>
        <v>0</v>
      </c>
      <c r="EUW334" s="535">
        <f t="shared" si="649"/>
        <v>0</v>
      </c>
      <c r="EUX334" s="535">
        <f t="shared" si="649"/>
        <v>0</v>
      </c>
      <c r="EUY334" s="2"/>
      <c r="EUZ334" s="402"/>
      <c r="EVA334" s="533" t="s">
        <v>287</v>
      </c>
      <c r="EVB334" s="2"/>
      <c r="EVC334" s="535">
        <f t="shared" ref="EVC334:EVF334" si="650">EVC301+EVC314+EVC327</f>
        <v>0</v>
      </c>
      <c r="EVD334" s="535">
        <f t="shared" si="650"/>
        <v>0</v>
      </c>
      <c r="EVE334" s="535">
        <f t="shared" si="650"/>
        <v>0</v>
      </c>
      <c r="EVF334" s="535">
        <f t="shared" si="650"/>
        <v>0</v>
      </c>
      <c r="EVG334" s="2"/>
      <c r="EVH334" s="402"/>
      <c r="EVI334" s="533" t="s">
        <v>287</v>
      </c>
      <c r="EVJ334" s="2"/>
      <c r="EVK334" s="535">
        <f t="shared" ref="EVK334:EVN334" si="651">EVK301+EVK314+EVK327</f>
        <v>0</v>
      </c>
      <c r="EVL334" s="535">
        <f t="shared" si="651"/>
        <v>0</v>
      </c>
      <c r="EVM334" s="535">
        <f t="shared" si="651"/>
        <v>0</v>
      </c>
      <c r="EVN334" s="535">
        <f t="shared" si="651"/>
        <v>0</v>
      </c>
      <c r="EVO334" s="2"/>
      <c r="EVP334" s="402"/>
      <c r="EVQ334" s="533" t="s">
        <v>287</v>
      </c>
      <c r="EVR334" s="2"/>
      <c r="EVS334" s="535">
        <f t="shared" ref="EVS334:EVV334" si="652">EVS301+EVS314+EVS327</f>
        <v>0</v>
      </c>
      <c r="EVT334" s="535">
        <f t="shared" si="652"/>
        <v>0</v>
      </c>
      <c r="EVU334" s="535">
        <f t="shared" si="652"/>
        <v>0</v>
      </c>
      <c r="EVV334" s="535">
        <f t="shared" si="652"/>
        <v>0</v>
      </c>
      <c r="EVW334" s="2"/>
      <c r="EVX334" s="402"/>
      <c r="EVY334" s="533" t="s">
        <v>287</v>
      </c>
      <c r="EVZ334" s="2"/>
      <c r="EWA334" s="535">
        <f t="shared" ref="EWA334:EWD334" si="653">EWA301+EWA314+EWA327</f>
        <v>0</v>
      </c>
      <c r="EWB334" s="535">
        <f t="shared" si="653"/>
        <v>0</v>
      </c>
      <c r="EWC334" s="535">
        <f t="shared" si="653"/>
        <v>0</v>
      </c>
      <c r="EWD334" s="535">
        <f t="shared" si="653"/>
        <v>0</v>
      </c>
      <c r="EWE334" s="2"/>
      <c r="EWF334" s="402"/>
      <c r="EWG334" s="533" t="s">
        <v>287</v>
      </c>
      <c r="EWH334" s="2"/>
      <c r="EWI334" s="535">
        <f t="shared" ref="EWI334:EWL334" si="654">EWI301+EWI314+EWI327</f>
        <v>0</v>
      </c>
      <c r="EWJ334" s="535">
        <f t="shared" si="654"/>
        <v>0</v>
      </c>
      <c r="EWK334" s="535">
        <f t="shared" si="654"/>
        <v>0</v>
      </c>
      <c r="EWL334" s="535">
        <f t="shared" si="654"/>
        <v>0</v>
      </c>
      <c r="EWM334" s="2"/>
      <c r="EWN334" s="402"/>
      <c r="EWO334" s="533" t="s">
        <v>287</v>
      </c>
      <c r="EWP334" s="2"/>
      <c r="EWQ334" s="535">
        <f t="shared" ref="EWQ334:EWT334" si="655">EWQ301+EWQ314+EWQ327</f>
        <v>0</v>
      </c>
      <c r="EWR334" s="535">
        <f t="shared" si="655"/>
        <v>0</v>
      </c>
      <c r="EWS334" s="535">
        <f t="shared" si="655"/>
        <v>0</v>
      </c>
      <c r="EWT334" s="535">
        <f t="shared" si="655"/>
        <v>0</v>
      </c>
      <c r="EWU334" s="2"/>
      <c r="EWV334" s="402"/>
      <c r="EWW334" s="533" t="s">
        <v>287</v>
      </c>
      <c r="EWX334" s="2"/>
      <c r="EWY334" s="535">
        <f t="shared" ref="EWY334:EXB334" si="656">EWY301+EWY314+EWY327</f>
        <v>0</v>
      </c>
      <c r="EWZ334" s="535">
        <f t="shared" si="656"/>
        <v>0</v>
      </c>
      <c r="EXA334" s="535">
        <f t="shared" si="656"/>
        <v>0</v>
      </c>
      <c r="EXB334" s="535">
        <f t="shared" si="656"/>
        <v>0</v>
      </c>
      <c r="EXC334" s="2"/>
      <c r="EXD334" s="402"/>
      <c r="EXE334" s="533" t="s">
        <v>287</v>
      </c>
      <c r="EXF334" s="2"/>
      <c r="EXG334" s="535">
        <f t="shared" ref="EXG334:EXJ334" si="657">EXG301+EXG314+EXG327</f>
        <v>0</v>
      </c>
      <c r="EXH334" s="535">
        <f t="shared" si="657"/>
        <v>0</v>
      </c>
      <c r="EXI334" s="535">
        <f t="shared" si="657"/>
        <v>0</v>
      </c>
      <c r="EXJ334" s="535">
        <f t="shared" si="657"/>
        <v>0</v>
      </c>
      <c r="EXK334" s="2"/>
      <c r="EXL334" s="402"/>
      <c r="EXM334" s="533" t="s">
        <v>287</v>
      </c>
      <c r="EXN334" s="2"/>
      <c r="EXO334" s="535">
        <f t="shared" ref="EXO334:EXR334" si="658">EXO301+EXO314+EXO327</f>
        <v>0</v>
      </c>
      <c r="EXP334" s="535">
        <f t="shared" si="658"/>
        <v>0</v>
      </c>
      <c r="EXQ334" s="535">
        <f t="shared" si="658"/>
        <v>0</v>
      </c>
      <c r="EXR334" s="535">
        <f t="shared" si="658"/>
        <v>0</v>
      </c>
      <c r="EXS334" s="2"/>
      <c r="EXT334" s="402"/>
      <c r="EXU334" s="533" t="s">
        <v>287</v>
      </c>
      <c r="EXV334" s="2"/>
      <c r="EXW334" s="535">
        <f t="shared" ref="EXW334:EXZ334" si="659">EXW301+EXW314+EXW327</f>
        <v>0</v>
      </c>
      <c r="EXX334" s="535">
        <f t="shared" si="659"/>
        <v>0</v>
      </c>
      <c r="EXY334" s="535">
        <f t="shared" si="659"/>
        <v>0</v>
      </c>
      <c r="EXZ334" s="535">
        <f t="shared" si="659"/>
        <v>0</v>
      </c>
      <c r="EYA334" s="2"/>
      <c r="EYB334" s="402"/>
      <c r="EYC334" s="533" t="s">
        <v>287</v>
      </c>
      <c r="EYD334" s="2"/>
      <c r="EYE334" s="535">
        <f t="shared" ref="EYE334:EYH334" si="660">EYE301+EYE314+EYE327</f>
        <v>0</v>
      </c>
      <c r="EYF334" s="535">
        <f t="shared" si="660"/>
        <v>0</v>
      </c>
      <c r="EYG334" s="535">
        <f t="shared" si="660"/>
        <v>0</v>
      </c>
      <c r="EYH334" s="535">
        <f t="shared" si="660"/>
        <v>0</v>
      </c>
      <c r="EYI334" s="2"/>
      <c r="EYJ334" s="402"/>
      <c r="EYK334" s="533" t="s">
        <v>287</v>
      </c>
      <c r="EYL334" s="2"/>
      <c r="EYM334" s="535">
        <f t="shared" ref="EYM334:EYP334" si="661">EYM301+EYM314+EYM327</f>
        <v>0</v>
      </c>
      <c r="EYN334" s="535">
        <f t="shared" si="661"/>
        <v>0</v>
      </c>
      <c r="EYO334" s="535">
        <f t="shared" si="661"/>
        <v>0</v>
      </c>
      <c r="EYP334" s="535">
        <f t="shared" si="661"/>
        <v>0</v>
      </c>
      <c r="EYQ334" s="2"/>
      <c r="EYR334" s="402"/>
      <c r="EYS334" s="533" t="s">
        <v>287</v>
      </c>
      <c r="EYT334" s="2"/>
      <c r="EYU334" s="535">
        <f t="shared" ref="EYU334:EYX334" si="662">EYU301+EYU314+EYU327</f>
        <v>0</v>
      </c>
      <c r="EYV334" s="535">
        <f t="shared" si="662"/>
        <v>0</v>
      </c>
      <c r="EYW334" s="535">
        <f t="shared" si="662"/>
        <v>0</v>
      </c>
      <c r="EYX334" s="535">
        <f t="shared" si="662"/>
        <v>0</v>
      </c>
      <c r="EYY334" s="2"/>
      <c r="EYZ334" s="402"/>
      <c r="EZA334" s="533" t="s">
        <v>287</v>
      </c>
      <c r="EZB334" s="2"/>
      <c r="EZC334" s="535">
        <f t="shared" ref="EZC334:EZF334" si="663">EZC301+EZC314+EZC327</f>
        <v>0</v>
      </c>
      <c r="EZD334" s="535">
        <f t="shared" si="663"/>
        <v>0</v>
      </c>
      <c r="EZE334" s="535">
        <f t="shared" si="663"/>
        <v>0</v>
      </c>
      <c r="EZF334" s="535">
        <f t="shared" si="663"/>
        <v>0</v>
      </c>
      <c r="EZG334" s="2"/>
      <c r="EZH334" s="402"/>
      <c r="EZI334" s="533" t="s">
        <v>287</v>
      </c>
      <c r="EZJ334" s="2"/>
      <c r="EZK334" s="535">
        <f t="shared" ref="EZK334:EZN334" si="664">EZK301+EZK314+EZK327</f>
        <v>0</v>
      </c>
      <c r="EZL334" s="535">
        <f t="shared" si="664"/>
        <v>0</v>
      </c>
      <c r="EZM334" s="535">
        <f t="shared" si="664"/>
        <v>0</v>
      </c>
      <c r="EZN334" s="535">
        <f t="shared" si="664"/>
        <v>0</v>
      </c>
      <c r="EZO334" s="2"/>
      <c r="EZP334" s="402"/>
      <c r="EZQ334" s="533" t="s">
        <v>287</v>
      </c>
      <c r="EZR334" s="2"/>
      <c r="EZS334" s="535">
        <f t="shared" ref="EZS334:EZV334" si="665">EZS301+EZS314+EZS327</f>
        <v>0</v>
      </c>
      <c r="EZT334" s="535">
        <f t="shared" si="665"/>
        <v>0</v>
      </c>
      <c r="EZU334" s="535">
        <f t="shared" si="665"/>
        <v>0</v>
      </c>
      <c r="EZV334" s="535">
        <f t="shared" si="665"/>
        <v>0</v>
      </c>
      <c r="EZW334" s="2"/>
      <c r="EZX334" s="402"/>
      <c r="EZY334" s="533" t="s">
        <v>287</v>
      </c>
      <c r="EZZ334" s="2"/>
      <c r="FAA334" s="535">
        <f t="shared" ref="FAA334:FAD334" si="666">FAA301+FAA314+FAA327</f>
        <v>0</v>
      </c>
      <c r="FAB334" s="535">
        <f t="shared" si="666"/>
        <v>0</v>
      </c>
      <c r="FAC334" s="535">
        <f t="shared" si="666"/>
        <v>0</v>
      </c>
      <c r="FAD334" s="535">
        <f t="shared" si="666"/>
        <v>0</v>
      </c>
      <c r="FAE334" s="2"/>
      <c r="FAF334" s="402"/>
      <c r="FAG334" s="533" t="s">
        <v>287</v>
      </c>
      <c r="FAH334" s="2"/>
      <c r="FAI334" s="535">
        <f t="shared" ref="FAI334:FAL334" si="667">FAI301+FAI314+FAI327</f>
        <v>0</v>
      </c>
      <c r="FAJ334" s="535">
        <f t="shared" si="667"/>
        <v>0</v>
      </c>
      <c r="FAK334" s="535">
        <f t="shared" si="667"/>
        <v>0</v>
      </c>
      <c r="FAL334" s="535">
        <f t="shared" si="667"/>
        <v>0</v>
      </c>
      <c r="FAM334" s="2"/>
      <c r="FAN334" s="402"/>
      <c r="FAO334" s="533" t="s">
        <v>287</v>
      </c>
      <c r="FAP334" s="2"/>
      <c r="FAQ334" s="535">
        <f t="shared" ref="FAQ334:FAT334" si="668">FAQ301+FAQ314+FAQ327</f>
        <v>0</v>
      </c>
      <c r="FAR334" s="535">
        <f t="shared" si="668"/>
        <v>0</v>
      </c>
      <c r="FAS334" s="535">
        <f t="shared" si="668"/>
        <v>0</v>
      </c>
      <c r="FAT334" s="535">
        <f t="shared" si="668"/>
        <v>0</v>
      </c>
      <c r="FAU334" s="2"/>
      <c r="FAV334" s="402"/>
      <c r="FAW334" s="533" t="s">
        <v>287</v>
      </c>
      <c r="FAX334" s="2"/>
      <c r="FAY334" s="535">
        <f t="shared" ref="FAY334:FBB334" si="669">FAY301+FAY314+FAY327</f>
        <v>0</v>
      </c>
      <c r="FAZ334" s="535">
        <f t="shared" si="669"/>
        <v>0</v>
      </c>
      <c r="FBA334" s="535">
        <f t="shared" si="669"/>
        <v>0</v>
      </c>
      <c r="FBB334" s="535">
        <f t="shared" si="669"/>
        <v>0</v>
      </c>
      <c r="FBC334" s="2"/>
      <c r="FBD334" s="402"/>
      <c r="FBE334" s="533" t="s">
        <v>287</v>
      </c>
      <c r="FBF334" s="2"/>
      <c r="FBG334" s="535">
        <f t="shared" ref="FBG334:FBJ334" si="670">FBG301+FBG314+FBG327</f>
        <v>0</v>
      </c>
      <c r="FBH334" s="535">
        <f t="shared" si="670"/>
        <v>0</v>
      </c>
      <c r="FBI334" s="535">
        <f t="shared" si="670"/>
        <v>0</v>
      </c>
      <c r="FBJ334" s="535">
        <f t="shared" si="670"/>
        <v>0</v>
      </c>
      <c r="FBK334" s="2"/>
      <c r="FBL334" s="402"/>
      <c r="FBM334" s="533" t="s">
        <v>287</v>
      </c>
      <c r="FBN334" s="2"/>
      <c r="FBO334" s="535">
        <f t="shared" ref="FBO334:FBR334" si="671">FBO301+FBO314+FBO327</f>
        <v>0</v>
      </c>
      <c r="FBP334" s="535">
        <f t="shared" si="671"/>
        <v>0</v>
      </c>
      <c r="FBQ334" s="535">
        <f t="shared" si="671"/>
        <v>0</v>
      </c>
      <c r="FBR334" s="535">
        <f t="shared" si="671"/>
        <v>0</v>
      </c>
      <c r="FBS334" s="2"/>
      <c r="FBT334" s="402"/>
      <c r="FBU334" s="533" t="s">
        <v>287</v>
      </c>
      <c r="FBV334" s="2"/>
      <c r="FBW334" s="535">
        <f t="shared" ref="FBW334:FBZ334" si="672">FBW301+FBW314+FBW327</f>
        <v>0</v>
      </c>
      <c r="FBX334" s="535">
        <f t="shared" si="672"/>
        <v>0</v>
      </c>
      <c r="FBY334" s="535">
        <f t="shared" si="672"/>
        <v>0</v>
      </c>
      <c r="FBZ334" s="535">
        <f t="shared" si="672"/>
        <v>0</v>
      </c>
      <c r="FCA334" s="2"/>
      <c r="FCB334" s="402"/>
      <c r="FCC334" s="533" t="s">
        <v>287</v>
      </c>
      <c r="FCD334" s="2"/>
      <c r="FCE334" s="535">
        <f t="shared" ref="FCE334:FCH334" si="673">FCE301+FCE314+FCE327</f>
        <v>0</v>
      </c>
      <c r="FCF334" s="535">
        <f t="shared" si="673"/>
        <v>0</v>
      </c>
      <c r="FCG334" s="535">
        <f t="shared" si="673"/>
        <v>0</v>
      </c>
      <c r="FCH334" s="535">
        <f t="shared" si="673"/>
        <v>0</v>
      </c>
      <c r="FCI334" s="2"/>
      <c r="FCJ334" s="402"/>
      <c r="FCK334" s="533" t="s">
        <v>287</v>
      </c>
      <c r="FCL334" s="2"/>
      <c r="FCM334" s="535">
        <f t="shared" ref="FCM334:FCP334" si="674">FCM301+FCM314+FCM327</f>
        <v>0</v>
      </c>
      <c r="FCN334" s="535">
        <f t="shared" si="674"/>
        <v>0</v>
      </c>
      <c r="FCO334" s="535">
        <f t="shared" si="674"/>
        <v>0</v>
      </c>
      <c r="FCP334" s="535">
        <f t="shared" si="674"/>
        <v>0</v>
      </c>
      <c r="FCQ334" s="2"/>
      <c r="FCR334" s="402"/>
      <c r="FCS334" s="533" t="s">
        <v>287</v>
      </c>
      <c r="FCT334" s="2"/>
      <c r="FCU334" s="535">
        <f t="shared" ref="FCU334:FCX334" si="675">FCU301+FCU314+FCU327</f>
        <v>0</v>
      </c>
      <c r="FCV334" s="535">
        <f t="shared" si="675"/>
        <v>0</v>
      </c>
      <c r="FCW334" s="535">
        <f t="shared" si="675"/>
        <v>0</v>
      </c>
      <c r="FCX334" s="535">
        <f t="shared" si="675"/>
        <v>0</v>
      </c>
      <c r="FCY334" s="2"/>
      <c r="FCZ334" s="402"/>
      <c r="FDA334" s="533" t="s">
        <v>287</v>
      </c>
      <c r="FDB334" s="2"/>
      <c r="FDC334" s="535">
        <f t="shared" ref="FDC334:FDF334" si="676">FDC301+FDC314+FDC327</f>
        <v>0</v>
      </c>
      <c r="FDD334" s="535">
        <f t="shared" si="676"/>
        <v>0</v>
      </c>
      <c r="FDE334" s="535">
        <f t="shared" si="676"/>
        <v>0</v>
      </c>
      <c r="FDF334" s="535">
        <f t="shared" si="676"/>
        <v>0</v>
      </c>
      <c r="FDG334" s="2"/>
      <c r="FDH334" s="402"/>
      <c r="FDI334" s="533" t="s">
        <v>287</v>
      </c>
      <c r="FDJ334" s="2"/>
      <c r="FDK334" s="535">
        <f t="shared" ref="FDK334:FDN334" si="677">FDK301+FDK314+FDK327</f>
        <v>0</v>
      </c>
      <c r="FDL334" s="535">
        <f t="shared" si="677"/>
        <v>0</v>
      </c>
      <c r="FDM334" s="535">
        <f t="shared" si="677"/>
        <v>0</v>
      </c>
      <c r="FDN334" s="535">
        <f t="shared" si="677"/>
        <v>0</v>
      </c>
      <c r="FDO334" s="2"/>
      <c r="FDP334" s="402"/>
      <c r="FDQ334" s="533" t="s">
        <v>287</v>
      </c>
      <c r="FDR334" s="2"/>
      <c r="FDS334" s="535">
        <f t="shared" ref="FDS334:FDV334" si="678">FDS301+FDS314+FDS327</f>
        <v>0</v>
      </c>
      <c r="FDT334" s="535">
        <f t="shared" si="678"/>
        <v>0</v>
      </c>
      <c r="FDU334" s="535">
        <f t="shared" si="678"/>
        <v>0</v>
      </c>
      <c r="FDV334" s="535">
        <f t="shared" si="678"/>
        <v>0</v>
      </c>
      <c r="FDW334" s="2"/>
      <c r="FDX334" s="402"/>
      <c r="FDY334" s="533" t="s">
        <v>287</v>
      </c>
      <c r="FDZ334" s="2"/>
      <c r="FEA334" s="535">
        <f t="shared" ref="FEA334:FED334" si="679">FEA301+FEA314+FEA327</f>
        <v>0</v>
      </c>
      <c r="FEB334" s="535">
        <f t="shared" si="679"/>
        <v>0</v>
      </c>
      <c r="FEC334" s="535">
        <f t="shared" si="679"/>
        <v>0</v>
      </c>
      <c r="FED334" s="535">
        <f t="shared" si="679"/>
        <v>0</v>
      </c>
      <c r="FEE334" s="2"/>
      <c r="FEF334" s="402"/>
      <c r="FEG334" s="533" t="s">
        <v>287</v>
      </c>
      <c r="FEH334" s="2"/>
      <c r="FEI334" s="535">
        <f t="shared" ref="FEI334:FEL334" si="680">FEI301+FEI314+FEI327</f>
        <v>0</v>
      </c>
      <c r="FEJ334" s="535">
        <f t="shared" si="680"/>
        <v>0</v>
      </c>
      <c r="FEK334" s="535">
        <f t="shared" si="680"/>
        <v>0</v>
      </c>
      <c r="FEL334" s="535">
        <f t="shared" si="680"/>
        <v>0</v>
      </c>
      <c r="FEM334" s="2"/>
      <c r="FEN334" s="402"/>
      <c r="FEO334" s="533" t="s">
        <v>287</v>
      </c>
      <c r="FEP334" s="2"/>
      <c r="FEQ334" s="535">
        <f t="shared" ref="FEQ334:FET334" si="681">FEQ301+FEQ314+FEQ327</f>
        <v>0</v>
      </c>
      <c r="FER334" s="535">
        <f t="shared" si="681"/>
        <v>0</v>
      </c>
      <c r="FES334" s="535">
        <f t="shared" si="681"/>
        <v>0</v>
      </c>
      <c r="FET334" s="535">
        <f t="shared" si="681"/>
        <v>0</v>
      </c>
      <c r="FEU334" s="2"/>
      <c r="FEV334" s="402"/>
      <c r="FEW334" s="533" t="s">
        <v>287</v>
      </c>
      <c r="FEX334" s="2"/>
      <c r="FEY334" s="535">
        <f t="shared" ref="FEY334:FFB334" si="682">FEY301+FEY314+FEY327</f>
        <v>0</v>
      </c>
      <c r="FEZ334" s="535">
        <f t="shared" si="682"/>
        <v>0</v>
      </c>
      <c r="FFA334" s="535">
        <f t="shared" si="682"/>
        <v>0</v>
      </c>
      <c r="FFB334" s="535">
        <f t="shared" si="682"/>
        <v>0</v>
      </c>
      <c r="FFC334" s="2"/>
      <c r="FFD334" s="402"/>
      <c r="FFE334" s="533" t="s">
        <v>287</v>
      </c>
      <c r="FFF334" s="2"/>
      <c r="FFG334" s="535">
        <f t="shared" ref="FFG334:FFJ334" si="683">FFG301+FFG314+FFG327</f>
        <v>0</v>
      </c>
      <c r="FFH334" s="535">
        <f t="shared" si="683"/>
        <v>0</v>
      </c>
      <c r="FFI334" s="535">
        <f t="shared" si="683"/>
        <v>0</v>
      </c>
      <c r="FFJ334" s="535">
        <f t="shared" si="683"/>
        <v>0</v>
      </c>
      <c r="FFK334" s="2"/>
      <c r="FFL334" s="402"/>
      <c r="FFM334" s="533" t="s">
        <v>287</v>
      </c>
      <c r="FFN334" s="2"/>
      <c r="FFO334" s="535">
        <f t="shared" ref="FFO334:FFR334" si="684">FFO301+FFO314+FFO327</f>
        <v>0</v>
      </c>
      <c r="FFP334" s="535">
        <f t="shared" si="684"/>
        <v>0</v>
      </c>
      <c r="FFQ334" s="535">
        <f t="shared" si="684"/>
        <v>0</v>
      </c>
      <c r="FFR334" s="535">
        <f t="shared" si="684"/>
        <v>0</v>
      </c>
      <c r="FFS334" s="2"/>
      <c r="FFT334" s="402"/>
      <c r="FFU334" s="533" t="s">
        <v>287</v>
      </c>
      <c r="FFV334" s="2"/>
      <c r="FFW334" s="535">
        <f t="shared" ref="FFW334:FFZ334" si="685">FFW301+FFW314+FFW327</f>
        <v>0</v>
      </c>
      <c r="FFX334" s="535">
        <f t="shared" si="685"/>
        <v>0</v>
      </c>
      <c r="FFY334" s="535">
        <f t="shared" si="685"/>
        <v>0</v>
      </c>
      <c r="FFZ334" s="535">
        <f t="shared" si="685"/>
        <v>0</v>
      </c>
      <c r="FGA334" s="2"/>
      <c r="FGB334" s="402"/>
      <c r="FGC334" s="533" t="s">
        <v>287</v>
      </c>
      <c r="FGD334" s="2"/>
      <c r="FGE334" s="535">
        <f t="shared" ref="FGE334:FGH334" si="686">FGE301+FGE314+FGE327</f>
        <v>0</v>
      </c>
      <c r="FGF334" s="535">
        <f t="shared" si="686"/>
        <v>0</v>
      </c>
      <c r="FGG334" s="535">
        <f t="shared" si="686"/>
        <v>0</v>
      </c>
      <c r="FGH334" s="535">
        <f t="shared" si="686"/>
        <v>0</v>
      </c>
      <c r="FGI334" s="2"/>
      <c r="FGJ334" s="402"/>
      <c r="FGK334" s="533" t="s">
        <v>287</v>
      </c>
      <c r="FGL334" s="2"/>
      <c r="FGM334" s="535">
        <f t="shared" ref="FGM334:FGP334" si="687">FGM301+FGM314+FGM327</f>
        <v>0</v>
      </c>
      <c r="FGN334" s="535">
        <f t="shared" si="687"/>
        <v>0</v>
      </c>
      <c r="FGO334" s="535">
        <f t="shared" si="687"/>
        <v>0</v>
      </c>
      <c r="FGP334" s="535">
        <f t="shared" si="687"/>
        <v>0</v>
      </c>
      <c r="FGQ334" s="2"/>
      <c r="FGR334" s="402"/>
      <c r="FGS334" s="533" t="s">
        <v>287</v>
      </c>
      <c r="FGT334" s="2"/>
      <c r="FGU334" s="535">
        <f t="shared" ref="FGU334:FGX334" si="688">FGU301+FGU314+FGU327</f>
        <v>0</v>
      </c>
      <c r="FGV334" s="535">
        <f t="shared" si="688"/>
        <v>0</v>
      </c>
      <c r="FGW334" s="535">
        <f t="shared" si="688"/>
        <v>0</v>
      </c>
      <c r="FGX334" s="535">
        <f t="shared" si="688"/>
        <v>0</v>
      </c>
      <c r="FGY334" s="2"/>
      <c r="FGZ334" s="402"/>
      <c r="FHA334" s="533" t="s">
        <v>287</v>
      </c>
      <c r="FHB334" s="2"/>
      <c r="FHC334" s="535">
        <f t="shared" ref="FHC334:FHF334" si="689">FHC301+FHC314+FHC327</f>
        <v>0</v>
      </c>
      <c r="FHD334" s="535">
        <f t="shared" si="689"/>
        <v>0</v>
      </c>
      <c r="FHE334" s="535">
        <f t="shared" si="689"/>
        <v>0</v>
      </c>
      <c r="FHF334" s="535">
        <f t="shared" si="689"/>
        <v>0</v>
      </c>
      <c r="FHG334" s="2"/>
      <c r="FHH334" s="402"/>
      <c r="FHI334" s="533" t="s">
        <v>287</v>
      </c>
      <c r="FHJ334" s="2"/>
      <c r="FHK334" s="535">
        <f t="shared" ref="FHK334:FHN334" si="690">FHK301+FHK314+FHK327</f>
        <v>0</v>
      </c>
      <c r="FHL334" s="535">
        <f t="shared" si="690"/>
        <v>0</v>
      </c>
      <c r="FHM334" s="535">
        <f t="shared" si="690"/>
        <v>0</v>
      </c>
      <c r="FHN334" s="535">
        <f t="shared" si="690"/>
        <v>0</v>
      </c>
      <c r="FHO334" s="2"/>
      <c r="FHP334" s="402"/>
      <c r="FHQ334" s="533" t="s">
        <v>287</v>
      </c>
      <c r="FHR334" s="2"/>
      <c r="FHS334" s="535">
        <f t="shared" ref="FHS334:FHV334" si="691">FHS301+FHS314+FHS327</f>
        <v>0</v>
      </c>
      <c r="FHT334" s="535">
        <f t="shared" si="691"/>
        <v>0</v>
      </c>
      <c r="FHU334" s="535">
        <f t="shared" si="691"/>
        <v>0</v>
      </c>
      <c r="FHV334" s="535">
        <f t="shared" si="691"/>
        <v>0</v>
      </c>
      <c r="FHW334" s="2"/>
      <c r="FHX334" s="402"/>
      <c r="FHY334" s="533" t="s">
        <v>287</v>
      </c>
      <c r="FHZ334" s="2"/>
      <c r="FIA334" s="535">
        <f t="shared" ref="FIA334:FID334" si="692">FIA301+FIA314+FIA327</f>
        <v>0</v>
      </c>
      <c r="FIB334" s="535">
        <f t="shared" si="692"/>
        <v>0</v>
      </c>
      <c r="FIC334" s="535">
        <f t="shared" si="692"/>
        <v>0</v>
      </c>
      <c r="FID334" s="535">
        <f t="shared" si="692"/>
        <v>0</v>
      </c>
      <c r="FIE334" s="2"/>
      <c r="FIF334" s="402"/>
      <c r="FIG334" s="533" t="s">
        <v>287</v>
      </c>
      <c r="FIH334" s="2"/>
      <c r="FII334" s="535">
        <f t="shared" ref="FII334:FIL334" si="693">FII301+FII314+FII327</f>
        <v>0</v>
      </c>
      <c r="FIJ334" s="535">
        <f t="shared" si="693"/>
        <v>0</v>
      </c>
      <c r="FIK334" s="535">
        <f t="shared" si="693"/>
        <v>0</v>
      </c>
      <c r="FIL334" s="535">
        <f t="shared" si="693"/>
        <v>0</v>
      </c>
      <c r="FIM334" s="2"/>
      <c r="FIN334" s="402"/>
      <c r="FIO334" s="533" t="s">
        <v>287</v>
      </c>
      <c r="FIP334" s="2"/>
      <c r="FIQ334" s="535">
        <f t="shared" ref="FIQ334:FIT334" si="694">FIQ301+FIQ314+FIQ327</f>
        <v>0</v>
      </c>
      <c r="FIR334" s="535">
        <f t="shared" si="694"/>
        <v>0</v>
      </c>
      <c r="FIS334" s="535">
        <f t="shared" si="694"/>
        <v>0</v>
      </c>
      <c r="FIT334" s="535">
        <f t="shared" si="694"/>
        <v>0</v>
      </c>
      <c r="FIU334" s="2"/>
      <c r="FIV334" s="402"/>
      <c r="FIW334" s="533" t="s">
        <v>287</v>
      </c>
      <c r="FIX334" s="2"/>
      <c r="FIY334" s="535">
        <f t="shared" ref="FIY334:FJB334" si="695">FIY301+FIY314+FIY327</f>
        <v>0</v>
      </c>
      <c r="FIZ334" s="535">
        <f t="shared" si="695"/>
        <v>0</v>
      </c>
      <c r="FJA334" s="535">
        <f t="shared" si="695"/>
        <v>0</v>
      </c>
      <c r="FJB334" s="535">
        <f t="shared" si="695"/>
        <v>0</v>
      </c>
      <c r="FJC334" s="2"/>
      <c r="FJD334" s="402"/>
      <c r="FJE334" s="533" t="s">
        <v>287</v>
      </c>
      <c r="FJF334" s="2"/>
      <c r="FJG334" s="535">
        <f t="shared" ref="FJG334:FJJ334" si="696">FJG301+FJG314+FJG327</f>
        <v>0</v>
      </c>
      <c r="FJH334" s="535">
        <f t="shared" si="696"/>
        <v>0</v>
      </c>
      <c r="FJI334" s="535">
        <f t="shared" si="696"/>
        <v>0</v>
      </c>
      <c r="FJJ334" s="535">
        <f t="shared" si="696"/>
        <v>0</v>
      </c>
      <c r="FJK334" s="2"/>
      <c r="FJL334" s="402"/>
      <c r="FJM334" s="533" t="s">
        <v>287</v>
      </c>
      <c r="FJN334" s="2"/>
      <c r="FJO334" s="535">
        <f t="shared" ref="FJO334:FJR334" si="697">FJO301+FJO314+FJO327</f>
        <v>0</v>
      </c>
      <c r="FJP334" s="535">
        <f t="shared" si="697"/>
        <v>0</v>
      </c>
      <c r="FJQ334" s="535">
        <f t="shared" si="697"/>
        <v>0</v>
      </c>
      <c r="FJR334" s="535">
        <f t="shared" si="697"/>
        <v>0</v>
      </c>
      <c r="FJS334" s="2"/>
      <c r="FJT334" s="402"/>
      <c r="FJU334" s="533" t="s">
        <v>287</v>
      </c>
      <c r="FJV334" s="2"/>
      <c r="FJW334" s="535">
        <f t="shared" ref="FJW334:FJZ334" si="698">FJW301+FJW314+FJW327</f>
        <v>0</v>
      </c>
      <c r="FJX334" s="535">
        <f t="shared" si="698"/>
        <v>0</v>
      </c>
      <c r="FJY334" s="535">
        <f t="shared" si="698"/>
        <v>0</v>
      </c>
      <c r="FJZ334" s="535">
        <f t="shared" si="698"/>
        <v>0</v>
      </c>
      <c r="FKA334" s="2"/>
      <c r="FKB334" s="402"/>
      <c r="FKC334" s="533" t="s">
        <v>287</v>
      </c>
      <c r="FKD334" s="2"/>
      <c r="FKE334" s="535">
        <f t="shared" ref="FKE334:FKH334" si="699">FKE301+FKE314+FKE327</f>
        <v>0</v>
      </c>
      <c r="FKF334" s="535">
        <f t="shared" si="699"/>
        <v>0</v>
      </c>
      <c r="FKG334" s="535">
        <f t="shared" si="699"/>
        <v>0</v>
      </c>
      <c r="FKH334" s="535">
        <f t="shared" si="699"/>
        <v>0</v>
      </c>
      <c r="FKI334" s="2"/>
      <c r="FKJ334" s="402"/>
      <c r="FKK334" s="533" t="s">
        <v>287</v>
      </c>
      <c r="FKL334" s="2"/>
      <c r="FKM334" s="535">
        <f t="shared" ref="FKM334:FKP334" si="700">FKM301+FKM314+FKM327</f>
        <v>0</v>
      </c>
      <c r="FKN334" s="535">
        <f t="shared" si="700"/>
        <v>0</v>
      </c>
      <c r="FKO334" s="535">
        <f t="shared" si="700"/>
        <v>0</v>
      </c>
      <c r="FKP334" s="535">
        <f t="shared" si="700"/>
        <v>0</v>
      </c>
      <c r="FKQ334" s="2"/>
      <c r="FKR334" s="402"/>
      <c r="FKS334" s="533" t="s">
        <v>287</v>
      </c>
      <c r="FKT334" s="2"/>
      <c r="FKU334" s="535">
        <f t="shared" ref="FKU334:FKX334" si="701">FKU301+FKU314+FKU327</f>
        <v>0</v>
      </c>
      <c r="FKV334" s="535">
        <f t="shared" si="701"/>
        <v>0</v>
      </c>
      <c r="FKW334" s="535">
        <f t="shared" si="701"/>
        <v>0</v>
      </c>
      <c r="FKX334" s="535">
        <f t="shared" si="701"/>
        <v>0</v>
      </c>
      <c r="FKY334" s="2"/>
      <c r="FKZ334" s="402"/>
      <c r="FLA334" s="533" t="s">
        <v>287</v>
      </c>
      <c r="FLB334" s="2"/>
      <c r="FLC334" s="535">
        <f t="shared" ref="FLC334:FLF334" si="702">FLC301+FLC314+FLC327</f>
        <v>0</v>
      </c>
      <c r="FLD334" s="535">
        <f t="shared" si="702"/>
        <v>0</v>
      </c>
      <c r="FLE334" s="535">
        <f t="shared" si="702"/>
        <v>0</v>
      </c>
      <c r="FLF334" s="535">
        <f t="shared" si="702"/>
        <v>0</v>
      </c>
      <c r="FLG334" s="2"/>
      <c r="FLH334" s="402"/>
      <c r="FLI334" s="533" t="s">
        <v>287</v>
      </c>
      <c r="FLJ334" s="2"/>
      <c r="FLK334" s="535">
        <f t="shared" ref="FLK334:FLN334" si="703">FLK301+FLK314+FLK327</f>
        <v>0</v>
      </c>
      <c r="FLL334" s="535">
        <f t="shared" si="703"/>
        <v>0</v>
      </c>
      <c r="FLM334" s="535">
        <f t="shared" si="703"/>
        <v>0</v>
      </c>
      <c r="FLN334" s="535">
        <f t="shared" si="703"/>
        <v>0</v>
      </c>
      <c r="FLO334" s="2"/>
      <c r="FLP334" s="402"/>
      <c r="FLQ334" s="533" t="s">
        <v>287</v>
      </c>
      <c r="FLR334" s="2"/>
      <c r="FLS334" s="535">
        <f t="shared" ref="FLS334:FLV334" si="704">FLS301+FLS314+FLS327</f>
        <v>0</v>
      </c>
      <c r="FLT334" s="535">
        <f t="shared" si="704"/>
        <v>0</v>
      </c>
      <c r="FLU334" s="535">
        <f t="shared" si="704"/>
        <v>0</v>
      </c>
      <c r="FLV334" s="535">
        <f t="shared" si="704"/>
        <v>0</v>
      </c>
      <c r="FLW334" s="2"/>
      <c r="FLX334" s="402"/>
      <c r="FLY334" s="533" t="s">
        <v>287</v>
      </c>
      <c r="FLZ334" s="2"/>
      <c r="FMA334" s="535">
        <f t="shared" ref="FMA334:FMD334" si="705">FMA301+FMA314+FMA327</f>
        <v>0</v>
      </c>
      <c r="FMB334" s="535">
        <f t="shared" si="705"/>
        <v>0</v>
      </c>
      <c r="FMC334" s="535">
        <f t="shared" si="705"/>
        <v>0</v>
      </c>
      <c r="FMD334" s="535">
        <f t="shared" si="705"/>
        <v>0</v>
      </c>
      <c r="FME334" s="2"/>
      <c r="FMF334" s="402"/>
      <c r="FMG334" s="533" t="s">
        <v>287</v>
      </c>
      <c r="FMH334" s="2"/>
      <c r="FMI334" s="535">
        <f t="shared" ref="FMI334:FML334" si="706">FMI301+FMI314+FMI327</f>
        <v>0</v>
      </c>
      <c r="FMJ334" s="535">
        <f t="shared" si="706"/>
        <v>0</v>
      </c>
      <c r="FMK334" s="535">
        <f t="shared" si="706"/>
        <v>0</v>
      </c>
      <c r="FML334" s="535">
        <f t="shared" si="706"/>
        <v>0</v>
      </c>
      <c r="FMM334" s="2"/>
      <c r="FMN334" s="402"/>
      <c r="FMO334" s="533" t="s">
        <v>287</v>
      </c>
      <c r="FMP334" s="2"/>
      <c r="FMQ334" s="535">
        <f t="shared" ref="FMQ334:FMT334" si="707">FMQ301+FMQ314+FMQ327</f>
        <v>0</v>
      </c>
      <c r="FMR334" s="535">
        <f t="shared" si="707"/>
        <v>0</v>
      </c>
      <c r="FMS334" s="535">
        <f t="shared" si="707"/>
        <v>0</v>
      </c>
      <c r="FMT334" s="535">
        <f t="shared" si="707"/>
        <v>0</v>
      </c>
      <c r="FMU334" s="2"/>
      <c r="FMV334" s="402"/>
      <c r="FMW334" s="533" t="s">
        <v>287</v>
      </c>
      <c r="FMX334" s="2"/>
      <c r="FMY334" s="535">
        <f t="shared" ref="FMY334:FNB334" si="708">FMY301+FMY314+FMY327</f>
        <v>0</v>
      </c>
      <c r="FMZ334" s="535">
        <f t="shared" si="708"/>
        <v>0</v>
      </c>
      <c r="FNA334" s="535">
        <f t="shared" si="708"/>
        <v>0</v>
      </c>
      <c r="FNB334" s="535">
        <f t="shared" si="708"/>
        <v>0</v>
      </c>
      <c r="FNC334" s="2"/>
      <c r="FND334" s="402"/>
      <c r="FNE334" s="533" t="s">
        <v>287</v>
      </c>
      <c r="FNF334" s="2"/>
      <c r="FNG334" s="535">
        <f t="shared" ref="FNG334:FNJ334" si="709">FNG301+FNG314+FNG327</f>
        <v>0</v>
      </c>
      <c r="FNH334" s="535">
        <f t="shared" si="709"/>
        <v>0</v>
      </c>
      <c r="FNI334" s="535">
        <f t="shared" si="709"/>
        <v>0</v>
      </c>
      <c r="FNJ334" s="535">
        <f t="shared" si="709"/>
        <v>0</v>
      </c>
      <c r="FNK334" s="2"/>
      <c r="FNL334" s="402"/>
      <c r="FNM334" s="533" t="s">
        <v>287</v>
      </c>
      <c r="FNN334" s="2"/>
      <c r="FNO334" s="535">
        <f t="shared" ref="FNO334:FNR334" si="710">FNO301+FNO314+FNO327</f>
        <v>0</v>
      </c>
      <c r="FNP334" s="535">
        <f t="shared" si="710"/>
        <v>0</v>
      </c>
      <c r="FNQ334" s="535">
        <f t="shared" si="710"/>
        <v>0</v>
      </c>
      <c r="FNR334" s="535">
        <f t="shared" si="710"/>
        <v>0</v>
      </c>
      <c r="FNS334" s="2"/>
      <c r="FNT334" s="402"/>
      <c r="FNU334" s="533" t="s">
        <v>287</v>
      </c>
      <c r="FNV334" s="2"/>
      <c r="FNW334" s="535">
        <f t="shared" ref="FNW334:FNZ334" si="711">FNW301+FNW314+FNW327</f>
        <v>0</v>
      </c>
      <c r="FNX334" s="535">
        <f t="shared" si="711"/>
        <v>0</v>
      </c>
      <c r="FNY334" s="535">
        <f t="shared" si="711"/>
        <v>0</v>
      </c>
      <c r="FNZ334" s="535">
        <f t="shared" si="711"/>
        <v>0</v>
      </c>
      <c r="FOA334" s="2"/>
      <c r="FOB334" s="402"/>
      <c r="FOC334" s="533" t="s">
        <v>287</v>
      </c>
      <c r="FOD334" s="2"/>
      <c r="FOE334" s="535">
        <f t="shared" ref="FOE334:FOH334" si="712">FOE301+FOE314+FOE327</f>
        <v>0</v>
      </c>
      <c r="FOF334" s="535">
        <f t="shared" si="712"/>
        <v>0</v>
      </c>
      <c r="FOG334" s="535">
        <f t="shared" si="712"/>
        <v>0</v>
      </c>
      <c r="FOH334" s="535">
        <f t="shared" si="712"/>
        <v>0</v>
      </c>
      <c r="FOI334" s="2"/>
      <c r="FOJ334" s="402"/>
      <c r="FOK334" s="533" t="s">
        <v>287</v>
      </c>
      <c r="FOL334" s="2"/>
      <c r="FOM334" s="535">
        <f t="shared" ref="FOM334:FOP334" si="713">FOM301+FOM314+FOM327</f>
        <v>0</v>
      </c>
      <c r="FON334" s="535">
        <f t="shared" si="713"/>
        <v>0</v>
      </c>
      <c r="FOO334" s="535">
        <f t="shared" si="713"/>
        <v>0</v>
      </c>
      <c r="FOP334" s="535">
        <f t="shared" si="713"/>
        <v>0</v>
      </c>
      <c r="FOQ334" s="2"/>
      <c r="FOR334" s="402"/>
      <c r="FOS334" s="533" t="s">
        <v>287</v>
      </c>
      <c r="FOT334" s="2"/>
      <c r="FOU334" s="535">
        <f t="shared" ref="FOU334:FOX334" si="714">FOU301+FOU314+FOU327</f>
        <v>0</v>
      </c>
      <c r="FOV334" s="535">
        <f t="shared" si="714"/>
        <v>0</v>
      </c>
      <c r="FOW334" s="535">
        <f t="shared" si="714"/>
        <v>0</v>
      </c>
      <c r="FOX334" s="535">
        <f t="shared" si="714"/>
        <v>0</v>
      </c>
      <c r="FOY334" s="2"/>
      <c r="FOZ334" s="402"/>
      <c r="FPA334" s="533" t="s">
        <v>287</v>
      </c>
      <c r="FPB334" s="2"/>
      <c r="FPC334" s="535">
        <f t="shared" ref="FPC334:FPF334" si="715">FPC301+FPC314+FPC327</f>
        <v>0</v>
      </c>
      <c r="FPD334" s="535">
        <f t="shared" si="715"/>
        <v>0</v>
      </c>
      <c r="FPE334" s="535">
        <f t="shared" si="715"/>
        <v>0</v>
      </c>
      <c r="FPF334" s="535">
        <f t="shared" si="715"/>
        <v>0</v>
      </c>
      <c r="FPG334" s="2"/>
      <c r="FPH334" s="402"/>
      <c r="FPI334" s="533" t="s">
        <v>287</v>
      </c>
      <c r="FPJ334" s="2"/>
      <c r="FPK334" s="535">
        <f t="shared" ref="FPK334:FPN334" si="716">FPK301+FPK314+FPK327</f>
        <v>0</v>
      </c>
      <c r="FPL334" s="535">
        <f t="shared" si="716"/>
        <v>0</v>
      </c>
      <c r="FPM334" s="535">
        <f t="shared" si="716"/>
        <v>0</v>
      </c>
      <c r="FPN334" s="535">
        <f t="shared" si="716"/>
        <v>0</v>
      </c>
      <c r="FPO334" s="2"/>
      <c r="FPP334" s="402"/>
      <c r="FPQ334" s="533" t="s">
        <v>287</v>
      </c>
      <c r="FPR334" s="2"/>
      <c r="FPS334" s="535">
        <f t="shared" ref="FPS334:FPV334" si="717">FPS301+FPS314+FPS327</f>
        <v>0</v>
      </c>
      <c r="FPT334" s="535">
        <f t="shared" si="717"/>
        <v>0</v>
      </c>
      <c r="FPU334" s="535">
        <f t="shared" si="717"/>
        <v>0</v>
      </c>
      <c r="FPV334" s="535">
        <f t="shared" si="717"/>
        <v>0</v>
      </c>
      <c r="FPW334" s="2"/>
      <c r="FPX334" s="402"/>
      <c r="FPY334" s="533" t="s">
        <v>287</v>
      </c>
      <c r="FPZ334" s="2"/>
      <c r="FQA334" s="535">
        <f t="shared" ref="FQA334:FQD334" si="718">FQA301+FQA314+FQA327</f>
        <v>0</v>
      </c>
      <c r="FQB334" s="535">
        <f t="shared" si="718"/>
        <v>0</v>
      </c>
      <c r="FQC334" s="535">
        <f t="shared" si="718"/>
        <v>0</v>
      </c>
      <c r="FQD334" s="535">
        <f t="shared" si="718"/>
        <v>0</v>
      </c>
      <c r="FQE334" s="2"/>
      <c r="FQF334" s="402"/>
      <c r="FQG334" s="533" t="s">
        <v>287</v>
      </c>
      <c r="FQH334" s="2"/>
      <c r="FQI334" s="535">
        <f t="shared" ref="FQI334:FQL334" si="719">FQI301+FQI314+FQI327</f>
        <v>0</v>
      </c>
      <c r="FQJ334" s="535">
        <f t="shared" si="719"/>
        <v>0</v>
      </c>
      <c r="FQK334" s="535">
        <f t="shared" si="719"/>
        <v>0</v>
      </c>
      <c r="FQL334" s="535">
        <f t="shared" si="719"/>
        <v>0</v>
      </c>
      <c r="FQM334" s="2"/>
      <c r="FQN334" s="402"/>
      <c r="FQO334" s="533" t="s">
        <v>287</v>
      </c>
      <c r="FQP334" s="2"/>
      <c r="FQQ334" s="535">
        <f t="shared" ref="FQQ334:FQT334" si="720">FQQ301+FQQ314+FQQ327</f>
        <v>0</v>
      </c>
      <c r="FQR334" s="535">
        <f t="shared" si="720"/>
        <v>0</v>
      </c>
      <c r="FQS334" s="535">
        <f t="shared" si="720"/>
        <v>0</v>
      </c>
      <c r="FQT334" s="535">
        <f t="shared" si="720"/>
        <v>0</v>
      </c>
      <c r="FQU334" s="2"/>
      <c r="FQV334" s="402"/>
      <c r="FQW334" s="533" t="s">
        <v>287</v>
      </c>
      <c r="FQX334" s="2"/>
      <c r="FQY334" s="535">
        <f t="shared" ref="FQY334:FRB334" si="721">FQY301+FQY314+FQY327</f>
        <v>0</v>
      </c>
      <c r="FQZ334" s="535">
        <f t="shared" si="721"/>
        <v>0</v>
      </c>
      <c r="FRA334" s="535">
        <f t="shared" si="721"/>
        <v>0</v>
      </c>
      <c r="FRB334" s="535">
        <f t="shared" si="721"/>
        <v>0</v>
      </c>
      <c r="FRC334" s="2"/>
      <c r="FRD334" s="402"/>
      <c r="FRE334" s="533" t="s">
        <v>287</v>
      </c>
      <c r="FRF334" s="2"/>
      <c r="FRG334" s="535">
        <f t="shared" ref="FRG334:FRJ334" si="722">FRG301+FRG314+FRG327</f>
        <v>0</v>
      </c>
      <c r="FRH334" s="535">
        <f t="shared" si="722"/>
        <v>0</v>
      </c>
      <c r="FRI334" s="535">
        <f t="shared" si="722"/>
        <v>0</v>
      </c>
      <c r="FRJ334" s="535">
        <f t="shared" si="722"/>
        <v>0</v>
      </c>
      <c r="FRK334" s="2"/>
      <c r="FRL334" s="402"/>
      <c r="FRM334" s="533" t="s">
        <v>287</v>
      </c>
      <c r="FRN334" s="2"/>
      <c r="FRO334" s="535">
        <f t="shared" ref="FRO334:FRR334" si="723">FRO301+FRO314+FRO327</f>
        <v>0</v>
      </c>
      <c r="FRP334" s="535">
        <f t="shared" si="723"/>
        <v>0</v>
      </c>
      <c r="FRQ334" s="535">
        <f t="shared" si="723"/>
        <v>0</v>
      </c>
      <c r="FRR334" s="535">
        <f t="shared" si="723"/>
        <v>0</v>
      </c>
      <c r="FRS334" s="2"/>
      <c r="FRT334" s="402"/>
      <c r="FRU334" s="533" t="s">
        <v>287</v>
      </c>
      <c r="FRV334" s="2"/>
      <c r="FRW334" s="535">
        <f t="shared" ref="FRW334:FRZ334" si="724">FRW301+FRW314+FRW327</f>
        <v>0</v>
      </c>
      <c r="FRX334" s="535">
        <f t="shared" si="724"/>
        <v>0</v>
      </c>
      <c r="FRY334" s="535">
        <f t="shared" si="724"/>
        <v>0</v>
      </c>
      <c r="FRZ334" s="535">
        <f t="shared" si="724"/>
        <v>0</v>
      </c>
      <c r="FSA334" s="2"/>
      <c r="FSB334" s="402"/>
      <c r="FSC334" s="533" t="s">
        <v>287</v>
      </c>
      <c r="FSD334" s="2"/>
      <c r="FSE334" s="535">
        <f t="shared" ref="FSE334:FSH334" si="725">FSE301+FSE314+FSE327</f>
        <v>0</v>
      </c>
      <c r="FSF334" s="535">
        <f t="shared" si="725"/>
        <v>0</v>
      </c>
      <c r="FSG334" s="535">
        <f t="shared" si="725"/>
        <v>0</v>
      </c>
      <c r="FSH334" s="535">
        <f t="shared" si="725"/>
        <v>0</v>
      </c>
      <c r="FSI334" s="2"/>
      <c r="FSJ334" s="402"/>
      <c r="FSK334" s="533" t="s">
        <v>287</v>
      </c>
      <c r="FSL334" s="2"/>
      <c r="FSM334" s="535">
        <f t="shared" ref="FSM334:FSP334" si="726">FSM301+FSM314+FSM327</f>
        <v>0</v>
      </c>
      <c r="FSN334" s="535">
        <f t="shared" si="726"/>
        <v>0</v>
      </c>
      <c r="FSO334" s="535">
        <f t="shared" si="726"/>
        <v>0</v>
      </c>
      <c r="FSP334" s="535">
        <f t="shared" si="726"/>
        <v>0</v>
      </c>
      <c r="FSQ334" s="2"/>
      <c r="FSR334" s="402"/>
      <c r="FSS334" s="533" t="s">
        <v>287</v>
      </c>
      <c r="FST334" s="2"/>
      <c r="FSU334" s="535">
        <f t="shared" ref="FSU334:FSX334" si="727">FSU301+FSU314+FSU327</f>
        <v>0</v>
      </c>
      <c r="FSV334" s="535">
        <f t="shared" si="727"/>
        <v>0</v>
      </c>
      <c r="FSW334" s="535">
        <f t="shared" si="727"/>
        <v>0</v>
      </c>
      <c r="FSX334" s="535">
        <f t="shared" si="727"/>
        <v>0</v>
      </c>
      <c r="FSY334" s="2"/>
      <c r="FSZ334" s="402"/>
      <c r="FTA334" s="533" t="s">
        <v>287</v>
      </c>
      <c r="FTB334" s="2"/>
      <c r="FTC334" s="535">
        <f t="shared" ref="FTC334:FTF334" si="728">FTC301+FTC314+FTC327</f>
        <v>0</v>
      </c>
      <c r="FTD334" s="535">
        <f t="shared" si="728"/>
        <v>0</v>
      </c>
      <c r="FTE334" s="535">
        <f t="shared" si="728"/>
        <v>0</v>
      </c>
      <c r="FTF334" s="535">
        <f t="shared" si="728"/>
        <v>0</v>
      </c>
      <c r="FTG334" s="2"/>
      <c r="FTH334" s="402"/>
      <c r="FTI334" s="533" t="s">
        <v>287</v>
      </c>
      <c r="FTJ334" s="2"/>
      <c r="FTK334" s="535">
        <f t="shared" ref="FTK334:FTN334" si="729">FTK301+FTK314+FTK327</f>
        <v>0</v>
      </c>
      <c r="FTL334" s="535">
        <f t="shared" si="729"/>
        <v>0</v>
      </c>
      <c r="FTM334" s="535">
        <f t="shared" si="729"/>
        <v>0</v>
      </c>
      <c r="FTN334" s="535">
        <f t="shared" si="729"/>
        <v>0</v>
      </c>
      <c r="FTO334" s="2"/>
      <c r="FTP334" s="402"/>
      <c r="FTQ334" s="533" t="s">
        <v>287</v>
      </c>
      <c r="FTR334" s="2"/>
      <c r="FTS334" s="535">
        <f t="shared" ref="FTS334:FTV334" si="730">FTS301+FTS314+FTS327</f>
        <v>0</v>
      </c>
      <c r="FTT334" s="535">
        <f t="shared" si="730"/>
        <v>0</v>
      </c>
      <c r="FTU334" s="535">
        <f t="shared" si="730"/>
        <v>0</v>
      </c>
      <c r="FTV334" s="535">
        <f t="shared" si="730"/>
        <v>0</v>
      </c>
      <c r="FTW334" s="2"/>
      <c r="FTX334" s="402"/>
      <c r="FTY334" s="533" t="s">
        <v>287</v>
      </c>
      <c r="FTZ334" s="2"/>
      <c r="FUA334" s="535">
        <f t="shared" ref="FUA334:FUD334" si="731">FUA301+FUA314+FUA327</f>
        <v>0</v>
      </c>
      <c r="FUB334" s="535">
        <f t="shared" si="731"/>
        <v>0</v>
      </c>
      <c r="FUC334" s="535">
        <f t="shared" si="731"/>
        <v>0</v>
      </c>
      <c r="FUD334" s="535">
        <f t="shared" si="731"/>
        <v>0</v>
      </c>
      <c r="FUE334" s="2"/>
      <c r="FUF334" s="402"/>
      <c r="FUG334" s="533" t="s">
        <v>287</v>
      </c>
      <c r="FUH334" s="2"/>
      <c r="FUI334" s="535">
        <f t="shared" ref="FUI334:FUL334" si="732">FUI301+FUI314+FUI327</f>
        <v>0</v>
      </c>
      <c r="FUJ334" s="535">
        <f t="shared" si="732"/>
        <v>0</v>
      </c>
      <c r="FUK334" s="535">
        <f t="shared" si="732"/>
        <v>0</v>
      </c>
      <c r="FUL334" s="535">
        <f t="shared" si="732"/>
        <v>0</v>
      </c>
      <c r="FUM334" s="2"/>
      <c r="FUN334" s="402"/>
      <c r="FUO334" s="533" t="s">
        <v>287</v>
      </c>
      <c r="FUP334" s="2"/>
      <c r="FUQ334" s="535">
        <f t="shared" ref="FUQ334:FUT334" si="733">FUQ301+FUQ314+FUQ327</f>
        <v>0</v>
      </c>
      <c r="FUR334" s="535">
        <f t="shared" si="733"/>
        <v>0</v>
      </c>
      <c r="FUS334" s="535">
        <f t="shared" si="733"/>
        <v>0</v>
      </c>
      <c r="FUT334" s="535">
        <f t="shared" si="733"/>
        <v>0</v>
      </c>
      <c r="FUU334" s="2"/>
      <c r="FUV334" s="402"/>
      <c r="FUW334" s="533" t="s">
        <v>287</v>
      </c>
      <c r="FUX334" s="2"/>
      <c r="FUY334" s="535">
        <f t="shared" ref="FUY334:FVB334" si="734">FUY301+FUY314+FUY327</f>
        <v>0</v>
      </c>
      <c r="FUZ334" s="535">
        <f t="shared" si="734"/>
        <v>0</v>
      </c>
      <c r="FVA334" s="535">
        <f t="shared" si="734"/>
        <v>0</v>
      </c>
      <c r="FVB334" s="535">
        <f t="shared" si="734"/>
        <v>0</v>
      </c>
      <c r="FVC334" s="2"/>
      <c r="FVD334" s="402"/>
      <c r="FVE334" s="533" t="s">
        <v>287</v>
      </c>
      <c r="FVF334" s="2"/>
      <c r="FVG334" s="535">
        <f t="shared" ref="FVG334:FVJ334" si="735">FVG301+FVG314+FVG327</f>
        <v>0</v>
      </c>
      <c r="FVH334" s="535">
        <f t="shared" si="735"/>
        <v>0</v>
      </c>
      <c r="FVI334" s="535">
        <f t="shared" si="735"/>
        <v>0</v>
      </c>
      <c r="FVJ334" s="535">
        <f t="shared" si="735"/>
        <v>0</v>
      </c>
      <c r="FVK334" s="2"/>
      <c r="FVL334" s="402"/>
      <c r="FVM334" s="533" t="s">
        <v>287</v>
      </c>
      <c r="FVN334" s="2"/>
      <c r="FVO334" s="535">
        <f t="shared" ref="FVO334:FVR334" si="736">FVO301+FVO314+FVO327</f>
        <v>0</v>
      </c>
      <c r="FVP334" s="535">
        <f t="shared" si="736"/>
        <v>0</v>
      </c>
      <c r="FVQ334" s="535">
        <f t="shared" si="736"/>
        <v>0</v>
      </c>
      <c r="FVR334" s="535">
        <f t="shared" si="736"/>
        <v>0</v>
      </c>
      <c r="FVS334" s="2"/>
      <c r="FVT334" s="402"/>
      <c r="FVU334" s="533" t="s">
        <v>287</v>
      </c>
      <c r="FVV334" s="2"/>
      <c r="FVW334" s="535">
        <f t="shared" ref="FVW334:FVZ334" si="737">FVW301+FVW314+FVW327</f>
        <v>0</v>
      </c>
      <c r="FVX334" s="535">
        <f t="shared" si="737"/>
        <v>0</v>
      </c>
      <c r="FVY334" s="535">
        <f t="shared" si="737"/>
        <v>0</v>
      </c>
      <c r="FVZ334" s="535">
        <f t="shared" si="737"/>
        <v>0</v>
      </c>
      <c r="FWA334" s="2"/>
      <c r="FWB334" s="402"/>
      <c r="FWC334" s="533" t="s">
        <v>287</v>
      </c>
      <c r="FWD334" s="2"/>
      <c r="FWE334" s="535">
        <f t="shared" ref="FWE334:FWH334" si="738">FWE301+FWE314+FWE327</f>
        <v>0</v>
      </c>
      <c r="FWF334" s="535">
        <f t="shared" si="738"/>
        <v>0</v>
      </c>
      <c r="FWG334" s="535">
        <f t="shared" si="738"/>
        <v>0</v>
      </c>
      <c r="FWH334" s="535">
        <f t="shared" si="738"/>
        <v>0</v>
      </c>
      <c r="FWI334" s="2"/>
      <c r="FWJ334" s="402"/>
      <c r="FWK334" s="533" t="s">
        <v>287</v>
      </c>
      <c r="FWL334" s="2"/>
      <c r="FWM334" s="535">
        <f t="shared" ref="FWM334:FWP334" si="739">FWM301+FWM314+FWM327</f>
        <v>0</v>
      </c>
      <c r="FWN334" s="535">
        <f t="shared" si="739"/>
        <v>0</v>
      </c>
      <c r="FWO334" s="535">
        <f t="shared" si="739"/>
        <v>0</v>
      </c>
      <c r="FWP334" s="535">
        <f t="shared" si="739"/>
        <v>0</v>
      </c>
      <c r="FWQ334" s="2"/>
      <c r="FWR334" s="402"/>
      <c r="FWS334" s="533" t="s">
        <v>287</v>
      </c>
      <c r="FWT334" s="2"/>
      <c r="FWU334" s="535">
        <f t="shared" ref="FWU334:FWX334" si="740">FWU301+FWU314+FWU327</f>
        <v>0</v>
      </c>
      <c r="FWV334" s="535">
        <f t="shared" si="740"/>
        <v>0</v>
      </c>
      <c r="FWW334" s="535">
        <f t="shared" si="740"/>
        <v>0</v>
      </c>
      <c r="FWX334" s="535">
        <f t="shared" si="740"/>
        <v>0</v>
      </c>
      <c r="FWY334" s="2"/>
      <c r="FWZ334" s="402"/>
      <c r="FXA334" s="533" t="s">
        <v>287</v>
      </c>
      <c r="FXB334" s="2"/>
      <c r="FXC334" s="535">
        <f t="shared" ref="FXC334:FXF334" si="741">FXC301+FXC314+FXC327</f>
        <v>0</v>
      </c>
      <c r="FXD334" s="535">
        <f t="shared" si="741"/>
        <v>0</v>
      </c>
      <c r="FXE334" s="535">
        <f t="shared" si="741"/>
        <v>0</v>
      </c>
      <c r="FXF334" s="535">
        <f t="shared" si="741"/>
        <v>0</v>
      </c>
      <c r="FXG334" s="2"/>
      <c r="FXH334" s="402"/>
      <c r="FXI334" s="533" t="s">
        <v>287</v>
      </c>
      <c r="FXJ334" s="2"/>
      <c r="FXK334" s="535">
        <f t="shared" ref="FXK334:FXN334" si="742">FXK301+FXK314+FXK327</f>
        <v>0</v>
      </c>
      <c r="FXL334" s="535">
        <f t="shared" si="742"/>
        <v>0</v>
      </c>
      <c r="FXM334" s="535">
        <f t="shared" si="742"/>
        <v>0</v>
      </c>
      <c r="FXN334" s="535">
        <f t="shared" si="742"/>
        <v>0</v>
      </c>
      <c r="FXO334" s="2"/>
      <c r="FXP334" s="402"/>
      <c r="FXQ334" s="533" t="s">
        <v>287</v>
      </c>
      <c r="FXR334" s="2"/>
      <c r="FXS334" s="535">
        <f t="shared" ref="FXS334:FXV334" si="743">FXS301+FXS314+FXS327</f>
        <v>0</v>
      </c>
      <c r="FXT334" s="535">
        <f t="shared" si="743"/>
        <v>0</v>
      </c>
      <c r="FXU334" s="535">
        <f t="shared" si="743"/>
        <v>0</v>
      </c>
      <c r="FXV334" s="535">
        <f t="shared" si="743"/>
        <v>0</v>
      </c>
      <c r="FXW334" s="2"/>
      <c r="FXX334" s="402"/>
      <c r="FXY334" s="533" t="s">
        <v>287</v>
      </c>
      <c r="FXZ334" s="2"/>
      <c r="FYA334" s="535">
        <f t="shared" ref="FYA334:FYD334" si="744">FYA301+FYA314+FYA327</f>
        <v>0</v>
      </c>
      <c r="FYB334" s="535">
        <f t="shared" si="744"/>
        <v>0</v>
      </c>
      <c r="FYC334" s="535">
        <f t="shared" si="744"/>
        <v>0</v>
      </c>
      <c r="FYD334" s="535">
        <f t="shared" si="744"/>
        <v>0</v>
      </c>
      <c r="FYE334" s="2"/>
      <c r="FYF334" s="402"/>
      <c r="FYG334" s="533" t="s">
        <v>287</v>
      </c>
      <c r="FYH334" s="2"/>
      <c r="FYI334" s="535">
        <f t="shared" ref="FYI334:FYL334" si="745">FYI301+FYI314+FYI327</f>
        <v>0</v>
      </c>
      <c r="FYJ334" s="535">
        <f t="shared" si="745"/>
        <v>0</v>
      </c>
      <c r="FYK334" s="535">
        <f t="shared" si="745"/>
        <v>0</v>
      </c>
      <c r="FYL334" s="535">
        <f t="shared" si="745"/>
        <v>0</v>
      </c>
      <c r="FYM334" s="2"/>
      <c r="FYN334" s="402"/>
      <c r="FYO334" s="533" t="s">
        <v>287</v>
      </c>
      <c r="FYP334" s="2"/>
      <c r="FYQ334" s="535">
        <f t="shared" ref="FYQ334:FYT334" si="746">FYQ301+FYQ314+FYQ327</f>
        <v>0</v>
      </c>
      <c r="FYR334" s="535">
        <f t="shared" si="746"/>
        <v>0</v>
      </c>
      <c r="FYS334" s="535">
        <f t="shared" si="746"/>
        <v>0</v>
      </c>
      <c r="FYT334" s="535">
        <f t="shared" si="746"/>
        <v>0</v>
      </c>
      <c r="FYU334" s="2"/>
      <c r="FYV334" s="402"/>
      <c r="FYW334" s="533" t="s">
        <v>287</v>
      </c>
      <c r="FYX334" s="2"/>
      <c r="FYY334" s="535">
        <f t="shared" ref="FYY334:FZB334" si="747">FYY301+FYY314+FYY327</f>
        <v>0</v>
      </c>
      <c r="FYZ334" s="535">
        <f t="shared" si="747"/>
        <v>0</v>
      </c>
      <c r="FZA334" s="535">
        <f t="shared" si="747"/>
        <v>0</v>
      </c>
      <c r="FZB334" s="535">
        <f t="shared" si="747"/>
        <v>0</v>
      </c>
      <c r="FZC334" s="2"/>
      <c r="FZD334" s="402"/>
      <c r="FZE334" s="533" t="s">
        <v>287</v>
      </c>
      <c r="FZF334" s="2"/>
      <c r="FZG334" s="535">
        <f t="shared" ref="FZG334:FZJ334" si="748">FZG301+FZG314+FZG327</f>
        <v>0</v>
      </c>
      <c r="FZH334" s="535">
        <f t="shared" si="748"/>
        <v>0</v>
      </c>
      <c r="FZI334" s="535">
        <f t="shared" si="748"/>
        <v>0</v>
      </c>
      <c r="FZJ334" s="535">
        <f t="shared" si="748"/>
        <v>0</v>
      </c>
      <c r="FZK334" s="2"/>
      <c r="FZL334" s="402"/>
      <c r="FZM334" s="533" t="s">
        <v>287</v>
      </c>
      <c r="FZN334" s="2"/>
      <c r="FZO334" s="535">
        <f t="shared" ref="FZO334:FZR334" si="749">FZO301+FZO314+FZO327</f>
        <v>0</v>
      </c>
      <c r="FZP334" s="535">
        <f t="shared" si="749"/>
        <v>0</v>
      </c>
      <c r="FZQ334" s="535">
        <f t="shared" si="749"/>
        <v>0</v>
      </c>
      <c r="FZR334" s="535">
        <f t="shared" si="749"/>
        <v>0</v>
      </c>
      <c r="FZS334" s="2"/>
      <c r="FZT334" s="402"/>
      <c r="FZU334" s="533" t="s">
        <v>287</v>
      </c>
      <c r="FZV334" s="2"/>
      <c r="FZW334" s="535">
        <f t="shared" ref="FZW334:FZZ334" si="750">FZW301+FZW314+FZW327</f>
        <v>0</v>
      </c>
      <c r="FZX334" s="535">
        <f t="shared" si="750"/>
        <v>0</v>
      </c>
      <c r="FZY334" s="535">
        <f t="shared" si="750"/>
        <v>0</v>
      </c>
      <c r="FZZ334" s="535">
        <f t="shared" si="750"/>
        <v>0</v>
      </c>
      <c r="GAA334" s="2"/>
      <c r="GAB334" s="402"/>
      <c r="GAC334" s="533" t="s">
        <v>287</v>
      </c>
      <c r="GAD334" s="2"/>
      <c r="GAE334" s="535">
        <f t="shared" ref="GAE334:GAH334" si="751">GAE301+GAE314+GAE327</f>
        <v>0</v>
      </c>
      <c r="GAF334" s="535">
        <f t="shared" si="751"/>
        <v>0</v>
      </c>
      <c r="GAG334" s="535">
        <f t="shared" si="751"/>
        <v>0</v>
      </c>
      <c r="GAH334" s="535">
        <f t="shared" si="751"/>
        <v>0</v>
      </c>
      <c r="GAI334" s="2"/>
      <c r="GAJ334" s="402"/>
      <c r="GAK334" s="533" t="s">
        <v>287</v>
      </c>
      <c r="GAL334" s="2"/>
      <c r="GAM334" s="535">
        <f t="shared" ref="GAM334:GAP334" si="752">GAM301+GAM314+GAM327</f>
        <v>0</v>
      </c>
      <c r="GAN334" s="535">
        <f t="shared" si="752"/>
        <v>0</v>
      </c>
      <c r="GAO334" s="535">
        <f t="shared" si="752"/>
        <v>0</v>
      </c>
      <c r="GAP334" s="535">
        <f t="shared" si="752"/>
        <v>0</v>
      </c>
      <c r="GAQ334" s="2"/>
      <c r="GAR334" s="402"/>
      <c r="GAS334" s="533" t="s">
        <v>287</v>
      </c>
      <c r="GAT334" s="2"/>
      <c r="GAU334" s="535">
        <f t="shared" ref="GAU334:GAX334" si="753">GAU301+GAU314+GAU327</f>
        <v>0</v>
      </c>
      <c r="GAV334" s="535">
        <f t="shared" si="753"/>
        <v>0</v>
      </c>
      <c r="GAW334" s="535">
        <f t="shared" si="753"/>
        <v>0</v>
      </c>
      <c r="GAX334" s="535">
        <f t="shared" si="753"/>
        <v>0</v>
      </c>
      <c r="GAY334" s="2"/>
      <c r="GAZ334" s="402"/>
      <c r="GBA334" s="533" t="s">
        <v>287</v>
      </c>
      <c r="GBB334" s="2"/>
      <c r="GBC334" s="535">
        <f t="shared" ref="GBC334:GBF334" si="754">GBC301+GBC314+GBC327</f>
        <v>0</v>
      </c>
      <c r="GBD334" s="535">
        <f t="shared" si="754"/>
        <v>0</v>
      </c>
      <c r="GBE334" s="535">
        <f t="shared" si="754"/>
        <v>0</v>
      </c>
      <c r="GBF334" s="535">
        <f t="shared" si="754"/>
        <v>0</v>
      </c>
      <c r="GBG334" s="2"/>
      <c r="GBH334" s="402"/>
      <c r="GBI334" s="533" t="s">
        <v>287</v>
      </c>
      <c r="GBJ334" s="2"/>
      <c r="GBK334" s="535">
        <f t="shared" ref="GBK334:GBN334" si="755">GBK301+GBK314+GBK327</f>
        <v>0</v>
      </c>
      <c r="GBL334" s="535">
        <f t="shared" si="755"/>
        <v>0</v>
      </c>
      <c r="GBM334" s="535">
        <f t="shared" si="755"/>
        <v>0</v>
      </c>
      <c r="GBN334" s="535">
        <f t="shared" si="755"/>
        <v>0</v>
      </c>
      <c r="GBO334" s="2"/>
      <c r="GBP334" s="402"/>
      <c r="GBQ334" s="533" t="s">
        <v>287</v>
      </c>
      <c r="GBR334" s="2"/>
      <c r="GBS334" s="535">
        <f t="shared" ref="GBS334:GBV334" si="756">GBS301+GBS314+GBS327</f>
        <v>0</v>
      </c>
      <c r="GBT334" s="535">
        <f t="shared" si="756"/>
        <v>0</v>
      </c>
      <c r="GBU334" s="535">
        <f t="shared" si="756"/>
        <v>0</v>
      </c>
      <c r="GBV334" s="535">
        <f t="shared" si="756"/>
        <v>0</v>
      </c>
      <c r="GBW334" s="2"/>
      <c r="GBX334" s="402"/>
      <c r="GBY334" s="533" t="s">
        <v>287</v>
      </c>
      <c r="GBZ334" s="2"/>
      <c r="GCA334" s="535">
        <f t="shared" ref="GCA334:GCD334" si="757">GCA301+GCA314+GCA327</f>
        <v>0</v>
      </c>
      <c r="GCB334" s="535">
        <f t="shared" si="757"/>
        <v>0</v>
      </c>
      <c r="GCC334" s="535">
        <f t="shared" si="757"/>
        <v>0</v>
      </c>
      <c r="GCD334" s="535">
        <f t="shared" si="757"/>
        <v>0</v>
      </c>
      <c r="GCE334" s="2"/>
      <c r="GCF334" s="402"/>
      <c r="GCG334" s="533" t="s">
        <v>287</v>
      </c>
      <c r="GCH334" s="2"/>
      <c r="GCI334" s="535">
        <f t="shared" ref="GCI334:GCL334" si="758">GCI301+GCI314+GCI327</f>
        <v>0</v>
      </c>
      <c r="GCJ334" s="535">
        <f t="shared" si="758"/>
        <v>0</v>
      </c>
      <c r="GCK334" s="535">
        <f t="shared" si="758"/>
        <v>0</v>
      </c>
      <c r="GCL334" s="535">
        <f t="shared" si="758"/>
        <v>0</v>
      </c>
      <c r="GCM334" s="2"/>
      <c r="GCN334" s="402"/>
      <c r="GCO334" s="533" t="s">
        <v>287</v>
      </c>
      <c r="GCP334" s="2"/>
      <c r="GCQ334" s="535">
        <f t="shared" ref="GCQ334:GCT334" si="759">GCQ301+GCQ314+GCQ327</f>
        <v>0</v>
      </c>
      <c r="GCR334" s="535">
        <f t="shared" si="759"/>
        <v>0</v>
      </c>
      <c r="GCS334" s="535">
        <f t="shared" si="759"/>
        <v>0</v>
      </c>
      <c r="GCT334" s="535">
        <f t="shared" si="759"/>
        <v>0</v>
      </c>
      <c r="GCU334" s="2"/>
      <c r="GCV334" s="402"/>
      <c r="GCW334" s="533" t="s">
        <v>287</v>
      </c>
      <c r="GCX334" s="2"/>
      <c r="GCY334" s="535">
        <f t="shared" ref="GCY334:GDB334" si="760">GCY301+GCY314+GCY327</f>
        <v>0</v>
      </c>
      <c r="GCZ334" s="535">
        <f t="shared" si="760"/>
        <v>0</v>
      </c>
      <c r="GDA334" s="535">
        <f t="shared" si="760"/>
        <v>0</v>
      </c>
      <c r="GDB334" s="535">
        <f t="shared" si="760"/>
        <v>0</v>
      </c>
      <c r="GDC334" s="2"/>
      <c r="GDD334" s="402"/>
      <c r="GDE334" s="533" t="s">
        <v>287</v>
      </c>
      <c r="GDF334" s="2"/>
      <c r="GDG334" s="535">
        <f t="shared" ref="GDG334:GDJ334" si="761">GDG301+GDG314+GDG327</f>
        <v>0</v>
      </c>
      <c r="GDH334" s="535">
        <f t="shared" si="761"/>
        <v>0</v>
      </c>
      <c r="GDI334" s="535">
        <f t="shared" si="761"/>
        <v>0</v>
      </c>
      <c r="GDJ334" s="535">
        <f t="shared" si="761"/>
        <v>0</v>
      </c>
      <c r="GDK334" s="2"/>
      <c r="GDL334" s="402"/>
      <c r="GDM334" s="533" t="s">
        <v>287</v>
      </c>
      <c r="GDN334" s="2"/>
      <c r="GDO334" s="535">
        <f t="shared" ref="GDO334:GDR334" si="762">GDO301+GDO314+GDO327</f>
        <v>0</v>
      </c>
      <c r="GDP334" s="535">
        <f t="shared" si="762"/>
        <v>0</v>
      </c>
      <c r="GDQ334" s="535">
        <f t="shared" si="762"/>
        <v>0</v>
      </c>
      <c r="GDR334" s="535">
        <f t="shared" si="762"/>
        <v>0</v>
      </c>
      <c r="GDS334" s="2"/>
      <c r="GDT334" s="402"/>
      <c r="GDU334" s="533" t="s">
        <v>287</v>
      </c>
      <c r="GDV334" s="2"/>
      <c r="GDW334" s="535">
        <f t="shared" ref="GDW334:GDZ334" si="763">GDW301+GDW314+GDW327</f>
        <v>0</v>
      </c>
      <c r="GDX334" s="535">
        <f t="shared" si="763"/>
        <v>0</v>
      </c>
      <c r="GDY334" s="535">
        <f t="shared" si="763"/>
        <v>0</v>
      </c>
      <c r="GDZ334" s="535">
        <f t="shared" si="763"/>
        <v>0</v>
      </c>
      <c r="GEA334" s="2"/>
      <c r="GEB334" s="402"/>
      <c r="GEC334" s="533" t="s">
        <v>287</v>
      </c>
      <c r="GED334" s="2"/>
      <c r="GEE334" s="535">
        <f t="shared" ref="GEE334:GEH334" si="764">GEE301+GEE314+GEE327</f>
        <v>0</v>
      </c>
      <c r="GEF334" s="535">
        <f t="shared" si="764"/>
        <v>0</v>
      </c>
      <c r="GEG334" s="535">
        <f t="shared" si="764"/>
        <v>0</v>
      </c>
      <c r="GEH334" s="535">
        <f t="shared" si="764"/>
        <v>0</v>
      </c>
      <c r="GEI334" s="2"/>
      <c r="GEJ334" s="402"/>
      <c r="GEK334" s="533" t="s">
        <v>287</v>
      </c>
      <c r="GEL334" s="2"/>
      <c r="GEM334" s="535">
        <f t="shared" ref="GEM334:GEP334" si="765">GEM301+GEM314+GEM327</f>
        <v>0</v>
      </c>
      <c r="GEN334" s="535">
        <f t="shared" si="765"/>
        <v>0</v>
      </c>
      <c r="GEO334" s="535">
        <f t="shared" si="765"/>
        <v>0</v>
      </c>
      <c r="GEP334" s="535">
        <f t="shared" si="765"/>
        <v>0</v>
      </c>
      <c r="GEQ334" s="2"/>
      <c r="GER334" s="402"/>
      <c r="GES334" s="533" t="s">
        <v>287</v>
      </c>
      <c r="GET334" s="2"/>
      <c r="GEU334" s="535">
        <f t="shared" ref="GEU334:GEX334" si="766">GEU301+GEU314+GEU327</f>
        <v>0</v>
      </c>
      <c r="GEV334" s="535">
        <f t="shared" si="766"/>
        <v>0</v>
      </c>
      <c r="GEW334" s="535">
        <f t="shared" si="766"/>
        <v>0</v>
      </c>
      <c r="GEX334" s="535">
        <f t="shared" si="766"/>
        <v>0</v>
      </c>
      <c r="GEY334" s="2"/>
      <c r="GEZ334" s="402"/>
      <c r="GFA334" s="533" t="s">
        <v>287</v>
      </c>
      <c r="GFB334" s="2"/>
      <c r="GFC334" s="535">
        <f t="shared" ref="GFC334:GFF334" si="767">GFC301+GFC314+GFC327</f>
        <v>0</v>
      </c>
      <c r="GFD334" s="535">
        <f t="shared" si="767"/>
        <v>0</v>
      </c>
      <c r="GFE334" s="535">
        <f t="shared" si="767"/>
        <v>0</v>
      </c>
      <c r="GFF334" s="535">
        <f t="shared" si="767"/>
        <v>0</v>
      </c>
      <c r="GFG334" s="2"/>
      <c r="GFH334" s="402"/>
      <c r="GFI334" s="533" t="s">
        <v>287</v>
      </c>
      <c r="GFJ334" s="2"/>
      <c r="GFK334" s="535">
        <f t="shared" ref="GFK334:GFN334" si="768">GFK301+GFK314+GFK327</f>
        <v>0</v>
      </c>
      <c r="GFL334" s="535">
        <f t="shared" si="768"/>
        <v>0</v>
      </c>
      <c r="GFM334" s="535">
        <f t="shared" si="768"/>
        <v>0</v>
      </c>
      <c r="GFN334" s="535">
        <f t="shared" si="768"/>
        <v>0</v>
      </c>
      <c r="GFO334" s="2"/>
      <c r="GFP334" s="402"/>
      <c r="GFQ334" s="533" t="s">
        <v>287</v>
      </c>
      <c r="GFR334" s="2"/>
      <c r="GFS334" s="535">
        <f t="shared" ref="GFS334:GFV334" si="769">GFS301+GFS314+GFS327</f>
        <v>0</v>
      </c>
      <c r="GFT334" s="535">
        <f t="shared" si="769"/>
        <v>0</v>
      </c>
      <c r="GFU334" s="535">
        <f t="shared" si="769"/>
        <v>0</v>
      </c>
      <c r="GFV334" s="535">
        <f t="shared" si="769"/>
        <v>0</v>
      </c>
      <c r="GFW334" s="2"/>
      <c r="GFX334" s="402"/>
      <c r="GFY334" s="533" t="s">
        <v>287</v>
      </c>
      <c r="GFZ334" s="2"/>
      <c r="GGA334" s="535">
        <f t="shared" ref="GGA334:GGD334" si="770">GGA301+GGA314+GGA327</f>
        <v>0</v>
      </c>
      <c r="GGB334" s="535">
        <f t="shared" si="770"/>
        <v>0</v>
      </c>
      <c r="GGC334" s="535">
        <f t="shared" si="770"/>
        <v>0</v>
      </c>
      <c r="GGD334" s="535">
        <f t="shared" si="770"/>
        <v>0</v>
      </c>
      <c r="GGE334" s="2"/>
      <c r="GGF334" s="402"/>
      <c r="GGG334" s="533" t="s">
        <v>287</v>
      </c>
      <c r="GGH334" s="2"/>
      <c r="GGI334" s="535">
        <f t="shared" ref="GGI334:GGL334" si="771">GGI301+GGI314+GGI327</f>
        <v>0</v>
      </c>
      <c r="GGJ334" s="535">
        <f t="shared" si="771"/>
        <v>0</v>
      </c>
      <c r="GGK334" s="535">
        <f t="shared" si="771"/>
        <v>0</v>
      </c>
      <c r="GGL334" s="535">
        <f t="shared" si="771"/>
        <v>0</v>
      </c>
      <c r="GGM334" s="2"/>
      <c r="GGN334" s="402"/>
      <c r="GGO334" s="533" t="s">
        <v>287</v>
      </c>
      <c r="GGP334" s="2"/>
      <c r="GGQ334" s="535">
        <f t="shared" ref="GGQ334:GGT334" si="772">GGQ301+GGQ314+GGQ327</f>
        <v>0</v>
      </c>
      <c r="GGR334" s="535">
        <f t="shared" si="772"/>
        <v>0</v>
      </c>
      <c r="GGS334" s="535">
        <f t="shared" si="772"/>
        <v>0</v>
      </c>
      <c r="GGT334" s="535">
        <f t="shared" si="772"/>
        <v>0</v>
      </c>
      <c r="GGU334" s="2"/>
      <c r="GGV334" s="402"/>
      <c r="GGW334" s="533" t="s">
        <v>287</v>
      </c>
      <c r="GGX334" s="2"/>
      <c r="GGY334" s="535">
        <f t="shared" ref="GGY334:GHB334" si="773">GGY301+GGY314+GGY327</f>
        <v>0</v>
      </c>
      <c r="GGZ334" s="535">
        <f t="shared" si="773"/>
        <v>0</v>
      </c>
      <c r="GHA334" s="535">
        <f t="shared" si="773"/>
        <v>0</v>
      </c>
      <c r="GHB334" s="535">
        <f t="shared" si="773"/>
        <v>0</v>
      </c>
      <c r="GHC334" s="2"/>
      <c r="GHD334" s="402"/>
      <c r="GHE334" s="533" t="s">
        <v>287</v>
      </c>
      <c r="GHF334" s="2"/>
      <c r="GHG334" s="535">
        <f t="shared" ref="GHG334:GHJ334" si="774">GHG301+GHG314+GHG327</f>
        <v>0</v>
      </c>
      <c r="GHH334" s="535">
        <f t="shared" si="774"/>
        <v>0</v>
      </c>
      <c r="GHI334" s="535">
        <f t="shared" si="774"/>
        <v>0</v>
      </c>
      <c r="GHJ334" s="535">
        <f t="shared" si="774"/>
        <v>0</v>
      </c>
      <c r="GHK334" s="2"/>
      <c r="GHL334" s="402"/>
      <c r="GHM334" s="533" t="s">
        <v>287</v>
      </c>
      <c r="GHN334" s="2"/>
      <c r="GHO334" s="535">
        <f t="shared" ref="GHO334:GHR334" si="775">GHO301+GHO314+GHO327</f>
        <v>0</v>
      </c>
      <c r="GHP334" s="535">
        <f t="shared" si="775"/>
        <v>0</v>
      </c>
      <c r="GHQ334" s="535">
        <f t="shared" si="775"/>
        <v>0</v>
      </c>
      <c r="GHR334" s="535">
        <f t="shared" si="775"/>
        <v>0</v>
      </c>
      <c r="GHS334" s="2"/>
      <c r="GHT334" s="402"/>
      <c r="GHU334" s="533" t="s">
        <v>287</v>
      </c>
      <c r="GHV334" s="2"/>
      <c r="GHW334" s="535">
        <f t="shared" ref="GHW334:GHZ334" si="776">GHW301+GHW314+GHW327</f>
        <v>0</v>
      </c>
      <c r="GHX334" s="535">
        <f t="shared" si="776"/>
        <v>0</v>
      </c>
      <c r="GHY334" s="535">
        <f t="shared" si="776"/>
        <v>0</v>
      </c>
      <c r="GHZ334" s="535">
        <f t="shared" si="776"/>
        <v>0</v>
      </c>
      <c r="GIA334" s="2"/>
      <c r="GIB334" s="402"/>
      <c r="GIC334" s="533" t="s">
        <v>287</v>
      </c>
      <c r="GID334" s="2"/>
      <c r="GIE334" s="535">
        <f t="shared" ref="GIE334:GIH334" si="777">GIE301+GIE314+GIE327</f>
        <v>0</v>
      </c>
      <c r="GIF334" s="535">
        <f t="shared" si="777"/>
        <v>0</v>
      </c>
      <c r="GIG334" s="535">
        <f t="shared" si="777"/>
        <v>0</v>
      </c>
      <c r="GIH334" s="535">
        <f t="shared" si="777"/>
        <v>0</v>
      </c>
      <c r="GII334" s="2"/>
      <c r="GIJ334" s="402"/>
      <c r="GIK334" s="533" t="s">
        <v>287</v>
      </c>
      <c r="GIL334" s="2"/>
      <c r="GIM334" s="535">
        <f t="shared" ref="GIM334:GIP334" si="778">GIM301+GIM314+GIM327</f>
        <v>0</v>
      </c>
      <c r="GIN334" s="535">
        <f t="shared" si="778"/>
        <v>0</v>
      </c>
      <c r="GIO334" s="535">
        <f t="shared" si="778"/>
        <v>0</v>
      </c>
      <c r="GIP334" s="535">
        <f t="shared" si="778"/>
        <v>0</v>
      </c>
      <c r="GIQ334" s="2"/>
      <c r="GIR334" s="402"/>
      <c r="GIS334" s="533" t="s">
        <v>287</v>
      </c>
      <c r="GIT334" s="2"/>
      <c r="GIU334" s="535">
        <f t="shared" ref="GIU334:GIX334" si="779">GIU301+GIU314+GIU327</f>
        <v>0</v>
      </c>
      <c r="GIV334" s="535">
        <f t="shared" si="779"/>
        <v>0</v>
      </c>
      <c r="GIW334" s="535">
        <f t="shared" si="779"/>
        <v>0</v>
      </c>
      <c r="GIX334" s="535">
        <f t="shared" si="779"/>
        <v>0</v>
      </c>
      <c r="GIY334" s="2"/>
      <c r="GIZ334" s="402"/>
      <c r="GJA334" s="533" t="s">
        <v>287</v>
      </c>
      <c r="GJB334" s="2"/>
      <c r="GJC334" s="535">
        <f t="shared" ref="GJC334:GJF334" si="780">GJC301+GJC314+GJC327</f>
        <v>0</v>
      </c>
      <c r="GJD334" s="535">
        <f t="shared" si="780"/>
        <v>0</v>
      </c>
      <c r="GJE334" s="535">
        <f t="shared" si="780"/>
        <v>0</v>
      </c>
      <c r="GJF334" s="535">
        <f t="shared" si="780"/>
        <v>0</v>
      </c>
      <c r="GJG334" s="2"/>
      <c r="GJH334" s="402"/>
      <c r="GJI334" s="533" t="s">
        <v>287</v>
      </c>
      <c r="GJJ334" s="2"/>
      <c r="GJK334" s="535">
        <f t="shared" ref="GJK334:GJN334" si="781">GJK301+GJK314+GJK327</f>
        <v>0</v>
      </c>
      <c r="GJL334" s="535">
        <f t="shared" si="781"/>
        <v>0</v>
      </c>
      <c r="GJM334" s="535">
        <f t="shared" si="781"/>
        <v>0</v>
      </c>
      <c r="GJN334" s="535">
        <f t="shared" si="781"/>
        <v>0</v>
      </c>
      <c r="GJO334" s="2"/>
      <c r="GJP334" s="402"/>
      <c r="GJQ334" s="533" t="s">
        <v>287</v>
      </c>
      <c r="GJR334" s="2"/>
      <c r="GJS334" s="535">
        <f t="shared" ref="GJS334:GJV334" si="782">GJS301+GJS314+GJS327</f>
        <v>0</v>
      </c>
      <c r="GJT334" s="535">
        <f t="shared" si="782"/>
        <v>0</v>
      </c>
      <c r="GJU334" s="535">
        <f t="shared" si="782"/>
        <v>0</v>
      </c>
      <c r="GJV334" s="535">
        <f t="shared" si="782"/>
        <v>0</v>
      </c>
      <c r="GJW334" s="2"/>
      <c r="GJX334" s="402"/>
      <c r="GJY334" s="533" t="s">
        <v>287</v>
      </c>
      <c r="GJZ334" s="2"/>
      <c r="GKA334" s="535">
        <f t="shared" ref="GKA334:GKD334" si="783">GKA301+GKA314+GKA327</f>
        <v>0</v>
      </c>
      <c r="GKB334" s="535">
        <f t="shared" si="783"/>
        <v>0</v>
      </c>
      <c r="GKC334" s="535">
        <f t="shared" si="783"/>
        <v>0</v>
      </c>
      <c r="GKD334" s="535">
        <f t="shared" si="783"/>
        <v>0</v>
      </c>
      <c r="GKE334" s="2"/>
      <c r="GKF334" s="402"/>
      <c r="GKG334" s="533" t="s">
        <v>287</v>
      </c>
      <c r="GKH334" s="2"/>
      <c r="GKI334" s="535">
        <f t="shared" ref="GKI334:GKL334" si="784">GKI301+GKI314+GKI327</f>
        <v>0</v>
      </c>
      <c r="GKJ334" s="535">
        <f t="shared" si="784"/>
        <v>0</v>
      </c>
      <c r="GKK334" s="535">
        <f t="shared" si="784"/>
        <v>0</v>
      </c>
      <c r="GKL334" s="535">
        <f t="shared" si="784"/>
        <v>0</v>
      </c>
      <c r="GKM334" s="2"/>
      <c r="GKN334" s="402"/>
      <c r="GKO334" s="533" t="s">
        <v>287</v>
      </c>
      <c r="GKP334" s="2"/>
      <c r="GKQ334" s="535">
        <f t="shared" ref="GKQ334:GKT334" si="785">GKQ301+GKQ314+GKQ327</f>
        <v>0</v>
      </c>
      <c r="GKR334" s="535">
        <f t="shared" si="785"/>
        <v>0</v>
      </c>
      <c r="GKS334" s="535">
        <f t="shared" si="785"/>
        <v>0</v>
      </c>
      <c r="GKT334" s="535">
        <f t="shared" si="785"/>
        <v>0</v>
      </c>
      <c r="GKU334" s="2"/>
      <c r="GKV334" s="402"/>
      <c r="GKW334" s="533" t="s">
        <v>287</v>
      </c>
      <c r="GKX334" s="2"/>
      <c r="GKY334" s="535">
        <f t="shared" ref="GKY334:GLB334" si="786">GKY301+GKY314+GKY327</f>
        <v>0</v>
      </c>
      <c r="GKZ334" s="535">
        <f t="shared" si="786"/>
        <v>0</v>
      </c>
      <c r="GLA334" s="535">
        <f t="shared" si="786"/>
        <v>0</v>
      </c>
      <c r="GLB334" s="535">
        <f t="shared" si="786"/>
        <v>0</v>
      </c>
      <c r="GLC334" s="2"/>
      <c r="GLD334" s="402"/>
      <c r="GLE334" s="533" t="s">
        <v>287</v>
      </c>
      <c r="GLF334" s="2"/>
      <c r="GLG334" s="535">
        <f t="shared" ref="GLG334:GLJ334" si="787">GLG301+GLG314+GLG327</f>
        <v>0</v>
      </c>
      <c r="GLH334" s="535">
        <f t="shared" si="787"/>
        <v>0</v>
      </c>
      <c r="GLI334" s="535">
        <f t="shared" si="787"/>
        <v>0</v>
      </c>
      <c r="GLJ334" s="535">
        <f t="shared" si="787"/>
        <v>0</v>
      </c>
      <c r="GLK334" s="2"/>
      <c r="GLL334" s="402"/>
      <c r="GLM334" s="533" t="s">
        <v>287</v>
      </c>
      <c r="GLN334" s="2"/>
      <c r="GLO334" s="535">
        <f t="shared" ref="GLO334:GLR334" si="788">GLO301+GLO314+GLO327</f>
        <v>0</v>
      </c>
      <c r="GLP334" s="535">
        <f t="shared" si="788"/>
        <v>0</v>
      </c>
      <c r="GLQ334" s="535">
        <f t="shared" si="788"/>
        <v>0</v>
      </c>
      <c r="GLR334" s="535">
        <f t="shared" si="788"/>
        <v>0</v>
      </c>
      <c r="GLS334" s="2"/>
      <c r="GLT334" s="402"/>
      <c r="GLU334" s="533" t="s">
        <v>287</v>
      </c>
      <c r="GLV334" s="2"/>
      <c r="GLW334" s="535">
        <f t="shared" ref="GLW334:GLZ334" si="789">GLW301+GLW314+GLW327</f>
        <v>0</v>
      </c>
      <c r="GLX334" s="535">
        <f t="shared" si="789"/>
        <v>0</v>
      </c>
      <c r="GLY334" s="535">
        <f t="shared" si="789"/>
        <v>0</v>
      </c>
      <c r="GLZ334" s="535">
        <f t="shared" si="789"/>
        <v>0</v>
      </c>
      <c r="GMA334" s="2"/>
      <c r="GMB334" s="402"/>
      <c r="GMC334" s="533" t="s">
        <v>287</v>
      </c>
      <c r="GMD334" s="2"/>
      <c r="GME334" s="535">
        <f t="shared" ref="GME334:GMH334" si="790">GME301+GME314+GME327</f>
        <v>0</v>
      </c>
      <c r="GMF334" s="535">
        <f t="shared" si="790"/>
        <v>0</v>
      </c>
      <c r="GMG334" s="535">
        <f t="shared" si="790"/>
        <v>0</v>
      </c>
      <c r="GMH334" s="535">
        <f t="shared" si="790"/>
        <v>0</v>
      </c>
      <c r="GMI334" s="2"/>
      <c r="GMJ334" s="402"/>
      <c r="GMK334" s="533" t="s">
        <v>287</v>
      </c>
      <c r="GML334" s="2"/>
      <c r="GMM334" s="535">
        <f t="shared" ref="GMM334:GMP334" si="791">GMM301+GMM314+GMM327</f>
        <v>0</v>
      </c>
      <c r="GMN334" s="535">
        <f t="shared" si="791"/>
        <v>0</v>
      </c>
      <c r="GMO334" s="535">
        <f t="shared" si="791"/>
        <v>0</v>
      </c>
      <c r="GMP334" s="535">
        <f t="shared" si="791"/>
        <v>0</v>
      </c>
      <c r="GMQ334" s="2"/>
      <c r="GMR334" s="402"/>
      <c r="GMS334" s="533" t="s">
        <v>287</v>
      </c>
      <c r="GMT334" s="2"/>
      <c r="GMU334" s="535">
        <f t="shared" ref="GMU334:GMX334" si="792">GMU301+GMU314+GMU327</f>
        <v>0</v>
      </c>
      <c r="GMV334" s="535">
        <f t="shared" si="792"/>
        <v>0</v>
      </c>
      <c r="GMW334" s="535">
        <f t="shared" si="792"/>
        <v>0</v>
      </c>
      <c r="GMX334" s="535">
        <f t="shared" si="792"/>
        <v>0</v>
      </c>
      <c r="GMY334" s="2"/>
      <c r="GMZ334" s="402"/>
      <c r="GNA334" s="533" t="s">
        <v>287</v>
      </c>
      <c r="GNB334" s="2"/>
      <c r="GNC334" s="535">
        <f t="shared" ref="GNC334:GNF334" si="793">GNC301+GNC314+GNC327</f>
        <v>0</v>
      </c>
      <c r="GND334" s="535">
        <f t="shared" si="793"/>
        <v>0</v>
      </c>
      <c r="GNE334" s="535">
        <f t="shared" si="793"/>
        <v>0</v>
      </c>
      <c r="GNF334" s="535">
        <f t="shared" si="793"/>
        <v>0</v>
      </c>
      <c r="GNG334" s="2"/>
      <c r="GNH334" s="402"/>
      <c r="GNI334" s="533" t="s">
        <v>287</v>
      </c>
      <c r="GNJ334" s="2"/>
      <c r="GNK334" s="535">
        <f t="shared" ref="GNK334:GNN334" si="794">GNK301+GNK314+GNK327</f>
        <v>0</v>
      </c>
      <c r="GNL334" s="535">
        <f t="shared" si="794"/>
        <v>0</v>
      </c>
      <c r="GNM334" s="535">
        <f t="shared" si="794"/>
        <v>0</v>
      </c>
      <c r="GNN334" s="535">
        <f t="shared" si="794"/>
        <v>0</v>
      </c>
      <c r="GNO334" s="2"/>
      <c r="GNP334" s="402"/>
      <c r="GNQ334" s="533" t="s">
        <v>287</v>
      </c>
      <c r="GNR334" s="2"/>
      <c r="GNS334" s="535">
        <f t="shared" ref="GNS334:GNV334" si="795">GNS301+GNS314+GNS327</f>
        <v>0</v>
      </c>
      <c r="GNT334" s="535">
        <f t="shared" si="795"/>
        <v>0</v>
      </c>
      <c r="GNU334" s="535">
        <f t="shared" si="795"/>
        <v>0</v>
      </c>
      <c r="GNV334" s="535">
        <f t="shared" si="795"/>
        <v>0</v>
      </c>
      <c r="GNW334" s="2"/>
      <c r="GNX334" s="402"/>
      <c r="GNY334" s="533" t="s">
        <v>287</v>
      </c>
      <c r="GNZ334" s="2"/>
      <c r="GOA334" s="535">
        <f t="shared" ref="GOA334:GOD334" si="796">GOA301+GOA314+GOA327</f>
        <v>0</v>
      </c>
      <c r="GOB334" s="535">
        <f t="shared" si="796"/>
        <v>0</v>
      </c>
      <c r="GOC334" s="535">
        <f t="shared" si="796"/>
        <v>0</v>
      </c>
      <c r="GOD334" s="535">
        <f t="shared" si="796"/>
        <v>0</v>
      </c>
      <c r="GOE334" s="2"/>
      <c r="GOF334" s="402"/>
      <c r="GOG334" s="533" t="s">
        <v>287</v>
      </c>
      <c r="GOH334" s="2"/>
      <c r="GOI334" s="535">
        <f t="shared" ref="GOI334:GOL334" si="797">GOI301+GOI314+GOI327</f>
        <v>0</v>
      </c>
      <c r="GOJ334" s="535">
        <f t="shared" si="797"/>
        <v>0</v>
      </c>
      <c r="GOK334" s="535">
        <f t="shared" si="797"/>
        <v>0</v>
      </c>
      <c r="GOL334" s="535">
        <f t="shared" si="797"/>
        <v>0</v>
      </c>
      <c r="GOM334" s="2"/>
      <c r="GON334" s="402"/>
      <c r="GOO334" s="533" t="s">
        <v>287</v>
      </c>
      <c r="GOP334" s="2"/>
      <c r="GOQ334" s="535">
        <f t="shared" ref="GOQ334:GOT334" si="798">GOQ301+GOQ314+GOQ327</f>
        <v>0</v>
      </c>
      <c r="GOR334" s="535">
        <f t="shared" si="798"/>
        <v>0</v>
      </c>
      <c r="GOS334" s="535">
        <f t="shared" si="798"/>
        <v>0</v>
      </c>
      <c r="GOT334" s="535">
        <f t="shared" si="798"/>
        <v>0</v>
      </c>
      <c r="GOU334" s="2"/>
      <c r="GOV334" s="402"/>
      <c r="GOW334" s="533" t="s">
        <v>287</v>
      </c>
      <c r="GOX334" s="2"/>
      <c r="GOY334" s="535">
        <f t="shared" ref="GOY334:GPB334" si="799">GOY301+GOY314+GOY327</f>
        <v>0</v>
      </c>
      <c r="GOZ334" s="535">
        <f t="shared" si="799"/>
        <v>0</v>
      </c>
      <c r="GPA334" s="535">
        <f t="shared" si="799"/>
        <v>0</v>
      </c>
      <c r="GPB334" s="535">
        <f t="shared" si="799"/>
        <v>0</v>
      </c>
      <c r="GPC334" s="2"/>
      <c r="GPD334" s="402"/>
      <c r="GPE334" s="533" t="s">
        <v>287</v>
      </c>
      <c r="GPF334" s="2"/>
      <c r="GPG334" s="535">
        <f t="shared" ref="GPG334:GPJ334" si="800">GPG301+GPG314+GPG327</f>
        <v>0</v>
      </c>
      <c r="GPH334" s="535">
        <f t="shared" si="800"/>
        <v>0</v>
      </c>
      <c r="GPI334" s="535">
        <f t="shared" si="800"/>
        <v>0</v>
      </c>
      <c r="GPJ334" s="535">
        <f t="shared" si="800"/>
        <v>0</v>
      </c>
      <c r="GPK334" s="2"/>
      <c r="GPL334" s="402"/>
      <c r="GPM334" s="533" t="s">
        <v>287</v>
      </c>
      <c r="GPN334" s="2"/>
      <c r="GPO334" s="535">
        <f t="shared" ref="GPO334:GPR334" si="801">GPO301+GPO314+GPO327</f>
        <v>0</v>
      </c>
      <c r="GPP334" s="535">
        <f t="shared" si="801"/>
        <v>0</v>
      </c>
      <c r="GPQ334" s="535">
        <f t="shared" si="801"/>
        <v>0</v>
      </c>
      <c r="GPR334" s="535">
        <f t="shared" si="801"/>
        <v>0</v>
      </c>
      <c r="GPS334" s="2"/>
      <c r="GPT334" s="402"/>
      <c r="GPU334" s="533" t="s">
        <v>287</v>
      </c>
      <c r="GPV334" s="2"/>
      <c r="GPW334" s="535">
        <f t="shared" ref="GPW334:GPZ334" si="802">GPW301+GPW314+GPW327</f>
        <v>0</v>
      </c>
      <c r="GPX334" s="535">
        <f t="shared" si="802"/>
        <v>0</v>
      </c>
      <c r="GPY334" s="535">
        <f t="shared" si="802"/>
        <v>0</v>
      </c>
      <c r="GPZ334" s="535">
        <f t="shared" si="802"/>
        <v>0</v>
      </c>
      <c r="GQA334" s="2"/>
      <c r="GQB334" s="402"/>
      <c r="GQC334" s="533" t="s">
        <v>287</v>
      </c>
      <c r="GQD334" s="2"/>
      <c r="GQE334" s="535">
        <f t="shared" ref="GQE334:GQH334" si="803">GQE301+GQE314+GQE327</f>
        <v>0</v>
      </c>
      <c r="GQF334" s="535">
        <f t="shared" si="803"/>
        <v>0</v>
      </c>
      <c r="GQG334" s="535">
        <f t="shared" si="803"/>
        <v>0</v>
      </c>
      <c r="GQH334" s="535">
        <f t="shared" si="803"/>
        <v>0</v>
      </c>
      <c r="GQI334" s="2"/>
      <c r="GQJ334" s="402"/>
      <c r="GQK334" s="533" t="s">
        <v>287</v>
      </c>
      <c r="GQL334" s="2"/>
      <c r="GQM334" s="535">
        <f t="shared" ref="GQM334:GQP334" si="804">GQM301+GQM314+GQM327</f>
        <v>0</v>
      </c>
      <c r="GQN334" s="535">
        <f t="shared" si="804"/>
        <v>0</v>
      </c>
      <c r="GQO334" s="535">
        <f t="shared" si="804"/>
        <v>0</v>
      </c>
      <c r="GQP334" s="535">
        <f t="shared" si="804"/>
        <v>0</v>
      </c>
      <c r="GQQ334" s="2"/>
      <c r="GQR334" s="402"/>
      <c r="GQS334" s="533" t="s">
        <v>287</v>
      </c>
      <c r="GQT334" s="2"/>
      <c r="GQU334" s="535">
        <f t="shared" ref="GQU334:GQX334" si="805">GQU301+GQU314+GQU327</f>
        <v>0</v>
      </c>
      <c r="GQV334" s="535">
        <f t="shared" si="805"/>
        <v>0</v>
      </c>
      <c r="GQW334" s="535">
        <f t="shared" si="805"/>
        <v>0</v>
      </c>
      <c r="GQX334" s="535">
        <f t="shared" si="805"/>
        <v>0</v>
      </c>
      <c r="GQY334" s="2"/>
      <c r="GQZ334" s="402"/>
      <c r="GRA334" s="533" t="s">
        <v>287</v>
      </c>
      <c r="GRB334" s="2"/>
      <c r="GRC334" s="535">
        <f t="shared" ref="GRC334:GRF334" si="806">GRC301+GRC314+GRC327</f>
        <v>0</v>
      </c>
      <c r="GRD334" s="535">
        <f t="shared" si="806"/>
        <v>0</v>
      </c>
      <c r="GRE334" s="535">
        <f t="shared" si="806"/>
        <v>0</v>
      </c>
      <c r="GRF334" s="535">
        <f t="shared" si="806"/>
        <v>0</v>
      </c>
      <c r="GRG334" s="2"/>
      <c r="GRH334" s="402"/>
      <c r="GRI334" s="533" t="s">
        <v>287</v>
      </c>
      <c r="GRJ334" s="2"/>
      <c r="GRK334" s="535">
        <f t="shared" ref="GRK334:GRN334" si="807">GRK301+GRK314+GRK327</f>
        <v>0</v>
      </c>
      <c r="GRL334" s="535">
        <f t="shared" si="807"/>
        <v>0</v>
      </c>
      <c r="GRM334" s="535">
        <f t="shared" si="807"/>
        <v>0</v>
      </c>
      <c r="GRN334" s="535">
        <f t="shared" si="807"/>
        <v>0</v>
      </c>
      <c r="GRO334" s="2"/>
      <c r="GRP334" s="402"/>
      <c r="GRQ334" s="533" t="s">
        <v>287</v>
      </c>
      <c r="GRR334" s="2"/>
      <c r="GRS334" s="535">
        <f t="shared" ref="GRS334:GRV334" si="808">GRS301+GRS314+GRS327</f>
        <v>0</v>
      </c>
      <c r="GRT334" s="535">
        <f t="shared" si="808"/>
        <v>0</v>
      </c>
      <c r="GRU334" s="535">
        <f t="shared" si="808"/>
        <v>0</v>
      </c>
      <c r="GRV334" s="535">
        <f t="shared" si="808"/>
        <v>0</v>
      </c>
      <c r="GRW334" s="2"/>
      <c r="GRX334" s="402"/>
      <c r="GRY334" s="533" t="s">
        <v>287</v>
      </c>
      <c r="GRZ334" s="2"/>
      <c r="GSA334" s="535">
        <f t="shared" ref="GSA334:GSD334" si="809">GSA301+GSA314+GSA327</f>
        <v>0</v>
      </c>
      <c r="GSB334" s="535">
        <f t="shared" si="809"/>
        <v>0</v>
      </c>
      <c r="GSC334" s="535">
        <f t="shared" si="809"/>
        <v>0</v>
      </c>
      <c r="GSD334" s="535">
        <f t="shared" si="809"/>
        <v>0</v>
      </c>
      <c r="GSE334" s="2"/>
      <c r="GSF334" s="402"/>
      <c r="GSG334" s="533" t="s">
        <v>287</v>
      </c>
      <c r="GSH334" s="2"/>
      <c r="GSI334" s="535">
        <f t="shared" ref="GSI334:GSL334" si="810">GSI301+GSI314+GSI327</f>
        <v>0</v>
      </c>
      <c r="GSJ334" s="535">
        <f t="shared" si="810"/>
        <v>0</v>
      </c>
      <c r="GSK334" s="535">
        <f t="shared" si="810"/>
        <v>0</v>
      </c>
      <c r="GSL334" s="535">
        <f t="shared" si="810"/>
        <v>0</v>
      </c>
      <c r="GSM334" s="2"/>
      <c r="GSN334" s="402"/>
      <c r="GSO334" s="533" t="s">
        <v>287</v>
      </c>
      <c r="GSP334" s="2"/>
      <c r="GSQ334" s="535">
        <f t="shared" ref="GSQ334:GST334" si="811">GSQ301+GSQ314+GSQ327</f>
        <v>0</v>
      </c>
      <c r="GSR334" s="535">
        <f t="shared" si="811"/>
        <v>0</v>
      </c>
      <c r="GSS334" s="535">
        <f t="shared" si="811"/>
        <v>0</v>
      </c>
      <c r="GST334" s="535">
        <f t="shared" si="811"/>
        <v>0</v>
      </c>
      <c r="GSU334" s="2"/>
      <c r="GSV334" s="402"/>
      <c r="GSW334" s="533" t="s">
        <v>287</v>
      </c>
      <c r="GSX334" s="2"/>
      <c r="GSY334" s="535">
        <f t="shared" ref="GSY334:GTB334" si="812">GSY301+GSY314+GSY327</f>
        <v>0</v>
      </c>
      <c r="GSZ334" s="535">
        <f t="shared" si="812"/>
        <v>0</v>
      </c>
      <c r="GTA334" s="535">
        <f t="shared" si="812"/>
        <v>0</v>
      </c>
      <c r="GTB334" s="535">
        <f t="shared" si="812"/>
        <v>0</v>
      </c>
      <c r="GTC334" s="2"/>
      <c r="GTD334" s="402"/>
      <c r="GTE334" s="533" t="s">
        <v>287</v>
      </c>
      <c r="GTF334" s="2"/>
      <c r="GTG334" s="535">
        <f t="shared" ref="GTG334:GTJ334" si="813">GTG301+GTG314+GTG327</f>
        <v>0</v>
      </c>
      <c r="GTH334" s="535">
        <f t="shared" si="813"/>
        <v>0</v>
      </c>
      <c r="GTI334" s="535">
        <f t="shared" si="813"/>
        <v>0</v>
      </c>
      <c r="GTJ334" s="535">
        <f t="shared" si="813"/>
        <v>0</v>
      </c>
      <c r="GTK334" s="2"/>
      <c r="GTL334" s="402"/>
      <c r="GTM334" s="533" t="s">
        <v>287</v>
      </c>
      <c r="GTN334" s="2"/>
      <c r="GTO334" s="535">
        <f t="shared" ref="GTO334:GTR334" si="814">GTO301+GTO314+GTO327</f>
        <v>0</v>
      </c>
      <c r="GTP334" s="535">
        <f t="shared" si="814"/>
        <v>0</v>
      </c>
      <c r="GTQ334" s="535">
        <f t="shared" si="814"/>
        <v>0</v>
      </c>
      <c r="GTR334" s="535">
        <f t="shared" si="814"/>
        <v>0</v>
      </c>
      <c r="GTS334" s="2"/>
      <c r="GTT334" s="402"/>
      <c r="GTU334" s="533" t="s">
        <v>287</v>
      </c>
      <c r="GTV334" s="2"/>
      <c r="GTW334" s="535">
        <f t="shared" ref="GTW334:GTZ334" si="815">GTW301+GTW314+GTW327</f>
        <v>0</v>
      </c>
      <c r="GTX334" s="535">
        <f t="shared" si="815"/>
        <v>0</v>
      </c>
      <c r="GTY334" s="535">
        <f t="shared" si="815"/>
        <v>0</v>
      </c>
      <c r="GTZ334" s="535">
        <f t="shared" si="815"/>
        <v>0</v>
      </c>
      <c r="GUA334" s="2"/>
      <c r="GUB334" s="402"/>
      <c r="GUC334" s="533" t="s">
        <v>287</v>
      </c>
      <c r="GUD334" s="2"/>
      <c r="GUE334" s="535">
        <f t="shared" ref="GUE334:GUH334" si="816">GUE301+GUE314+GUE327</f>
        <v>0</v>
      </c>
      <c r="GUF334" s="535">
        <f t="shared" si="816"/>
        <v>0</v>
      </c>
      <c r="GUG334" s="535">
        <f t="shared" si="816"/>
        <v>0</v>
      </c>
      <c r="GUH334" s="535">
        <f t="shared" si="816"/>
        <v>0</v>
      </c>
      <c r="GUI334" s="2"/>
      <c r="GUJ334" s="402"/>
      <c r="GUK334" s="533" t="s">
        <v>287</v>
      </c>
      <c r="GUL334" s="2"/>
      <c r="GUM334" s="535">
        <f t="shared" ref="GUM334:GUP334" si="817">GUM301+GUM314+GUM327</f>
        <v>0</v>
      </c>
      <c r="GUN334" s="535">
        <f t="shared" si="817"/>
        <v>0</v>
      </c>
      <c r="GUO334" s="535">
        <f t="shared" si="817"/>
        <v>0</v>
      </c>
      <c r="GUP334" s="535">
        <f t="shared" si="817"/>
        <v>0</v>
      </c>
      <c r="GUQ334" s="2"/>
      <c r="GUR334" s="402"/>
      <c r="GUS334" s="533" t="s">
        <v>287</v>
      </c>
      <c r="GUT334" s="2"/>
      <c r="GUU334" s="535">
        <f t="shared" ref="GUU334:GUX334" si="818">GUU301+GUU314+GUU327</f>
        <v>0</v>
      </c>
      <c r="GUV334" s="535">
        <f t="shared" si="818"/>
        <v>0</v>
      </c>
      <c r="GUW334" s="535">
        <f t="shared" si="818"/>
        <v>0</v>
      </c>
      <c r="GUX334" s="535">
        <f t="shared" si="818"/>
        <v>0</v>
      </c>
      <c r="GUY334" s="2"/>
      <c r="GUZ334" s="402"/>
      <c r="GVA334" s="533" t="s">
        <v>287</v>
      </c>
      <c r="GVB334" s="2"/>
      <c r="GVC334" s="535">
        <f t="shared" ref="GVC334:GVF334" si="819">GVC301+GVC314+GVC327</f>
        <v>0</v>
      </c>
      <c r="GVD334" s="535">
        <f t="shared" si="819"/>
        <v>0</v>
      </c>
      <c r="GVE334" s="535">
        <f t="shared" si="819"/>
        <v>0</v>
      </c>
      <c r="GVF334" s="535">
        <f t="shared" si="819"/>
        <v>0</v>
      </c>
      <c r="GVG334" s="2"/>
      <c r="GVH334" s="402"/>
      <c r="GVI334" s="533" t="s">
        <v>287</v>
      </c>
      <c r="GVJ334" s="2"/>
      <c r="GVK334" s="535">
        <f t="shared" ref="GVK334:GVN334" si="820">GVK301+GVK314+GVK327</f>
        <v>0</v>
      </c>
      <c r="GVL334" s="535">
        <f t="shared" si="820"/>
        <v>0</v>
      </c>
      <c r="GVM334" s="535">
        <f t="shared" si="820"/>
        <v>0</v>
      </c>
      <c r="GVN334" s="535">
        <f t="shared" si="820"/>
        <v>0</v>
      </c>
      <c r="GVO334" s="2"/>
      <c r="GVP334" s="402"/>
      <c r="GVQ334" s="533" t="s">
        <v>287</v>
      </c>
      <c r="GVR334" s="2"/>
      <c r="GVS334" s="535">
        <f t="shared" ref="GVS334:GVV334" si="821">GVS301+GVS314+GVS327</f>
        <v>0</v>
      </c>
      <c r="GVT334" s="535">
        <f t="shared" si="821"/>
        <v>0</v>
      </c>
      <c r="GVU334" s="535">
        <f t="shared" si="821"/>
        <v>0</v>
      </c>
      <c r="GVV334" s="535">
        <f t="shared" si="821"/>
        <v>0</v>
      </c>
      <c r="GVW334" s="2"/>
      <c r="GVX334" s="402"/>
      <c r="GVY334" s="533" t="s">
        <v>287</v>
      </c>
      <c r="GVZ334" s="2"/>
      <c r="GWA334" s="535">
        <f t="shared" ref="GWA334:GWD334" si="822">GWA301+GWA314+GWA327</f>
        <v>0</v>
      </c>
      <c r="GWB334" s="535">
        <f t="shared" si="822"/>
        <v>0</v>
      </c>
      <c r="GWC334" s="535">
        <f t="shared" si="822"/>
        <v>0</v>
      </c>
      <c r="GWD334" s="535">
        <f t="shared" si="822"/>
        <v>0</v>
      </c>
      <c r="GWE334" s="2"/>
      <c r="GWF334" s="402"/>
      <c r="GWG334" s="533" t="s">
        <v>287</v>
      </c>
      <c r="GWH334" s="2"/>
      <c r="GWI334" s="535">
        <f t="shared" ref="GWI334:GWL334" si="823">GWI301+GWI314+GWI327</f>
        <v>0</v>
      </c>
      <c r="GWJ334" s="535">
        <f t="shared" si="823"/>
        <v>0</v>
      </c>
      <c r="GWK334" s="535">
        <f t="shared" si="823"/>
        <v>0</v>
      </c>
      <c r="GWL334" s="535">
        <f t="shared" si="823"/>
        <v>0</v>
      </c>
      <c r="GWM334" s="2"/>
      <c r="GWN334" s="402"/>
      <c r="GWO334" s="533" t="s">
        <v>287</v>
      </c>
      <c r="GWP334" s="2"/>
      <c r="GWQ334" s="535">
        <f t="shared" ref="GWQ334:GWT334" si="824">GWQ301+GWQ314+GWQ327</f>
        <v>0</v>
      </c>
      <c r="GWR334" s="535">
        <f t="shared" si="824"/>
        <v>0</v>
      </c>
      <c r="GWS334" s="535">
        <f t="shared" si="824"/>
        <v>0</v>
      </c>
      <c r="GWT334" s="535">
        <f t="shared" si="824"/>
        <v>0</v>
      </c>
      <c r="GWU334" s="2"/>
      <c r="GWV334" s="402"/>
      <c r="GWW334" s="533" t="s">
        <v>287</v>
      </c>
      <c r="GWX334" s="2"/>
      <c r="GWY334" s="535">
        <f t="shared" ref="GWY334:GXB334" si="825">GWY301+GWY314+GWY327</f>
        <v>0</v>
      </c>
      <c r="GWZ334" s="535">
        <f t="shared" si="825"/>
        <v>0</v>
      </c>
      <c r="GXA334" s="535">
        <f t="shared" si="825"/>
        <v>0</v>
      </c>
      <c r="GXB334" s="535">
        <f t="shared" si="825"/>
        <v>0</v>
      </c>
      <c r="GXC334" s="2"/>
      <c r="GXD334" s="402"/>
      <c r="GXE334" s="533" t="s">
        <v>287</v>
      </c>
      <c r="GXF334" s="2"/>
      <c r="GXG334" s="535">
        <f t="shared" ref="GXG334:GXJ334" si="826">GXG301+GXG314+GXG327</f>
        <v>0</v>
      </c>
      <c r="GXH334" s="535">
        <f t="shared" si="826"/>
        <v>0</v>
      </c>
      <c r="GXI334" s="535">
        <f t="shared" si="826"/>
        <v>0</v>
      </c>
      <c r="GXJ334" s="535">
        <f t="shared" si="826"/>
        <v>0</v>
      </c>
      <c r="GXK334" s="2"/>
      <c r="GXL334" s="402"/>
      <c r="GXM334" s="533" t="s">
        <v>287</v>
      </c>
      <c r="GXN334" s="2"/>
      <c r="GXO334" s="535">
        <f t="shared" ref="GXO334:GXR334" si="827">GXO301+GXO314+GXO327</f>
        <v>0</v>
      </c>
      <c r="GXP334" s="535">
        <f t="shared" si="827"/>
        <v>0</v>
      </c>
      <c r="GXQ334" s="535">
        <f t="shared" si="827"/>
        <v>0</v>
      </c>
      <c r="GXR334" s="535">
        <f t="shared" si="827"/>
        <v>0</v>
      </c>
      <c r="GXS334" s="2"/>
      <c r="GXT334" s="402"/>
      <c r="GXU334" s="533" t="s">
        <v>287</v>
      </c>
      <c r="GXV334" s="2"/>
      <c r="GXW334" s="535">
        <f t="shared" ref="GXW334:GXZ334" si="828">GXW301+GXW314+GXW327</f>
        <v>0</v>
      </c>
      <c r="GXX334" s="535">
        <f t="shared" si="828"/>
        <v>0</v>
      </c>
      <c r="GXY334" s="535">
        <f t="shared" si="828"/>
        <v>0</v>
      </c>
      <c r="GXZ334" s="535">
        <f t="shared" si="828"/>
        <v>0</v>
      </c>
      <c r="GYA334" s="2"/>
      <c r="GYB334" s="402"/>
      <c r="GYC334" s="533" t="s">
        <v>287</v>
      </c>
      <c r="GYD334" s="2"/>
      <c r="GYE334" s="535">
        <f t="shared" ref="GYE334:GYH334" si="829">GYE301+GYE314+GYE327</f>
        <v>0</v>
      </c>
      <c r="GYF334" s="535">
        <f t="shared" si="829"/>
        <v>0</v>
      </c>
      <c r="GYG334" s="535">
        <f t="shared" si="829"/>
        <v>0</v>
      </c>
      <c r="GYH334" s="535">
        <f t="shared" si="829"/>
        <v>0</v>
      </c>
      <c r="GYI334" s="2"/>
      <c r="GYJ334" s="402"/>
      <c r="GYK334" s="533" t="s">
        <v>287</v>
      </c>
      <c r="GYL334" s="2"/>
      <c r="GYM334" s="535">
        <f t="shared" ref="GYM334:GYP334" si="830">GYM301+GYM314+GYM327</f>
        <v>0</v>
      </c>
      <c r="GYN334" s="535">
        <f t="shared" si="830"/>
        <v>0</v>
      </c>
      <c r="GYO334" s="535">
        <f t="shared" si="830"/>
        <v>0</v>
      </c>
      <c r="GYP334" s="535">
        <f t="shared" si="830"/>
        <v>0</v>
      </c>
      <c r="GYQ334" s="2"/>
      <c r="GYR334" s="402"/>
      <c r="GYS334" s="533" t="s">
        <v>287</v>
      </c>
      <c r="GYT334" s="2"/>
      <c r="GYU334" s="535">
        <f t="shared" ref="GYU334:GYX334" si="831">GYU301+GYU314+GYU327</f>
        <v>0</v>
      </c>
      <c r="GYV334" s="535">
        <f t="shared" si="831"/>
        <v>0</v>
      </c>
      <c r="GYW334" s="535">
        <f t="shared" si="831"/>
        <v>0</v>
      </c>
      <c r="GYX334" s="535">
        <f t="shared" si="831"/>
        <v>0</v>
      </c>
      <c r="GYY334" s="2"/>
      <c r="GYZ334" s="402"/>
      <c r="GZA334" s="533" t="s">
        <v>287</v>
      </c>
      <c r="GZB334" s="2"/>
      <c r="GZC334" s="535">
        <f t="shared" ref="GZC334:GZF334" si="832">GZC301+GZC314+GZC327</f>
        <v>0</v>
      </c>
      <c r="GZD334" s="535">
        <f t="shared" si="832"/>
        <v>0</v>
      </c>
      <c r="GZE334" s="535">
        <f t="shared" si="832"/>
        <v>0</v>
      </c>
      <c r="GZF334" s="535">
        <f t="shared" si="832"/>
        <v>0</v>
      </c>
      <c r="GZG334" s="2"/>
      <c r="GZH334" s="402"/>
      <c r="GZI334" s="533" t="s">
        <v>287</v>
      </c>
      <c r="GZJ334" s="2"/>
      <c r="GZK334" s="535">
        <f t="shared" ref="GZK334:GZN334" si="833">GZK301+GZK314+GZK327</f>
        <v>0</v>
      </c>
      <c r="GZL334" s="535">
        <f t="shared" si="833"/>
        <v>0</v>
      </c>
      <c r="GZM334" s="535">
        <f t="shared" si="833"/>
        <v>0</v>
      </c>
      <c r="GZN334" s="535">
        <f t="shared" si="833"/>
        <v>0</v>
      </c>
      <c r="GZO334" s="2"/>
      <c r="GZP334" s="402"/>
      <c r="GZQ334" s="533" t="s">
        <v>287</v>
      </c>
      <c r="GZR334" s="2"/>
      <c r="GZS334" s="535">
        <f t="shared" ref="GZS334:GZV334" si="834">GZS301+GZS314+GZS327</f>
        <v>0</v>
      </c>
      <c r="GZT334" s="535">
        <f t="shared" si="834"/>
        <v>0</v>
      </c>
      <c r="GZU334" s="535">
        <f t="shared" si="834"/>
        <v>0</v>
      </c>
      <c r="GZV334" s="535">
        <f t="shared" si="834"/>
        <v>0</v>
      </c>
      <c r="GZW334" s="2"/>
      <c r="GZX334" s="402"/>
      <c r="GZY334" s="533" t="s">
        <v>287</v>
      </c>
      <c r="GZZ334" s="2"/>
      <c r="HAA334" s="535">
        <f t="shared" ref="HAA334:HAD334" si="835">HAA301+HAA314+HAA327</f>
        <v>0</v>
      </c>
      <c r="HAB334" s="535">
        <f t="shared" si="835"/>
        <v>0</v>
      </c>
      <c r="HAC334" s="535">
        <f t="shared" si="835"/>
        <v>0</v>
      </c>
      <c r="HAD334" s="535">
        <f t="shared" si="835"/>
        <v>0</v>
      </c>
      <c r="HAE334" s="2"/>
      <c r="HAF334" s="402"/>
      <c r="HAG334" s="533" t="s">
        <v>287</v>
      </c>
      <c r="HAH334" s="2"/>
      <c r="HAI334" s="535">
        <f t="shared" ref="HAI334:HAL334" si="836">HAI301+HAI314+HAI327</f>
        <v>0</v>
      </c>
      <c r="HAJ334" s="535">
        <f t="shared" si="836"/>
        <v>0</v>
      </c>
      <c r="HAK334" s="535">
        <f t="shared" si="836"/>
        <v>0</v>
      </c>
      <c r="HAL334" s="535">
        <f t="shared" si="836"/>
        <v>0</v>
      </c>
      <c r="HAM334" s="2"/>
      <c r="HAN334" s="402"/>
      <c r="HAO334" s="533" t="s">
        <v>287</v>
      </c>
      <c r="HAP334" s="2"/>
      <c r="HAQ334" s="535">
        <f t="shared" ref="HAQ334:HAT334" si="837">HAQ301+HAQ314+HAQ327</f>
        <v>0</v>
      </c>
      <c r="HAR334" s="535">
        <f t="shared" si="837"/>
        <v>0</v>
      </c>
      <c r="HAS334" s="535">
        <f t="shared" si="837"/>
        <v>0</v>
      </c>
      <c r="HAT334" s="535">
        <f t="shared" si="837"/>
        <v>0</v>
      </c>
      <c r="HAU334" s="2"/>
      <c r="HAV334" s="402"/>
      <c r="HAW334" s="533" t="s">
        <v>287</v>
      </c>
      <c r="HAX334" s="2"/>
      <c r="HAY334" s="535">
        <f t="shared" ref="HAY334:HBB334" si="838">HAY301+HAY314+HAY327</f>
        <v>0</v>
      </c>
      <c r="HAZ334" s="535">
        <f t="shared" si="838"/>
        <v>0</v>
      </c>
      <c r="HBA334" s="535">
        <f t="shared" si="838"/>
        <v>0</v>
      </c>
      <c r="HBB334" s="535">
        <f t="shared" si="838"/>
        <v>0</v>
      </c>
      <c r="HBC334" s="2"/>
      <c r="HBD334" s="402"/>
      <c r="HBE334" s="533" t="s">
        <v>287</v>
      </c>
      <c r="HBF334" s="2"/>
      <c r="HBG334" s="535">
        <f t="shared" ref="HBG334:HBJ334" si="839">HBG301+HBG314+HBG327</f>
        <v>0</v>
      </c>
      <c r="HBH334" s="535">
        <f t="shared" si="839"/>
        <v>0</v>
      </c>
      <c r="HBI334" s="535">
        <f t="shared" si="839"/>
        <v>0</v>
      </c>
      <c r="HBJ334" s="535">
        <f t="shared" si="839"/>
        <v>0</v>
      </c>
      <c r="HBK334" s="2"/>
      <c r="HBL334" s="402"/>
      <c r="HBM334" s="533" t="s">
        <v>287</v>
      </c>
      <c r="HBN334" s="2"/>
      <c r="HBO334" s="535">
        <f t="shared" ref="HBO334:HBR334" si="840">HBO301+HBO314+HBO327</f>
        <v>0</v>
      </c>
      <c r="HBP334" s="535">
        <f t="shared" si="840"/>
        <v>0</v>
      </c>
      <c r="HBQ334" s="535">
        <f t="shared" si="840"/>
        <v>0</v>
      </c>
      <c r="HBR334" s="535">
        <f t="shared" si="840"/>
        <v>0</v>
      </c>
      <c r="HBS334" s="2"/>
      <c r="HBT334" s="402"/>
      <c r="HBU334" s="533" t="s">
        <v>287</v>
      </c>
      <c r="HBV334" s="2"/>
      <c r="HBW334" s="535">
        <f t="shared" ref="HBW334:HBZ334" si="841">HBW301+HBW314+HBW327</f>
        <v>0</v>
      </c>
      <c r="HBX334" s="535">
        <f t="shared" si="841"/>
        <v>0</v>
      </c>
      <c r="HBY334" s="535">
        <f t="shared" si="841"/>
        <v>0</v>
      </c>
      <c r="HBZ334" s="535">
        <f t="shared" si="841"/>
        <v>0</v>
      </c>
      <c r="HCA334" s="2"/>
      <c r="HCB334" s="402"/>
      <c r="HCC334" s="533" t="s">
        <v>287</v>
      </c>
      <c r="HCD334" s="2"/>
      <c r="HCE334" s="535">
        <f t="shared" ref="HCE334:HCH334" si="842">HCE301+HCE314+HCE327</f>
        <v>0</v>
      </c>
      <c r="HCF334" s="535">
        <f t="shared" si="842"/>
        <v>0</v>
      </c>
      <c r="HCG334" s="535">
        <f t="shared" si="842"/>
        <v>0</v>
      </c>
      <c r="HCH334" s="535">
        <f t="shared" si="842"/>
        <v>0</v>
      </c>
      <c r="HCI334" s="2"/>
      <c r="HCJ334" s="402"/>
      <c r="HCK334" s="533" t="s">
        <v>287</v>
      </c>
      <c r="HCL334" s="2"/>
      <c r="HCM334" s="535">
        <f t="shared" ref="HCM334:HCP334" si="843">HCM301+HCM314+HCM327</f>
        <v>0</v>
      </c>
      <c r="HCN334" s="535">
        <f t="shared" si="843"/>
        <v>0</v>
      </c>
      <c r="HCO334" s="535">
        <f t="shared" si="843"/>
        <v>0</v>
      </c>
      <c r="HCP334" s="535">
        <f t="shared" si="843"/>
        <v>0</v>
      </c>
      <c r="HCQ334" s="2"/>
      <c r="HCR334" s="402"/>
      <c r="HCS334" s="533" t="s">
        <v>287</v>
      </c>
      <c r="HCT334" s="2"/>
      <c r="HCU334" s="535">
        <f t="shared" ref="HCU334:HCX334" si="844">HCU301+HCU314+HCU327</f>
        <v>0</v>
      </c>
      <c r="HCV334" s="535">
        <f t="shared" si="844"/>
        <v>0</v>
      </c>
      <c r="HCW334" s="535">
        <f t="shared" si="844"/>
        <v>0</v>
      </c>
      <c r="HCX334" s="535">
        <f t="shared" si="844"/>
        <v>0</v>
      </c>
      <c r="HCY334" s="2"/>
      <c r="HCZ334" s="402"/>
      <c r="HDA334" s="533" t="s">
        <v>287</v>
      </c>
      <c r="HDB334" s="2"/>
      <c r="HDC334" s="535">
        <f t="shared" ref="HDC334:HDF334" si="845">HDC301+HDC314+HDC327</f>
        <v>0</v>
      </c>
      <c r="HDD334" s="535">
        <f t="shared" si="845"/>
        <v>0</v>
      </c>
      <c r="HDE334" s="535">
        <f t="shared" si="845"/>
        <v>0</v>
      </c>
      <c r="HDF334" s="535">
        <f t="shared" si="845"/>
        <v>0</v>
      </c>
      <c r="HDG334" s="2"/>
      <c r="HDH334" s="402"/>
      <c r="HDI334" s="533" t="s">
        <v>287</v>
      </c>
      <c r="HDJ334" s="2"/>
      <c r="HDK334" s="535">
        <f t="shared" ref="HDK334:HDN334" si="846">HDK301+HDK314+HDK327</f>
        <v>0</v>
      </c>
      <c r="HDL334" s="535">
        <f t="shared" si="846"/>
        <v>0</v>
      </c>
      <c r="HDM334" s="535">
        <f t="shared" si="846"/>
        <v>0</v>
      </c>
      <c r="HDN334" s="535">
        <f t="shared" si="846"/>
        <v>0</v>
      </c>
      <c r="HDO334" s="2"/>
      <c r="HDP334" s="402"/>
      <c r="HDQ334" s="533" t="s">
        <v>287</v>
      </c>
      <c r="HDR334" s="2"/>
      <c r="HDS334" s="535">
        <f t="shared" ref="HDS334:HDV334" si="847">HDS301+HDS314+HDS327</f>
        <v>0</v>
      </c>
      <c r="HDT334" s="535">
        <f t="shared" si="847"/>
        <v>0</v>
      </c>
      <c r="HDU334" s="535">
        <f t="shared" si="847"/>
        <v>0</v>
      </c>
      <c r="HDV334" s="535">
        <f t="shared" si="847"/>
        <v>0</v>
      </c>
      <c r="HDW334" s="2"/>
      <c r="HDX334" s="402"/>
      <c r="HDY334" s="533" t="s">
        <v>287</v>
      </c>
      <c r="HDZ334" s="2"/>
      <c r="HEA334" s="535">
        <f t="shared" ref="HEA334:HED334" si="848">HEA301+HEA314+HEA327</f>
        <v>0</v>
      </c>
      <c r="HEB334" s="535">
        <f t="shared" si="848"/>
        <v>0</v>
      </c>
      <c r="HEC334" s="535">
        <f t="shared" si="848"/>
        <v>0</v>
      </c>
      <c r="HED334" s="535">
        <f t="shared" si="848"/>
        <v>0</v>
      </c>
      <c r="HEE334" s="2"/>
      <c r="HEF334" s="402"/>
      <c r="HEG334" s="533" t="s">
        <v>287</v>
      </c>
      <c r="HEH334" s="2"/>
      <c r="HEI334" s="535">
        <f t="shared" ref="HEI334:HEL334" si="849">HEI301+HEI314+HEI327</f>
        <v>0</v>
      </c>
      <c r="HEJ334" s="535">
        <f t="shared" si="849"/>
        <v>0</v>
      </c>
      <c r="HEK334" s="535">
        <f t="shared" si="849"/>
        <v>0</v>
      </c>
      <c r="HEL334" s="535">
        <f t="shared" si="849"/>
        <v>0</v>
      </c>
      <c r="HEM334" s="2"/>
      <c r="HEN334" s="402"/>
      <c r="HEO334" s="533" t="s">
        <v>287</v>
      </c>
      <c r="HEP334" s="2"/>
      <c r="HEQ334" s="535">
        <f t="shared" ref="HEQ334:HET334" si="850">HEQ301+HEQ314+HEQ327</f>
        <v>0</v>
      </c>
      <c r="HER334" s="535">
        <f t="shared" si="850"/>
        <v>0</v>
      </c>
      <c r="HES334" s="535">
        <f t="shared" si="850"/>
        <v>0</v>
      </c>
      <c r="HET334" s="535">
        <f t="shared" si="850"/>
        <v>0</v>
      </c>
      <c r="HEU334" s="2"/>
      <c r="HEV334" s="402"/>
      <c r="HEW334" s="533" t="s">
        <v>287</v>
      </c>
      <c r="HEX334" s="2"/>
      <c r="HEY334" s="535">
        <f t="shared" ref="HEY334:HFB334" si="851">HEY301+HEY314+HEY327</f>
        <v>0</v>
      </c>
      <c r="HEZ334" s="535">
        <f t="shared" si="851"/>
        <v>0</v>
      </c>
      <c r="HFA334" s="535">
        <f t="shared" si="851"/>
        <v>0</v>
      </c>
      <c r="HFB334" s="535">
        <f t="shared" si="851"/>
        <v>0</v>
      </c>
      <c r="HFC334" s="2"/>
      <c r="HFD334" s="402"/>
      <c r="HFE334" s="533" t="s">
        <v>287</v>
      </c>
      <c r="HFF334" s="2"/>
      <c r="HFG334" s="535">
        <f t="shared" ref="HFG334:HFJ334" si="852">HFG301+HFG314+HFG327</f>
        <v>0</v>
      </c>
      <c r="HFH334" s="535">
        <f t="shared" si="852"/>
        <v>0</v>
      </c>
      <c r="HFI334" s="535">
        <f t="shared" si="852"/>
        <v>0</v>
      </c>
      <c r="HFJ334" s="535">
        <f t="shared" si="852"/>
        <v>0</v>
      </c>
      <c r="HFK334" s="2"/>
      <c r="HFL334" s="402"/>
      <c r="HFM334" s="533" t="s">
        <v>287</v>
      </c>
      <c r="HFN334" s="2"/>
      <c r="HFO334" s="535">
        <f t="shared" ref="HFO334:HFR334" si="853">HFO301+HFO314+HFO327</f>
        <v>0</v>
      </c>
      <c r="HFP334" s="535">
        <f t="shared" si="853"/>
        <v>0</v>
      </c>
      <c r="HFQ334" s="535">
        <f t="shared" si="853"/>
        <v>0</v>
      </c>
      <c r="HFR334" s="535">
        <f t="shared" si="853"/>
        <v>0</v>
      </c>
      <c r="HFS334" s="2"/>
      <c r="HFT334" s="402"/>
      <c r="HFU334" s="533" t="s">
        <v>287</v>
      </c>
      <c r="HFV334" s="2"/>
      <c r="HFW334" s="535">
        <f t="shared" ref="HFW334:HFZ334" si="854">HFW301+HFW314+HFW327</f>
        <v>0</v>
      </c>
      <c r="HFX334" s="535">
        <f t="shared" si="854"/>
        <v>0</v>
      </c>
      <c r="HFY334" s="535">
        <f t="shared" si="854"/>
        <v>0</v>
      </c>
      <c r="HFZ334" s="535">
        <f t="shared" si="854"/>
        <v>0</v>
      </c>
      <c r="HGA334" s="2"/>
      <c r="HGB334" s="402"/>
      <c r="HGC334" s="533" t="s">
        <v>287</v>
      </c>
      <c r="HGD334" s="2"/>
      <c r="HGE334" s="535">
        <f t="shared" ref="HGE334:HGH334" si="855">HGE301+HGE314+HGE327</f>
        <v>0</v>
      </c>
      <c r="HGF334" s="535">
        <f t="shared" si="855"/>
        <v>0</v>
      </c>
      <c r="HGG334" s="535">
        <f t="shared" si="855"/>
        <v>0</v>
      </c>
      <c r="HGH334" s="535">
        <f t="shared" si="855"/>
        <v>0</v>
      </c>
      <c r="HGI334" s="2"/>
      <c r="HGJ334" s="402"/>
      <c r="HGK334" s="533" t="s">
        <v>287</v>
      </c>
      <c r="HGL334" s="2"/>
      <c r="HGM334" s="535">
        <f t="shared" ref="HGM334:HGP334" si="856">HGM301+HGM314+HGM327</f>
        <v>0</v>
      </c>
      <c r="HGN334" s="535">
        <f t="shared" si="856"/>
        <v>0</v>
      </c>
      <c r="HGO334" s="535">
        <f t="shared" si="856"/>
        <v>0</v>
      </c>
      <c r="HGP334" s="535">
        <f t="shared" si="856"/>
        <v>0</v>
      </c>
      <c r="HGQ334" s="2"/>
      <c r="HGR334" s="402"/>
      <c r="HGS334" s="533" t="s">
        <v>287</v>
      </c>
      <c r="HGT334" s="2"/>
      <c r="HGU334" s="535">
        <f t="shared" ref="HGU334:HGX334" si="857">HGU301+HGU314+HGU327</f>
        <v>0</v>
      </c>
      <c r="HGV334" s="535">
        <f t="shared" si="857"/>
        <v>0</v>
      </c>
      <c r="HGW334" s="535">
        <f t="shared" si="857"/>
        <v>0</v>
      </c>
      <c r="HGX334" s="535">
        <f t="shared" si="857"/>
        <v>0</v>
      </c>
      <c r="HGY334" s="2"/>
      <c r="HGZ334" s="402"/>
      <c r="HHA334" s="533" t="s">
        <v>287</v>
      </c>
      <c r="HHB334" s="2"/>
      <c r="HHC334" s="535">
        <f t="shared" ref="HHC334:HHF334" si="858">HHC301+HHC314+HHC327</f>
        <v>0</v>
      </c>
      <c r="HHD334" s="535">
        <f t="shared" si="858"/>
        <v>0</v>
      </c>
      <c r="HHE334" s="535">
        <f t="shared" si="858"/>
        <v>0</v>
      </c>
      <c r="HHF334" s="535">
        <f t="shared" si="858"/>
        <v>0</v>
      </c>
      <c r="HHG334" s="2"/>
      <c r="HHH334" s="402"/>
      <c r="HHI334" s="533" t="s">
        <v>287</v>
      </c>
      <c r="HHJ334" s="2"/>
      <c r="HHK334" s="535">
        <f t="shared" ref="HHK334:HHN334" si="859">HHK301+HHK314+HHK327</f>
        <v>0</v>
      </c>
      <c r="HHL334" s="535">
        <f t="shared" si="859"/>
        <v>0</v>
      </c>
      <c r="HHM334" s="535">
        <f t="shared" si="859"/>
        <v>0</v>
      </c>
      <c r="HHN334" s="535">
        <f t="shared" si="859"/>
        <v>0</v>
      </c>
      <c r="HHO334" s="2"/>
      <c r="HHP334" s="402"/>
      <c r="HHQ334" s="533" t="s">
        <v>287</v>
      </c>
      <c r="HHR334" s="2"/>
      <c r="HHS334" s="535">
        <f t="shared" ref="HHS334:HHV334" si="860">HHS301+HHS314+HHS327</f>
        <v>0</v>
      </c>
      <c r="HHT334" s="535">
        <f t="shared" si="860"/>
        <v>0</v>
      </c>
      <c r="HHU334" s="535">
        <f t="shared" si="860"/>
        <v>0</v>
      </c>
      <c r="HHV334" s="535">
        <f t="shared" si="860"/>
        <v>0</v>
      </c>
      <c r="HHW334" s="2"/>
      <c r="HHX334" s="402"/>
      <c r="HHY334" s="533" t="s">
        <v>287</v>
      </c>
      <c r="HHZ334" s="2"/>
      <c r="HIA334" s="535">
        <f t="shared" ref="HIA334:HID334" si="861">HIA301+HIA314+HIA327</f>
        <v>0</v>
      </c>
      <c r="HIB334" s="535">
        <f t="shared" si="861"/>
        <v>0</v>
      </c>
      <c r="HIC334" s="535">
        <f t="shared" si="861"/>
        <v>0</v>
      </c>
      <c r="HID334" s="535">
        <f t="shared" si="861"/>
        <v>0</v>
      </c>
      <c r="HIE334" s="2"/>
      <c r="HIF334" s="402"/>
      <c r="HIG334" s="533" t="s">
        <v>287</v>
      </c>
      <c r="HIH334" s="2"/>
      <c r="HII334" s="535">
        <f t="shared" ref="HII334:HIL334" si="862">HII301+HII314+HII327</f>
        <v>0</v>
      </c>
      <c r="HIJ334" s="535">
        <f t="shared" si="862"/>
        <v>0</v>
      </c>
      <c r="HIK334" s="535">
        <f t="shared" si="862"/>
        <v>0</v>
      </c>
      <c r="HIL334" s="535">
        <f t="shared" si="862"/>
        <v>0</v>
      </c>
      <c r="HIM334" s="2"/>
      <c r="HIN334" s="402"/>
      <c r="HIO334" s="533" t="s">
        <v>287</v>
      </c>
      <c r="HIP334" s="2"/>
      <c r="HIQ334" s="535">
        <f t="shared" ref="HIQ334:HIT334" si="863">HIQ301+HIQ314+HIQ327</f>
        <v>0</v>
      </c>
      <c r="HIR334" s="535">
        <f t="shared" si="863"/>
        <v>0</v>
      </c>
      <c r="HIS334" s="535">
        <f t="shared" si="863"/>
        <v>0</v>
      </c>
      <c r="HIT334" s="535">
        <f t="shared" si="863"/>
        <v>0</v>
      </c>
      <c r="HIU334" s="2"/>
      <c r="HIV334" s="402"/>
      <c r="HIW334" s="533" t="s">
        <v>287</v>
      </c>
      <c r="HIX334" s="2"/>
      <c r="HIY334" s="535">
        <f t="shared" ref="HIY334:HJB334" si="864">HIY301+HIY314+HIY327</f>
        <v>0</v>
      </c>
      <c r="HIZ334" s="535">
        <f t="shared" si="864"/>
        <v>0</v>
      </c>
      <c r="HJA334" s="535">
        <f t="shared" si="864"/>
        <v>0</v>
      </c>
      <c r="HJB334" s="535">
        <f t="shared" si="864"/>
        <v>0</v>
      </c>
      <c r="HJC334" s="2"/>
      <c r="HJD334" s="402"/>
      <c r="HJE334" s="533" t="s">
        <v>287</v>
      </c>
      <c r="HJF334" s="2"/>
      <c r="HJG334" s="535">
        <f t="shared" ref="HJG334:HJJ334" si="865">HJG301+HJG314+HJG327</f>
        <v>0</v>
      </c>
      <c r="HJH334" s="535">
        <f t="shared" si="865"/>
        <v>0</v>
      </c>
      <c r="HJI334" s="535">
        <f t="shared" si="865"/>
        <v>0</v>
      </c>
      <c r="HJJ334" s="535">
        <f t="shared" si="865"/>
        <v>0</v>
      </c>
      <c r="HJK334" s="2"/>
      <c r="HJL334" s="402"/>
      <c r="HJM334" s="533" t="s">
        <v>287</v>
      </c>
      <c r="HJN334" s="2"/>
      <c r="HJO334" s="535">
        <f t="shared" ref="HJO334:HJR334" si="866">HJO301+HJO314+HJO327</f>
        <v>0</v>
      </c>
      <c r="HJP334" s="535">
        <f t="shared" si="866"/>
        <v>0</v>
      </c>
      <c r="HJQ334" s="535">
        <f t="shared" si="866"/>
        <v>0</v>
      </c>
      <c r="HJR334" s="535">
        <f t="shared" si="866"/>
        <v>0</v>
      </c>
      <c r="HJS334" s="2"/>
      <c r="HJT334" s="402"/>
      <c r="HJU334" s="533" t="s">
        <v>287</v>
      </c>
      <c r="HJV334" s="2"/>
      <c r="HJW334" s="535">
        <f t="shared" ref="HJW334:HJZ334" si="867">HJW301+HJW314+HJW327</f>
        <v>0</v>
      </c>
      <c r="HJX334" s="535">
        <f t="shared" si="867"/>
        <v>0</v>
      </c>
      <c r="HJY334" s="535">
        <f t="shared" si="867"/>
        <v>0</v>
      </c>
      <c r="HJZ334" s="535">
        <f t="shared" si="867"/>
        <v>0</v>
      </c>
      <c r="HKA334" s="2"/>
      <c r="HKB334" s="402"/>
      <c r="HKC334" s="533" t="s">
        <v>287</v>
      </c>
      <c r="HKD334" s="2"/>
      <c r="HKE334" s="535">
        <f t="shared" ref="HKE334:HKH334" si="868">HKE301+HKE314+HKE327</f>
        <v>0</v>
      </c>
      <c r="HKF334" s="535">
        <f t="shared" si="868"/>
        <v>0</v>
      </c>
      <c r="HKG334" s="535">
        <f t="shared" si="868"/>
        <v>0</v>
      </c>
      <c r="HKH334" s="535">
        <f t="shared" si="868"/>
        <v>0</v>
      </c>
      <c r="HKI334" s="2"/>
      <c r="HKJ334" s="402"/>
      <c r="HKK334" s="533" t="s">
        <v>287</v>
      </c>
      <c r="HKL334" s="2"/>
      <c r="HKM334" s="535">
        <f t="shared" ref="HKM334:HKP334" si="869">HKM301+HKM314+HKM327</f>
        <v>0</v>
      </c>
      <c r="HKN334" s="535">
        <f t="shared" si="869"/>
        <v>0</v>
      </c>
      <c r="HKO334" s="535">
        <f t="shared" si="869"/>
        <v>0</v>
      </c>
      <c r="HKP334" s="535">
        <f t="shared" si="869"/>
        <v>0</v>
      </c>
      <c r="HKQ334" s="2"/>
      <c r="HKR334" s="402"/>
      <c r="HKS334" s="533" t="s">
        <v>287</v>
      </c>
      <c r="HKT334" s="2"/>
      <c r="HKU334" s="535">
        <f t="shared" ref="HKU334:HKX334" si="870">HKU301+HKU314+HKU327</f>
        <v>0</v>
      </c>
      <c r="HKV334" s="535">
        <f t="shared" si="870"/>
        <v>0</v>
      </c>
      <c r="HKW334" s="535">
        <f t="shared" si="870"/>
        <v>0</v>
      </c>
      <c r="HKX334" s="535">
        <f t="shared" si="870"/>
        <v>0</v>
      </c>
      <c r="HKY334" s="2"/>
      <c r="HKZ334" s="402"/>
      <c r="HLA334" s="533" t="s">
        <v>287</v>
      </c>
      <c r="HLB334" s="2"/>
      <c r="HLC334" s="535">
        <f t="shared" ref="HLC334:HLF334" si="871">HLC301+HLC314+HLC327</f>
        <v>0</v>
      </c>
      <c r="HLD334" s="535">
        <f t="shared" si="871"/>
        <v>0</v>
      </c>
      <c r="HLE334" s="535">
        <f t="shared" si="871"/>
        <v>0</v>
      </c>
      <c r="HLF334" s="535">
        <f t="shared" si="871"/>
        <v>0</v>
      </c>
      <c r="HLG334" s="2"/>
      <c r="HLH334" s="402"/>
      <c r="HLI334" s="533" t="s">
        <v>287</v>
      </c>
      <c r="HLJ334" s="2"/>
      <c r="HLK334" s="535">
        <f t="shared" ref="HLK334:HLN334" si="872">HLK301+HLK314+HLK327</f>
        <v>0</v>
      </c>
      <c r="HLL334" s="535">
        <f t="shared" si="872"/>
        <v>0</v>
      </c>
      <c r="HLM334" s="535">
        <f t="shared" si="872"/>
        <v>0</v>
      </c>
      <c r="HLN334" s="535">
        <f t="shared" si="872"/>
        <v>0</v>
      </c>
      <c r="HLO334" s="2"/>
      <c r="HLP334" s="402"/>
      <c r="HLQ334" s="533" t="s">
        <v>287</v>
      </c>
      <c r="HLR334" s="2"/>
      <c r="HLS334" s="535">
        <f t="shared" ref="HLS334:HLV334" si="873">HLS301+HLS314+HLS327</f>
        <v>0</v>
      </c>
      <c r="HLT334" s="535">
        <f t="shared" si="873"/>
        <v>0</v>
      </c>
      <c r="HLU334" s="535">
        <f t="shared" si="873"/>
        <v>0</v>
      </c>
      <c r="HLV334" s="535">
        <f t="shared" si="873"/>
        <v>0</v>
      </c>
      <c r="HLW334" s="2"/>
      <c r="HLX334" s="402"/>
      <c r="HLY334" s="533" t="s">
        <v>287</v>
      </c>
      <c r="HLZ334" s="2"/>
      <c r="HMA334" s="535">
        <f t="shared" ref="HMA334:HMD334" si="874">HMA301+HMA314+HMA327</f>
        <v>0</v>
      </c>
      <c r="HMB334" s="535">
        <f t="shared" si="874"/>
        <v>0</v>
      </c>
      <c r="HMC334" s="535">
        <f t="shared" si="874"/>
        <v>0</v>
      </c>
      <c r="HMD334" s="535">
        <f t="shared" si="874"/>
        <v>0</v>
      </c>
      <c r="HME334" s="2"/>
      <c r="HMF334" s="402"/>
      <c r="HMG334" s="533" t="s">
        <v>287</v>
      </c>
      <c r="HMH334" s="2"/>
      <c r="HMI334" s="535">
        <f t="shared" ref="HMI334:HML334" si="875">HMI301+HMI314+HMI327</f>
        <v>0</v>
      </c>
      <c r="HMJ334" s="535">
        <f t="shared" si="875"/>
        <v>0</v>
      </c>
      <c r="HMK334" s="535">
        <f t="shared" si="875"/>
        <v>0</v>
      </c>
      <c r="HML334" s="535">
        <f t="shared" si="875"/>
        <v>0</v>
      </c>
      <c r="HMM334" s="2"/>
      <c r="HMN334" s="402"/>
      <c r="HMO334" s="533" t="s">
        <v>287</v>
      </c>
      <c r="HMP334" s="2"/>
      <c r="HMQ334" s="535">
        <f t="shared" ref="HMQ334:HMT334" si="876">HMQ301+HMQ314+HMQ327</f>
        <v>0</v>
      </c>
      <c r="HMR334" s="535">
        <f t="shared" si="876"/>
        <v>0</v>
      </c>
      <c r="HMS334" s="535">
        <f t="shared" si="876"/>
        <v>0</v>
      </c>
      <c r="HMT334" s="535">
        <f t="shared" si="876"/>
        <v>0</v>
      </c>
      <c r="HMU334" s="2"/>
      <c r="HMV334" s="402"/>
      <c r="HMW334" s="533" t="s">
        <v>287</v>
      </c>
      <c r="HMX334" s="2"/>
      <c r="HMY334" s="535">
        <f t="shared" ref="HMY334:HNB334" si="877">HMY301+HMY314+HMY327</f>
        <v>0</v>
      </c>
      <c r="HMZ334" s="535">
        <f t="shared" si="877"/>
        <v>0</v>
      </c>
      <c r="HNA334" s="535">
        <f t="shared" si="877"/>
        <v>0</v>
      </c>
      <c r="HNB334" s="535">
        <f t="shared" si="877"/>
        <v>0</v>
      </c>
      <c r="HNC334" s="2"/>
      <c r="HND334" s="402"/>
      <c r="HNE334" s="533" t="s">
        <v>287</v>
      </c>
      <c r="HNF334" s="2"/>
      <c r="HNG334" s="535">
        <f t="shared" ref="HNG334:HNJ334" si="878">HNG301+HNG314+HNG327</f>
        <v>0</v>
      </c>
      <c r="HNH334" s="535">
        <f t="shared" si="878"/>
        <v>0</v>
      </c>
      <c r="HNI334" s="535">
        <f t="shared" si="878"/>
        <v>0</v>
      </c>
      <c r="HNJ334" s="535">
        <f t="shared" si="878"/>
        <v>0</v>
      </c>
      <c r="HNK334" s="2"/>
      <c r="HNL334" s="402"/>
      <c r="HNM334" s="533" t="s">
        <v>287</v>
      </c>
      <c r="HNN334" s="2"/>
      <c r="HNO334" s="535">
        <f t="shared" ref="HNO334:HNR334" si="879">HNO301+HNO314+HNO327</f>
        <v>0</v>
      </c>
      <c r="HNP334" s="535">
        <f t="shared" si="879"/>
        <v>0</v>
      </c>
      <c r="HNQ334" s="535">
        <f t="shared" si="879"/>
        <v>0</v>
      </c>
      <c r="HNR334" s="535">
        <f t="shared" si="879"/>
        <v>0</v>
      </c>
      <c r="HNS334" s="2"/>
      <c r="HNT334" s="402"/>
      <c r="HNU334" s="533" t="s">
        <v>287</v>
      </c>
      <c r="HNV334" s="2"/>
      <c r="HNW334" s="535">
        <f t="shared" ref="HNW334:HNZ334" si="880">HNW301+HNW314+HNW327</f>
        <v>0</v>
      </c>
      <c r="HNX334" s="535">
        <f t="shared" si="880"/>
        <v>0</v>
      </c>
      <c r="HNY334" s="535">
        <f t="shared" si="880"/>
        <v>0</v>
      </c>
      <c r="HNZ334" s="535">
        <f t="shared" si="880"/>
        <v>0</v>
      </c>
      <c r="HOA334" s="2"/>
      <c r="HOB334" s="402"/>
      <c r="HOC334" s="533" t="s">
        <v>287</v>
      </c>
      <c r="HOD334" s="2"/>
      <c r="HOE334" s="535">
        <f t="shared" ref="HOE334:HOH334" si="881">HOE301+HOE314+HOE327</f>
        <v>0</v>
      </c>
      <c r="HOF334" s="535">
        <f t="shared" si="881"/>
        <v>0</v>
      </c>
      <c r="HOG334" s="535">
        <f t="shared" si="881"/>
        <v>0</v>
      </c>
      <c r="HOH334" s="535">
        <f t="shared" si="881"/>
        <v>0</v>
      </c>
      <c r="HOI334" s="2"/>
      <c r="HOJ334" s="402"/>
      <c r="HOK334" s="533" t="s">
        <v>287</v>
      </c>
      <c r="HOL334" s="2"/>
      <c r="HOM334" s="535">
        <f t="shared" ref="HOM334:HOP334" si="882">HOM301+HOM314+HOM327</f>
        <v>0</v>
      </c>
      <c r="HON334" s="535">
        <f t="shared" si="882"/>
        <v>0</v>
      </c>
      <c r="HOO334" s="535">
        <f t="shared" si="882"/>
        <v>0</v>
      </c>
      <c r="HOP334" s="535">
        <f t="shared" si="882"/>
        <v>0</v>
      </c>
      <c r="HOQ334" s="2"/>
      <c r="HOR334" s="402"/>
      <c r="HOS334" s="533" t="s">
        <v>287</v>
      </c>
      <c r="HOT334" s="2"/>
      <c r="HOU334" s="535">
        <f t="shared" ref="HOU334:HOX334" si="883">HOU301+HOU314+HOU327</f>
        <v>0</v>
      </c>
      <c r="HOV334" s="535">
        <f t="shared" si="883"/>
        <v>0</v>
      </c>
      <c r="HOW334" s="535">
        <f t="shared" si="883"/>
        <v>0</v>
      </c>
      <c r="HOX334" s="535">
        <f t="shared" si="883"/>
        <v>0</v>
      </c>
      <c r="HOY334" s="2"/>
      <c r="HOZ334" s="402"/>
      <c r="HPA334" s="533" t="s">
        <v>287</v>
      </c>
      <c r="HPB334" s="2"/>
      <c r="HPC334" s="535">
        <f t="shared" ref="HPC334:HPF334" si="884">HPC301+HPC314+HPC327</f>
        <v>0</v>
      </c>
      <c r="HPD334" s="535">
        <f t="shared" si="884"/>
        <v>0</v>
      </c>
      <c r="HPE334" s="535">
        <f t="shared" si="884"/>
        <v>0</v>
      </c>
      <c r="HPF334" s="535">
        <f t="shared" si="884"/>
        <v>0</v>
      </c>
      <c r="HPG334" s="2"/>
      <c r="HPH334" s="402"/>
      <c r="HPI334" s="533" t="s">
        <v>287</v>
      </c>
      <c r="HPJ334" s="2"/>
      <c r="HPK334" s="535">
        <f t="shared" ref="HPK334:HPN334" si="885">HPK301+HPK314+HPK327</f>
        <v>0</v>
      </c>
      <c r="HPL334" s="535">
        <f t="shared" si="885"/>
        <v>0</v>
      </c>
      <c r="HPM334" s="535">
        <f t="shared" si="885"/>
        <v>0</v>
      </c>
      <c r="HPN334" s="535">
        <f t="shared" si="885"/>
        <v>0</v>
      </c>
      <c r="HPO334" s="2"/>
      <c r="HPP334" s="402"/>
      <c r="HPQ334" s="533" t="s">
        <v>287</v>
      </c>
      <c r="HPR334" s="2"/>
      <c r="HPS334" s="535">
        <f t="shared" ref="HPS334:HPV334" si="886">HPS301+HPS314+HPS327</f>
        <v>0</v>
      </c>
      <c r="HPT334" s="535">
        <f t="shared" si="886"/>
        <v>0</v>
      </c>
      <c r="HPU334" s="535">
        <f t="shared" si="886"/>
        <v>0</v>
      </c>
      <c r="HPV334" s="535">
        <f t="shared" si="886"/>
        <v>0</v>
      </c>
      <c r="HPW334" s="2"/>
      <c r="HPX334" s="402"/>
      <c r="HPY334" s="533" t="s">
        <v>287</v>
      </c>
      <c r="HPZ334" s="2"/>
      <c r="HQA334" s="535">
        <f t="shared" ref="HQA334:HQD334" si="887">HQA301+HQA314+HQA327</f>
        <v>0</v>
      </c>
      <c r="HQB334" s="535">
        <f t="shared" si="887"/>
        <v>0</v>
      </c>
      <c r="HQC334" s="535">
        <f t="shared" si="887"/>
        <v>0</v>
      </c>
      <c r="HQD334" s="535">
        <f t="shared" si="887"/>
        <v>0</v>
      </c>
      <c r="HQE334" s="2"/>
      <c r="HQF334" s="402"/>
      <c r="HQG334" s="533" t="s">
        <v>287</v>
      </c>
      <c r="HQH334" s="2"/>
      <c r="HQI334" s="535">
        <f t="shared" ref="HQI334:HQL334" si="888">HQI301+HQI314+HQI327</f>
        <v>0</v>
      </c>
      <c r="HQJ334" s="535">
        <f t="shared" si="888"/>
        <v>0</v>
      </c>
      <c r="HQK334" s="535">
        <f t="shared" si="888"/>
        <v>0</v>
      </c>
      <c r="HQL334" s="535">
        <f t="shared" si="888"/>
        <v>0</v>
      </c>
      <c r="HQM334" s="2"/>
      <c r="HQN334" s="402"/>
      <c r="HQO334" s="533" t="s">
        <v>287</v>
      </c>
      <c r="HQP334" s="2"/>
      <c r="HQQ334" s="535">
        <f t="shared" ref="HQQ334:HQT334" si="889">HQQ301+HQQ314+HQQ327</f>
        <v>0</v>
      </c>
      <c r="HQR334" s="535">
        <f t="shared" si="889"/>
        <v>0</v>
      </c>
      <c r="HQS334" s="535">
        <f t="shared" si="889"/>
        <v>0</v>
      </c>
      <c r="HQT334" s="535">
        <f t="shared" si="889"/>
        <v>0</v>
      </c>
      <c r="HQU334" s="2"/>
      <c r="HQV334" s="402"/>
      <c r="HQW334" s="533" t="s">
        <v>287</v>
      </c>
      <c r="HQX334" s="2"/>
      <c r="HQY334" s="535">
        <f t="shared" ref="HQY334:HRB334" si="890">HQY301+HQY314+HQY327</f>
        <v>0</v>
      </c>
      <c r="HQZ334" s="535">
        <f t="shared" si="890"/>
        <v>0</v>
      </c>
      <c r="HRA334" s="535">
        <f t="shared" si="890"/>
        <v>0</v>
      </c>
      <c r="HRB334" s="535">
        <f t="shared" si="890"/>
        <v>0</v>
      </c>
      <c r="HRC334" s="2"/>
      <c r="HRD334" s="402"/>
      <c r="HRE334" s="533" t="s">
        <v>287</v>
      </c>
      <c r="HRF334" s="2"/>
      <c r="HRG334" s="535">
        <f t="shared" ref="HRG334:HRJ334" si="891">HRG301+HRG314+HRG327</f>
        <v>0</v>
      </c>
      <c r="HRH334" s="535">
        <f t="shared" si="891"/>
        <v>0</v>
      </c>
      <c r="HRI334" s="535">
        <f t="shared" si="891"/>
        <v>0</v>
      </c>
      <c r="HRJ334" s="535">
        <f t="shared" si="891"/>
        <v>0</v>
      </c>
      <c r="HRK334" s="2"/>
      <c r="HRL334" s="402"/>
      <c r="HRM334" s="533" t="s">
        <v>287</v>
      </c>
      <c r="HRN334" s="2"/>
      <c r="HRO334" s="535">
        <f t="shared" ref="HRO334:HRR334" si="892">HRO301+HRO314+HRO327</f>
        <v>0</v>
      </c>
      <c r="HRP334" s="535">
        <f t="shared" si="892"/>
        <v>0</v>
      </c>
      <c r="HRQ334" s="535">
        <f t="shared" si="892"/>
        <v>0</v>
      </c>
      <c r="HRR334" s="535">
        <f t="shared" si="892"/>
        <v>0</v>
      </c>
      <c r="HRS334" s="2"/>
      <c r="HRT334" s="402"/>
      <c r="HRU334" s="533" t="s">
        <v>287</v>
      </c>
      <c r="HRV334" s="2"/>
      <c r="HRW334" s="535">
        <f t="shared" ref="HRW334:HRZ334" si="893">HRW301+HRW314+HRW327</f>
        <v>0</v>
      </c>
      <c r="HRX334" s="535">
        <f t="shared" si="893"/>
        <v>0</v>
      </c>
      <c r="HRY334" s="535">
        <f t="shared" si="893"/>
        <v>0</v>
      </c>
      <c r="HRZ334" s="535">
        <f t="shared" si="893"/>
        <v>0</v>
      </c>
      <c r="HSA334" s="2"/>
      <c r="HSB334" s="402"/>
      <c r="HSC334" s="533" t="s">
        <v>287</v>
      </c>
      <c r="HSD334" s="2"/>
      <c r="HSE334" s="535">
        <f t="shared" ref="HSE334:HSH334" si="894">HSE301+HSE314+HSE327</f>
        <v>0</v>
      </c>
      <c r="HSF334" s="535">
        <f t="shared" si="894"/>
        <v>0</v>
      </c>
      <c r="HSG334" s="535">
        <f t="shared" si="894"/>
        <v>0</v>
      </c>
      <c r="HSH334" s="535">
        <f t="shared" si="894"/>
        <v>0</v>
      </c>
      <c r="HSI334" s="2"/>
      <c r="HSJ334" s="402"/>
      <c r="HSK334" s="533" t="s">
        <v>287</v>
      </c>
      <c r="HSL334" s="2"/>
      <c r="HSM334" s="535">
        <f t="shared" ref="HSM334:HSP334" si="895">HSM301+HSM314+HSM327</f>
        <v>0</v>
      </c>
      <c r="HSN334" s="535">
        <f t="shared" si="895"/>
        <v>0</v>
      </c>
      <c r="HSO334" s="535">
        <f t="shared" si="895"/>
        <v>0</v>
      </c>
      <c r="HSP334" s="535">
        <f t="shared" si="895"/>
        <v>0</v>
      </c>
      <c r="HSQ334" s="2"/>
      <c r="HSR334" s="402"/>
      <c r="HSS334" s="533" t="s">
        <v>287</v>
      </c>
      <c r="HST334" s="2"/>
      <c r="HSU334" s="535">
        <f t="shared" ref="HSU334:HSX334" si="896">HSU301+HSU314+HSU327</f>
        <v>0</v>
      </c>
      <c r="HSV334" s="535">
        <f t="shared" si="896"/>
        <v>0</v>
      </c>
      <c r="HSW334" s="535">
        <f t="shared" si="896"/>
        <v>0</v>
      </c>
      <c r="HSX334" s="535">
        <f t="shared" si="896"/>
        <v>0</v>
      </c>
      <c r="HSY334" s="2"/>
      <c r="HSZ334" s="402"/>
      <c r="HTA334" s="533" t="s">
        <v>287</v>
      </c>
      <c r="HTB334" s="2"/>
      <c r="HTC334" s="535">
        <f t="shared" ref="HTC334:HTF334" si="897">HTC301+HTC314+HTC327</f>
        <v>0</v>
      </c>
      <c r="HTD334" s="535">
        <f t="shared" si="897"/>
        <v>0</v>
      </c>
      <c r="HTE334" s="535">
        <f t="shared" si="897"/>
        <v>0</v>
      </c>
      <c r="HTF334" s="535">
        <f t="shared" si="897"/>
        <v>0</v>
      </c>
      <c r="HTG334" s="2"/>
      <c r="HTH334" s="402"/>
      <c r="HTI334" s="533" t="s">
        <v>287</v>
      </c>
      <c r="HTJ334" s="2"/>
      <c r="HTK334" s="535">
        <f t="shared" ref="HTK334:HTN334" si="898">HTK301+HTK314+HTK327</f>
        <v>0</v>
      </c>
      <c r="HTL334" s="535">
        <f t="shared" si="898"/>
        <v>0</v>
      </c>
      <c r="HTM334" s="535">
        <f t="shared" si="898"/>
        <v>0</v>
      </c>
      <c r="HTN334" s="535">
        <f t="shared" si="898"/>
        <v>0</v>
      </c>
      <c r="HTO334" s="2"/>
      <c r="HTP334" s="402"/>
      <c r="HTQ334" s="533" t="s">
        <v>287</v>
      </c>
      <c r="HTR334" s="2"/>
      <c r="HTS334" s="535">
        <f t="shared" ref="HTS334:HTV334" si="899">HTS301+HTS314+HTS327</f>
        <v>0</v>
      </c>
      <c r="HTT334" s="535">
        <f t="shared" si="899"/>
        <v>0</v>
      </c>
      <c r="HTU334" s="535">
        <f t="shared" si="899"/>
        <v>0</v>
      </c>
      <c r="HTV334" s="535">
        <f t="shared" si="899"/>
        <v>0</v>
      </c>
      <c r="HTW334" s="2"/>
      <c r="HTX334" s="402"/>
      <c r="HTY334" s="533" t="s">
        <v>287</v>
      </c>
      <c r="HTZ334" s="2"/>
      <c r="HUA334" s="535">
        <f t="shared" ref="HUA334:HUD334" si="900">HUA301+HUA314+HUA327</f>
        <v>0</v>
      </c>
      <c r="HUB334" s="535">
        <f t="shared" si="900"/>
        <v>0</v>
      </c>
      <c r="HUC334" s="535">
        <f t="shared" si="900"/>
        <v>0</v>
      </c>
      <c r="HUD334" s="535">
        <f t="shared" si="900"/>
        <v>0</v>
      </c>
      <c r="HUE334" s="2"/>
      <c r="HUF334" s="402"/>
      <c r="HUG334" s="533" t="s">
        <v>287</v>
      </c>
      <c r="HUH334" s="2"/>
      <c r="HUI334" s="535">
        <f t="shared" ref="HUI334:HUL334" si="901">HUI301+HUI314+HUI327</f>
        <v>0</v>
      </c>
      <c r="HUJ334" s="535">
        <f t="shared" si="901"/>
        <v>0</v>
      </c>
      <c r="HUK334" s="535">
        <f t="shared" si="901"/>
        <v>0</v>
      </c>
      <c r="HUL334" s="535">
        <f t="shared" si="901"/>
        <v>0</v>
      </c>
      <c r="HUM334" s="2"/>
      <c r="HUN334" s="402"/>
      <c r="HUO334" s="533" t="s">
        <v>287</v>
      </c>
      <c r="HUP334" s="2"/>
      <c r="HUQ334" s="535">
        <f t="shared" ref="HUQ334:HUT334" si="902">HUQ301+HUQ314+HUQ327</f>
        <v>0</v>
      </c>
      <c r="HUR334" s="535">
        <f t="shared" si="902"/>
        <v>0</v>
      </c>
      <c r="HUS334" s="535">
        <f t="shared" si="902"/>
        <v>0</v>
      </c>
      <c r="HUT334" s="535">
        <f t="shared" si="902"/>
        <v>0</v>
      </c>
      <c r="HUU334" s="2"/>
      <c r="HUV334" s="402"/>
      <c r="HUW334" s="533" t="s">
        <v>287</v>
      </c>
      <c r="HUX334" s="2"/>
      <c r="HUY334" s="535">
        <f t="shared" ref="HUY334:HVB334" si="903">HUY301+HUY314+HUY327</f>
        <v>0</v>
      </c>
      <c r="HUZ334" s="535">
        <f t="shared" si="903"/>
        <v>0</v>
      </c>
      <c r="HVA334" s="535">
        <f t="shared" si="903"/>
        <v>0</v>
      </c>
      <c r="HVB334" s="535">
        <f t="shared" si="903"/>
        <v>0</v>
      </c>
      <c r="HVC334" s="2"/>
      <c r="HVD334" s="402"/>
      <c r="HVE334" s="533" t="s">
        <v>287</v>
      </c>
      <c r="HVF334" s="2"/>
      <c r="HVG334" s="535">
        <f t="shared" ref="HVG334:HVJ334" si="904">HVG301+HVG314+HVG327</f>
        <v>0</v>
      </c>
      <c r="HVH334" s="535">
        <f t="shared" si="904"/>
        <v>0</v>
      </c>
      <c r="HVI334" s="535">
        <f t="shared" si="904"/>
        <v>0</v>
      </c>
      <c r="HVJ334" s="535">
        <f t="shared" si="904"/>
        <v>0</v>
      </c>
      <c r="HVK334" s="2"/>
      <c r="HVL334" s="402"/>
      <c r="HVM334" s="533" t="s">
        <v>287</v>
      </c>
      <c r="HVN334" s="2"/>
      <c r="HVO334" s="535">
        <f t="shared" ref="HVO334:HVR334" si="905">HVO301+HVO314+HVO327</f>
        <v>0</v>
      </c>
      <c r="HVP334" s="535">
        <f t="shared" si="905"/>
        <v>0</v>
      </c>
      <c r="HVQ334" s="535">
        <f t="shared" si="905"/>
        <v>0</v>
      </c>
      <c r="HVR334" s="535">
        <f t="shared" si="905"/>
        <v>0</v>
      </c>
      <c r="HVS334" s="2"/>
      <c r="HVT334" s="402"/>
      <c r="HVU334" s="533" t="s">
        <v>287</v>
      </c>
      <c r="HVV334" s="2"/>
      <c r="HVW334" s="535">
        <f t="shared" ref="HVW334:HVZ334" si="906">HVW301+HVW314+HVW327</f>
        <v>0</v>
      </c>
      <c r="HVX334" s="535">
        <f t="shared" si="906"/>
        <v>0</v>
      </c>
      <c r="HVY334" s="535">
        <f t="shared" si="906"/>
        <v>0</v>
      </c>
      <c r="HVZ334" s="535">
        <f t="shared" si="906"/>
        <v>0</v>
      </c>
      <c r="HWA334" s="2"/>
      <c r="HWB334" s="402"/>
      <c r="HWC334" s="533" t="s">
        <v>287</v>
      </c>
      <c r="HWD334" s="2"/>
      <c r="HWE334" s="535">
        <f t="shared" ref="HWE334:HWH334" si="907">HWE301+HWE314+HWE327</f>
        <v>0</v>
      </c>
      <c r="HWF334" s="535">
        <f t="shared" si="907"/>
        <v>0</v>
      </c>
      <c r="HWG334" s="535">
        <f t="shared" si="907"/>
        <v>0</v>
      </c>
      <c r="HWH334" s="535">
        <f t="shared" si="907"/>
        <v>0</v>
      </c>
      <c r="HWI334" s="2"/>
      <c r="HWJ334" s="402"/>
      <c r="HWK334" s="533" t="s">
        <v>287</v>
      </c>
      <c r="HWL334" s="2"/>
      <c r="HWM334" s="535">
        <f t="shared" ref="HWM334:HWP334" si="908">HWM301+HWM314+HWM327</f>
        <v>0</v>
      </c>
      <c r="HWN334" s="535">
        <f t="shared" si="908"/>
        <v>0</v>
      </c>
      <c r="HWO334" s="535">
        <f t="shared" si="908"/>
        <v>0</v>
      </c>
      <c r="HWP334" s="535">
        <f t="shared" si="908"/>
        <v>0</v>
      </c>
      <c r="HWQ334" s="2"/>
      <c r="HWR334" s="402"/>
      <c r="HWS334" s="533" t="s">
        <v>287</v>
      </c>
      <c r="HWT334" s="2"/>
      <c r="HWU334" s="535">
        <f t="shared" ref="HWU334:HWX334" si="909">HWU301+HWU314+HWU327</f>
        <v>0</v>
      </c>
      <c r="HWV334" s="535">
        <f t="shared" si="909"/>
        <v>0</v>
      </c>
      <c r="HWW334" s="535">
        <f t="shared" si="909"/>
        <v>0</v>
      </c>
      <c r="HWX334" s="535">
        <f t="shared" si="909"/>
        <v>0</v>
      </c>
      <c r="HWY334" s="2"/>
      <c r="HWZ334" s="402"/>
      <c r="HXA334" s="533" t="s">
        <v>287</v>
      </c>
      <c r="HXB334" s="2"/>
      <c r="HXC334" s="535">
        <f t="shared" ref="HXC334:HXF334" si="910">HXC301+HXC314+HXC327</f>
        <v>0</v>
      </c>
      <c r="HXD334" s="535">
        <f t="shared" si="910"/>
        <v>0</v>
      </c>
      <c r="HXE334" s="535">
        <f t="shared" si="910"/>
        <v>0</v>
      </c>
      <c r="HXF334" s="535">
        <f t="shared" si="910"/>
        <v>0</v>
      </c>
      <c r="HXG334" s="2"/>
      <c r="HXH334" s="402"/>
      <c r="HXI334" s="533" t="s">
        <v>287</v>
      </c>
      <c r="HXJ334" s="2"/>
      <c r="HXK334" s="535">
        <f t="shared" ref="HXK334:HXN334" si="911">HXK301+HXK314+HXK327</f>
        <v>0</v>
      </c>
      <c r="HXL334" s="535">
        <f t="shared" si="911"/>
        <v>0</v>
      </c>
      <c r="HXM334" s="535">
        <f t="shared" si="911"/>
        <v>0</v>
      </c>
      <c r="HXN334" s="535">
        <f t="shared" si="911"/>
        <v>0</v>
      </c>
      <c r="HXO334" s="2"/>
      <c r="HXP334" s="402"/>
      <c r="HXQ334" s="533" t="s">
        <v>287</v>
      </c>
      <c r="HXR334" s="2"/>
      <c r="HXS334" s="535">
        <f t="shared" ref="HXS334:HXV334" si="912">HXS301+HXS314+HXS327</f>
        <v>0</v>
      </c>
      <c r="HXT334" s="535">
        <f t="shared" si="912"/>
        <v>0</v>
      </c>
      <c r="HXU334" s="535">
        <f t="shared" si="912"/>
        <v>0</v>
      </c>
      <c r="HXV334" s="535">
        <f t="shared" si="912"/>
        <v>0</v>
      </c>
      <c r="HXW334" s="2"/>
      <c r="HXX334" s="402"/>
      <c r="HXY334" s="533" t="s">
        <v>287</v>
      </c>
      <c r="HXZ334" s="2"/>
      <c r="HYA334" s="535">
        <f t="shared" ref="HYA334:HYD334" si="913">HYA301+HYA314+HYA327</f>
        <v>0</v>
      </c>
      <c r="HYB334" s="535">
        <f t="shared" si="913"/>
        <v>0</v>
      </c>
      <c r="HYC334" s="535">
        <f t="shared" si="913"/>
        <v>0</v>
      </c>
      <c r="HYD334" s="535">
        <f t="shared" si="913"/>
        <v>0</v>
      </c>
      <c r="HYE334" s="2"/>
      <c r="HYF334" s="402"/>
      <c r="HYG334" s="533" t="s">
        <v>287</v>
      </c>
      <c r="HYH334" s="2"/>
      <c r="HYI334" s="535">
        <f t="shared" ref="HYI334:HYL334" si="914">HYI301+HYI314+HYI327</f>
        <v>0</v>
      </c>
      <c r="HYJ334" s="535">
        <f t="shared" si="914"/>
        <v>0</v>
      </c>
      <c r="HYK334" s="535">
        <f t="shared" si="914"/>
        <v>0</v>
      </c>
      <c r="HYL334" s="535">
        <f t="shared" si="914"/>
        <v>0</v>
      </c>
      <c r="HYM334" s="2"/>
      <c r="HYN334" s="402"/>
      <c r="HYO334" s="533" t="s">
        <v>287</v>
      </c>
      <c r="HYP334" s="2"/>
      <c r="HYQ334" s="535">
        <f t="shared" ref="HYQ334:HYT334" si="915">HYQ301+HYQ314+HYQ327</f>
        <v>0</v>
      </c>
      <c r="HYR334" s="535">
        <f t="shared" si="915"/>
        <v>0</v>
      </c>
      <c r="HYS334" s="535">
        <f t="shared" si="915"/>
        <v>0</v>
      </c>
      <c r="HYT334" s="535">
        <f t="shared" si="915"/>
        <v>0</v>
      </c>
      <c r="HYU334" s="2"/>
      <c r="HYV334" s="402"/>
      <c r="HYW334" s="533" t="s">
        <v>287</v>
      </c>
      <c r="HYX334" s="2"/>
      <c r="HYY334" s="535">
        <f t="shared" ref="HYY334:HZB334" si="916">HYY301+HYY314+HYY327</f>
        <v>0</v>
      </c>
      <c r="HYZ334" s="535">
        <f t="shared" si="916"/>
        <v>0</v>
      </c>
      <c r="HZA334" s="535">
        <f t="shared" si="916"/>
        <v>0</v>
      </c>
      <c r="HZB334" s="535">
        <f t="shared" si="916"/>
        <v>0</v>
      </c>
      <c r="HZC334" s="2"/>
      <c r="HZD334" s="402"/>
      <c r="HZE334" s="533" t="s">
        <v>287</v>
      </c>
      <c r="HZF334" s="2"/>
      <c r="HZG334" s="535">
        <f t="shared" ref="HZG334:HZJ334" si="917">HZG301+HZG314+HZG327</f>
        <v>0</v>
      </c>
      <c r="HZH334" s="535">
        <f t="shared" si="917"/>
        <v>0</v>
      </c>
      <c r="HZI334" s="535">
        <f t="shared" si="917"/>
        <v>0</v>
      </c>
      <c r="HZJ334" s="535">
        <f t="shared" si="917"/>
        <v>0</v>
      </c>
      <c r="HZK334" s="2"/>
      <c r="HZL334" s="402"/>
      <c r="HZM334" s="533" t="s">
        <v>287</v>
      </c>
      <c r="HZN334" s="2"/>
      <c r="HZO334" s="535">
        <f t="shared" ref="HZO334:HZR334" si="918">HZO301+HZO314+HZO327</f>
        <v>0</v>
      </c>
      <c r="HZP334" s="535">
        <f t="shared" si="918"/>
        <v>0</v>
      </c>
      <c r="HZQ334" s="535">
        <f t="shared" si="918"/>
        <v>0</v>
      </c>
      <c r="HZR334" s="535">
        <f t="shared" si="918"/>
        <v>0</v>
      </c>
      <c r="HZS334" s="2"/>
      <c r="HZT334" s="402"/>
      <c r="HZU334" s="533" t="s">
        <v>287</v>
      </c>
      <c r="HZV334" s="2"/>
      <c r="HZW334" s="535">
        <f t="shared" ref="HZW334:HZZ334" si="919">HZW301+HZW314+HZW327</f>
        <v>0</v>
      </c>
      <c r="HZX334" s="535">
        <f t="shared" si="919"/>
        <v>0</v>
      </c>
      <c r="HZY334" s="535">
        <f t="shared" si="919"/>
        <v>0</v>
      </c>
      <c r="HZZ334" s="535">
        <f t="shared" si="919"/>
        <v>0</v>
      </c>
      <c r="IAA334" s="2"/>
      <c r="IAB334" s="402"/>
      <c r="IAC334" s="533" t="s">
        <v>287</v>
      </c>
      <c r="IAD334" s="2"/>
      <c r="IAE334" s="535">
        <f t="shared" ref="IAE334:IAH334" si="920">IAE301+IAE314+IAE327</f>
        <v>0</v>
      </c>
      <c r="IAF334" s="535">
        <f t="shared" si="920"/>
        <v>0</v>
      </c>
      <c r="IAG334" s="535">
        <f t="shared" si="920"/>
        <v>0</v>
      </c>
      <c r="IAH334" s="535">
        <f t="shared" si="920"/>
        <v>0</v>
      </c>
      <c r="IAI334" s="2"/>
      <c r="IAJ334" s="402"/>
      <c r="IAK334" s="533" t="s">
        <v>287</v>
      </c>
      <c r="IAL334" s="2"/>
      <c r="IAM334" s="535">
        <f t="shared" ref="IAM334:IAP334" si="921">IAM301+IAM314+IAM327</f>
        <v>0</v>
      </c>
      <c r="IAN334" s="535">
        <f t="shared" si="921"/>
        <v>0</v>
      </c>
      <c r="IAO334" s="535">
        <f t="shared" si="921"/>
        <v>0</v>
      </c>
      <c r="IAP334" s="535">
        <f t="shared" si="921"/>
        <v>0</v>
      </c>
      <c r="IAQ334" s="2"/>
      <c r="IAR334" s="402"/>
      <c r="IAS334" s="533" t="s">
        <v>287</v>
      </c>
      <c r="IAT334" s="2"/>
      <c r="IAU334" s="535">
        <f t="shared" ref="IAU334:IAX334" si="922">IAU301+IAU314+IAU327</f>
        <v>0</v>
      </c>
      <c r="IAV334" s="535">
        <f t="shared" si="922"/>
        <v>0</v>
      </c>
      <c r="IAW334" s="535">
        <f t="shared" si="922"/>
        <v>0</v>
      </c>
      <c r="IAX334" s="535">
        <f t="shared" si="922"/>
        <v>0</v>
      </c>
      <c r="IAY334" s="2"/>
      <c r="IAZ334" s="402"/>
      <c r="IBA334" s="533" t="s">
        <v>287</v>
      </c>
      <c r="IBB334" s="2"/>
      <c r="IBC334" s="535">
        <f t="shared" ref="IBC334:IBF334" si="923">IBC301+IBC314+IBC327</f>
        <v>0</v>
      </c>
      <c r="IBD334" s="535">
        <f t="shared" si="923"/>
        <v>0</v>
      </c>
      <c r="IBE334" s="535">
        <f t="shared" si="923"/>
        <v>0</v>
      </c>
      <c r="IBF334" s="535">
        <f t="shared" si="923"/>
        <v>0</v>
      </c>
      <c r="IBG334" s="2"/>
      <c r="IBH334" s="402"/>
      <c r="IBI334" s="533" t="s">
        <v>287</v>
      </c>
      <c r="IBJ334" s="2"/>
      <c r="IBK334" s="535">
        <f t="shared" ref="IBK334:IBN334" si="924">IBK301+IBK314+IBK327</f>
        <v>0</v>
      </c>
      <c r="IBL334" s="535">
        <f t="shared" si="924"/>
        <v>0</v>
      </c>
      <c r="IBM334" s="535">
        <f t="shared" si="924"/>
        <v>0</v>
      </c>
      <c r="IBN334" s="535">
        <f t="shared" si="924"/>
        <v>0</v>
      </c>
      <c r="IBO334" s="2"/>
      <c r="IBP334" s="402"/>
      <c r="IBQ334" s="533" t="s">
        <v>287</v>
      </c>
      <c r="IBR334" s="2"/>
      <c r="IBS334" s="535">
        <f t="shared" ref="IBS334:IBV334" si="925">IBS301+IBS314+IBS327</f>
        <v>0</v>
      </c>
      <c r="IBT334" s="535">
        <f t="shared" si="925"/>
        <v>0</v>
      </c>
      <c r="IBU334" s="535">
        <f t="shared" si="925"/>
        <v>0</v>
      </c>
      <c r="IBV334" s="535">
        <f t="shared" si="925"/>
        <v>0</v>
      </c>
      <c r="IBW334" s="2"/>
      <c r="IBX334" s="402"/>
      <c r="IBY334" s="533" t="s">
        <v>287</v>
      </c>
      <c r="IBZ334" s="2"/>
      <c r="ICA334" s="535">
        <f t="shared" ref="ICA334:ICD334" si="926">ICA301+ICA314+ICA327</f>
        <v>0</v>
      </c>
      <c r="ICB334" s="535">
        <f t="shared" si="926"/>
        <v>0</v>
      </c>
      <c r="ICC334" s="535">
        <f t="shared" si="926"/>
        <v>0</v>
      </c>
      <c r="ICD334" s="535">
        <f t="shared" si="926"/>
        <v>0</v>
      </c>
      <c r="ICE334" s="2"/>
      <c r="ICF334" s="402"/>
      <c r="ICG334" s="533" t="s">
        <v>287</v>
      </c>
      <c r="ICH334" s="2"/>
      <c r="ICI334" s="535">
        <f t="shared" ref="ICI334:ICL334" si="927">ICI301+ICI314+ICI327</f>
        <v>0</v>
      </c>
      <c r="ICJ334" s="535">
        <f t="shared" si="927"/>
        <v>0</v>
      </c>
      <c r="ICK334" s="535">
        <f t="shared" si="927"/>
        <v>0</v>
      </c>
      <c r="ICL334" s="535">
        <f t="shared" si="927"/>
        <v>0</v>
      </c>
      <c r="ICM334" s="2"/>
      <c r="ICN334" s="402"/>
      <c r="ICO334" s="533" t="s">
        <v>287</v>
      </c>
      <c r="ICP334" s="2"/>
      <c r="ICQ334" s="535">
        <f t="shared" ref="ICQ334:ICT334" si="928">ICQ301+ICQ314+ICQ327</f>
        <v>0</v>
      </c>
      <c r="ICR334" s="535">
        <f t="shared" si="928"/>
        <v>0</v>
      </c>
      <c r="ICS334" s="535">
        <f t="shared" si="928"/>
        <v>0</v>
      </c>
      <c r="ICT334" s="535">
        <f t="shared" si="928"/>
        <v>0</v>
      </c>
      <c r="ICU334" s="2"/>
      <c r="ICV334" s="402"/>
      <c r="ICW334" s="533" t="s">
        <v>287</v>
      </c>
      <c r="ICX334" s="2"/>
      <c r="ICY334" s="535">
        <f t="shared" ref="ICY334:IDB334" si="929">ICY301+ICY314+ICY327</f>
        <v>0</v>
      </c>
      <c r="ICZ334" s="535">
        <f t="shared" si="929"/>
        <v>0</v>
      </c>
      <c r="IDA334" s="535">
        <f t="shared" si="929"/>
        <v>0</v>
      </c>
      <c r="IDB334" s="535">
        <f t="shared" si="929"/>
        <v>0</v>
      </c>
      <c r="IDC334" s="2"/>
      <c r="IDD334" s="402"/>
      <c r="IDE334" s="533" t="s">
        <v>287</v>
      </c>
      <c r="IDF334" s="2"/>
      <c r="IDG334" s="535">
        <f t="shared" ref="IDG334:IDJ334" si="930">IDG301+IDG314+IDG327</f>
        <v>0</v>
      </c>
      <c r="IDH334" s="535">
        <f t="shared" si="930"/>
        <v>0</v>
      </c>
      <c r="IDI334" s="535">
        <f t="shared" si="930"/>
        <v>0</v>
      </c>
      <c r="IDJ334" s="535">
        <f t="shared" si="930"/>
        <v>0</v>
      </c>
      <c r="IDK334" s="2"/>
      <c r="IDL334" s="402"/>
      <c r="IDM334" s="533" t="s">
        <v>287</v>
      </c>
      <c r="IDN334" s="2"/>
      <c r="IDO334" s="535">
        <f t="shared" ref="IDO334:IDR334" si="931">IDO301+IDO314+IDO327</f>
        <v>0</v>
      </c>
      <c r="IDP334" s="535">
        <f t="shared" si="931"/>
        <v>0</v>
      </c>
      <c r="IDQ334" s="535">
        <f t="shared" si="931"/>
        <v>0</v>
      </c>
      <c r="IDR334" s="535">
        <f t="shared" si="931"/>
        <v>0</v>
      </c>
      <c r="IDS334" s="2"/>
      <c r="IDT334" s="402"/>
      <c r="IDU334" s="533" t="s">
        <v>287</v>
      </c>
      <c r="IDV334" s="2"/>
      <c r="IDW334" s="535">
        <f t="shared" ref="IDW334:IDZ334" si="932">IDW301+IDW314+IDW327</f>
        <v>0</v>
      </c>
      <c r="IDX334" s="535">
        <f t="shared" si="932"/>
        <v>0</v>
      </c>
      <c r="IDY334" s="535">
        <f t="shared" si="932"/>
        <v>0</v>
      </c>
      <c r="IDZ334" s="535">
        <f t="shared" si="932"/>
        <v>0</v>
      </c>
      <c r="IEA334" s="2"/>
      <c r="IEB334" s="402"/>
      <c r="IEC334" s="533" t="s">
        <v>287</v>
      </c>
      <c r="IED334" s="2"/>
      <c r="IEE334" s="535">
        <f t="shared" ref="IEE334:IEH334" si="933">IEE301+IEE314+IEE327</f>
        <v>0</v>
      </c>
      <c r="IEF334" s="535">
        <f t="shared" si="933"/>
        <v>0</v>
      </c>
      <c r="IEG334" s="535">
        <f t="shared" si="933"/>
        <v>0</v>
      </c>
      <c r="IEH334" s="535">
        <f t="shared" si="933"/>
        <v>0</v>
      </c>
      <c r="IEI334" s="2"/>
      <c r="IEJ334" s="402"/>
      <c r="IEK334" s="533" t="s">
        <v>287</v>
      </c>
      <c r="IEL334" s="2"/>
      <c r="IEM334" s="535">
        <f t="shared" ref="IEM334:IEP334" si="934">IEM301+IEM314+IEM327</f>
        <v>0</v>
      </c>
      <c r="IEN334" s="535">
        <f t="shared" si="934"/>
        <v>0</v>
      </c>
      <c r="IEO334" s="535">
        <f t="shared" si="934"/>
        <v>0</v>
      </c>
      <c r="IEP334" s="535">
        <f t="shared" si="934"/>
        <v>0</v>
      </c>
      <c r="IEQ334" s="2"/>
      <c r="IER334" s="402"/>
      <c r="IES334" s="533" t="s">
        <v>287</v>
      </c>
      <c r="IET334" s="2"/>
      <c r="IEU334" s="535">
        <f t="shared" ref="IEU334:IEX334" si="935">IEU301+IEU314+IEU327</f>
        <v>0</v>
      </c>
      <c r="IEV334" s="535">
        <f t="shared" si="935"/>
        <v>0</v>
      </c>
      <c r="IEW334" s="535">
        <f t="shared" si="935"/>
        <v>0</v>
      </c>
      <c r="IEX334" s="535">
        <f t="shared" si="935"/>
        <v>0</v>
      </c>
      <c r="IEY334" s="2"/>
      <c r="IEZ334" s="402"/>
      <c r="IFA334" s="533" t="s">
        <v>287</v>
      </c>
      <c r="IFB334" s="2"/>
      <c r="IFC334" s="535">
        <f t="shared" ref="IFC334:IFF334" si="936">IFC301+IFC314+IFC327</f>
        <v>0</v>
      </c>
      <c r="IFD334" s="535">
        <f t="shared" si="936"/>
        <v>0</v>
      </c>
      <c r="IFE334" s="535">
        <f t="shared" si="936"/>
        <v>0</v>
      </c>
      <c r="IFF334" s="535">
        <f t="shared" si="936"/>
        <v>0</v>
      </c>
      <c r="IFG334" s="2"/>
      <c r="IFH334" s="402"/>
      <c r="IFI334" s="533" t="s">
        <v>287</v>
      </c>
      <c r="IFJ334" s="2"/>
      <c r="IFK334" s="535">
        <f t="shared" ref="IFK334:IFN334" si="937">IFK301+IFK314+IFK327</f>
        <v>0</v>
      </c>
      <c r="IFL334" s="535">
        <f t="shared" si="937"/>
        <v>0</v>
      </c>
      <c r="IFM334" s="535">
        <f t="shared" si="937"/>
        <v>0</v>
      </c>
      <c r="IFN334" s="535">
        <f t="shared" si="937"/>
        <v>0</v>
      </c>
      <c r="IFO334" s="2"/>
      <c r="IFP334" s="402"/>
      <c r="IFQ334" s="533" t="s">
        <v>287</v>
      </c>
      <c r="IFR334" s="2"/>
      <c r="IFS334" s="535">
        <f t="shared" ref="IFS334:IFV334" si="938">IFS301+IFS314+IFS327</f>
        <v>0</v>
      </c>
      <c r="IFT334" s="535">
        <f t="shared" si="938"/>
        <v>0</v>
      </c>
      <c r="IFU334" s="535">
        <f t="shared" si="938"/>
        <v>0</v>
      </c>
      <c r="IFV334" s="535">
        <f t="shared" si="938"/>
        <v>0</v>
      </c>
      <c r="IFW334" s="2"/>
      <c r="IFX334" s="402"/>
      <c r="IFY334" s="533" t="s">
        <v>287</v>
      </c>
      <c r="IFZ334" s="2"/>
      <c r="IGA334" s="535">
        <f t="shared" ref="IGA334:IGD334" si="939">IGA301+IGA314+IGA327</f>
        <v>0</v>
      </c>
      <c r="IGB334" s="535">
        <f t="shared" si="939"/>
        <v>0</v>
      </c>
      <c r="IGC334" s="535">
        <f t="shared" si="939"/>
        <v>0</v>
      </c>
      <c r="IGD334" s="535">
        <f t="shared" si="939"/>
        <v>0</v>
      </c>
      <c r="IGE334" s="2"/>
      <c r="IGF334" s="402"/>
      <c r="IGG334" s="533" t="s">
        <v>287</v>
      </c>
      <c r="IGH334" s="2"/>
      <c r="IGI334" s="535">
        <f t="shared" ref="IGI334:IGL334" si="940">IGI301+IGI314+IGI327</f>
        <v>0</v>
      </c>
      <c r="IGJ334" s="535">
        <f t="shared" si="940"/>
        <v>0</v>
      </c>
      <c r="IGK334" s="535">
        <f t="shared" si="940"/>
        <v>0</v>
      </c>
      <c r="IGL334" s="535">
        <f t="shared" si="940"/>
        <v>0</v>
      </c>
      <c r="IGM334" s="2"/>
      <c r="IGN334" s="402"/>
      <c r="IGO334" s="533" t="s">
        <v>287</v>
      </c>
      <c r="IGP334" s="2"/>
      <c r="IGQ334" s="535">
        <f t="shared" ref="IGQ334:IGT334" si="941">IGQ301+IGQ314+IGQ327</f>
        <v>0</v>
      </c>
      <c r="IGR334" s="535">
        <f t="shared" si="941"/>
        <v>0</v>
      </c>
      <c r="IGS334" s="535">
        <f t="shared" si="941"/>
        <v>0</v>
      </c>
      <c r="IGT334" s="535">
        <f t="shared" si="941"/>
        <v>0</v>
      </c>
      <c r="IGU334" s="2"/>
      <c r="IGV334" s="402"/>
      <c r="IGW334" s="533" t="s">
        <v>287</v>
      </c>
      <c r="IGX334" s="2"/>
      <c r="IGY334" s="535">
        <f t="shared" ref="IGY334:IHB334" si="942">IGY301+IGY314+IGY327</f>
        <v>0</v>
      </c>
      <c r="IGZ334" s="535">
        <f t="shared" si="942"/>
        <v>0</v>
      </c>
      <c r="IHA334" s="535">
        <f t="shared" si="942"/>
        <v>0</v>
      </c>
      <c r="IHB334" s="535">
        <f t="shared" si="942"/>
        <v>0</v>
      </c>
      <c r="IHC334" s="2"/>
      <c r="IHD334" s="402"/>
      <c r="IHE334" s="533" t="s">
        <v>287</v>
      </c>
      <c r="IHF334" s="2"/>
      <c r="IHG334" s="535">
        <f t="shared" ref="IHG334:IHJ334" si="943">IHG301+IHG314+IHG327</f>
        <v>0</v>
      </c>
      <c r="IHH334" s="535">
        <f t="shared" si="943"/>
        <v>0</v>
      </c>
      <c r="IHI334" s="535">
        <f t="shared" si="943"/>
        <v>0</v>
      </c>
      <c r="IHJ334" s="535">
        <f t="shared" si="943"/>
        <v>0</v>
      </c>
      <c r="IHK334" s="2"/>
      <c r="IHL334" s="402"/>
      <c r="IHM334" s="533" t="s">
        <v>287</v>
      </c>
      <c r="IHN334" s="2"/>
      <c r="IHO334" s="535">
        <f t="shared" ref="IHO334:IHR334" si="944">IHO301+IHO314+IHO327</f>
        <v>0</v>
      </c>
      <c r="IHP334" s="535">
        <f t="shared" si="944"/>
        <v>0</v>
      </c>
      <c r="IHQ334" s="535">
        <f t="shared" si="944"/>
        <v>0</v>
      </c>
      <c r="IHR334" s="535">
        <f t="shared" si="944"/>
        <v>0</v>
      </c>
      <c r="IHS334" s="2"/>
      <c r="IHT334" s="402"/>
      <c r="IHU334" s="533" t="s">
        <v>287</v>
      </c>
      <c r="IHV334" s="2"/>
      <c r="IHW334" s="535">
        <f t="shared" ref="IHW334:IHZ334" si="945">IHW301+IHW314+IHW327</f>
        <v>0</v>
      </c>
      <c r="IHX334" s="535">
        <f t="shared" si="945"/>
        <v>0</v>
      </c>
      <c r="IHY334" s="535">
        <f t="shared" si="945"/>
        <v>0</v>
      </c>
      <c r="IHZ334" s="535">
        <f t="shared" si="945"/>
        <v>0</v>
      </c>
      <c r="IIA334" s="2"/>
      <c r="IIB334" s="402"/>
      <c r="IIC334" s="533" t="s">
        <v>287</v>
      </c>
      <c r="IID334" s="2"/>
      <c r="IIE334" s="535">
        <f t="shared" ref="IIE334:IIH334" si="946">IIE301+IIE314+IIE327</f>
        <v>0</v>
      </c>
      <c r="IIF334" s="535">
        <f t="shared" si="946"/>
        <v>0</v>
      </c>
      <c r="IIG334" s="535">
        <f t="shared" si="946"/>
        <v>0</v>
      </c>
      <c r="IIH334" s="535">
        <f t="shared" si="946"/>
        <v>0</v>
      </c>
      <c r="III334" s="2"/>
      <c r="IIJ334" s="402"/>
      <c r="IIK334" s="533" t="s">
        <v>287</v>
      </c>
      <c r="IIL334" s="2"/>
      <c r="IIM334" s="535">
        <f t="shared" ref="IIM334:IIP334" si="947">IIM301+IIM314+IIM327</f>
        <v>0</v>
      </c>
      <c r="IIN334" s="535">
        <f t="shared" si="947"/>
        <v>0</v>
      </c>
      <c r="IIO334" s="535">
        <f t="shared" si="947"/>
        <v>0</v>
      </c>
      <c r="IIP334" s="535">
        <f t="shared" si="947"/>
        <v>0</v>
      </c>
      <c r="IIQ334" s="2"/>
      <c r="IIR334" s="402"/>
      <c r="IIS334" s="533" t="s">
        <v>287</v>
      </c>
      <c r="IIT334" s="2"/>
      <c r="IIU334" s="535">
        <f t="shared" ref="IIU334:IIX334" si="948">IIU301+IIU314+IIU327</f>
        <v>0</v>
      </c>
      <c r="IIV334" s="535">
        <f t="shared" si="948"/>
        <v>0</v>
      </c>
      <c r="IIW334" s="535">
        <f t="shared" si="948"/>
        <v>0</v>
      </c>
      <c r="IIX334" s="535">
        <f t="shared" si="948"/>
        <v>0</v>
      </c>
      <c r="IIY334" s="2"/>
      <c r="IIZ334" s="402"/>
      <c r="IJA334" s="533" t="s">
        <v>287</v>
      </c>
      <c r="IJB334" s="2"/>
      <c r="IJC334" s="535">
        <f t="shared" ref="IJC334:IJF334" si="949">IJC301+IJC314+IJC327</f>
        <v>0</v>
      </c>
      <c r="IJD334" s="535">
        <f t="shared" si="949"/>
        <v>0</v>
      </c>
      <c r="IJE334" s="535">
        <f t="shared" si="949"/>
        <v>0</v>
      </c>
      <c r="IJF334" s="535">
        <f t="shared" si="949"/>
        <v>0</v>
      </c>
      <c r="IJG334" s="2"/>
      <c r="IJH334" s="402"/>
      <c r="IJI334" s="533" t="s">
        <v>287</v>
      </c>
      <c r="IJJ334" s="2"/>
      <c r="IJK334" s="535">
        <f t="shared" ref="IJK334:IJN334" si="950">IJK301+IJK314+IJK327</f>
        <v>0</v>
      </c>
      <c r="IJL334" s="535">
        <f t="shared" si="950"/>
        <v>0</v>
      </c>
      <c r="IJM334" s="535">
        <f t="shared" si="950"/>
        <v>0</v>
      </c>
      <c r="IJN334" s="535">
        <f t="shared" si="950"/>
        <v>0</v>
      </c>
      <c r="IJO334" s="2"/>
      <c r="IJP334" s="402"/>
      <c r="IJQ334" s="533" t="s">
        <v>287</v>
      </c>
      <c r="IJR334" s="2"/>
      <c r="IJS334" s="535">
        <f t="shared" ref="IJS334:IJV334" si="951">IJS301+IJS314+IJS327</f>
        <v>0</v>
      </c>
      <c r="IJT334" s="535">
        <f t="shared" si="951"/>
        <v>0</v>
      </c>
      <c r="IJU334" s="535">
        <f t="shared" si="951"/>
        <v>0</v>
      </c>
      <c r="IJV334" s="535">
        <f t="shared" si="951"/>
        <v>0</v>
      </c>
      <c r="IJW334" s="2"/>
      <c r="IJX334" s="402"/>
      <c r="IJY334" s="533" t="s">
        <v>287</v>
      </c>
      <c r="IJZ334" s="2"/>
      <c r="IKA334" s="535">
        <f t="shared" ref="IKA334:IKD334" si="952">IKA301+IKA314+IKA327</f>
        <v>0</v>
      </c>
      <c r="IKB334" s="535">
        <f t="shared" si="952"/>
        <v>0</v>
      </c>
      <c r="IKC334" s="535">
        <f t="shared" si="952"/>
        <v>0</v>
      </c>
      <c r="IKD334" s="535">
        <f t="shared" si="952"/>
        <v>0</v>
      </c>
      <c r="IKE334" s="2"/>
      <c r="IKF334" s="402"/>
      <c r="IKG334" s="533" t="s">
        <v>287</v>
      </c>
      <c r="IKH334" s="2"/>
      <c r="IKI334" s="535">
        <f t="shared" ref="IKI334:IKL334" si="953">IKI301+IKI314+IKI327</f>
        <v>0</v>
      </c>
      <c r="IKJ334" s="535">
        <f t="shared" si="953"/>
        <v>0</v>
      </c>
      <c r="IKK334" s="535">
        <f t="shared" si="953"/>
        <v>0</v>
      </c>
      <c r="IKL334" s="535">
        <f t="shared" si="953"/>
        <v>0</v>
      </c>
      <c r="IKM334" s="2"/>
      <c r="IKN334" s="402"/>
      <c r="IKO334" s="533" t="s">
        <v>287</v>
      </c>
      <c r="IKP334" s="2"/>
      <c r="IKQ334" s="535">
        <f t="shared" ref="IKQ334:IKT334" si="954">IKQ301+IKQ314+IKQ327</f>
        <v>0</v>
      </c>
      <c r="IKR334" s="535">
        <f t="shared" si="954"/>
        <v>0</v>
      </c>
      <c r="IKS334" s="535">
        <f t="shared" si="954"/>
        <v>0</v>
      </c>
      <c r="IKT334" s="535">
        <f t="shared" si="954"/>
        <v>0</v>
      </c>
      <c r="IKU334" s="2"/>
      <c r="IKV334" s="402"/>
      <c r="IKW334" s="533" t="s">
        <v>287</v>
      </c>
      <c r="IKX334" s="2"/>
      <c r="IKY334" s="535">
        <f t="shared" ref="IKY334:ILB334" si="955">IKY301+IKY314+IKY327</f>
        <v>0</v>
      </c>
      <c r="IKZ334" s="535">
        <f t="shared" si="955"/>
        <v>0</v>
      </c>
      <c r="ILA334" s="535">
        <f t="shared" si="955"/>
        <v>0</v>
      </c>
      <c r="ILB334" s="535">
        <f t="shared" si="955"/>
        <v>0</v>
      </c>
      <c r="ILC334" s="2"/>
      <c r="ILD334" s="402"/>
      <c r="ILE334" s="533" t="s">
        <v>287</v>
      </c>
      <c r="ILF334" s="2"/>
      <c r="ILG334" s="535">
        <f t="shared" ref="ILG334:ILJ334" si="956">ILG301+ILG314+ILG327</f>
        <v>0</v>
      </c>
      <c r="ILH334" s="535">
        <f t="shared" si="956"/>
        <v>0</v>
      </c>
      <c r="ILI334" s="535">
        <f t="shared" si="956"/>
        <v>0</v>
      </c>
      <c r="ILJ334" s="535">
        <f t="shared" si="956"/>
        <v>0</v>
      </c>
      <c r="ILK334" s="2"/>
      <c r="ILL334" s="402"/>
      <c r="ILM334" s="533" t="s">
        <v>287</v>
      </c>
      <c r="ILN334" s="2"/>
      <c r="ILO334" s="535">
        <f t="shared" ref="ILO334:ILR334" si="957">ILO301+ILO314+ILO327</f>
        <v>0</v>
      </c>
      <c r="ILP334" s="535">
        <f t="shared" si="957"/>
        <v>0</v>
      </c>
      <c r="ILQ334" s="535">
        <f t="shared" si="957"/>
        <v>0</v>
      </c>
      <c r="ILR334" s="535">
        <f t="shared" si="957"/>
        <v>0</v>
      </c>
      <c r="ILS334" s="2"/>
      <c r="ILT334" s="402"/>
      <c r="ILU334" s="533" t="s">
        <v>287</v>
      </c>
      <c r="ILV334" s="2"/>
      <c r="ILW334" s="535">
        <f t="shared" ref="ILW334:ILZ334" si="958">ILW301+ILW314+ILW327</f>
        <v>0</v>
      </c>
      <c r="ILX334" s="535">
        <f t="shared" si="958"/>
        <v>0</v>
      </c>
      <c r="ILY334" s="535">
        <f t="shared" si="958"/>
        <v>0</v>
      </c>
      <c r="ILZ334" s="535">
        <f t="shared" si="958"/>
        <v>0</v>
      </c>
      <c r="IMA334" s="2"/>
      <c r="IMB334" s="402"/>
      <c r="IMC334" s="533" t="s">
        <v>287</v>
      </c>
      <c r="IMD334" s="2"/>
      <c r="IME334" s="535">
        <f t="shared" ref="IME334:IMH334" si="959">IME301+IME314+IME327</f>
        <v>0</v>
      </c>
      <c r="IMF334" s="535">
        <f t="shared" si="959"/>
        <v>0</v>
      </c>
      <c r="IMG334" s="535">
        <f t="shared" si="959"/>
        <v>0</v>
      </c>
      <c r="IMH334" s="535">
        <f t="shared" si="959"/>
        <v>0</v>
      </c>
      <c r="IMI334" s="2"/>
      <c r="IMJ334" s="402"/>
      <c r="IMK334" s="533" t="s">
        <v>287</v>
      </c>
      <c r="IML334" s="2"/>
      <c r="IMM334" s="535">
        <f t="shared" ref="IMM334:IMP334" si="960">IMM301+IMM314+IMM327</f>
        <v>0</v>
      </c>
      <c r="IMN334" s="535">
        <f t="shared" si="960"/>
        <v>0</v>
      </c>
      <c r="IMO334" s="535">
        <f t="shared" si="960"/>
        <v>0</v>
      </c>
      <c r="IMP334" s="535">
        <f t="shared" si="960"/>
        <v>0</v>
      </c>
      <c r="IMQ334" s="2"/>
      <c r="IMR334" s="402"/>
      <c r="IMS334" s="533" t="s">
        <v>287</v>
      </c>
      <c r="IMT334" s="2"/>
      <c r="IMU334" s="535">
        <f t="shared" ref="IMU334:IMX334" si="961">IMU301+IMU314+IMU327</f>
        <v>0</v>
      </c>
      <c r="IMV334" s="535">
        <f t="shared" si="961"/>
        <v>0</v>
      </c>
      <c r="IMW334" s="535">
        <f t="shared" si="961"/>
        <v>0</v>
      </c>
      <c r="IMX334" s="535">
        <f t="shared" si="961"/>
        <v>0</v>
      </c>
      <c r="IMY334" s="2"/>
      <c r="IMZ334" s="402"/>
      <c r="INA334" s="533" t="s">
        <v>287</v>
      </c>
      <c r="INB334" s="2"/>
      <c r="INC334" s="535">
        <f t="shared" ref="INC334:INF334" si="962">INC301+INC314+INC327</f>
        <v>0</v>
      </c>
      <c r="IND334" s="535">
        <f t="shared" si="962"/>
        <v>0</v>
      </c>
      <c r="INE334" s="535">
        <f t="shared" si="962"/>
        <v>0</v>
      </c>
      <c r="INF334" s="535">
        <f t="shared" si="962"/>
        <v>0</v>
      </c>
      <c r="ING334" s="2"/>
      <c r="INH334" s="402"/>
      <c r="INI334" s="533" t="s">
        <v>287</v>
      </c>
      <c r="INJ334" s="2"/>
      <c r="INK334" s="535">
        <f t="shared" ref="INK334:INN334" si="963">INK301+INK314+INK327</f>
        <v>0</v>
      </c>
      <c r="INL334" s="535">
        <f t="shared" si="963"/>
        <v>0</v>
      </c>
      <c r="INM334" s="535">
        <f t="shared" si="963"/>
        <v>0</v>
      </c>
      <c r="INN334" s="535">
        <f t="shared" si="963"/>
        <v>0</v>
      </c>
      <c r="INO334" s="2"/>
      <c r="INP334" s="402"/>
      <c r="INQ334" s="533" t="s">
        <v>287</v>
      </c>
      <c r="INR334" s="2"/>
      <c r="INS334" s="535">
        <f t="shared" ref="INS334:INV334" si="964">INS301+INS314+INS327</f>
        <v>0</v>
      </c>
      <c r="INT334" s="535">
        <f t="shared" si="964"/>
        <v>0</v>
      </c>
      <c r="INU334" s="535">
        <f t="shared" si="964"/>
        <v>0</v>
      </c>
      <c r="INV334" s="535">
        <f t="shared" si="964"/>
        <v>0</v>
      </c>
      <c r="INW334" s="2"/>
      <c r="INX334" s="402"/>
      <c r="INY334" s="533" t="s">
        <v>287</v>
      </c>
      <c r="INZ334" s="2"/>
      <c r="IOA334" s="535">
        <f t="shared" ref="IOA334:IOD334" si="965">IOA301+IOA314+IOA327</f>
        <v>0</v>
      </c>
      <c r="IOB334" s="535">
        <f t="shared" si="965"/>
        <v>0</v>
      </c>
      <c r="IOC334" s="535">
        <f t="shared" si="965"/>
        <v>0</v>
      </c>
      <c r="IOD334" s="535">
        <f t="shared" si="965"/>
        <v>0</v>
      </c>
      <c r="IOE334" s="2"/>
      <c r="IOF334" s="402"/>
      <c r="IOG334" s="533" t="s">
        <v>287</v>
      </c>
      <c r="IOH334" s="2"/>
      <c r="IOI334" s="535">
        <f t="shared" ref="IOI334:IOL334" si="966">IOI301+IOI314+IOI327</f>
        <v>0</v>
      </c>
      <c r="IOJ334" s="535">
        <f t="shared" si="966"/>
        <v>0</v>
      </c>
      <c r="IOK334" s="535">
        <f t="shared" si="966"/>
        <v>0</v>
      </c>
      <c r="IOL334" s="535">
        <f t="shared" si="966"/>
        <v>0</v>
      </c>
      <c r="IOM334" s="2"/>
      <c r="ION334" s="402"/>
      <c r="IOO334" s="533" t="s">
        <v>287</v>
      </c>
      <c r="IOP334" s="2"/>
      <c r="IOQ334" s="535">
        <f t="shared" ref="IOQ334:IOT334" si="967">IOQ301+IOQ314+IOQ327</f>
        <v>0</v>
      </c>
      <c r="IOR334" s="535">
        <f t="shared" si="967"/>
        <v>0</v>
      </c>
      <c r="IOS334" s="535">
        <f t="shared" si="967"/>
        <v>0</v>
      </c>
      <c r="IOT334" s="535">
        <f t="shared" si="967"/>
        <v>0</v>
      </c>
      <c r="IOU334" s="2"/>
      <c r="IOV334" s="402"/>
      <c r="IOW334" s="533" t="s">
        <v>287</v>
      </c>
      <c r="IOX334" s="2"/>
      <c r="IOY334" s="535">
        <f t="shared" ref="IOY334:IPB334" si="968">IOY301+IOY314+IOY327</f>
        <v>0</v>
      </c>
      <c r="IOZ334" s="535">
        <f t="shared" si="968"/>
        <v>0</v>
      </c>
      <c r="IPA334" s="535">
        <f t="shared" si="968"/>
        <v>0</v>
      </c>
      <c r="IPB334" s="535">
        <f t="shared" si="968"/>
        <v>0</v>
      </c>
      <c r="IPC334" s="2"/>
      <c r="IPD334" s="402"/>
      <c r="IPE334" s="533" t="s">
        <v>287</v>
      </c>
      <c r="IPF334" s="2"/>
      <c r="IPG334" s="535">
        <f t="shared" ref="IPG334:IPJ334" si="969">IPG301+IPG314+IPG327</f>
        <v>0</v>
      </c>
      <c r="IPH334" s="535">
        <f t="shared" si="969"/>
        <v>0</v>
      </c>
      <c r="IPI334" s="535">
        <f t="shared" si="969"/>
        <v>0</v>
      </c>
      <c r="IPJ334" s="535">
        <f t="shared" si="969"/>
        <v>0</v>
      </c>
      <c r="IPK334" s="2"/>
      <c r="IPL334" s="402"/>
      <c r="IPM334" s="533" t="s">
        <v>287</v>
      </c>
      <c r="IPN334" s="2"/>
      <c r="IPO334" s="535">
        <f t="shared" ref="IPO334:IPR334" si="970">IPO301+IPO314+IPO327</f>
        <v>0</v>
      </c>
      <c r="IPP334" s="535">
        <f t="shared" si="970"/>
        <v>0</v>
      </c>
      <c r="IPQ334" s="535">
        <f t="shared" si="970"/>
        <v>0</v>
      </c>
      <c r="IPR334" s="535">
        <f t="shared" si="970"/>
        <v>0</v>
      </c>
      <c r="IPS334" s="2"/>
      <c r="IPT334" s="402"/>
      <c r="IPU334" s="533" t="s">
        <v>287</v>
      </c>
      <c r="IPV334" s="2"/>
      <c r="IPW334" s="535">
        <f t="shared" ref="IPW334:IPZ334" si="971">IPW301+IPW314+IPW327</f>
        <v>0</v>
      </c>
      <c r="IPX334" s="535">
        <f t="shared" si="971"/>
        <v>0</v>
      </c>
      <c r="IPY334" s="535">
        <f t="shared" si="971"/>
        <v>0</v>
      </c>
      <c r="IPZ334" s="535">
        <f t="shared" si="971"/>
        <v>0</v>
      </c>
      <c r="IQA334" s="2"/>
      <c r="IQB334" s="402"/>
      <c r="IQC334" s="533" t="s">
        <v>287</v>
      </c>
      <c r="IQD334" s="2"/>
      <c r="IQE334" s="535">
        <f t="shared" ref="IQE334:IQH334" si="972">IQE301+IQE314+IQE327</f>
        <v>0</v>
      </c>
      <c r="IQF334" s="535">
        <f t="shared" si="972"/>
        <v>0</v>
      </c>
      <c r="IQG334" s="535">
        <f t="shared" si="972"/>
        <v>0</v>
      </c>
      <c r="IQH334" s="535">
        <f t="shared" si="972"/>
        <v>0</v>
      </c>
      <c r="IQI334" s="2"/>
      <c r="IQJ334" s="402"/>
      <c r="IQK334" s="533" t="s">
        <v>287</v>
      </c>
      <c r="IQL334" s="2"/>
      <c r="IQM334" s="535">
        <f t="shared" ref="IQM334:IQP334" si="973">IQM301+IQM314+IQM327</f>
        <v>0</v>
      </c>
      <c r="IQN334" s="535">
        <f t="shared" si="973"/>
        <v>0</v>
      </c>
      <c r="IQO334" s="535">
        <f t="shared" si="973"/>
        <v>0</v>
      </c>
      <c r="IQP334" s="535">
        <f t="shared" si="973"/>
        <v>0</v>
      </c>
      <c r="IQQ334" s="2"/>
      <c r="IQR334" s="402"/>
      <c r="IQS334" s="533" t="s">
        <v>287</v>
      </c>
      <c r="IQT334" s="2"/>
      <c r="IQU334" s="535">
        <f t="shared" ref="IQU334:IQX334" si="974">IQU301+IQU314+IQU327</f>
        <v>0</v>
      </c>
      <c r="IQV334" s="535">
        <f t="shared" si="974"/>
        <v>0</v>
      </c>
      <c r="IQW334" s="535">
        <f t="shared" si="974"/>
        <v>0</v>
      </c>
      <c r="IQX334" s="535">
        <f t="shared" si="974"/>
        <v>0</v>
      </c>
      <c r="IQY334" s="2"/>
      <c r="IQZ334" s="402"/>
      <c r="IRA334" s="533" t="s">
        <v>287</v>
      </c>
      <c r="IRB334" s="2"/>
      <c r="IRC334" s="535">
        <f t="shared" ref="IRC334:IRF334" si="975">IRC301+IRC314+IRC327</f>
        <v>0</v>
      </c>
      <c r="IRD334" s="535">
        <f t="shared" si="975"/>
        <v>0</v>
      </c>
      <c r="IRE334" s="535">
        <f t="shared" si="975"/>
        <v>0</v>
      </c>
      <c r="IRF334" s="535">
        <f t="shared" si="975"/>
        <v>0</v>
      </c>
      <c r="IRG334" s="2"/>
      <c r="IRH334" s="402"/>
      <c r="IRI334" s="533" t="s">
        <v>287</v>
      </c>
      <c r="IRJ334" s="2"/>
      <c r="IRK334" s="535">
        <f t="shared" ref="IRK334:IRN334" si="976">IRK301+IRK314+IRK327</f>
        <v>0</v>
      </c>
      <c r="IRL334" s="535">
        <f t="shared" si="976"/>
        <v>0</v>
      </c>
      <c r="IRM334" s="535">
        <f t="shared" si="976"/>
        <v>0</v>
      </c>
      <c r="IRN334" s="535">
        <f t="shared" si="976"/>
        <v>0</v>
      </c>
      <c r="IRO334" s="2"/>
      <c r="IRP334" s="402"/>
      <c r="IRQ334" s="533" t="s">
        <v>287</v>
      </c>
      <c r="IRR334" s="2"/>
      <c r="IRS334" s="535">
        <f t="shared" ref="IRS334:IRV334" si="977">IRS301+IRS314+IRS327</f>
        <v>0</v>
      </c>
      <c r="IRT334" s="535">
        <f t="shared" si="977"/>
        <v>0</v>
      </c>
      <c r="IRU334" s="535">
        <f t="shared" si="977"/>
        <v>0</v>
      </c>
      <c r="IRV334" s="535">
        <f t="shared" si="977"/>
        <v>0</v>
      </c>
      <c r="IRW334" s="2"/>
      <c r="IRX334" s="402"/>
      <c r="IRY334" s="533" t="s">
        <v>287</v>
      </c>
      <c r="IRZ334" s="2"/>
      <c r="ISA334" s="535">
        <f t="shared" ref="ISA334:ISD334" si="978">ISA301+ISA314+ISA327</f>
        <v>0</v>
      </c>
      <c r="ISB334" s="535">
        <f t="shared" si="978"/>
        <v>0</v>
      </c>
      <c r="ISC334" s="535">
        <f t="shared" si="978"/>
        <v>0</v>
      </c>
      <c r="ISD334" s="535">
        <f t="shared" si="978"/>
        <v>0</v>
      </c>
      <c r="ISE334" s="2"/>
      <c r="ISF334" s="402"/>
      <c r="ISG334" s="533" t="s">
        <v>287</v>
      </c>
      <c r="ISH334" s="2"/>
      <c r="ISI334" s="535">
        <f t="shared" ref="ISI334:ISL334" si="979">ISI301+ISI314+ISI327</f>
        <v>0</v>
      </c>
      <c r="ISJ334" s="535">
        <f t="shared" si="979"/>
        <v>0</v>
      </c>
      <c r="ISK334" s="535">
        <f t="shared" si="979"/>
        <v>0</v>
      </c>
      <c r="ISL334" s="535">
        <f t="shared" si="979"/>
        <v>0</v>
      </c>
      <c r="ISM334" s="2"/>
      <c r="ISN334" s="402"/>
      <c r="ISO334" s="533" t="s">
        <v>287</v>
      </c>
      <c r="ISP334" s="2"/>
      <c r="ISQ334" s="535">
        <f t="shared" ref="ISQ334:IST334" si="980">ISQ301+ISQ314+ISQ327</f>
        <v>0</v>
      </c>
      <c r="ISR334" s="535">
        <f t="shared" si="980"/>
        <v>0</v>
      </c>
      <c r="ISS334" s="535">
        <f t="shared" si="980"/>
        <v>0</v>
      </c>
      <c r="IST334" s="535">
        <f t="shared" si="980"/>
        <v>0</v>
      </c>
      <c r="ISU334" s="2"/>
      <c r="ISV334" s="402"/>
      <c r="ISW334" s="533" t="s">
        <v>287</v>
      </c>
      <c r="ISX334" s="2"/>
      <c r="ISY334" s="535">
        <f t="shared" ref="ISY334:ITB334" si="981">ISY301+ISY314+ISY327</f>
        <v>0</v>
      </c>
      <c r="ISZ334" s="535">
        <f t="shared" si="981"/>
        <v>0</v>
      </c>
      <c r="ITA334" s="535">
        <f t="shared" si="981"/>
        <v>0</v>
      </c>
      <c r="ITB334" s="535">
        <f t="shared" si="981"/>
        <v>0</v>
      </c>
      <c r="ITC334" s="2"/>
      <c r="ITD334" s="402"/>
      <c r="ITE334" s="533" t="s">
        <v>287</v>
      </c>
      <c r="ITF334" s="2"/>
      <c r="ITG334" s="535">
        <f t="shared" ref="ITG334:ITJ334" si="982">ITG301+ITG314+ITG327</f>
        <v>0</v>
      </c>
      <c r="ITH334" s="535">
        <f t="shared" si="982"/>
        <v>0</v>
      </c>
      <c r="ITI334" s="535">
        <f t="shared" si="982"/>
        <v>0</v>
      </c>
      <c r="ITJ334" s="535">
        <f t="shared" si="982"/>
        <v>0</v>
      </c>
      <c r="ITK334" s="2"/>
      <c r="ITL334" s="402"/>
      <c r="ITM334" s="533" t="s">
        <v>287</v>
      </c>
      <c r="ITN334" s="2"/>
      <c r="ITO334" s="535">
        <f t="shared" ref="ITO334:ITR334" si="983">ITO301+ITO314+ITO327</f>
        <v>0</v>
      </c>
      <c r="ITP334" s="535">
        <f t="shared" si="983"/>
        <v>0</v>
      </c>
      <c r="ITQ334" s="535">
        <f t="shared" si="983"/>
        <v>0</v>
      </c>
      <c r="ITR334" s="535">
        <f t="shared" si="983"/>
        <v>0</v>
      </c>
      <c r="ITS334" s="2"/>
      <c r="ITT334" s="402"/>
      <c r="ITU334" s="533" t="s">
        <v>287</v>
      </c>
      <c r="ITV334" s="2"/>
      <c r="ITW334" s="535">
        <f t="shared" ref="ITW334:ITZ334" si="984">ITW301+ITW314+ITW327</f>
        <v>0</v>
      </c>
      <c r="ITX334" s="535">
        <f t="shared" si="984"/>
        <v>0</v>
      </c>
      <c r="ITY334" s="535">
        <f t="shared" si="984"/>
        <v>0</v>
      </c>
      <c r="ITZ334" s="535">
        <f t="shared" si="984"/>
        <v>0</v>
      </c>
      <c r="IUA334" s="2"/>
      <c r="IUB334" s="402"/>
      <c r="IUC334" s="533" t="s">
        <v>287</v>
      </c>
      <c r="IUD334" s="2"/>
      <c r="IUE334" s="535">
        <f t="shared" ref="IUE334:IUH334" si="985">IUE301+IUE314+IUE327</f>
        <v>0</v>
      </c>
      <c r="IUF334" s="535">
        <f t="shared" si="985"/>
        <v>0</v>
      </c>
      <c r="IUG334" s="535">
        <f t="shared" si="985"/>
        <v>0</v>
      </c>
      <c r="IUH334" s="535">
        <f t="shared" si="985"/>
        <v>0</v>
      </c>
      <c r="IUI334" s="2"/>
      <c r="IUJ334" s="402"/>
      <c r="IUK334" s="533" t="s">
        <v>287</v>
      </c>
      <c r="IUL334" s="2"/>
      <c r="IUM334" s="535">
        <f t="shared" ref="IUM334:IUP334" si="986">IUM301+IUM314+IUM327</f>
        <v>0</v>
      </c>
      <c r="IUN334" s="535">
        <f t="shared" si="986"/>
        <v>0</v>
      </c>
      <c r="IUO334" s="535">
        <f t="shared" si="986"/>
        <v>0</v>
      </c>
      <c r="IUP334" s="535">
        <f t="shared" si="986"/>
        <v>0</v>
      </c>
      <c r="IUQ334" s="2"/>
      <c r="IUR334" s="402"/>
      <c r="IUS334" s="533" t="s">
        <v>287</v>
      </c>
      <c r="IUT334" s="2"/>
      <c r="IUU334" s="535">
        <f t="shared" ref="IUU334:IUX334" si="987">IUU301+IUU314+IUU327</f>
        <v>0</v>
      </c>
      <c r="IUV334" s="535">
        <f t="shared" si="987"/>
        <v>0</v>
      </c>
      <c r="IUW334" s="535">
        <f t="shared" si="987"/>
        <v>0</v>
      </c>
      <c r="IUX334" s="535">
        <f t="shared" si="987"/>
        <v>0</v>
      </c>
      <c r="IUY334" s="2"/>
      <c r="IUZ334" s="402"/>
      <c r="IVA334" s="533" t="s">
        <v>287</v>
      </c>
      <c r="IVB334" s="2"/>
      <c r="IVC334" s="535">
        <f t="shared" ref="IVC334:IVF334" si="988">IVC301+IVC314+IVC327</f>
        <v>0</v>
      </c>
      <c r="IVD334" s="535">
        <f t="shared" si="988"/>
        <v>0</v>
      </c>
      <c r="IVE334" s="535">
        <f t="shared" si="988"/>
        <v>0</v>
      </c>
      <c r="IVF334" s="535">
        <f t="shared" si="988"/>
        <v>0</v>
      </c>
      <c r="IVG334" s="2"/>
      <c r="IVH334" s="402"/>
      <c r="IVI334" s="533" t="s">
        <v>287</v>
      </c>
      <c r="IVJ334" s="2"/>
      <c r="IVK334" s="535">
        <f t="shared" ref="IVK334:IVN334" si="989">IVK301+IVK314+IVK327</f>
        <v>0</v>
      </c>
      <c r="IVL334" s="535">
        <f t="shared" si="989"/>
        <v>0</v>
      </c>
      <c r="IVM334" s="535">
        <f t="shared" si="989"/>
        <v>0</v>
      </c>
      <c r="IVN334" s="535">
        <f t="shared" si="989"/>
        <v>0</v>
      </c>
      <c r="IVO334" s="2"/>
      <c r="IVP334" s="402"/>
      <c r="IVQ334" s="533" t="s">
        <v>287</v>
      </c>
      <c r="IVR334" s="2"/>
      <c r="IVS334" s="535">
        <f t="shared" ref="IVS334:IVV334" si="990">IVS301+IVS314+IVS327</f>
        <v>0</v>
      </c>
      <c r="IVT334" s="535">
        <f t="shared" si="990"/>
        <v>0</v>
      </c>
      <c r="IVU334" s="535">
        <f t="shared" si="990"/>
        <v>0</v>
      </c>
      <c r="IVV334" s="535">
        <f t="shared" si="990"/>
        <v>0</v>
      </c>
      <c r="IVW334" s="2"/>
      <c r="IVX334" s="402"/>
      <c r="IVY334" s="533" t="s">
        <v>287</v>
      </c>
      <c r="IVZ334" s="2"/>
      <c r="IWA334" s="535">
        <f t="shared" ref="IWA334:IWD334" si="991">IWA301+IWA314+IWA327</f>
        <v>0</v>
      </c>
      <c r="IWB334" s="535">
        <f t="shared" si="991"/>
        <v>0</v>
      </c>
      <c r="IWC334" s="535">
        <f t="shared" si="991"/>
        <v>0</v>
      </c>
      <c r="IWD334" s="535">
        <f t="shared" si="991"/>
        <v>0</v>
      </c>
      <c r="IWE334" s="2"/>
      <c r="IWF334" s="402"/>
      <c r="IWG334" s="533" t="s">
        <v>287</v>
      </c>
      <c r="IWH334" s="2"/>
      <c r="IWI334" s="535">
        <f t="shared" ref="IWI334:IWL334" si="992">IWI301+IWI314+IWI327</f>
        <v>0</v>
      </c>
      <c r="IWJ334" s="535">
        <f t="shared" si="992"/>
        <v>0</v>
      </c>
      <c r="IWK334" s="535">
        <f t="shared" si="992"/>
        <v>0</v>
      </c>
      <c r="IWL334" s="535">
        <f t="shared" si="992"/>
        <v>0</v>
      </c>
      <c r="IWM334" s="2"/>
      <c r="IWN334" s="402"/>
      <c r="IWO334" s="533" t="s">
        <v>287</v>
      </c>
      <c r="IWP334" s="2"/>
      <c r="IWQ334" s="535">
        <f t="shared" ref="IWQ334:IWT334" si="993">IWQ301+IWQ314+IWQ327</f>
        <v>0</v>
      </c>
      <c r="IWR334" s="535">
        <f t="shared" si="993"/>
        <v>0</v>
      </c>
      <c r="IWS334" s="535">
        <f t="shared" si="993"/>
        <v>0</v>
      </c>
      <c r="IWT334" s="535">
        <f t="shared" si="993"/>
        <v>0</v>
      </c>
      <c r="IWU334" s="2"/>
      <c r="IWV334" s="402"/>
      <c r="IWW334" s="533" t="s">
        <v>287</v>
      </c>
      <c r="IWX334" s="2"/>
      <c r="IWY334" s="535">
        <f t="shared" ref="IWY334:IXB334" si="994">IWY301+IWY314+IWY327</f>
        <v>0</v>
      </c>
      <c r="IWZ334" s="535">
        <f t="shared" si="994"/>
        <v>0</v>
      </c>
      <c r="IXA334" s="535">
        <f t="shared" si="994"/>
        <v>0</v>
      </c>
      <c r="IXB334" s="535">
        <f t="shared" si="994"/>
        <v>0</v>
      </c>
      <c r="IXC334" s="2"/>
      <c r="IXD334" s="402"/>
      <c r="IXE334" s="533" t="s">
        <v>287</v>
      </c>
      <c r="IXF334" s="2"/>
      <c r="IXG334" s="535">
        <f t="shared" ref="IXG334:IXJ334" si="995">IXG301+IXG314+IXG327</f>
        <v>0</v>
      </c>
      <c r="IXH334" s="535">
        <f t="shared" si="995"/>
        <v>0</v>
      </c>
      <c r="IXI334" s="535">
        <f t="shared" si="995"/>
        <v>0</v>
      </c>
      <c r="IXJ334" s="535">
        <f t="shared" si="995"/>
        <v>0</v>
      </c>
      <c r="IXK334" s="2"/>
      <c r="IXL334" s="402"/>
      <c r="IXM334" s="533" t="s">
        <v>287</v>
      </c>
      <c r="IXN334" s="2"/>
      <c r="IXO334" s="535">
        <f t="shared" ref="IXO334:IXR334" si="996">IXO301+IXO314+IXO327</f>
        <v>0</v>
      </c>
      <c r="IXP334" s="535">
        <f t="shared" si="996"/>
        <v>0</v>
      </c>
      <c r="IXQ334" s="535">
        <f t="shared" si="996"/>
        <v>0</v>
      </c>
      <c r="IXR334" s="535">
        <f t="shared" si="996"/>
        <v>0</v>
      </c>
      <c r="IXS334" s="2"/>
      <c r="IXT334" s="402"/>
      <c r="IXU334" s="533" t="s">
        <v>287</v>
      </c>
      <c r="IXV334" s="2"/>
      <c r="IXW334" s="535">
        <f t="shared" ref="IXW334:IXZ334" si="997">IXW301+IXW314+IXW327</f>
        <v>0</v>
      </c>
      <c r="IXX334" s="535">
        <f t="shared" si="997"/>
        <v>0</v>
      </c>
      <c r="IXY334" s="535">
        <f t="shared" si="997"/>
        <v>0</v>
      </c>
      <c r="IXZ334" s="535">
        <f t="shared" si="997"/>
        <v>0</v>
      </c>
      <c r="IYA334" s="2"/>
      <c r="IYB334" s="402"/>
      <c r="IYC334" s="533" t="s">
        <v>287</v>
      </c>
      <c r="IYD334" s="2"/>
      <c r="IYE334" s="535">
        <f t="shared" ref="IYE334:IYH334" si="998">IYE301+IYE314+IYE327</f>
        <v>0</v>
      </c>
      <c r="IYF334" s="535">
        <f t="shared" si="998"/>
        <v>0</v>
      </c>
      <c r="IYG334" s="535">
        <f t="shared" si="998"/>
        <v>0</v>
      </c>
      <c r="IYH334" s="535">
        <f t="shared" si="998"/>
        <v>0</v>
      </c>
      <c r="IYI334" s="2"/>
      <c r="IYJ334" s="402"/>
      <c r="IYK334" s="533" t="s">
        <v>287</v>
      </c>
      <c r="IYL334" s="2"/>
      <c r="IYM334" s="535">
        <f t="shared" ref="IYM334:IYP334" si="999">IYM301+IYM314+IYM327</f>
        <v>0</v>
      </c>
      <c r="IYN334" s="535">
        <f t="shared" si="999"/>
        <v>0</v>
      </c>
      <c r="IYO334" s="535">
        <f t="shared" si="999"/>
        <v>0</v>
      </c>
      <c r="IYP334" s="535">
        <f t="shared" si="999"/>
        <v>0</v>
      </c>
      <c r="IYQ334" s="2"/>
      <c r="IYR334" s="402"/>
      <c r="IYS334" s="533" t="s">
        <v>287</v>
      </c>
      <c r="IYT334" s="2"/>
      <c r="IYU334" s="535">
        <f t="shared" ref="IYU334:IYX334" si="1000">IYU301+IYU314+IYU327</f>
        <v>0</v>
      </c>
      <c r="IYV334" s="535">
        <f t="shared" si="1000"/>
        <v>0</v>
      </c>
      <c r="IYW334" s="535">
        <f t="shared" si="1000"/>
        <v>0</v>
      </c>
      <c r="IYX334" s="535">
        <f t="shared" si="1000"/>
        <v>0</v>
      </c>
      <c r="IYY334" s="2"/>
      <c r="IYZ334" s="402"/>
      <c r="IZA334" s="533" t="s">
        <v>287</v>
      </c>
      <c r="IZB334" s="2"/>
      <c r="IZC334" s="535">
        <f t="shared" ref="IZC334:IZF334" si="1001">IZC301+IZC314+IZC327</f>
        <v>0</v>
      </c>
      <c r="IZD334" s="535">
        <f t="shared" si="1001"/>
        <v>0</v>
      </c>
      <c r="IZE334" s="535">
        <f t="shared" si="1001"/>
        <v>0</v>
      </c>
      <c r="IZF334" s="535">
        <f t="shared" si="1001"/>
        <v>0</v>
      </c>
      <c r="IZG334" s="2"/>
      <c r="IZH334" s="402"/>
      <c r="IZI334" s="533" t="s">
        <v>287</v>
      </c>
      <c r="IZJ334" s="2"/>
      <c r="IZK334" s="535">
        <f t="shared" ref="IZK334:IZN334" si="1002">IZK301+IZK314+IZK327</f>
        <v>0</v>
      </c>
      <c r="IZL334" s="535">
        <f t="shared" si="1002"/>
        <v>0</v>
      </c>
      <c r="IZM334" s="535">
        <f t="shared" si="1002"/>
        <v>0</v>
      </c>
      <c r="IZN334" s="535">
        <f t="shared" si="1002"/>
        <v>0</v>
      </c>
      <c r="IZO334" s="2"/>
      <c r="IZP334" s="402"/>
      <c r="IZQ334" s="533" t="s">
        <v>287</v>
      </c>
      <c r="IZR334" s="2"/>
      <c r="IZS334" s="535">
        <f t="shared" ref="IZS334:IZV334" si="1003">IZS301+IZS314+IZS327</f>
        <v>0</v>
      </c>
      <c r="IZT334" s="535">
        <f t="shared" si="1003"/>
        <v>0</v>
      </c>
      <c r="IZU334" s="535">
        <f t="shared" si="1003"/>
        <v>0</v>
      </c>
      <c r="IZV334" s="535">
        <f t="shared" si="1003"/>
        <v>0</v>
      </c>
      <c r="IZW334" s="2"/>
      <c r="IZX334" s="402"/>
      <c r="IZY334" s="533" t="s">
        <v>287</v>
      </c>
      <c r="IZZ334" s="2"/>
      <c r="JAA334" s="535">
        <f t="shared" ref="JAA334:JAD334" si="1004">JAA301+JAA314+JAA327</f>
        <v>0</v>
      </c>
      <c r="JAB334" s="535">
        <f t="shared" si="1004"/>
        <v>0</v>
      </c>
      <c r="JAC334" s="535">
        <f t="shared" si="1004"/>
        <v>0</v>
      </c>
      <c r="JAD334" s="535">
        <f t="shared" si="1004"/>
        <v>0</v>
      </c>
      <c r="JAE334" s="2"/>
      <c r="JAF334" s="402"/>
      <c r="JAG334" s="533" t="s">
        <v>287</v>
      </c>
      <c r="JAH334" s="2"/>
      <c r="JAI334" s="535">
        <f t="shared" ref="JAI334:JAL334" si="1005">JAI301+JAI314+JAI327</f>
        <v>0</v>
      </c>
      <c r="JAJ334" s="535">
        <f t="shared" si="1005"/>
        <v>0</v>
      </c>
      <c r="JAK334" s="535">
        <f t="shared" si="1005"/>
        <v>0</v>
      </c>
      <c r="JAL334" s="535">
        <f t="shared" si="1005"/>
        <v>0</v>
      </c>
      <c r="JAM334" s="2"/>
      <c r="JAN334" s="402"/>
      <c r="JAO334" s="533" t="s">
        <v>287</v>
      </c>
      <c r="JAP334" s="2"/>
      <c r="JAQ334" s="535">
        <f t="shared" ref="JAQ334:JAT334" si="1006">JAQ301+JAQ314+JAQ327</f>
        <v>0</v>
      </c>
      <c r="JAR334" s="535">
        <f t="shared" si="1006"/>
        <v>0</v>
      </c>
      <c r="JAS334" s="535">
        <f t="shared" si="1006"/>
        <v>0</v>
      </c>
      <c r="JAT334" s="535">
        <f t="shared" si="1006"/>
        <v>0</v>
      </c>
      <c r="JAU334" s="2"/>
      <c r="JAV334" s="402"/>
      <c r="JAW334" s="533" t="s">
        <v>287</v>
      </c>
      <c r="JAX334" s="2"/>
      <c r="JAY334" s="535">
        <f t="shared" ref="JAY334:JBB334" si="1007">JAY301+JAY314+JAY327</f>
        <v>0</v>
      </c>
      <c r="JAZ334" s="535">
        <f t="shared" si="1007"/>
        <v>0</v>
      </c>
      <c r="JBA334" s="535">
        <f t="shared" si="1007"/>
        <v>0</v>
      </c>
      <c r="JBB334" s="535">
        <f t="shared" si="1007"/>
        <v>0</v>
      </c>
      <c r="JBC334" s="2"/>
      <c r="JBD334" s="402"/>
      <c r="JBE334" s="533" t="s">
        <v>287</v>
      </c>
      <c r="JBF334" s="2"/>
      <c r="JBG334" s="535">
        <f t="shared" ref="JBG334:JBJ334" si="1008">JBG301+JBG314+JBG327</f>
        <v>0</v>
      </c>
      <c r="JBH334" s="535">
        <f t="shared" si="1008"/>
        <v>0</v>
      </c>
      <c r="JBI334" s="535">
        <f t="shared" si="1008"/>
        <v>0</v>
      </c>
      <c r="JBJ334" s="535">
        <f t="shared" si="1008"/>
        <v>0</v>
      </c>
      <c r="JBK334" s="2"/>
      <c r="JBL334" s="402"/>
      <c r="JBM334" s="533" t="s">
        <v>287</v>
      </c>
      <c r="JBN334" s="2"/>
      <c r="JBO334" s="535">
        <f t="shared" ref="JBO334:JBR334" si="1009">JBO301+JBO314+JBO327</f>
        <v>0</v>
      </c>
      <c r="JBP334" s="535">
        <f t="shared" si="1009"/>
        <v>0</v>
      </c>
      <c r="JBQ334" s="535">
        <f t="shared" si="1009"/>
        <v>0</v>
      </c>
      <c r="JBR334" s="535">
        <f t="shared" si="1009"/>
        <v>0</v>
      </c>
      <c r="JBS334" s="2"/>
      <c r="JBT334" s="402"/>
      <c r="JBU334" s="533" t="s">
        <v>287</v>
      </c>
      <c r="JBV334" s="2"/>
      <c r="JBW334" s="535">
        <f t="shared" ref="JBW334:JBZ334" si="1010">JBW301+JBW314+JBW327</f>
        <v>0</v>
      </c>
      <c r="JBX334" s="535">
        <f t="shared" si="1010"/>
        <v>0</v>
      </c>
      <c r="JBY334" s="535">
        <f t="shared" si="1010"/>
        <v>0</v>
      </c>
      <c r="JBZ334" s="535">
        <f t="shared" si="1010"/>
        <v>0</v>
      </c>
      <c r="JCA334" s="2"/>
      <c r="JCB334" s="402"/>
      <c r="JCC334" s="533" t="s">
        <v>287</v>
      </c>
      <c r="JCD334" s="2"/>
      <c r="JCE334" s="535">
        <f t="shared" ref="JCE334:JCH334" si="1011">JCE301+JCE314+JCE327</f>
        <v>0</v>
      </c>
      <c r="JCF334" s="535">
        <f t="shared" si="1011"/>
        <v>0</v>
      </c>
      <c r="JCG334" s="535">
        <f t="shared" si="1011"/>
        <v>0</v>
      </c>
      <c r="JCH334" s="535">
        <f t="shared" si="1011"/>
        <v>0</v>
      </c>
      <c r="JCI334" s="2"/>
      <c r="JCJ334" s="402"/>
      <c r="JCK334" s="533" t="s">
        <v>287</v>
      </c>
      <c r="JCL334" s="2"/>
      <c r="JCM334" s="535">
        <f t="shared" ref="JCM334:JCP334" si="1012">JCM301+JCM314+JCM327</f>
        <v>0</v>
      </c>
      <c r="JCN334" s="535">
        <f t="shared" si="1012"/>
        <v>0</v>
      </c>
      <c r="JCO334" s="535">
        <f t="shared" si="1012"/>
        <v>0</v>
      </c>
      <c r="JCP334" s="535">
        <f t="shared" si="1012"/>
        <v>0</v>
      </c>
      <c r="JCQ334" s="2"/>
      <c r="JCR334" s="402"/>
      <c r="JCS334" s="533" t="s">
        <v>287</v>
      </c>
      <c r="JCT334" s="2"/>
      <c r="JCU334" s="535">
        <f t="shared" ref="JCU334:JCX334" si="1013">JCU301+JCU314+JCU327</f>
        <v>0</v>
      </c>
      <c r="JCV334" s="535">
        <f t="shared" si="1013"/>
        <v>0</v>
      </c>
      <c r="JCW334" s="535">
        <f t="shared" si="1013"/>
        <v>0</v>
      </c>
      <c r="JCX334" s="535">
        <f t="shared" si="1013"/>
        <v>0</v>
      </c>
      <c r="JCY334" s="2"/>
      <c r="JCZ334" s="402"/>
      <c r="JDA334" s="533" t="s">
        <v>287</v>
      </c>
      <c r="JDB334" s="2"/>
      <c r="JDC334" s="535">
        <f t="shared" ref="JDC334:JDF334" si="1014">JDC301+JDC314+JDC327</f>
        <v>0</v>
      </c>
      <c r="JDD334" s="535">
        <f t="shared" si="1014"/>
        <v>0</v>
      </c>
      <c r="JDE334" s="535">
        <f t="shared" si="1014"/>
        <v>0</v>
      </c>
      <c r="JDF334" s="535">
        <f t="shared" si="1014"/>
        <v>0</v>
      </c>
      <c r="JDG334" s="2"/>
      <c r="JDH334" s="402"/>
      <c r="JDI334" s="533" t="s">
        <v>287</v>
      </c>
      <c r="JDJ334" s="2"/>
      <c r="JDK334" s="535">
        <f t="shared" ref="JDK334:JDN334" si="1015">JDK301+JDK314+JDK327</f>
        <v>0</v>
      </c>
      <c r="JDL334" s="535">
        <f t="shared" si="1015"/>
        <v>0</v>
      </c>
      <c r="JDM334" s="535">
        <f t="shared" si="1015"/>
        <v>0</v>
      </c>
      <c r="JDN334" s="535">
        <f t="shared" si="1015"/>
        <v>0</v>
      </c>
      <c r="JDO334" s="2"/>
      <c r="JDP334" s="402"/>
      <c r="JDQ334" s="533" t="s">
        <v>287</v>
      </c>
      <c r="JDR334" s="2"/>
      <c r="JDS334" s="535">
        <f t="shared" ref="JDS334:JDV334" si="1016">JDS301+JDS314+JDS327</f>
        <v>0</v>
      </c>
      <c r="JDT334" s="535">
        <f t="shared" si="1016"/>
        <v>0</v>
      </c>
      <c r="JDU334" s="535">
        <f t="shared" si="1016"/>
        <v>0</v>
      </c>
      <c r="JDV334" s="535">
        <f t="shared" si="1016"/>
        <v>0</v>
      </c>
      <c r="JDW334" s="2"/>
      <c r="JDX334" s="402"/>
      <c r="JDY334" s="533" t="s">
        <v>287</v>
      </c>
      <c r="JDZ334" s="2"/>
      <c r="JEA334" s="535">
        <f t="shared" ref="JEA334:JED334" si="1017">JEA301+JEA314+JEA327</f>
        <v>0</v>
      </c>
      <c r="JEB334" s="535">
        <f t="shared" si="1017"/>
        <v>0</v>
      </c>
      <c r="JEC334" s="535">
        <f t="shared" si="1017"/>
        <v>0</v>
      </c>
      <c r="JED334" s="535">
        <f t="shared" si="1017"/>
        <v>0</v>
      </c>
      <c r="JEE334" s="2"/>
      <c r="JEF334" s="402"/>
      <c r="JEG334" s="533" t="s">
        <v>287</v>
      </c>
      <c r="JEH334" s="2"/>
      <c r="JEI334" s="535">
        <f t="shared" ref="JEI334:JEL334" si="1018">JEI301+JEI314+JEI327</f>
        <v>0</v>
      </c>
      <c r="JEJ334" s="535">
        <f t="shared" si="1018"/>
        <v>0</v>
      </c>
      <c r="JEK334" s="535">
        <f t="shared" si="1018"/>
        <v>0</v>
      </c>
      <c r="JEL334" s="535">
        <f t="shared" si="1018"/>
        <v>0</v>
      </c>
      <c r="JEM334" s="2"/>
      <c r="JEN334" s="402"/>
      <c r="JEO334" s="533" t="s">
        <v>287</v>
      </c>
      <c r="JEP334" s="2"/>
      <c r="JEQ334" s="535">
        <f t="shared" ref="JEQ334:JET334" si="1019">JEQ301+JEQ314+JEQ327</f>
        <v>0</v>
      </c>
      <c r="JER334" s="535">
        <f t="shared" si="1019"/>
        <v>0</v>
      </c>
      <c r="JES334" s="535">
        <f t="shared" si="1019"/>
        <v>0</v>
      </c>
      <c r="JET334" s="535">
        <f t="shared" si="1019"/>
        <v>0</v>
      </c>
      <c r="JEU334" s="2"/>
      <c r="JEV334" s="402"/>
      <c r="JEW334" s="533" t="s">
        <v>287</v>
      </c>
      <c r="JEX334" s="2"/>
      <c r="JEY334" s="535">
        <f t="shared" ref="JEY334:JFB334" si="1020">JEY301+JEY314+JEY327</f>
        <v>0</v>
      </c>
      <c r="JEZ334" s="535">
        <f t="shared" si="1020"/>
        <v>0</v>
      </c>
      <c r="JFA334" s="535">
        <f t="shared" si="1020"/>
        <v>0</v>
      </c>
      <c r="JFB334" s="535">
        <f t="shared" si="1020"/>
        <v>0</v>
      </c>
      <c r="JFC334" s="2"/>
      <c r="JFD334" s="402"/>
      <c r="JFE334" s="533" t="s">
        <v>287</v>
      </c>
      <c r="JFF334" s="2"/>
      <c r="JFG334" s="535">
        <f t="shared" ref="JFG334:JFJ334" si="1021">JFG301+JFG314+JFG327</f>
        <v>0</v>
      </c>
      <c r="JFH334" s="535">
        <f t="shared" si="1021"/>
        <v>0</v>
      </c>
      <c r="JFI334" s="535">
        <f t="shared" si="1021"/>
        <v>0</v>
      </c>
      <c r="JFJ334" s="535">
        <f t="shared" si="1021"/>
        <v>0</v>
      </c>
      <c r="JFK334" s="2"/>
      <c r="JFL334" s="402"/>
      <c r="JFM334" s="533" t="s">
        <v>287</v>
      </c>
      <c r="JFN334" s="2"/>
      <c r="JFO334" s="535">
        <f t="shared" ref="JFO334:JFR334" si="1022">JFO301+JFO314+JFO327</f>
        <v>0</v>
      </c>
      <c r="JFP334" s="535">
        <f t="shared" si="1022"/>
        <v>0</v>
      </c>
      <c r="JFQ334" s="535">
        <f t="shared" si="1022"/>
        <v>0</v>
      </c>
      <c r="JFR334" s="535">
        <f t="shared" si="1022"/>
        <v>0</v>
      </c>
      <c r="JFS334" s="2"/>
      <c r="JFT334" s="402"/>
      <c r="JFU334" s="533" t="s">
        <v>287</v>
      </c>
      <c r="JFV334" s="2"/>
      <c r="JFW334" s="535">
        <f t="shared" ref="JFW334:JFZ334" si="1023">JFW301+JFW314+JFW327</f>
        <v>0</v>
      </c>
      <c r="JFX334" s="535">
        <f t="shared" si="1023"/>
        <v>0</v>
      </c>
      <c r="JFY334" s="535">
        <f t="shared" si="1023"/>
        <v>0</v>
      </c>
      <c r="JFZ334" s="535">
        <f t="shared" si="1023"/>
        <v>0</v>
      </c>
      <c r="JGA334" s="2"/>
      <c r="JGB334" s="402"/>
      <c r="JGC334" s="533" t="s">
        <v>287</v>
      </c>
      <c r="JGD334" s="2"/>
      <c r="JGE334" s="535">
        <f t="shared" ref="JGE334:JGH334" si="1024">JGE301+JGE314+JGE327</f>
        <v>0</v>
      </c>
      <c r="JGF334" s="535">
        <f t="shared" si="1024"/>
        <v>0</v>
      </c>
      <c r="JGG334" s="535">
        <f t="shared" si="1024"/>
        <v>0</v>
      </c>
      <c r="JGH334" s="535">
        <f t="shared" si="1024"/>
        <v>0</v>
      </c>
      <c r="JGI334" s="2"/>
      <c r="JGJ334" s="402"/>
      <c r="JGK334" s="533" t="s">
        <v>287</v>
      </c>
      <c r="JGL334" s="2"/>
      <c r="JGM334" s="535">
        <f t="shared" ref="JGM334:JGP334" si="1025">JGM301+JGM314+JGM327</f>
        <v>0</v>
      </c>
      <c r="JGN334" s="535">
        <f t="shared" si="1025"/>
        <v>0</v>
      </c>
      <c r="JGO334" s="535">
        <f t="shared" si="1025"/>
        <v>0</v>
      </c>
      <c r="JGP334" s="535">
        <f t="shared" si="1025"/>
        <v>0</v>
      </c>
      <c r="JGQ334" s="2"/>
      <c r="JGR334" s="402"/>
      <c r="JGS334" s="533" t="s">
        <v>287</v>
      </c>
      <c r="JGT334" s="2"/>
      <c r="JGU334" s="535">
        <f t="shared" ref="JGU334:JGX334" si="1026">JGU301+JGU314+JGU327</f>
        <v>0</v>
      </c>
      <c r="JGV334" s="535">
        <f t="shared" si="1026"/>
        <v>0</v>
      </c>
      <c r="JGW334" s="535">
        <f t="shared" si="1026"/>
        <v>0</v>
      </c>
      <c r="JGX334" s="535">
        <f t="shared" si="1026"/>
        <v>0</v>
      </c>
      <c r="JGY334" s="2"/>
      <c r="JGZ334" s="402"/>
      <c r="JHA334" s="533" t="s">
        <v>287</v>
      </c>
      <c r="JHB334" s="2"/>
      <c r="JHC334" s="535">
        <f t="shared" ref="JHC334:JHF334" si="1027">JHC301+JHC314+JHC327</f>
        <v>0</v>
      </c>
      <c r="JHD334" s="535">
        <f t="shared" si="1027"/>
        <v>0</v>
      </c>
      <c r="JHE334" s="535">
        <f t="shared" si="1027"/>
        <v>0</v>
      </c>
      <c r="JHF334" s="535">
        <f t="shared" si="1027"/>
        <v>0</v>
      </c>
      <c r="JHG334" s="2"/>
      <c r="JHH334" s="402"/>
      <c r="JHI334" s="533" t="s">
        <v>287</v>
      </c>
      <c r="JHJ334" s="2"/>
      <c r="JHK334" s="535">
        <f t="shared" ref="JHK334:JHN334" si="1028">JHK301+JHK314+JHK327</f>
        <v>0</v>
      </c>
      <c r="JHL334" s="535">
        <f t="shared" si="1028"/>
        <v>0</v>
      </c>
      <c r="JHM334" s="535">
        <f t="shared" si="1028"/>
        <v>0</v>
      </c>
      <c r="JHN334" s="535">
        <f t="shared" si="1028"/>
        <v>0</v>
      </c>
      <c r="JHO334" s="2"/>
      <c r="JHP334" s="402"/>
      <c r="JHQ334" s="533" t="s">
        <v>287</v>
      </c>
      <c r="JHR334" s="2"/>
      <c r="JHS334" s="535">
        <f t="shared" ref="JHS334:JHV334" si="1029">JHS301+JHS314+JHS327</f>
        <v>0</v>
      </c>
      <c r="JHT334" s="535">
        <f t="shared" si="1029"/>
        <v>0</v>
      </c>
      <c r="JHU334" s="535">
        <f t="shared" si="1029"/>
        <v>0</v>
      </c>
      <c r="JHV334" s="535">
        <f t="shared" si="1029"/>
        <v>0</v>
      </c>
      <c r="JHW334" s="2"/>
      <c r="JHX334" s="402"/>
      <c r="JHY334" s="533" t="s">
        <v>287</v>
      </c>
      <c r="JHZ334" s="2"/>
      <c r="JIA334" s="535">
        <f t="shared" ref="JIA334:JID334" si="1030">JIA301+JIA314+JIA327</f>
        <v>0</v>
      </c>
      <c r="JIB334" s="535">
        <f t="shared" si="1030"/>
        <v>0</v>
      </c>
      <c r="JIC334" s="535">
        <f t="shared" si="1030"/>
        <v>0</v>
      </c>
      <c r="JID334" s="535">
        <f t="shared" si="1030"/>
        <v>0</v>
      </c>
      <c r="JIE334" s="2"/>
      <c r="JIF334" s="402"/>
      <c r="JIG334" s="533" t="s">
        <v>287</v>
      </c>
      <c r="JIH334" s="2"/>
      <c r="JII334" s="535">
        <f t="shared" ref="JII334:JIL334" si="1031">JII301+JII314+JII327</f>
        <v>0</v>
      </c>
      <c r="JIJ334" s="535">
        <f t="shared" si="1031"/>
        <v>0</v>
      </c>
      <c r="JIK334" s="535">
        <f t="shared" si="1031"/>
        <v>0</v>
      </c>
      <c r="JIL334" s="535">
        <f t="shared" si="1031"/>
        <v>0</v>
      </c>
      <c r="JIM334" s="2"/>
      <c r="JIN334" s="402"/>
      <c r="JIO334" s="533" t="s">
        <v>287</v>
      </c>
      <c r="JIP334" s="2"/>
      <c r="JIQ334" s="535">
        <f t="shared" ref="JIQ334:JIT334" si="1032">JIQ301+JIQ314+JIQ327</f>
        <v>0</v>
      </c>
      <c r="JIR334" s="535">
        <f t="shared" si="1032"/>
        <v>0</v>
      </c>
      <c r="JIS334" s="535">
        <f t="shared" si="1032"/>
        <v>0</v>
      </c>
      <c r="JIT334" s="535">
        <f t="shared" si="1032"/>
        <v>0</v>
      </c>
      <c r="JIU334" s="2"/>
      <c r="JIV334" s="402"/>
      <c r="JIW334" s="533" t="s">
        <v>287</v>
      </c>
      <c r="JIX334" s="2"/>
      <c r="JIY334" s="535">
        <f t="shared" ref="JIY334:JJB334" si="1033">JIY301+JIY314+JIY327</f>
        <v>0</v>
      </c>
      <c r="JIZ334" s="535">
        <f t="shared" si="1033"/>
        <v>0</v>
      </c>
      <c r="JJA334" s="535">
        <f t="shared" si="1033"/>
        <v>0</v>
      </c>
      <c r="JJB334" s="535">
        <f t="shared" si="1033"/>
        <v>0</v>
      </c>
      <c r="JJC334" s="2"/>
      <c r="JJD334" s="402"/>
      <c r="JJE334" s="533" t="s">
        <v>287</v>
      </c>
      <c r="JJF334" s="2"/>
      <c r="JJG334" s="535">
        <f t="shared" ref="JJG334:JJJ334" si="1034">JJG301+JJG314+JJG327</f>
        <v>0</v>
      </c>
      <c r="JJH334" s="535">
        <f t="shared" si="1034"/>
        <v>0</v>
      </c>
      <c r="JJI334" s="535">
        <f t="shared" si="1034"/>
        <v>0</v>
      </c>
      <c r="JJJ334" s="535">
        <f t="shared" si="1034"/>
        <v>0</v>
      </c>
      <c r="JJK334" s="2"/>
      <c r="JJL334" s="402"/>
      <c r="JJM334" s="533" t="s">
        <v>287</v>
      </c>
      <c r="JJN334" s="2"/>
      <c r="JJO334" s="535">
        <f t="shared" ref="JJO334:JJR334" si="1035">JJO301+JJO314+JJO327</f>
        <v>0</v>
      </c>
      <c r="JJP334" s="535">
        <f t="shared" si="1035"/>
        <v>0</v>
      </c>
      <c r="JJQ334" s="535">
        <f t="shared" si="1035"/>
        <v>0</v>
      </c>
      <c r="JJR334" s="535">
        <f t="shared" si="1035"/>
        <v>0</v>
      </c>
      <c r="JJS334" s="2"/>
      <c r="JJT334" s="402"/>
      <c r="JJU334" s="533" t="s">
        <v>287</v>
      </c>
      <c r="JJV334" s="2"/>
      <c r="JJW334" s="535">
        <f t="shared" ref="JJW334:JJZ334" si="1036">JJW301+JJW314+JJW327</f>
        <v>0</v>
      </c>
      <c r="JJX334" s="535">
        <f t="shared" si="1036"/>
        <v>0</v>
      </c>
      <c r="JJY334" s="535">
        <f t="shared" si="1036"/>
        <v>0</v>
      </c>
      <c r="JJZ334" s="535">
        <f t="shared" si="1036"/>
        <v>0</v>
      </c>
      <c r="JKA334" s="2"/>
      <c r="JKB334" s="402"/>
      <c r="JKC334" s="533" t="s">
        <v>287</v>
      </c>
      <c r="JKD334" s="2"/>
      <c r="JKE334" s="535">
        <f t="shared" ref="JKE334:JKH334" si="1037">JKE301+JKE314+JKE327</f>
        <v>0</v>
      </c>
      <c r="JKF334" s="535">
        <f t="shared" si="1037"/>
        <v>0</v>
      </c>
      <c r="JKG334" s="535">
        <f t="shared" si="1037"/>
        <v>0</v>
      </c>
      <c r="JKH334" s="535">
        <f t="shared" si="1037"/>
        <v>0</v>
      </c>
      <c r="JKI334" s="2"/>
      <c r="JKJ334" s="402"/>
      <c r="JKK334" s="533" t="s">
        <v>287</v>
      </c>
      <c r="JKL334" s="2"/>
      <c r="JKM334" s="535">
        <f t="shared" ref="JKM334:JKP334" si="1038">JKM301+JKM314+JKM327</f>
        <v>0</v>
      </c>
      <c r="JKN334" s="535">
        <f t="shared" si="1038"/>
        <v>0</v>
      </c>
      <c r="JKO334" s="535">
        <f t="shared" si="1038"/>
        <v>0</v>
      </c>
      <c r="JKP334" s="535">
        <f t="shared" si="1038"/>
        <v>0</v>
      </c>
      <c r="JKQ334" s="2"/>
      <c r="JKR334" s="402"/>
      <c r="JKS334" s="533" t="s">
        <v>287</v>
      </c>
      <c r="JKT334" s="2"/>
      <c r="JKU334" s="535">
        <f t="shared" ref="JKU334:JKX334" si="1039">JKU301+JKU314+JKU327</f>
        <v>0</v>
      </c>
      <c r="JKV334" s="535">
        <f t="shared" si="1039"/>
        <v>0</v>
      </c>
      <c r="JKW334" s="535">
        <f t="shared" si="1039"/>
        <v>0</v>
      </c>
      <c r="JKX334" s="535">
        <f t="shared" si="1039"/>
        <v>0</v>
      </c>
      <c r="JKY334" s="2"/>
      <c r="JKZ334" s="402"/>
      <c r="JLA334" s="533" t="s">
        <v>287</v>
      </c>
      <c r="JLB334" s="2"/>
      <c r="JLC334" s="535">
        <f t="shared" ref="JLC334:JLF334" si="1040">JLC301+JLC314+JLC327</f>
        <v>0</v>
      </c>
      <c r="JLD334" s="535">
        <f t="shared" si="1040"/>
        <v>0</v>
      </c>
      <c r="JLE334" s="535">
        <f t="shared" si="1040"/>
        <v>0</v>
      </c>
      <c r="JLF334" s="535">
        <f t="shared" si="1040"/>
        <v>0</v>
      </c>
      <c r="JLG334" s="2"/>
      <c r="JLH334" s="402"/>
      <c r="JLI334" s="533" t="s">
        <v>287</v>
      </c>
      <c r="JLJ334" s="2"/>
      <c r="JLK334" s="535">
        <f t="shared" ref="JLK334:JLN334" si="1041">JLK301+JLK314+JLK327</f>
        <v>0</v>
      </c>
      <c r="JLL334" s="535">
        <f t="shared" si="1041"/>
        <v>0</v>
      </c>
      <c r="JLM334" s="535">
        <f t="shared" si="1041"/>
        <v>0</v>
      </c>
      <c r="JLN334" s="535">
        <f t="shared" si="1041"/>
        <v>0</v>
      </c>
      <c r="JLO334" s="2"/>
      <c r="JLP334" s="402"/>
      <c r="JLQ334" s="533" t="s">
        <v>287</v>
      </c>
      <c r="JLR334" s="2"/>
      <c r="JLS334" s="535">
        <f t="shared" ref="JLS334:JLV334" si="1042">JLS301+JLS314+JLS327</f>
        <v>0</v>
      </c>
      <c r="JLT334" s="535">
        <f t="shared" si="1042"/>
        <v>0</v>
      </c>
      <c r="JLU334" s="535">
        <f t="shared" si="1042"/>
        <v>0</v>
      </c>
      <c r="JLV334" s="535">
        <f t="shared" si="1042"/>
        <v>0</v>
      </c>
      <c r="JLW334" s="2"/>
      <c r="JLX334" s="402"/>
      <c r="JLY334" s="533" t="s">
        <v>287</v>
      </c>
      <c r="JLZ334" s="2"/>
      <c r="JMA334" s="535">
        <f t="shared" ref="JMA334:JMD334" si="1043">JMA301+JMA314+JMA327</f>
        <v>0</v>
      </c>
      <c r="JMB334" s="535">
        <f t="shared" si="1043"/>
        <v>0</v>
      </c>
      <c r="JMC334" s="535">
        <f t="shared" si="1043"/>
        <v>0</v>
      </c>
      <c r="JMD334" s="535">
        <f t="shared" si="1043"/>
        <v>0</v>
      </c>
      <c r="JME334" s="2"/>
      <c r="JMF334" s="402"/>
      <c r="JMG334" s="533" t="s">
        <v>287</v>
      </c>
      <c r="JMH334" s="2"/>
      <c r="JMI334" s="535">
        <f t="shared" ref="JMI334:JML334" si="1044">JMI301+JMI314+JMI327</f>
        <v>0</v>
      </c>
      <c r="JMJ334" s="535">
        <f t="shared" si="1044"/>
        <v>0</v>
      </c>
      <c r="JMK334" s="535">
        <f t="shared" si="1044"/>
        <v>0</v>
      </c>
      <c r="JML334" s="535">
        <f t="shared" si="1044"/>
        <v>0</v>
      </c>
      <c r="JMM334" s="2"/>
      <c r="JMN334" s="402"/>
      <c r="JMO334" s="533" t="s">
        <v>287</v>
      </c>
      <c r="JMP334" s="2"/>
      <c r="JMQ334" s="535">
        <f t="shared" ref="JMQ334:JMT334" si="1045">JMQ301+JMQ314+JMQ327</f>
        <v>0</v>
      </c>
      <c r="JMR334" s="535">
        <f t="shared" si="1045"/>
        <v>0</v>
      </c>
      <c r="JMS334" s="535">
        <f t="shared" si="1045"/>
        <v>0</v>
      </c>
      <c r="JMT334" s="535">
        <f t="shared" si="1045"/>
        <v>0</v>
      </c>
      <c r="JMU334" s="2"/>
      <c r="JMV334" s="402"/>
      <c r="JMW334" s="533" t="s">
        <v>287</v>
      </c>
      <c r="JMX334" s="2"/>
      <c r="JMY334" s="535">
        <f t="shared" ref="JMY334:JNB334" si="1046">JMY301+JMY314+JMY327</f>
        <v>0</v>
      </c>
      <c r="JMZ334" s="535">
        <f t="shared" si="1046"/>
        <v>0</v>
      </c>
      <c r="JNA334" s="535">
        <f t="shared" si="1046"/>
        <v>0</v>
      </c>
      <c r="JNB334" s="535">
        <f t="shared" si="1046"/>
        <v>0</v>
      </c>
      <c r="JNC334" s="2"/>
      <c r="JND334" s="402"/>
      <c r="JNE334" s="533" t="s">
        <v>287</v>
      </c>
      <c r="JNF334" s="2"/>
      <c r="JNG334" s="535">
        <f t="shared" ref="JNG334:JNJ334" si="1047">JNG301+JNG314+JNG327</f>
        <v>0</v>
      </c>
      <c r="JNH334" s="535">
        <f t="shared" si="1047"/>
        <v>0</v>
      </c>
      <c r="JNI334" s="535">
        <f t="shared" si="1047"/>
        <v>0</v>
      </c>
      <c r="JNJ334" s="535">
        <f t="shared" si="1047"/>
        <v>0</v>
      </c>
      <c r="JNK334" s="2"/>
      <c r="JNL334" s="402"/>
      <c r="JNM334" s="533" t="s">
        <v>287</v>
      </c>
      <c r="JNN334" s="2"/>
      <c r="JNO334" s="535">
        <f t="shared" ref="JNO334:JNR334" si="1048">JNO301+JNO314+JNO327</f>
        <v>0</v>
      </c>
      <c r="JNP334" s="535">
        <f t="shared" si="1048"/>
        <v>0</v>
      </c>
      <c r="JNQ334" s="535">
        <f t="shared" si="1048"/>
        <v>0</v>
      </c>
      <c r="JNR334" s="535">
        <f t="shared" si="1048"/>
        <v>0</v>
      </c>
      <c r="JNS334" s="2"/>
      <c r="JNT334" s="402"/>
      <c r="JNU334" s="533" t="s">
        <v>287</v>
      </c>
      <c r="JNV334" s="2"/>
      <c r="JNW334" s="535">
        <f t="shared" ref="JNW334:JNZ334" si="1049">JNW301+JNW314+JNW327</f>
        <v>0</v>
      </c>
      <c r="JNX334" s="535">
        <f t="shared" si="1049"/>
        <v>0</v>
      </c>
      <c r="JNY334" s="535">
        <f t="shared" si="1049"/>
        <v>0</v>
      </c>
      <c r="JNZ334" s="535">
        <f t="shared" si="1049"/>
        <v>0</v>
      </c>
      <c r="JOA334" s="2"/>
      <c r="JOB334" s="402"/>
      <c r="JOC334" s="533" t="s">
        <v>287</v>
      </c>
      <c r="JOD334" s="2"/>
      <c r="JOE334" s="535">
        <f t="shared" ref="JOE334:JOH334" si="1050">JOE301+JOE314+JOE327</f>
        <v>0</v>
      </c>
      <c r="JOF334" s="535">
        <f t="shared" si="1050"/>
        <v>0</v>
      </c>
      <c r="JOG334" s="535">
        <f t="shared" si="1050"/>
        <v>0</v>
      </c>
      <c r="JOH334" s="535">
        <f t="shared" si="1050"/>
        <v>0</v>
      </c>
      <c r="JOI334" s="2"/>
      <c r="JOJ334" s="402"/>
      <c r="JOK334" s="533" t="s">
        <v>287</v>
      </c>
      <c r="JOL334" s="2"/>
      <c r="JOM334" s="535">
        <f t="shared" ref="JOM334:JOP334" si="1051">JOM301+JOM314+JOM327</f>
        <v>0</v>
      </c>
      <c r="JON334" s="535">
        <f t="shared" si="1051"/>
        <v>0</v>
      </c>
      <c r="JOO334" s="535">
        <f t="shared" si="1051"/>
        <v>0</v>
      </c>
      <c r="JOP334" s="535">
        <f t="shared" si="1051"/>
        <v>0</v>
      </c>
      <c r="JOQ334" s="2"/>
      <c r="JOR334" s="402"/>
      <c r="JOS334" s="533" t="s">
        <v>287</v>
      </c>
      <c r="JOT334" s="2"/>
      <c r="JOU334" s="535">
        <f t="shared" ref="JOU334:JOX334" si="1052">JOU301+JOU314+JOU327</f>
        <v>0</v>
      </c>
      <c r="JOV334" s="535">
        <f t="shared" si="1052"/>
        <v>0</v>
      </c>
      <c r="JOW334" s="535">
        <f t="shared" si="1052"/>
        <v>0</v>
      </c>
      <c r="JOX334" s="535">
        <f t="shared" si="1052"/>
        <v>0</v>
      </c>
      <c r="JOY334" s="2"/>
      <c r="JOZ334" s="402"/>
      <c r="JPA334" s="533" t="s">
        <v>287</v>
      </c>
      <c r="JPB334" s="2"/>
      <c r="JPC334" s="535">
        <f t="shared" ref="JPC334:JPF334" si="1053">JPC301+JPC314+JPC327</f>
        <v>0</v>
      </c>
      <c r="JPD334" s="535">
        <f t="shared" si="1053"/>
        <v>0</v>
      </c>
      <c r="JPE334" s="535">
        <f t="shared" si="1053"/>
        <v>0</v>
      </c>
      <c r="JPF334" s="535">
        <f t="shared" si="1053"/>
        <v>0</v>
      </c>
      <c r="JPG334" s="2"/>
      <c r="JPH334" s="402"/>
      <c r="JPI334" s="533" t="s">
        <v>287</v>
      </c>
      <c r="JPJ334" s="2"/>
      <c r="JPK334" s="535">
        <f t="shared" ref="JPK334:JPN334" si="1054">JPK301+JPK314+JPK327</f>
        <v>0</v>
      </c>
      <c r="JPL334" s="535">
        <f t="shared" si="1054"/>
        <v>0</v>
      </c>
      <c r="JPM334" s="535">
        <f t="shared" si="1054"/>
        <v>0</v>
      </c>
      <c r="JPN334" s="535">
        <f t="shared" si="1054"/>
        <v>0</v>
      </c>
      <c r="JPO334" s="2"/>
      <c r="JPP334" s="402"/>
      <c r="JPQ334" s="533" t="s">
        <v>287</v>
      </c>
      <c r="JPR334" s="2"/>
      <c r="JPS334" s="535">
        <f t="shared" ref="JPS334:JPV334" si="1055">JPS301+JPS314+JPS327</f>
        <v>0</v>
      </c>
      <c r="JPT334" s="535">
        <f t="shared" si="1055"/>
        <v>0</v>
      </c>
      <c r="JPU334" s="535">
        <f t="shared" si="1055"/>
        <v>0</v>
      </c>
      <c r="JPV334" s="535">
        <f t="shared" si="1055"/>
        <v>0</v>
      </c>
      <c r="JPW334" s="2"/>
      <c r="JPX334" s="402"/>
      <c r="JPY334" s="533" t="s">
        <v>287</v>
      </c>
      <c r="JPZ334" s="2"/>
      <c r="JQA334" s="535">
        <f t="shared" ref="JQA334:JQD334" si="1056">JQA301+JQA314+JQA327</f>
        <v>0</v>
      </c>
      <c r="JQB334" s="535">
        <f t="shared" si="1056"/>
        <v>0</v>
      </c>
      <c r="JQC334" s="535">
        <f t="shared" si="1056"/>
        <v>0</v>
      </c>
      <c r="JQD334" s="535">
        <f t="shared" si="1056"/>
        <v>0</v>
      </c>
      <c r="JQE334" s="2"/>
      <c r="JQF334" s="402"/>
      <c r="JQG334" s="533" t="s">
        <v>287</v>
      </c>
      <c r="JQH334" s="2"/>
      <c r="JQI334" s="535">
        <f t="shared" ref="JQI334:JQL334" si="1057">JQI301+JQI314+JQI327</f>
        <v>0</v>
      </c>
      <c r="JQJ334" s="535">
        <f t="shared" si="1057"/>
        <v>0</v>
      </c>
      <c r="JQK334" s="535">
        <f t="shared" si="1057"/>
        <v>0</v>
      </c>
      <c r="JQL334" s="535">
        <f t="shared" si="1057"/>
        <v>0</v>
      </c>
      <c r="JQM334" s="2"/>
      <c r="JQN334" s="402"/>
      <c r="JQO334" s="533" t="s">
        <v>287</v>
      </c>
      <c r="JQP334" s="2"/>
      <c r="JQQ334" s="535">
        <f t="shared" ref="JQQ334:JQT334" si="1058">JQQ301+JQQ314+JQQ327</f>
        <v>0</v>
      </c>
      <c r="JQR334" s="535">
        <f t="shared" si="1058"/>
        <v>0</v>
      </c>
      <c r="JQS334" s="535">
        <f t="shared" si="1058"/>
        <v>0</v>
      </c>
      <c r="JQT334" s="535">
        <f t="shared" si="1058"/>
        <v>0</v>
      </c>
      <c r="JQU334" s="2"/>
      <c r="JQV334" s="402"/>
      <c r="JQW334" s="533" t="s">
        <v>287</v>
      </c>
      <c r="JQX334" s="2"/>
      <c r="JQY334" s="535">
        <f t="shared" ref="JQY334:JRB334" si="1059">JQY301+JQY314+JQY327</f>
        <v>0</v>
      </c>
      <c r="JQZ334" s="535">
        <f t="shared" si="1059"/>
        <v>0</v>
      </c>
      <c r="JRA334" s="535">
        <f t="shared" si="1059"/>
        <v>0</v>
      </c>
      <c r="JRB334" s="535">
        <f t="shared" si="1059"/>
        <v>0</v>
      </c>
      <c r="JRC334" s="2"/>
      <c r="JRD334" s="402"/>
      <c r="JRE334" s="533" t="s">
        <v>287</v>
      </c>
      <c r="JRF334" s="2"/>
      <c r="JRG334" s="535">
        <f t="shared" ref="JRG334:JRJ334" si="1060">JRG301+JRG314+JRG327</f>
        <v>0</v>
      </c>
      <c r="JRH334" s="535">
        <f t="shared" si="1060"/>
        <v>0</v>
      </c>
      <c r="JRI334" s="535">
        <f t="shared" si="1060"/>
        <v>0</v>
      </c>
      <c r="JRJ334" s="535">
        <f t="shared" si="1060"/>
        <v>0</v>
      </c>
      <c r="JRK334" s="2"/>
      <c r="JRL334" s="402"/>
      <c r="JRM334" s="533" t="s">
        <v>287</v>
      </c>
      <c r="JRN334" s="2"/>
      <c r="JRO334" s="535">
        <f t="shared" ref="JRO334:JRR334" si="1061">JRO301+JRO314+JRO327</f>
        <v>0</v>
      </c>
      <c r="JRP334" s="535">
        <f t="shared" si="1061"/>
        <v>0</v>
      </c>
      <c r="JRQ334" s="535">
        <f t="shared" si="1061"/>
        <v>0</v>
      </c>
      <c r="JRR334" s="535">
        <f t="shared" si="1061"/>
        <v>0</v>
      </c>
      <c r="JRS334" s="2"/>
      <c r="JRT334" s="402"/>
      <c r="JRU334" s="533" t="s">
        <v>287</v>
      </c>
      <c r="JRV334" s="2"/>
      <c r="JRW334" s="535">
        <f t="shared" ref="JRW334:JRZ334" si="1062">JRW301+JRW314+JRW327</f>
        <v>0</v>
      </c>
      <c r="JRX334" s="535">
        <f t="shared" si="1062"/>
        <v>0</v>
      </c>
      <c r="JRY334" s="535">
        <f t="shared" si="1062"/>
        <v>0</v>
      </c>
      <c r="JRZ334" s="535">
        <f t="shared" si="1062"/>
        <v>0</v>
      </c>
      <c r="JSA334" s="2"/>
      <c r="JSB334" s="402"/>
      <c r="JSC334" s="533" t="s">
        <v>287</v>
      </c>
      <c r="JSD334" s="2"/>
      <c r="JSE334" s="535">
        <f t="shared" ref="JSE334:JSH334" si="1063">JSE301+JSE314+JSE327</f>
        <v>0</v>
      </c>
      <c r="JSF334" s="535">
        <f t="shared" si="1063"/>
        <v>0</v>
      </c>
      <c r="JSG334" s="535">
        <f t="shared" si="1063"/>
        <v>0</v>
      </c>
      <c r="JSH334" s="535">
        <f t="shared" si="1063"/>
        <v>0</v>
      </c>
      <c r="JSI334" s="2"/>
      <c r="JSJ334" s="402"/>
      <c r="JSK334" s="533" t="s">
        <v>287</v>
      </c>
      <c r="JSL334" s="2"/>
      <c r="JSM334" s="535">
        <f t="shared" ref="JSM334:JSP334" si="1064">JSM301+JSM314+JSM327</f>
        <v>0</v>
      </c>
      <c r="JSN334" s="535">
        <f t="shared" si="1064"/>
        <v>0</v>
      </c>
      <c r="JSO334" s="535">
        <f t="shared" si="1064"/>
        <v>0</v>
      </c>
      <c r="JSP334" s="535">
        <f t="shared" si="1064"/>
        <v>0</v>
      </c>
      <c r="JSQ334" s="2"/>
      <c r="JSR334" s="402"/>
      <c r="JSS334" s="533" t="s">
        <v>287</v>
      </c>
      <c r="JST334" s="2"/>
      <c r="JSU334" s="535">
        <f t="shared" ref="JSU334:JSX334" si="1065">JSU301+JSU314+JSU327</f>
        <v>0</v>
      </c>
      <c r="JSV334" s="535">
        <f t="shared" si="1065"/>
        <v>0</v>
      </c>
      <c r="JSW334" s="535">
        <f t="shared" si="1065"/>
        <v>0</v>
      </c>
      <c r="JSX334" s="535">
        <f t="shared" si="1065"/>
        <v>0</v>
      </c>
      <c r="JSY334" s="2"/>
      <c r="JSZ334" s="402"/>
      <c r="JTA334" s="533" t="s">
        <v>287</v>
      </c>
      <c r="JTB334" s="2"/>
      <c r="JTC334" s="535">
        <f t="shared" ref="JTC334:JTF334" si="1066">JTC301+JTC314+JTC327</f>
        <v>0</v>
      </c>
      <c r="JTD334" s="535">
        <f t="shared" si="1066"/>
        <v>0</v>
      </c>
      <c r="JTE334" s="535">
        <f t="shared" si="1066"/>
        <v>0</v>
      </c>
      <c r="JTF334" s="535">
        <f t="shared" si="1066"/>
        <v>0</v>
      </c>
      <c r="JTG334" s="2"/>
      <c r="JTH334" s="402"/>
      <c r="JTI334" s="533" t="s">
        <v>287</v>
      </c>
      <c r="JTJ334" s="2"/>
      <c r="JTK334" s="535">
        <f t="shared" ref="JTK334:JTN334" si="1067">JTK301+JTK314+JTK327</f>
        <v>0</v>
      </c>
      <c r="JTL334" s="535">
        <f t="shared" si="1067"/>
        <v>0</v>
      </c>
      <c r="JTM334" s="535">
        <f t="shared" si="1067"/>
        <v>0</v>
      </c>
      <c r="JTN334" s="535">
        <f t="shared" si="1067"/>
        <v>0</v>
      </c>
      <c r="JTO334" s="2"/>
      <c r="JTP334" s="402"/>
      <c r="JTQ334" s="533" t="s">
        <v>287</v>
      </c>
      <c r="JTR334" s="2"/>
      <c r="JTS334" s="535">
        <f t="shared" ref="JTS334:JTV334" si="1068">JTS301+JTS314+JTS327</f>
        <v>0</v>
      </c>
      <c r="JTT334" s="535">
        <f t="shared" si="1068"/>
        <v>0</v>
      </c>
      <c r="JTU334" s="535">
        <f t="shared" si="1068"/>
        <v>0</v>
      </c>
      <c r="JTV334" s="535">
        <f t="shared" si="1068"/>
        <v>0</v>
      </c>
      <c r="JTW334" s="2"/>
      <c r="JTX334" s="402"/>
      <c r="JTY334" s="533" t="s">
        <v>287</v>
      </c>
      <c r="JTZ334" s="2"/>
      <c r="JUA334" s="535">
        <f t="shared" ref="JUA334:JUD334" si="1069">JUA301+JUA314+JUA327</f>
        <v>0</v>
      </c>
      <c r="JUB334" s="535">
        <f t="shared" si="1069"/>
        <v>0</v>
      </c>
      <c r="JUC334" s="535">
        <f t="shared" si="1069"/>
        <v>0</v>
      </c>
      <c r="JUD334" s="535">
        <f t="shared" si="1069"/>
        <v>0</v>
      </c>
      <c r="JUE334" s="2"/>
      <c r="JUF334" s="402"/>
      <c r="JUG334" s="533" t="s">
        <v>287</v>
      </c>
      <c r="JUH334" s="2"/>
      <c r="JUI334" s="535">
        <f t="shared" ref="JUI334:JUL334" si="1070">JUI301+JUI314+JUI327</f>
        <v>0</v>
      </c>
      <c r="JUJ334" s="535">
        <f t="shared" si="1070"/>
        <v>0</v>
      </c>
      <c r="JUK334" s="535">
        <f t="shared" si="1070"/>
        <v>0</v>
      </c>
      <c r="JUL334" s="535">
        <f t="shared" si="1070"/>
        <v>0</v>
      </c>
      <c r="JUM334" s="2"/>
      <c r="JUN334" s="402"/>
      <c r="JUO334" s="533" t="s">
        <v>287</v>
      </c>
      <c r="JUP334" s="2"/>
      <c r="JUQ334" s="535">
        <f t="shared" ref="JUQ334:JUT334" si="1071">JUQ301+JUQ314+JUQ327</f>
        <v>0</v>
      </c>
      <c r="JUR334" s="535">
        <f t="shared" si="1071"/>
        <v>0</v>
      </c>
      <c r="JUS334" s="535">
        <f t="shared" si="1071"/>
        <v>0</v>
      </c>
      <c r="JUT334" s="535">
        <f t="shared" si="1071"/>
        <v>0</v>
      </c>
      <c r="JUU334" s="2"/>
      <c r="JUV334" s="402"/>
      <c r="JUW334" s="533" t="s">
        <v>287</v>
      </c>
      <c r="JUX334" s="2"/>
      <c r="JUY334" s="535">
        <f t="shared" ref="JUY334:JVB334" si="1072">JUY301+JUY314+JUY327</f>
        <v>0</v>
      </c>
      <c r="JUZ334" s="535">
        <f t="shared" si="1072"/>
        <v>0</v>
      </c>
      <c r="JVA334" s="535">
        <f t="shared" si="1072"/>
        <v>0</v>
      </c>
      <c r="JVB334" s="535">
        <f t="shared" si="1072"/>
        <v>0</v>
      </c>
      <c r="JVC334" s="2"/>
      <c r="JVD334" s="402"/>
      <c r="JVE334" s="533" t="s">
        <v>287</v>
      </c>
      <c r="JVF334" s="2"/>
      <c r="JVG334" s="535">
        <f t="shared" ref="JVG334:JVJ334" si="1073">JVG301+JVG314+JVG327</f>
        <v>0</v>
      </c>
      <c r="JVH334" s="535">
        <f t="shared" si="1073"/>
        <v>0</v>
      </c>
      <c r="JVI334" s="535">
        <f t="shared" si="1073"/>
        <v>0</v>
      </c>
      <c r="JVJ334" s="535">
        <f t="shared" si="1073"/>
        <v>0</v>
      </c>
      <c r="JVK334" s="2"/>
      <c r="JVL334" s="402"/>
      <c r="JVM334" s="533" t="s">
        <v>287</v>
      </c>
      <c r="JVN334" s="2"/>
      <c r="JVO334" s="535">
        <f t="shared" ref="JVO334:JVR334" si="1074">JVO301+JVO314+JVO327</f>
        <v>0</v>
      </c>
      <c r="JVP334" s="535">
        <f t="shared" si="1074"/>
        <v>0</v>
      </c>
      <c r="JVQ334" s="535">
        <f t="shared" si="1074"/>
        <v>0</v>
      </c>
      <c r="JVR334" s="535">
        <f t="shared" si="1074"/>
        <v>0</v>
      </c>
      <c r="JVS334" s="2"/>
      <c r="JVT334" s="402"/>
      <c r="JVU334" s="533" t="s">
        <v>287</v>
      </c>
      <c r="JVV334" s="2"/>
      <c r="JVW334" s="535">
        <f t="shared" ref="JVW334:JVZ334" si="1075">JVW301+JVW314+JVW327</f>
        <v>0</v>
      </c>
      <c r="JVX334" s="535">
        <f t="shared" si="1075"/>
        <v>0</v>
      </c>
      <c r="JVY334" s="535">
        <f t="shared" si="1075"/>
        <v>0</v>
      </c>
      <c r="JVZ334" s="535">
        <f t="shared" si="1075"/>
        <v>0</v>
      </c>
      <c r="JWA334" s="2"/>
      <c r="JWB334" s="402"/>
      <c r="JWC334" s="533" t="s">
        <v>287</v>
      </c>
      <c r="JWD334" s="2"/>
      <c r="JWE334" s="535">
        <f t="shared" ref="JWE334:JWH334" si="1076">JWE301+JWE314+JWE327</f>
        <v>0</v>
      </c>
      <c r="JWF334" s="535">
        <f t="shared" si="1076"/>
        <v>0</v>
      </c>
      <c r="JWG334" s="535">
        <f t="shared" si="1076"/>
        <v>0</v>
      </c>
      <c r="JWH334" s="535">
        <f t="shared" si="1076"/>
        <v>0</v>
      </c>
      <c r="JWI334" s="2"/>
      <c r="JWJ334" s="402"/>
      <c r="JWK334" s="533" t="s">
        <v>287</v>
      </c>
      <c r="JWL334" s="2"/>
      <c r="JWM334" s="535">
        <f t="shared" ref="JWM334:JWP334" si="1077">JWM301+JWM314+JWM327</f>
        <v>0</v>
      </c>
      <c r="JWN334" s="535">
        <f t="shared" si="1077"/>
        <v>0</v>
      </c>
      <c r="JWO334" s="535">
        <f t="shared" si="1077"/>
        <v>0</v>
      </c>
      <c r="JWP334" s="535">
        <f t="shared" si="1077"/>
        <v>0</v>
      </c>
      <c r="JWQ334" s="2"/>
      <c r="JWR334" s="402"/>
      <c r="JWS334" s="533" t="s">
        <v>287</v>
      </c>
      <c r="JWT334" s="2"/>
      <c r="JWU334" s="535">
        <f t="shared" ref="JWU334:JWX334" si="1078">JWU301+JWU314+JWU327</f>
        <v>0</v>
      </c>
      <c r="JWV334" s="535">
        <f t="shared" si="1078"/>
        <v>0</v>
      </c>
      <c r="JWW334" s="535">
        <f t="shared" si="1078"/>
        <v>0</v>
      </c>
      <c r="JWX334" s="535">
        <f t="shared" si="1078"/>
        <v>0</v>
      </c>
      <c r="JWY334" s="2"/>
      <c r="JWZ334" s="402"/>
      <c r="JXA334" s="533" t="s">
        <v>287</v>
      </c>
      <c r="JXB334" s="2"/>
      <c r="JXC334" s="535">
        <f t="shared" ref="JXC334:JXF334" si="1079">JXC301+JXC314+JXC327</f>
        <v>0</v>
      </c>
      <c r="JXD334" s="535">
        <f t="shared" si="1079"/>
        <v>0</v>
      </c>
      <c r="JXE334" s="535">
        <f t="shared" si="1079"/>
        <v>0</v>
      </c>
      <c r="JXF334" s="535">
        <f t="shared" si="1079"/>
        <v>0</v>
      </c>
      <c r="JXG334" s="2"/>
      <c r="JXH334" s="402"/>
      <c r="JXI334" s="533" t="s">
        <v>287</v>
      </c>
      <c r="JXJ334" s="2"/>
      <c r="JXK334" s="535">
        <f t="shared" ref="JXK334:JXN334" si="1080">JXK301+JXK314+JXK327</f>
        <v>0</v>
      </c>
      <c r="JXL334" s="535">
        <f t="shared" si="1080"/>
        <v>0</v>
      </c>
      <c r="JXM334" s="535">
        <f t="shared" si="1080"/>
        <v>0</v>
      </c>
      <c r="JXN334" s="535">
        <f t="shared" si="1080"/>
        <v>0</v>
      </c>
      <c r="JXO334" s="2"/>
      <c r="JXP334" s="402"/>
      <c r="JXQ334" s="533" t="s">
        <v>287</v>
      </c>
      <c r="JXR334" s="2"/>
      <c r="JXS334" s="535">
        <f t="shared" ref="JXS334:JXV334" si="1081">JXS301+JXS314+JXS327</f>
        <v>0</v>
      </c>
      <c r="JXT334" s="535">
        <f t="shared" si="1081"/>
        <v>0</v>
      </c>
      <c r="JXU334" s="535">
        <f t="shared" si="1081"/>
        <v>0</v>
      </c>
      <c r="JXV334" s="535">
        <f t="shared" si="1081"/>
        <v>0</v>
      </c>
      <c r="JXW334" s="2"/>
      <c r="JXX334" s="402"/>
      <c r="JXY334" s="533" t="s">
        <v>287</v>
      </c>
      <c r="JXZ334" s="2"/>
      <c r="JYA334" s="535">
        <f t="shared" ref="JYA334:JYD334" si="1082">JYA301+JYA314+JYA327</f>
        <v>0</v>
      </c>
      <c r="JYB334" s="535">
        <f t="shared" si="1082"/>
        <v>0</v>
      </c>
      <c r="JYC334" s="535">
        <f t="shared" si="1082"/>
        <v>0</v>
      </c>
      <c r="JYD334" s="535">
        <f t="shared" si="1082"/>
        <v>0</v>
      </c>
      <c r="JYE334" s="2"/>
      <c r="JYF334" s="402"/>
      <c r="JYG334" s="533" t="s">
        <v>287</v>
      </c>
      <c r="JYH334" s="2"/>
      <c r="JYI334" s="535">
        <f t="shared" ref="JYI334:JYL334" si="1083">JYI301+JYI314+JYI327</f>
        <v>0</v>
      </c>
      <c r="JYJ334" s="535">
        <f t="shared" si="1083"/>
        <v>0</v>
      </c>
      <c r="JYK334" s="535">
        <f t="shared" si="1083"/>
        <v>0</v>
      </c>
      <c r="JYL334" s="535">
        <f t="shared" si="1083"/>
        <v>0</v>
      </c>
      <c r="JYM334" s="2"/>
      <c r="JYN334" s="402"/>
      <c r="JYO334" s="533" t="s">
        <v>287</v>
      </c>
      <c r="JYP334" s="2"/>
      <c r="JYQ334" s="535">
        <f t="shared" ref="JYQ334:JYT334" si="1084">JYQ301+JYQ314+JYQ327</f>
        <v>0</v>
      </c>
      <c r="JYR334" s="535">
        <f t="shared" si="1084"/>
        <v>0</v>
      </c>
      <c r="JYS334" s="535">
        <f t="shared" si="1084"/>
        <v>0</v>
      </c>
      <c r="JYT334" s="535">
        <f t="shared" si="1084"/>
        <v>0</v>
      </c>
      <c r="JYU334" s="2"/>
      <c r="JYV334" s="402"/>
      <c r="JYW334" s="533" t="s">
        <v>287</v>
      </c>
      <c r="JYX334" s="2"/>
      <c r="JYY334" s="535">
        <f t="shared" ref="JYY334:JZB334" si="1085">JYY301+JYY314+JYY327</f>
        <v>0</v>
      </c>
      <c r="JYZ334" s="535">
        <f t="shared" si="1085"/>
        <v>0</v>
      </c>
      <c r="JZA334" s="535">
        <f t="shared" si="1085"/>
        <v>0</v>
      </c>
      <c r="JZB334" s="535">
        <f t="shared" si="1085"/>
        <v>0</v>
      </c>
      <c r="JZC334" s="2"/>
      <c r="JZD334" s="402"/>
      <c r="JZE334" s="533" t="s">
        <v>287</v>
      </c>
      <c r="JZF334" s="2"/>
      <c r="JZG334" s="535">
        <f t="shared" ref="JZG334:JZJ334" si="1086">JZG301+JZG314+JZG327</f>
        <v>0</v>
      </c>
      <c r="JZH334" s="535">
        <f t="shared" si="1086"/>
        <v>0</v>
      </c>
      <c r="JZI334" s="535">
        <f t="shared" si="1086"/>
        <v>0</v>
      </c>
      <c r="JZJ334" s="535">
        <f t="shared" si="1086"/>
        <v>0</v>
      </c>
      <c r="JZK334" s="2"/>
      <c r="JZL334" s="402"/>
      <c r="JZM334" s="533" t="s">
        <v>287</v>
      </c>
      <c r="JZN334" s="2"/>
      <c r="JZO334" s="535">
        <f t="shared" ref="JZO334:JZR334" si="1087">JZO301+JZO314+JZO327</f>
        <v>0</v>
      </c>
      <c r="JZP334" s="535">
        <f t="shared" si="1087"/>
        <v>0</v>
      </c>
      <c r="JZQ334" s="535">
        <f t="shared" si="1087"/>
        <v>0</v>
      </c>
      <c r="JZR334" s="535">
        <f t="shared" si="1087"/>
        <v>0</v>
      </c>
      <c r="JZS334" s="2"/>
      <c r="JZT334" s="402"/>
      <c r="JZU334" s="533" t="s">
        <v>287</v>
      </c>
      <c r="JZV334" s="2"/>
      <c r="JZW334" s="535">
        <f t="shared" ref="JZW334:JZZ334" si="1088">JZW301+JZW314+JZW327</f>
        <v>0</v>
      </c>
      <c r="JZX334" s="535">
        <f t="shared" si="1088"/>
        <v>0</v>
      </c>
      <c r="JZY334" s="535">
        <f t="shared" si="1088"/>
        <v>0</v>
      </c>
      <c r="JZZ334" s="535">
        <f t="shared" si="1088"/>
        <v>0</v>
      </c>
      <c r="KAA334" s="2"/>
      <c r="KAB334" s="402"/>
      <c r="KAC334" s="533" t="s">
        <v>287</v>
      </c>
      <c r="KAD334" s="2"/>
      <c r="KAE334" s="535">
        <f t="shared" ref="KAE334:KAH334" si="1089">KAE301+KAE314+KAE327</f>
        <v>0</v>
      </c>
      <c r="KAF334" s="535">
        <f t="shared" si="1089"/>
        <v>0</v>
      </c>
      <c r="KAG334" s="535">
        <f t="shared" si="1089"/>
        <v>0</v>
      </c>
      <c r="KAH334" s="535">
        <f t="shared" si="1089"/>
        <v>0</v>
      </c>
      <c r="KAI334" s="2"/>
      <c r="KAJ334" s="402"/>
      <c r="KAK334" s="533" t="s">
        <v>287</v>
      </c>
      <c r="KAL334" s="2"/>
      <c r="KAM334" s="535">
        <f t="shared" ref="KAM334:KAP334" si="1090">KAM301+KAM314+KAM327</f>
        <v>0</v>
      </c>
      <c r="KAN334" s="535">
        <f t="shared" si="1090"/>
        <v>0</v>
      </c>
      <c r="KAO334" s="535">
        <f t="shared" si="1090"/>
        <v>0</v>
      </c>
      <c r="KAP334" s="535">
        <f t="shared" si="1090"/>
        <v>0</v>
      </c>
      <c r="KAQ334" s="2"/>
      <c r="KAR334" s="402"/>
      <c r="KAS334" s="533" t="s">
        <v>287</v>
      </c>
      <c r="KAT334" s="2"/>
      <c r="KAU334" s="535">
        <f t="shared" ref="KAU334:KAX334" si="1091">KAU301+KAU314+KAU327</f>
        <v>0</v>
      </c>
      <c r="KAV334" s="535">
        <f t="shared" si="1091"/>
        <v>0</v>
      </c>
      <c r="KAW334" s="535">
        <f t="shared" si="1091"/>
        <v>0</v>
      </c>
      <c r="KAX334" s="535">
        <f t="shared" si="1091"/>
        <v>0</v>
      </c>
      <c r="KAY334" s="2"/>
      <c r="KAZ334" s="402"/>
      <c r="KBA334" s="533" t="s">
        <v>287</v>
      </c>
      <c r="KBB334" s="2"/>
      <c r="KBC334" s="535">
        <f t="shared" ref="KBC334:KBF334" si="1092">KBC301+KBC314+KBC327</f>
        <v>0</v>
      </c>
      <c r="KBD334" s="535">
        <f t="shared" si="1092"/>
        <v>0</v>
      </c>
      <c r="KBE334" s="535">
        <f t="shared" si="1092"/>
        <v>0</v>
      </c>
      <c r="KBF334" s="535">
        <f t="shared" si="1092"/>
        <v>0</v>
      </c>
      <c r="KBG334" s="2"/>
      <c r="KBH334" s="402"/>
      <c r="KBI334" s="533" t="s">
        <v>287</v>
      </c>
      <c r="KBJ334" s="2"/>
      <c r="KBK334" s="535">
        <f t="shared" ref="KBK334:KBN334" si="1093">KBK301+KBK314+KBK327</f>
        <v>0</v>
      </c>
      <c r="KBL334" s="535">
        <f t="shared" si="1093"/>
        <v>0</v>
      </c>
      <c r="KBM334" s="535">
        <f t="shared" si="1093"/>
        <v>0</v>
      </c>
      <c r="KBN334" s="535">
        <f t="shared" si="1093"/>
        <v>0</v>
      </c>
      <c r="KBO334" s="2"/>
      <c r="KBP334" s="402"/>
      <c r="KBQ334" s="533" t="s">
        <v>287</v>
      </c>
      <c r="KBR334" s="2"/>
      <c r="KBS334" s="535">
        <f t="shared" ref="KBS334:KBV334" si="1094">KBS301+KBS314+KBS327</f>
        <v>0</v>
      </c>
      <c r="KBT334" s="535">
        <f t="shared" si="1094"/>
        <v>0</v>
      </c>
      <c r="KBU334" s="535">
        <f t="shared" si="1094"/>
        <v>0</v>
      </c>
      <c r="KBV334" s="535">
        <f t="shared" si="1094"/>
        <v>0</v>
      </c>
      <c r="KBW334" s="2"/>
      <c r="KBX334" s="402"/>
      <c r="KBY334" s="533" t="s">
        <v>287</v>
      </c>
      <c r="KBZ334" s="2"/>
      <c r="KCA334" s="535">
        <f t="shared" ref="KCA334:KCD334" si="1095">KCA301+KCA314+KCA327</f>
        <v>0</v>
      </c>
      <c r="KCB334" s="535">
        <f t="shared" si="1095"/>
        <v>0</v>
      </c>
      <c r="KCC334" s="535">
        <f t="shared" si="1095"/>
        <v>0</v>
      </c>
      <c r="KCD334" s="535">
        <f t="shared" si="1095"/>
        <v>0</v>
      </c>
      <c r="KCE334" s="2"/>
      <c r="KCF334" s="402"/>
      <c r="KCG334" s="533" t="s">
        <v>287</v>
      </c>
      <c r="KCH334" s="2"/>
      <c r="KCI334" s="535">
        <f t="shared" ref="KCI334:KCL334" si="1096">KCI301+KCI314+KCI327</f>
        <v>0</v>
      </c>
      <c r="KCJ334" s="535">
        <f t="shared" si="1096"/>
        <v>0</v>
      </c>
      <c r="KCK334" s="535">
        <f t="shared" si="1096"/>
        <v>0</v>
      </c>
      <c r="KCL334" s="535">
        <f t="shared" si="1096"/>
        <v>0</v>
      </c>
      <c r="KCM334" s="2"/>
      <c r="KCN334" s="402"/>
      <c r="KCO334" s="533" t="s">
        <v>287</v>
      </c>
      <c r="KCP334" s="2"/>
      <c r="KCQ334" s="535">
        <f t="shared" ref="KCQ334:KCT334" si="1097">KCQ301+KCQ314+KCQ327</f>
        <v>0</v>
      </c>
      <c r="KCR334" s="535">
        <f t="shared" si="1097"/>
        <v>0</v>
      </c>
      <c r="KCS334" s="535">
        <f t="shared" si="1097"/>
        <v>0</v>
      </c>
      <c r="KCT334" s="535">
        <f t="shared" si="1097"/>
        <v>0</v>
      </c>
      <c r="KCU334" s="2"/>
      <c r="KCV334" s="402"/>
      <c r="KCW334" s="533" t="s">
        <v>287</v>
      </c>
      <c r="KCX334" s="2"/>
      <c r="KCY334" s="535">
        <f t="shared" ref="KCY334:KDB334" si="1098">KCY301+KCY314+KCY327</f>
        <v>0</v>
      </c>
      <c r="KCZ334" s="535">
        <f t="shared" si="1098"/>
        <v>0</v>
      </c>
      <c r="KDA334" s="535">
        <f t="shared" si="1098"/>
        <v>0</v>
      </c>
      <c r="KDB334" s="535">
        <f t="shared" si="1098"/>
        <v>0</v>
      </c>
      <c r="KDC334" s="2"/>
      <c r="KDD334" s="402"/>
      <c r="KDE334" s="533" t="s">
        <v>287</v>
      </c>
      <c r="KDF334" s="2"/>
      <c r="KDG334" s="535">
        <f t="shared" ref="KDG334:KDJ334" si="1099">KDG301+KDG314+KDG327</f>
        <v>0</v>
      </c>
      <c r="KDH334" s="535">
        <f t="shared" si="1099"/>
        <v>0</v>
      </c>
      <c r="KDI334" s="535">
        <f t="shared" si="1099"/>
        <v>0</v>
      </c>
      <c r="KDJ334" s="535">
        <f t="shared" si="1099"/>
        <v>0</v>
      </c>
      <c r="KDK334" s="2"/>
      <c r="KDL334" s="402"/>
      <c r="KDM334" s="533" t="s">
        <v>287</v>
      </c>
      <c r="KDN334" s="2"/>
      <c r="KDO334" s="535">
        <f t="shared" ref="KDO334:KDR334" si="1100">KDO301+KDO314+KDO327</f>
        <v>0</v>
      </c>
      <c r="KDP334" s="535">
        <f t="shared" si="1100"/>
        <v>0</v>
      </c>
      <c r="KDQ334" s="535">
        <f t="shared" si="1100"/>
        <v>0</v>
      </c>
      <c r="KDR334" s="535">
        <f t="shared" si="1100"/>
        <v>0</v>
      </c>
      <c r="KDS334" s="2"/>
      <c r="KDT334" s="402"/>
      <c r="KDU334" s="533" t="s">
        <v>287</v>
      </c>
      <c r="KDV334" s="2"/>
      <c r="KDW334" s="535">
        <f t="shared" ref="KDW334:KDZ334" si="1101">KDW301+KDW314+KDW327</f>
        <v>0</v>
      </c>
      <c r="KDX334" s="535">
        <f t="shared" si="1101"/>
        <v>0</v>
      </c>
      <c r="KDY334" s="535">
        <f t="shared" si="1101"/>
        <v>0</v>
      </c>
      <c r="KDZ334" s="535">
        <f t="shared" si="1101"/>
        <v>0</v>
      </c>
      <c r="KEA334" s="2"/>
      <c r="KEB334" s="402"/>
      <c r="KEC334" s="533" t="s">
        <v>287</v>
      </c>
      <c r="KED334" s="2"/>
      <c r="KEE334" s="535">
        <f t="shared" ref="KEE334:KEH334" si="1102">KEE301+KEE314+KEE327</f>
        <v>0</v>
      </c>
      <c r="KEF334" s="535">
        <f t="shared" si="1102"/>
        <v>0</v>
      </c>
      <c r="KEG334" s="535">
        <f t="shared" si="1102"/>
        <v>0</v>
      </c>
      <c r="KEH334" s="535">
        <f t="shared" si="1102"/>
        <v>0</v>
      </c>
      <c r="KEI334" s="2"/>
      <c r="KEJ334" s="402"/>
      <c r="KEK334" s="533" t="s">
        <v>287</v>
      </c>
      <c r="KEL334" s="2"/>
      <c r="KEM334" s="535">
        <f t="shared" ref="KEM334:KEP334" si="1103">KEM301+KEM314+KEM327</f>
        <v>0</v>
      </c>
      <c r="KEN334" s="535">
        <f t="shared" si="1103"/>
        <v>0</v>
      </c>
      <c r="KEO334" s="535">
        <f t="shared" si="1103"/>
        <v>0</v>
      </c>
      <c r="KEP334" s="535">
        <f t="shared" si="1103"/>
        <v>0</v>
      </c>
      <c r="KEQ334" s="2"/>
      <c r="KER334" s="402"/>
      <c r="KES334" s="533" t="s">
        <v>287</v>
      </c>
      <c r="KET334" s="2"/>
      <c r="KEU334" s="535">
        <f t="shared" ref="KEU334:KEX334" si="1104">KEU301+KEU314+KEU327</f>
        <v>0</v>
      </c>
      <c r="KEV334" s="535">
        <f t="shared" si="1104"/>
        <v>0</v>
      </c>
      <c r="KEW334" s="535">
        <f t="shared" si="1104"/>
        <v>0</v>
      </c>
      <c r="KEX334" s="535">
        <f t="shared" si="1104"/>
        <v>0</v>
      </c>
      <c r="KEY334" s="2"/>
      <c r="KEZ334" s="402"/>
      <c r="KFA334" s="533" t="s">
        <v>287</v>
      </c>
      <c r="KFB334" s="2"/>
      <c r="KFC334" s="535">
        <f t="shared" ref="KFC334:KFF334" si="1105">KFC301+KFC314+KFC327</f>
        <v>0</v>
      </c>
      <c r="KFD334" s="535">
        <f t="shared" si="1105"/>
        <v>0</v>
      </c>
      <c r="KFE334" s="535">
        <f t="shared" si="1105"/>
        <v>0</v>
      </c>
      <c r="KFF334" s="535">
        <f t="shared" si="1105"/>
        <v>0</v>
      </c>
      <c r="KFG334" s="2"/>
      <c r="KFH334" s="402"/>
      <c r="KFI334" s="533" t="s">
        <v>287</v>
      </c>
      <c r="KFJ334" s="2"/>
      <c r="KFK334" s="535">
        <f t="shared" ref="KFK334:KFN334" si="1106">KFK301+KFK314+KFK327</f>
        <v>0</v>
      </c>
      <c r="KFL334" s="535">
        <f t="shared" si="1106"/>
        <v>0</v>
      </c>
      <c r="KFM334" s="535">
        <f t="shared" si="1106"/>
        <v>0</v>
      </c>
      <c r="KFN334" s="535">
        <f t="shared" si="1106"/>
        <v>0</v>
      </c>
      <c r="KFO334" s="2"/>
      <c r="KFP334" s="402"/>
      <c r="KFQ334" s="533" t="s">
        <v>287</v>
      </c>
      <c r="KFR334" s="2"/>
      <c r="KFS334" s="535">
        <f t="shared" ref="KFS334:KFV334" si="1107">KFS301+KFS314+KFS327</f>
        <v>0</v>
      </c>
      <c r="KFT334" s="535">
        <f t="shared" si="1107"/>
        <v>0</v>
      </c>
      <c r="KFU334" s="535">
        <f t="shared" si="1107"/>
        <v>0</v>
      </c>
      <c r="KFV334" s="535">
        <f t="shared" si="1107"/>
        <v>0</v>
      </c>
      <c r="KFW334" s="2"/>
      <c r="KFX334" s="402"/>
      <c r="KFY334" s="533" t="s">
        <v>287</v>
      </c>
      <c r="KFZ334" s="2"/>
      <c r="KGA334" s="535">
        <f t="shared" ref="KGA334:KGD334" si="1108">KGA301+KGA314+KGA327</f>
        <v>0</v>
      </c>
      <c r="KGB334" s="535">
        <f t="shared" si="1108"/>
        <v>0</v>
      </c>
      <c r="KGC334" s="535">
        <f t="shared" si="1108"/>
        <v>0</v>
      </c>
      <c r="KGD334" s="535">
        <f t="shared" si="1108"/>
        <v>0</v>
      </c>
      <c r="KGE334" s="2"/>
      <c r="KGF334" s="402"/>
      <c r="KGG334" s="533" t="s">
        <v>287</v>
      </c>
      <c r="KGH334" s="2"/>
      <c r="KGI334" s="535">
        <f t="shared" ref="KGI334:KGL334" si="1109">KGI301+KGI314+KGI327</f>
        <v>0</v>
      </c>
      <c r="KGJ334" s="535">
        <f t="shared" si="1109"/>
        <v>0</v>
      </c>
      <c r="KGK334" s="535">
        <f t="shared" si="1109"/>
        <v>0</v>
      </c>
      <c r="KGL334" s="535">
        <f t="shared" si="1109"/>
        <v>0</v>
      </c>
      <c r="KGM334" s="2"/>
      <c r="KGN334" s="402"/>
      <c r="KGO334" s="533" t="s">
        <v>287</v>
      </c>
      <c r="KGP334" s="2"/>
      <c r="KGQ334" s="535">
        <f t="shared" ref="KGQ334:KGT334" si="1110">KGQ301+KGQ314+KGQ327</f>
        <v>0</v>
      </c>
      <c r="KGR334" s="535">
        <f t="shared" si="1110"/>
        <v>0</v>
      </c>
      <c r="KGS334" s="535">
        <f t="shared" si="1110"/>
        <v>0</v>
      </c>
      <c r="KGT334" s="535">
        <f t="shared" si="1110"/>
        <v>0</v>
      </c>
      <c r="KGU334" s="2"/>
      <c r="KGV334" s="402"/>
      <c r="KGW334" s="533" t="s">
        <v>287</v>
      </c>
      <c r="KGX334" s="2"/>
      <c r="KGY334" s="535">
        <f t="shared" ref="KGY334:KHB334" si="1111">KGY301+KGY314+KGY327</f>
        <v>0</v>
      </c>
      <c r="KGZ334" s="535">
        <f t="shared" si="1111"/>
        <v>0</v>
      </c>
      <c r="KHA334" s="535">
        <f t="shared" si="1111"/>
        <v>0</v>
      </c>
      <c r="KHB334" s="535">
        <f t="shared" si="1111"/>
        <v>0</v>
      </c>
      <c r="KHC334" s="2"/>
      <c r="KHD334" s="402"/>
      <c r="KHE334" s="533" t="s">
        <v>287</v>
      </c>
      <c r="KHF334" s="2"/>
      <c r="KHG334" s="535">
        <f t="shared" ref="KHG334:KHJ334" si="1112">KHG301+KHG314+KHG327</f>
        <v>0</v>
      </c>
      <c r="KHH334" s="535">
        <f t="shared" si="1112"/>
        <v>0</v>
      </c>
      <c r="KHI334" s="535">
        <f t="shared" si="1112"/>
        <v>0</v>
      </c>
      <c r="KHJ334" s="535">
        <f t="shared" si="1112"/>
        <v>0</v>
      </c>
      <c r="KHK334" s="2"/>
      <c r="KHL334" s="402"/>
      <c r="KHM334" s="533" t="s">
        <v>287</v>
      </c>
      <c r="KHN334" s="2"/>
      <c r="KHO334" s="535">
        <f t="shared" ref="KHO334:KHR334" si="1113">KHO301+KHO314+KHO327</f>
        <v>0</v>
      </c>
      <c r="KHP334" s="535">
        <f t="shared" si="1113"/>
        <v>0</v>
      </c>
      <c r="KHQ334" s="535">
        <f t="shared" si="1113"/>
        <v>0</v>
      </c>
      <c r="KHR334" s="535">
        <f t="shared" si="1113"/>
        <v>0</v>
      </c>
      <c r="KHS334" s="2"/>
      <c r="KHT334" s="402"/>
      <c r="KHU334" s="533" t="s">
        <v>287</v>
      </c>
      <c r="KHV334" s="2"/>
      <c r="KHW334" s="535">
        <f t="shared" ref="KHW334:KHZ334" si="1114">KHW301+KHW314+KHW327</f>
        <v>0</v>
      </c>
      <c r="KHX334" s="535">
        <f t="shared" si="1114"/>
        <v>0</v>
      </c>
      <c r="KHY334" s="535">
        <f t="shared" si="1114"/>
        <v>0</v>
      </c>
      <c r="KHZ334" s="535">
        <f t="shared" si="1114"/>
        <v>0</v>
      </c>
      <c r="KIA334" s="2"/>
      <c r="KIB334" s="402"/>
      <c r="KIC334" s="533" t="s">
        <v>287</v>
      </c>
      <c r="KID334" s="2"/>
      <c r="KIE334" s="535">
        <f t="shared" ref="KIE334:KIH334" si="1115">KIE301+KIE314+KIE327</f>
        <v>0</v>
      </c>
      <c r="KIF334" s="535">
        <f t="shared" si="1115"/>
        <v>0</v>
      </c>
      <c r="KIG334" s="535">
        <f t="shared" si="1115"/>
        <v>0</v>
      </c>
      <c r="KIH334" s="535">
        <f t="shared" si="1115"/>
        <v>0</v>
      </c>
      <c r="KII334" s="2"/>
      <c r="KIJ334" s="402"/>
      <c r="KIK334" s="533" t="s">
        <v>287</v>
      </c>
      <c r="KIL334" s="2"/>
      <c r="KIM334" s="535">
        <f t="shared" ref="KIM334:KIP334" si="1116">KIM301+KIM314+KIM327</f>
        <v>0</v>
      </c>
      <c r="KIN334" s="535">
        <f t="shared" si="1116"/>
        <v>0</v>
      </c>
      <c r="KIO334" s="535">
        <f t="shared" si="1116"/>
        <v>0</v>
      </c>
      <c r="KIP334" s="535">
        <f t="shared" si="1116"/>
        <v>0</v>
      </c>
      <c r="KIQ334" s="2"/>
      <c r="KIR334" s="402"/>
      <c r="KIS334" s="533" t="s">
        <v>287</v>
      </c>
      <c r="KIT334" s="2"/>
      <c r="KIU334" s="535">
        <f t="shared" ref="KIU334:KIX334" si="1117">KIU301+KIU314+KIU327</f>
        <v>0</v>
      </c>
      <c r="KIV334" s="535">
        <f t="shared" si="1117"/>
        <v>0</v>
      </c>
      <c r="KIW334" s="535">
        <f t="shared" si="1117"/>
        <v>0</v>
      </c>
      <c r="KIX334" s="535">
        <f t="shared" si="1117"/>
        <v>0</v>
      </c>
      <c r="KIY334" s="2"/>
      <c r="KIZ334" s="402"/>
      <c r="KJA334" s="533" t="s">
        <v>287</v>
      </c>
      <c r="KJB334" s="2"/>
      <c r="KJC334" s="535">
        <f t="shared" ref="KJC334:KJF334" si="1118">KJC301+KJC314+KJC327</f>
        <v>0</v>
      </c>
      <c r="KJD334" s="535">
        <f t="shared" si="1118"/>
        <v>0</v>
      </c>
      <c r="KJE334" s="535">
        <f t="shared" si="1118"/>
        <v>0</v>
      </c>
      <c r="KJF334" s="535">
        <f t="shared" si="1118"/>
        <v>0</v>
      </c>
      <c r="KJG334" s="2"/>
      <c r="KJH334" s="402"/>
      <c r="KJI334" s="533" t="s">
        <v>287</v>
      </c>
      <c r="KJJ334" s="2"/>
      <c r="KJK334" s="535">
        <f t="shared" ref="KJK334:KJN334" si="1119">KJK301+KJK314+KJK327</f>
        <v>0</v>
      </c>
      <c r="KJL334" s="535">
        <f t="shared" si="1119"/>
        <v>0</v>
      </c>
      <c r="KJM334" s="535">
        <f t="shared" si="1119"/>
        <v>0</v>
      </c>
      <c r="KJN334" s="535">
        <f t="shared" si="1119"/>
        <v>0</v>
      </c>
      <c r="KJO334" s="2"/>
      <c r="KJP334" s="402"/>
      <c r="KJQ334" s="533" t="s">
        <v>287</v>
      </c>
      <c r="KJR334" s="2"/>
      <c r="KJS334" s="535">
        <f t="shared" ref="KJS334:KJV334" si="1120">KJS301+KJS314+KJS327</f>
        <v>0</v>
      </c>
      <c r="KJT334" s="535">
        <f t="shared" si="1120"/>
        <v>0</v>
      </c>
      <c r="KJU334" s="535">
        <f t="shared" si="1120"/>
        <v>0</v>
      </c>
      <c r="KJV334" s="535">
        <f t="shared" si="1120"/>
        <v>0</v>
      </c>
      <c r="KJW334" s="2"/>
      <c r="KJX334" s="402"/>
      <c r="KJY334" s="533" t="s">
        <v>287</v>
      </c>
      <c r="KJZ334" s="2"/>
      <c r="KKA334" s="535">
        <f t="shared" ref="KKA334:KKD334" si="1121">KKA301+KKA314+KKA327</f>
        <v>0</v>
      </c>
      <c r="KKB334" s="535">
        <f t="shared" si="1121"/>
        <v>0</v>
      </c>
      <c r="KKC334" s="535">
        <f t="shared" si="1121"/>
        <v>0</v>
      </c>
      <c r="KKD334" s="535">
        <f t="shared" si="1121"/>
        <v>0</v>
      </c>
      <c r="KKE334" s="2"/>
      <c r="KKF334" s="402"/>
      <c r="KKG334" s="533" t="s">
        <v>287</v>
      </c>
      <c r="KKH334" s="2"/>
      <c r="KKI334" s="535">
        <f t="shared" ref="KKI334:KKL334" si="1122">KKI301+KKI314+KKI327</f>
        <v>0</v>
      </c>
      <c r="KKJ334" s="535">
        <f t="shared" si="1122"/>
        <v>0</v>
      </c>
      <c r="KKK334" s="535">
        <f t="shared" si="1122"/>
        <v>0</v>
      </c>
      <c r="KKL334" s="535">
        <f t="shared" si="1122"/>
        <v>0</v>
      </c>
      <c r="KKM334" s="2"/>
      <c r="KKN334" s="402"/>
      <c r="KKO334" s="533" t="s">
        <v>287</v>
      </c>
      <c r="KKP334" s="2"/>
      <c r="KKQ334" s="535">
        <f t="shared" ref="KKQ334:KKT334" si="1123">KKQ301+KKQ314+KKQ327</f>
        <v>0</v>
      </c>
      <c r="KKR334" s="535">
        <f t="shared" si="1123"/>
        <v>0</v>
      </c>
      <c r="KKS334" s="535">
        <f t="shared" si="1123"/>
        <v>0</v>
      </c>
      <c r="KKT334" s="535">
        <f t="shared" si="1123"/>
        <v>0</v>
      </c>
      <c r="KKU334" s="2"/>
      <c r="KKV334" s="402"/>
      <c r="KKW334" s="533" t="s">
        <v>287</v>
      </c>
      <c r="KKX334" s="2"/>
      <c r="KKY334" s="535">
        <f t="shared" ref="KKY334:KLB334" si="1124">KKY301+KKY314+KKY327</f>
        <v>0</v>
      </c>
      <c r="KKZ334" s="535">
        <f t="shared" si="1124"/>
        <v>0</v>
      </c>
      <c r="KLA334" s="535">
        <f t="shared" si="1124"/>
        <v>0</v>
      </c>
      <c r="KLB334" s="535">
        <f t="shared" si="1124"/>
        <v>0</v>
      </c>
      <c r="KLC334" s="2"/>
      <c r="KLD334" s="402"/>
      <c r="KLE334" s="533" t="s">
        <v>287</v>
      </c>
      <c r="KLF334" s="2"/>
      <c r="KLG334" s="535">
        <f t="shared" ref="KLG334:KLJ334" si="1125">KLG301+KLG314+KLG327</f>
        <v>0</v>
      </c>
      <c r="KLH334" s="535">
        <f t="shared" si="1125"/>
        <v>0</v>
      </c>
      <c r="KLI334" s="535">
        <f t="shared" si="1125"/>
        <v>0</v>
      </c>
      <c r="KLJ334" s="535">
        <f t="shared" si="1125"/>
        <v>0</v>
      </c>
      <c r="KLK334" s="2"/>
      <c r="KLL334" s="402"/>
      <c r="KLM334" s="533" t="s">
        <v>287</v>
      </c>
      <c r="KLN334" s="2"/>
      <c r="KLO334" s="535">
        <f t="shared" ref="KLO334:KLR334" si="1126">KLO301+KLO314+KLO327</f>
        <v>0</v>
      </c>
      <c r="KLP334" s="535">
        <f t="shared" si="1126"/>
        <v>0</v>
      </c>
      <c r="KLQ334" s="535">
        <f t="shared" si="1126"/>
        <v>0</v>
      </c>
      <c r="KLR334" s="535">
        <f t="shared" si="1126"/>
        <v>0</v>
      </c>
      <c r="KLS334" s="2"/>
      <c r="KLT334" s="402"/>
      <c r="KLU334" s="533" t="s">
        <v>287</v>
      </c>
      <c r="KLV334" s="2"/>
      <c r="KLW334" s="535">
        <f t="shared" ref="KLW334:KLZ334" si="1127">KLW301+KLW314+KLW327</f>
        <v>0</v>
      </c>
      <c r="KLX334" s="535">
        <f t="shared" si="1127"/>
        <v>0</v>
      </c>
      <c r="KLY334" s="535">
        <f t="shared" si="1127"/>
        <v>0</v>
      </c>
      <c r="KLZ334" s="535">
        <f t="shared" si="1127"/>
        <v>0</v>
      </c>
      <c r="KMA334" s="2"/>
      <c r="KMB334" s="402"/>
      <c r="KMC334" s="533" t="s">
        <v>287</v>
      </c>
      <c r="KMD334" s="2"/>
      <c r="KME334" s="535">
        <f t="shared" ref="KME334:KMH334" si="1128">KME301+KME314+KME327</f>
        <v>0</v>
      </c>
      <c r="KMF334" s="535">
        <f t="shared" si="1128"/>
        <v>0</v>
      </c>
      <c r="KMG334" s="535">
        <f t="shared" si="1128"/>
        <v>0</v>
      </c>
      <c r="KMH334" s="535">
        <f t="shared" si="1128"/>
        <v>0</v>
      </c>
      <c r="KMI334" s="2"/>
      <c r="KMJ334" s="402"/>
      <c r="KMK334" s="533" t="s">
        <v>287</v>
      </c>
      <c r="KML334" s="2"/>
      <c r="KMM334" s="535">
        <f t="shared" ref="KMM334:KMP334" si="1129">KMM301+KMM314+KMM327</f>
        <v>0</v>
      </c>
      <c r="KMN334" s="535">
        <f t="shared" si="1129"/>
        <v>0</v>
      </c>
      <c r="KMO334" s="535">
        <f t="shared" si="1129"/>
        <v>0</v>
      </c>
      <c r="KMP334" s="535">
        <f t="shared" si="1129"/>
        <v>0</v>
      </c>
      <c r="KMQ334" s="2"/>
      <c r="KMR334" s="402"/>
      <c r="KMS334" s="533" t="s">
        <v>287</v>
      </c>
      <c r="KMT334" s="2"/>
      <c r="KMU334" s="535">
        <f t="shared" ref="KMU334:KMX334" si="1130">KMU301+KMU314+KMU327</f>
        <v>0</v>
      </c>
      <c r="KMV334" s="535">
        <f t="shared" si="1130"/>
        <v>0</v>
      </c>
      <c r="KMW334" s="535">
        <f t="shared" si="1130"/>
        <v>0</v>
      </c>
      <c r="KMX334" s="535">
        <f t="shared" si="1130"/>
        <v>0</v>
      </c>
      <c r="KMY334" s="2"/>
      <c r="KMZ334" s="402"/>
      <c r="KNA334" s="533" t="s">
        <v>287</v>
      </c>
      <c r="KNB334" s="2"/>
      <c r="KNC334" s="535">
        <f t="shared" ref="KNC334:KNF334" si="1131">KNC301+KNC314+KNC327</f>
        <v>0</v>
      </c>
      <c r="KND334" s="535">
        <f t="shared" si="1131"/>
        <v>0</v>
      </c>
      <c r="KNE334" s="535">
        <f t="shared" si="1131"/>
        <v>0</v>
      </c>
      <c r="KNF334" s="535">
        <f t="shared" si="1131"/>
        <v>0</v>
      </c>
      <c r="KNG334" s="2"/>
      <c r="KNH334" s="402"/>
      <c r="KNI334" s="533" t="s">
        <v>287</v>
      </c>
      <c r="KNJ334" s="2"/>
      <c r="KNK334" s="535">
        <f t="shared" ref="KNK334:KNN334" si="1132">KNK301+KNK314+KNK327</f>
        <v>0</v>
      </c>
      <c r="KNL334" s="535">
        <f t="shared" si="1132"/>
        <v>0</v>
      </c>
      <c r="KNM334" s="535">
        <f t="shared" si="1132"/>
        <v>0</v>
      </c>
      <c r="KNN334" s="535">
        <f t="shared" si="1132"/>
        <v>0</v>
      </c>
      <c r="KNO334" s="2"/>
      <c r="KNP334" s="402"/>
      <c r="KNQ334" s="533" t="s">
        <v>287</v>
      </c>
      <c r="KNR334" s="2"/>
      <c r="KNS334" s="535">
        <f t="shared" ref="KNS334:KNV334" si="1133">KNS301+KNS314+KNS327</f>
        <v>0</v>
      </c>
      <c r="KNT334" s="535">
        <f t="shared" si="1133"/>
        <v>0</v>
      </c>
      <c r="KNU334" s="535">
        <f t="shared" si="1133"/>
        <v>0</v>
      </c>
      <c r="KNV334" s="535">
        <f t="shared" si="1133"/>
        <v>0</v>
      </c>
      <c r="KNW334" s="2"/>
      <c r="KNX334" s="402"/>
      <c r="KNY334" s="533" t="s">
        <v>287</v>
      </c>
      <c r="KNZ334" s="2"/>
      <c r="KOA334" s="535">
        <f t="shared" ref="KOA334:KOD334" si="1134">KOA301+KOA314+KOA327</f>
        <v>0</v>
      </c>
      <c r="KOB334" s="535">
        <f t="shared" si="1134"/>
        <v>0</v>
      </c>
      <c r="KOC334" s="535">
        <f t="shared" si="1134"/>
        <v>0</v>
      </c>
      <c r="KOD334" s="535">
        <f t="shared" si="1134"/>
        <v>0</v>
      </c>
      <c r="KOE334" s="2"/>
      <c r="KOF334" s="402"/>
      <c r="KOG334" s="533" t="s">
        <v>287</v>
      </c>
      <c r="KOH334" s="2"/>
      <c r="KOI334" s="535">
        <f t="shared" ref="KOI334:KOL334" si="1135">KOI301+KOI314+KOI327</f>
        <v>0</v>
      </c>
      <c r="KOJ334" s="535">
        <f t="shared" si="1135"/>
        <v>0</v>
      </c>
      <c r="KOK334" s="535">
        <f t="shared" si="1135"/>
        <v>0</v>
      </c>
      <c r="KOL334" s="535">
        <f t="shared" si="1135"/>
        <v>0</v>
      </c>
      <c r="KOM334" s="2"/>
      <c r="KON334" s="402"/>
      <c r="KOO334" s="533" t="s">
        <v>287</v>
      </c>
      <c r="KOP334" s="2"/>
      <c r="KOQ334" s="535">
        <f t="shared" ref="KOQ334:KOT334" si="1136">KOQ301+KOQ314+KOQ327</f>
        <v>0</v>
      </c>
      <c r="KOR334" s="535">
        <f t="shared" si="1136"/>
        <v>0</v>
      </c>
      <c r="KOS334" s="535">
        <f t="shared" si="1136"/>
        <v>0</v>
      </c>
      <c r="KOT334" s="535">
        <f t="shared" si="1136"/>
        <v>0</v>
      </c>
      <c r="KOU334" s="2"/>
      <c r="KOV334" s="402"/>
      <c r="KOW334" s="533" t="s">
        <v>287</v>
      </c>
      <c r="KOX334" s="2"/>
      <c r="KOY334" s="535">
        <f t="shared" ref="KOY334:KPB334" si="1137">KOY301+KOY314+KOY327</f>
        <v>0</v>
      </c>
      <c r="KOZ334" s="535">
        <f t="shared" si="1137"/>
        <v>0</v>
      </c>
      <c r="KPA334" s="535">
        <f t="shared" si="1137"/>
        <v>0</v>
      </c>
      <c r="KPB334" s="535">
        <f t="shared" si="1137"/>
        <v>0</v>
      </c>
      <c r="KPC334" s="2"/>
      <c r="KPD334" s="402"/>
      <c r="KPE334" s="533" t="s">
        <v>287</v>
      </c>
      <c r="KPF334" s="2"/>
      <c r="KPG334" s="535">
        <f t="shared" ref="KPG334:KPJ334" si="1138">KPG301+KPG314+KPG327</f>
        <v>0</v>
      </c>
      <c r="KPH334" s="535">
        <f t="shared" si="1138"/>
        <v>0</v>
      </c>
      <c r="KPI334" s="535">
        <f t="shared" si="1138"/>
        <v>0</v>
      </c>
      <c r="KPJ334" s="535">
        <f t="shared" si="1138"/>
        <v>0</v>
      </c>
      <c r="KPK334" s="2"/>
      <c r="KPL334" s="402"/>
      <c r="KPM334" s="533" t="s">
        <v>287</v>
      </c>
      <c r="KPN334" s="2"/>
      <c r="KPO334" s="535">
        <f t="shared" ref="KPO334:KPR334" si="1139">KPO301+KPO314+KPO327</f>
        <v>0</v>
      </c>
      <c r="KPP334" s="535">
        <f t="shared" si="1139"/>
        <v>0</v>
      </c>
      <c r="KPQ334" s="535">
        <f t="shared" si="1139"/>
        <v>0</v>
      </c>
      <c r="KPR334" s="535">
        <f t="shared" si="1139"/>
        <v>0</v>
      </c>
      <c r="KPS334" s="2"/>
      <c r="KPT334" s="402"/>
      <c r="KPU334" s="533" t="s">
        <v>287</v>
      </c>
      <c r="KPV334" s="2"/>
      <c r="KPW334" s="535">
        <f t="shared" ref="KPW334:KPZ334" si="1140">KPW301+KPW314+KPW327</f>
        <v>0</v>
      </c>
      <c r="KPX334" s="535">
        <f t="shared" si="1140"/>
        <v>0</v>
      </c>
      <c r="KPY334" s="535">
        <f t="shared" si="1140"/>
        <v>0</v>
      </c>
      <c r="KPZ334" s="535">
        <f t="shared" si="1140"/>
        <v>0</v>
      </c>
      <c r="KQA334" s="2"/>
      <c r="KQB334" s="402"/>
      <c r="KQC334" s="533" t="s">
        <v>287</v>
      </c>
      <c r="KQD334" s="2"/>
      <c r="KQE334" s="535">
        <f t="shared" ref="KQE334:KQH334" si="1141">KQE301+KQE314+KQE327</f>
        <v>0</v>
      </c>
      <c r="KQF334" s="535">
        <f t="shared" si="1141"/>
        <v>0</v>
      </c>
      <c r="KQG334" s="535">
        <f t="shared" si="1141"/>
        <v>0</v>
      </c>
      <c r="KQH334" s="535">
        <f t="shared" si="1141"/>
        <v>0</v>
      </c>
      <c r="KQI334" s="2"/>
      <c r="KQJ334" s="402"/>
      <c r="KQK334" s="533" t="s">
        <v>287</v>
      </c>
      <c r="KQL334" s="2"/>
      <c r="KQM334" s="535">
        <f t="shared" ref="KQM334:KQP334" si="1142">KQM301+KQM314+KQM327</f>
        <v>0</v>
      </c>
      <c r="KQN334" s="535">
        <f t="shared" si="1142"/>
        <v>0</v>
      </c>
      <c r="KQO334" s="535">
        <f t="shared" si="1142"/>
        <v>0</v>
      </c>
      <c r="KQP334" s="535">
        <f t="shared" si="1142"/>
        <v>0</v>
      </c>
      <c r="KQQ334" s="2"/>
      <c r="KQR334" s="402"/>
      <c r="KQS334" s="533" t="s">
        <v>287</v>
      </c>
      <c r="KQT334" s="2"/>
      <c r="KQU334" s="535">
        <f t="shared" ref="KQU334:KQX334" si="1143">KQU301+KQU314+KQU327</f>
        <v>0</v>
      </c>
      <c r="KQV334" s="535">
        <f t="shared" si="1143"/>
        <v>0</v>
      </c>
      <c r="KQW334" s="535">
        <f t="shared" si="1143"/>
        <v>0</v>
      </c>
      <c r="KQX334" s="535">
        <f t="shared" si="1143"/>
        <v>0</v>
      </c>
      <c r="KQY334" s="2"/>
      <c r="KQZ334" s="402"/>
      <c r="KRA334" s="533" t="s">
        <v>287</v>
      </c>
      <c r="KRB334" s="2"/>
      <c r="KRC334" s="535">
        <f t="shared" ref="KRC334:KRF334" si="1144">KRC301+KRC314+KRC327</f>
        <v>0</v>
      </c>
      <c r="KRD334" s="535">
        <f t="shared" si="1144"/>
        <v>0</v>
      </c>
      <c r="KRE334" s="535">
        <f t="shared" si="1144"/>
        <v>0</v>
      </c>
      <c r="KRF334" s="535">
        <f t="shared" si="1144"/>
        <v>0</v>
      </c>
      <c r="KRG334" s="2"/>
      <c r="KRH334" s="402"/>
      <c r="KRI334" s="533" t="s">
        <v>287</v>
      </c>
      <c r="KRJ334" s="2"/>
      <c r="KRK334" s="535">
        <f t="shared" ref="KRK334:KRN334" si="1145">KRK301+KRK314+KRK327</f>
        <v>0</v>
      </c>
      <c r="KRL334" s="535">
        <f t="shared" si="1145"/>
        <v>0</v>
      </c>
      <c r="KRM334" s="535">
        <f t="shared" si="1145"/>
        <v>0</v>
      </c>
      <c r="KRN334" s="535">
        <f t="shared" si="1145"/>
        <v>0</v>
      </c>
      <c r="KRO334" s="2"/>
      <c r="KRP334" s="402"/>
      <c r="KRQ334" s="533" t="s">
        <v>287</v>
      </c>
      <c r="KRR334" s="2"/>
      <c r="KRS334" s="535">
        <f t="shared" ref="KRS334:KRV334" si="1146">KRS301+KRS314+KRS327</f>
        <v>0</v>
      </c>
      <c r="KRT334" s="535">
        <f t="shared" si="1146"/>
        <v>0</v>
      </c>
      <c r="KRU334" s="535">
        <f t="shared" si="1146"/>
        <v>0</v>
      </c>
      <c r="KRV334" s="535">
        <f t="shared" si="1146"/>
        <v>0</v>
      </c>
      <c r="KRW334" s="2"/>
      <c r="KRX334" s="402"/>
      <c r="KRY334" s="533" t="s">
        <v>287</v>
      </c>
      <c r="KRZ334" s="2"/>
      <c r="KSA334" s="535">
        <f t="shared" ref="KSA334:KSD334" si="1147">KSA301+KSA314+KSA327</f>
        <v>0</v>
      </c>
      <c r="KSB334" s="535">
        <f t="shared" si="1147"/>
        <v>0</v>
      </c>
      <c r="KSC334" s="535">
        <f t="shared" si="1147"/>
        <v>0</v>
      </c>
      <c r="KSD334" s="535">
        <f t="shared" si="1147"/>
        <v>0</v>
      </c>
      <c r="KSE334" s="2"/>
      <c r="KSF334" s="402"/>
      <c r="KSG334" s="533" t="s">
        <v>287</v>
      </c>
      <c r="KSH334" s="2"/>
      <c r="KSI334" s="535">
        <f t="shared" ref="KSI334:KSL334" si="1148">KSI301+KSI314+KSI327</f>
        <v>0</v>
      </c>
      <c r="KSJ334" s="535">
        <f t="shared" si="1148"/>
        <v>0</v>
      </c>
      <c r="KSK334" s="535">
        <f t="shared" si="1148"/>
        <v>0</v>
      </c>
      <c r="KSL334" s="535">
        <f t="shared" si="1148"/>
        <v>0</v>
      </c>
      <c r="KSM334" s="2"/>
      <c r="KSN334" s="402"/>
      <c r="KSO334" s="533" t="s">
        <v>287</v>
      </c>
      <c r="KSP334" s="2"/>
      <c r="KSQ334" s="535">
        <f t="shared" ref="KSQ334:KST334" si="1149">KSQ301+KSQ314+KSQ327</f>
        <v>0</v>
      </c>
      <c r="KSR334" s="535">
        <f t="shared" si="1149"/>
        <v>0</v>
      </c>
      <c r="KSS334" s="535">
        <f t="shared" si="1149"/>
        <v>0</v>
      </c>
      <c r="KST334" s="535">
        <f t="shared" si="1149"/>
        <v>0</v>
      </c>
      <c r="KSU334" s="2"/>
      <c r="KSV334" s="402"/>
      <c r="KSW334" s="533" t="s">
        <v>287</v>
      </c>
      <c r="KSX334" s="2"/>
      <c r="KSY334" s="535">
        <f t="shared" ref="KSY334:KTB334" si="1150">KSY301+KSY314+KSY327</f>
        <v>0</v>
      </c>
      <c r="KSZ334" s="535">
        <f t="shared" si="1150"/>
        <v>0</v>
      </c>
      <c r="KTA334" s="535">
        <f t="shared" si="1150"/>
        <v>0</v>
      </c>
      <c r="KTB334" s="535">
        <f t="shared" si="1150"/>
        <v>0</v>
      </c>
      <c r="KTC334" s="2"/>
      <c r="KTD334" s="402"/>
      <c r="KTE334" s="533" t="s">
        <v>287</v>
      </c>
      <c r="KTF334" s="2"/>
      <c r="KTG334" s="535">
        <f t="shared" ref="KTG334:KTJ334" si="1151">KTG301+KTG314+KTG327</f>
        <v>0</v>
      </c>
      <c r="KTH334" s="535">
        <f t="shared" si="1151"/>
        <v>0</v>
      </c>
      <c r="KTI334" s="535">
        <f t="shared" si="1151"/>
        <v>0</v>
      </c>
      <c r="KTJ334" s="535">
        <f t="shared" si="1151"/>
        <v>0</v>
      </c>
      <c r="KTK334" s="2"/>
      <c r="KTL334" s="402"/>
      <c r="KTM334" s="533" t="s">
        <v>287</v>
      </c>
      <c r="KTN334" s="2"/>
      <c r="KTO334" s="535">
        <f t="shared" ref="KTO334:KTR334" si="1152">KTO301+KTO314+KTO327</f>
        <v>0</v>
      </c>
      <c r="KTP334" s="535">
        <f t="shared" si="1152"/>
        <v>0</v>
      </c>
      <c r="KTQ334" s="535">
        <f t="shared" si="1152"/>
        <v>0</v>
      </c>
      <c r="KTR334" s="535">
        <f t="shared" si="1152"/>
        <v>0</v>
      </c>
      <c r="KTS334" s="2"/>
      <c r="KTT334" s="402"/>
      <c r="KTU334" s="533" t="s">
        <v>287</v>
      </c>
      <c r="KTV334" s="2"/>
      <c r="KTW334" s="535">
        <f t="shared" ref="KTW334:KTZ334" si="1153">KTW301+KTW314+KTW327</f>
        <v>0</v>
      </c>
      <c r="KTX334" s="535">
        <f t="shared" si="1153"/>
        <v>0</v>
      </c>
      <c r="KTY334" s="535">
        <f t="shared" si="1153"/>
        <v>0</v>
      </c>
      <c r="KTZ334" s="535">
        <f t="shared" si="1153"/>
        <v>0</v>
      </c>
      <c r="KUA334" s="2"/>
      <c r="KUB334" s="402"/>
      <c r="KUC334" s="533" t="s">
        <v>287</v>
      </c>
      <c r="KUD334" s="2"/>
      <c r="KUE334" s="535">
        <f t="shared" ref="KUE334:KUH334" si="1154">KUE301+KUE314+KUE327</f>
        <v>0</v>
      </c>
      <c r="KUF334" s="535">
        <f t="shared" si="1154"/>
        <v>0</v>
      </c>
      <c r="KUG334" s="535">
        <f t="shared" si="1154"/>
        <v>0</v>
      </c>
      <c r="KUH334" s="535">
        <f t="shared" si="1154"/>
        <v>0</v>
      </c>
      <c r="KUI334" s="2"/>
      <c r="KUJ334" s="402"/>
      <c r="KUK334" s="533" t="s">
        <v>287</v>
      </c>
      <c r="KUL334" s="2"/>
      <c r="KUM334" s="535">
        <f t="shared" ref="KUM334:KUP334" si="1155">KUM301+KUM314+KUM327</f>
        <v>0</v>
      </c>
      <c r="KUN334" s="535">
        <f t="shared" si="1155"/>
        <v>0</v>
      </c>
      <c r="KUO334" s="535">
        <f t="shared" si="1155"/>
        <v>0</v>
      </c>
      <c r="KUP334" s="535">
        <f t="shared" si="1155"/>
        <v>0</v>
      </c>
      <c r="KUQ334" s="2"/>
      <c r="KUR334" s="402"/>
      <c r="KUS334" s="533" t="s">
        <v>287</v>
      </c>
      <c r="KUT334" s="2"/>
      <c r="KUU334" s="535">
        <f t="shared" ref="KUU334:KUX334" si="1156">KUU301+KUU314+KUU327</f>
        <v>0</v>
      </c>
      <c r="KUV334" s="535">
        <f t="shared" si="1156"/>
        <v>0</v>
      </c>
      <c r="KUW334" s="535">
        <f t="shared" si="1156"/>
        <v>0</v>
      </c>
      <c r="KUX334" s="535">
        <f t="shared" si="1156"/>
        <v>0</v>
      </c>
      <c r="KUY334" s="2"/>
      <c r="KUZ334" s="402"/>
      <c r="KVA334" s="533" t="s">
        <v>287</v>
      </c>
      <c r="KVB334" s="2"/>
      <c r="KVC334" s="535">
        <f t="shared" ref="KVC334:KVF334" si="1157">KVC301+KVC314+KVC327</f>
        <v>0</v>
      </c>
      <c r="KVD334" s="535">
        <f t="shared" si="1157"/>
        <v>0</v>
      </c>
      <c r="KVE334" s="535">
        <f t="shared" si="1157"/>
        <v>0</v>
      </c>
      <c r="KVF334" s="535">
        <f t="shared" si="1157"/>
        <v>0</v>
      </c>
      <c r="KVG334" s="2"/>
      <c r="KVH334" s="402"/>
      <c r="KVI334" s="533" t="s">
        <v>287</v>
      </c>
      <c r="KVJ334" s="2"/>
      <c r="KVK334" s="535">
        <f t="shared" ref="KVK334:KVN334" si="1158">KVK301+KVK314+KVK327</f>
        <v>0</v>
      </c>
      <c r="KVL334" s="535">
        <f t="shared" si="1158"/>
        <v>0</v>
      </c>
      <c r="KVM334" s="535">
        <f t="shared" si="1158"/>
        <v>0</v>
      </c>
      <c r="KVN334" s="535">
        <f t="shared" si="1158"/>
        <v>0</v>
      </c>
      <c r="KVO334" s="2"/>
      <c r="KVP334" s="402"/>
      <c r="KVQ334" s="533" t="s">
        <v>287</v>
      </c>
      <c r="KVR334" s="2"/>
      <c r="KVS334" s="535">
        <f t="shared" ref="KVS334:KVV334" si="1159">KVS301+KVS314+KVS327</f>
        <v>0</v>
      </c>
      <c r="KVT334" s="535">
        <f t="shared" si="1159"/>
        <v>0</v>
      </c>
      <c r="KVU334" s="535">
        <f t="shared" si="1159"/>
        <v>0</v>
      </c>
      <c r="KVV334" s="535">
        <f t="shared" si="1159"/>
        <v>0</v>
      </c>
      <c r="KVW334" s="2"/>
      <c r="KVX334" s="402"/>
      <c r="KVY334" s="533" t="s">
        <v>287</v>
      </c>
      <c r="KVZ334" s="2"/>
      <c r="KWA334" s="535">
        <f t="shared" ref="KWA334:KWD334" si="1160">KWA301+KWA314+KWA327</f>
        <v>0</v>
      </c>
      <c r="KWB334" s="535">
        <f t="shared" si="1160"/>
        <v>0</v>
      </c>
      <c r="KWC334" s="535">
        <f t="shared" si="1160"/>
        <v>0</v>
      </c>
      <c r="KWD334" s="535">
        <f t="shared" si="1160"/>
        <v>0</v>
      </c>
      <c r="KWE334" s="2"/>
      <c r="KWF334" s="402"/>
      <c r="KWG334" s="533" t="s">
        <v>287</v>
      </c>
      <c r="KWH334" s="2"/>
      <c r="KWI334" s="535">
        <f t="shared" ref="KWI334:KWL334" si="1161">KWI301+KWI314+KWI327</f>
        <v>0</v>
      </c>
      <c r="KWJ334" s="535">
        <f t="shared" si="1161"/>
        <v>0</v>
      </c>
      <c r="KWK334" s="535">
        <f t="shared" si="1161"/>
        <v>0</v>
      </c>
      <c r="KWL334" s="535">
        <f t="shared" si="1161"/>
        <v>0</v>
      </c>
      <c r="KWM334" s="2"/>
      <c r="KWN334" s="402"/>
      <c r="KWO334" s="533" t="s">
        <v>287</v>
      </c>
      <c r="KWP334" s="2"/>
      <c r="KWQ334" s="535">
        <f t="shared" ref="KWQ334:KWT334" si="1162">KWQ301+KWQ314+KWQ327</f>
        <v>0</v>
      </c>
      <c r="KWR334" s="535">
        <f t="shared" si="1162"/>
        <v>0</v>
      </c>
      <c r="KWS334" s="535">
        <f t="shared" si="1162"/>
        <v>0</v>
      </c>
      <c r="KWT334" s="535">
        <f t="shared" si="1162"/>
        <v>0</v>
      </c>
      <c r="KWU334" s="2"/>
      <c r="KWV334" s="402"/>
      <c r="KWW334" s="533" t="s">
        <v>287</v>
      </c>
      <c r="KWX334" s="2"/>
      <c r="KWY334" s="535">
        <f t="shared" ref="KWY334:KXB334" si="1163">KWY301+KWY314+KWY327</f>
        <v>0</v>
      </c>
      <c r="KWZ334" s="535">
        <f t="shared" si="1163"/>
        <v>0</v>
      </c>
      <c r="KXA334" s="535">
        <f t="shared" si="1163"/>
        <v>0</v>
      </c>
      <c r="KXB334" s="535">
        <f t="shared" si="1163"/>
        <v>0</v>
      </c>
      <c r="KXC334" s="2"/>
      <c r="KXD334" s="402"/>
      <c r="KXE334" s="533" t="s">
        <v>287</v>
      </c>
      <c r="KXF334" s="2"/>
      <c r="KXG334" s="535">
        <f t="shared" ref="KXG334:KXJ334" si="1164">KXG301+KXG314+KXG327</f>
        <v>0</v>
      </c>
      <c r="KXH334" s="535">
        <f t="shared" si="1164"/>
        <v>0</v>
      </c>
      <c r="KXI334" s="535">
        <f t="shared" si="1164"/>
        <v>0</v>
      </c>
      <c r="KXJ334" s="535">
        <f t="shared" si="1164"/>
        <v>0</v>
      </c>
      <c r="KXK334" s="2"/>
      <c r="KXL334" s="402"/>
      <c r="KXM334" s="533" t="s">
        <v>287</v>
      </c>
      <c r="KXN334" s="2"/>
      <c r="KXO334" s="535">
        <f t="shared" ref="KXO334:KXR334" si="1165">KXO301+KXO314+KXO327</f>
        <v>0</v>
      </c>
      <c r="KXP334" s="535">
        <f t="shared" si="1165"/>
        <v>0</v>
      </c>
      <c r="KXQ334" s="535">
        <f t="shared" si="1165"/>
        <v>0</v>
      </c>
      <c r="KXR334" s="535">
        <f t="shared" si="1165"/>
        <v>0</v>
      </c>
      <c r="KXS334" s="2"/>
      <c r="KXT334" s="402"/>
      <c r="KXU334" s="533" t="s">
        <v>287</v>
      </c>
      <c r="KXV334" s="2"/>
      <c r="KXW334" s="535">
        <f t="shared" ref="KXW334:KXZ334" si="1166">KXW301+KXW314+KXW327</f>
        <v>0</v>
      </c>
      <c r="KXX334" s="535">
        <f t="shared" si="1166"/>
        <v>0</v>
      </c>
      <c r="KXY334" s="535">
        <f t="shared" si="1166"/>
        <v>0</v>
      </c>
      <c r="KXZ334" s="535">
        <f t="shared" si="1166"/>
        <v>0</v>
      </c>
      <c r="KYA334" s="2"/>
      <c r="KYB334" s="402"/>
      <c r="KYC334" s="533" t="s">
        <v>287</v>
      </c>
      <c r="KYD334" s="2"/>
      <c r="KYE334" s="535">
        <f t="shared" ref="KYE334:KYH334" si="1167">KYE301+KYE314+KYE327</f>
        <v>0</v>
      </c>
      <c r="KYF334" s="535">
        <f t="shared" si="1167"/>
        <v>0</v>
      </c>
      <c r="KYG334" s="535">
        <f t="shared" si="1167"/>
        <v>0</v>
      </c>
      <c r="KYH334" s="535">
        <f t="shared" si="1167"/>
        <v>0</v>
      </c>
      <c r="KYI334" s="2"/>
      <c r="KYJ334" s="402"/>
      <c r="KYK334" s="533" t="s">
        <v>287</v>
      </c>
      <c r="KYL334" s="2"/>
      <c r="KYM334" s="535">
        <f t="shared" ref="KYM334:KYP334" si="1168">KYM301+KYM314+KYM327</f>
        <v>0</v>
      </c>
      <c r="KYN334" s="535">
        <f t="shared" si="1168"/>
        <v>0</v>
      </c>
      <c r="KYO334" s="535">
        <f t="shared" si="1168"/>
        <v>0</v>
      </c>
      <c r="KYP334" s="535">
        <f t="shared" si="1168"/>
        <v>0</v>
      </c>
      <c r="KYQ334" s="2"/>
      <c r="KYR334" s="402"/>
      <c r="KYS334" s="533" t="s">
        <v>287</v>
      </c>
      <c r="KYT334" s="2"/>
      <c r="KYU334" s="535">
        <f t="shared" ref="KYU334:KYX334" si="1169">KYU301+KYU314+KYU327</f>
        <v>0</v>
      </c>
      <c r="KYV334" s="535">
        <f t="shared" si="1169"/>
        <v>0</v>
      </c>
      <c r="KYW334" s="535">
        <f t="shared" si="1169"/>
        <v>0</v>
      </c>
      <c r="KYX334" s="535">
        <f t="shared" si="1169"/>
        <v>0</v>
      </c>
      <c r="KYY334" s="2"/>
      <c r="KYZ334" s="402"/>
      <c r="KZA334" s="533" t="s">
        <v>287</v>
      </c>
      <c r="KZB334" s="2"/>
      <c r="KZC334" s="535">
        <f t="shared" ref="KZC334:KZF334" si="1170">KZC301+KZC314+KZC327</f>
        <v>0</v>
      </c>
      <c r="KZD334" s="535">
        <f t="shared" si="1170"/>
        <v>0</v>
      </c>
      <c r="KZE334" s="535">
        <f t="shared" si="1170"/>
        <v>0</v>
      </c>
      <c r="KZF334" s="535">
        <f t="shared" si="1170"/>
        <v>0</v>
      </c>
      <c r="KZG334" s="2"/>
      <c r="KZH334" s="402"/>
      <c r="KZI334" s="533" t="s">
        <v>287</v>
      </c>
      <c r="KZJ334" s="2"/>
      <c r="KZK334" s="535">
        <f t="shared" ref="KZK334:KZN334" si="1171">KZK301+KZK314+KZK327</f>
        <v>0</v>
      </c>
      <c r="KZL334" s="535">
        <f t="shared" si="1171"/>
        <v>0</v>
      </c>
      <c r="KZM334" s="535">
        <f t="shared" si="1171"/>
        <v>0</v>
      </c>
      <c r="KZN334" s="535">
        <f t="shared" si="1171"/>
        <v>0</v>
      </c>
      <c r="KZO334" s="2"/>
      <c r="KZP334" s="402"/>
      <c r="KZQ334" s="533" t="s">
        <v>287</v>
      </c>
      <c r="KZR334" s="2"/>
      <c r="KZS334" s="535">
        <f t="shared" ref="KZS334:KZV334" si="1172">KZS301+KZS314+KZS327</f>
        <v>0</v>
      </c>
      <c r="KZT334" s="535">
        <f t="shared" si="1172"/>
        <v>0</v>
      </c>
      <c r="KZU334" s="535">
        <f t="shared" si="1172"/>
        <v>0</v>
      </c>
      <c r="KZV334" s="535">
        <f t="shared" si="1172"/>
        <v>0</v>
      </c>
      <c r="KZW334" s="2"/>
      <c r="KZX334" s="402"/>
      <c r="KZY334" s="533" t="s">
        <v>287</v>
      </c>
      <c r="KZZ334" s="2"/>
      <c r="LAA334" s="535">
        <f t="shared" ref="LAA334:LAD334" si="1173">LAA301+LAA314+LAA327</f>
        <v>0</v>
      </c>
      <c r="LAB334" s="535">
        <f t="shared" si="1173"/>
        <v>0</v>
      </c>
      <c r="LAC334" s="535">
        <f t="shared" si="1173"/>
        <v>0</v>
      </c>
      <c r="LAD334" s="535">
        <f t="shared" si="1173"/>
        <v>0</v>
      </c>
      <c r="LAE334" s="2"/>
      <c r="LAF334" s="402"/>
      <c r="LAG334" s="533" t="s">
        <v>287</v>
      </c>
      <c r="LAH334" s="2"/>
      <c r="LAI334" s="535">
        <f t="shared" ref="LAI334:LAL334" si="1174">LAI301+LAI314+LAI327</f>
        <v>0</v>
      </c>
      <c r="LAJ334" s="535">
        <f t="shared" si="1174"/>
        <v>0</v>
      </c>
      <c r="LAK334" s="535">
        <f t="shared" si="1174"/>
        <v>0</v>
      </c>
      <c r="LAL334" s="535">
        <f t="shared" si="1174"/>
        <v>0</v>
      </c>
      <c r="LAM334" s="2"/>
      <c r="LAN334" s="402"/>
      <c r="LAO334" s="533" t="s">
        <v>287</v>
      </c>
      <c r="LAP334" s="2"/>
      <c r="LAQ334" s="535">
        <f t="shared" ref="LAQ334:LAT334" si="1175">LAQ301+LAQ314+LAQ327</f>
        <v>0</v>
      </c>
      <c r="LAR334" s="535">
        <f t="shared" si="1175"/>
        <v>0</v>
      </c>
      <c r="LAS334" s="535">
        <f t="shared" si="1175"/>
        <v>0</v>
      </c>
      <c r="LAT334" s="535">
        <f t="shared" si="1175"/>
        <v>0</v>
      </c>
      <c r="LAU334" s="2"/>
      <c r="LAV334" s="402"/>
      <c r="LAW334" s="533" t="s">
        <v>287</v>
      </c>
      <c r="LAX334" s="2"/>
      <c r="LAY334" s="535">
        <f t="shared" ref="LAY334:LBB334" si="1176">LAY301+LAY314+LAY327</f>
        <v>0</v>
      </c>
      <c r="LAZ334" s="535">
        <f t="shared" si="1176"/>
        <v>0</v>
      </c>
      <c r="LBA334" s="535">
        <f t="shared" si="1176"/>
        <v>0</v>
      </c>
      <c r="LBB334" s="535">
        <f t="shared" si="1176"/>
        <v>0</v>
      </c>
      <c r="LBC334" s="2"/>
      <c r="LBD334" s="402"/>
      <c r="LBE334" s="533" t="s">
        <v>287</v>
      </c>
      <c r="LBF334" s="2"/>
      <c r="LBG334" s="535">
        <f t="shared" ref="LBG334:LBJ334" si="1177">LBG301+LBG314+LBG327</f>
        <v>0</v>
      </c>
      <c r="LBH334" s="535">
        <f t="shared" si="1177"/>
        <v>0</v>
      </c>
      <c r="LBI334" s="535">
        <f t="shared" si="1177"/>
        <v>0</v>
      </c>
      <c r="LBJ334" s="535">
        <f t="shared" si="1177"/>
        <v>0</v>
      </c>
      <c r="LBK334" s="2"/>
      <c r="LBL334" s="402"/>
      <c r="LBM334" s="533" t="s">
        <v>287</v>
      </c>
      <c r="LBN334" s="2"/>
      <c r="LBO334" s="535">
        <f t="shared" ref="LBO334:LBR334" si="1178">LBO301+LBO314+LBO327</f>
        <v>0</v>
      </c>
      <c r="LBP334" s="535">
        <f t="shared" si="1178"/>
        <v>0</v>
      </c>
      <c r="LBQ334" s="535">
        <f t="shared" si="1178"/>
        <v>0</v>
      </c>
      <c r="LBR334" s="535">
        <f t="shared" si="1178"/>
        <v>0</v>
      </c>
      <c r="LBS334" s="2"/>
      <c r="LBT334" s="402"/>
      <c r="LBU334" s="533" t="s">
        <v>287</v>
      </c>
      <c r="LBV334" s="2"/>
      <c r="LBW334" s="535">
        <f t="shared" ref="LBW334:LBZ334" si="1179">LBW301+LBW314+LBW327</f>
        <v>0</v>
      </c>
      <c r="LBX334" s="535">
        <f t="shared" si="1179"/>
        <v>0</v>
      </c>
      <c r="LBY334" s="535">
        <f t="shared" si="1179"/>
        <v>0</v>
      </c>
      <c r="LBZ334" s="535">
        <f t="shared" si="1179"/>
        <v>0</v>
      </c>
      <c r="LCA334" s="2"/>
      <c r="LCB334" s="402"/>
      <c r="LCC334" s="533" t="s">
        <v>287</v>
      </c>
      <c r="LCD334" s="2"/>
      <c r="LCE334" s="535">
        <f t="shared" ref="LCE334:LCH334" si="1180">LCE301+LCE314+LCE327</f>
        <v>0</v>
      </c>
      <c r="LCF334" s="535">
        <f t="shared" si="1180"/>
        <v>0</v>
      </c>
      <c r="LCG334" s="535">
        <f t="shared" si="1180"/>
        <v>0</v>
      </c>
      <c r="LCH334" s="535">
        <f t="shared" si="1180"/>
        <v>0</v>
      </c>
      <c r="LCI334" s="2"/>
      <c r="LCJ334" s="402"/>
      <c r="LCK334" s="533" t="s">
        <v>287</v>
      </c>
      <c r="LCL334" s="2"/>
      <c r="LCM334" s="535">
        <f t="shared" ref="LCM334:LCP334" si="1181">LCM301+LCM314+LCM327</f>
        <v>0</v>
      </c>
      <c r="LCN334" s="535">
        <f t="shared" si="1181"/>
        <v>0</v>
      </c>
      <c r="LCO334" s="535">
        <f t="shared" si="1181"/>
        <v>0</v>
      </c>
      <c r="LCP334" s="535">
        <f t="shared" si="1181"/>
        <v>0</v>
      </c>
      <c r="LCQ334" s="2"/>
      <c r="LCR334" s="402"/>
      <c r="LCS334" s="533" t="s">
        <v>287</v>
      </c>
      <c r="LCT334" s="2"/>
      <c r="LCU334" s="535">
        <f t="shared" ref="LCU334:LCX334" si="1182">LCU301+LCU314+LCU327</f>
        <v>0</v>
      </c>
      <c r="LCV334" s="535">
        <f t="shared" si="1182"/>
        <v>0</v>
      </c>
      <c r="LCW334" s="535">
        <f t="shared" si="1182"/>
        <v>0</v>
      </c>
      <c r="LCX334" s="535">
        <f t="shared" si="1182"/>
        <v>0</v>
      </c>
      <c r="LCY334" s="2"/>
      <c r="LCZ334" s="402"/>
      <c r="LDA334" s="533" t="s">
        <v>287</v>
      </c>
      <c r="LDB334" s="2"/>
      <c r="LDC334" s="535">
        <f t="shared" ref="LDC334:LDF334" si="1183">LDC301+LDC314+LDC327</f>
        <v>0</v>
      </c>
      <c r="LDD334" s="535">
        <f t="shared" si="1183"/>
        <v>0</v>
      </c>
      <c r="LDE334" s="535">
        <f t="shared" si="1183"/>
        <v>0</v>
      </c>
      <c r="LDF334" s="535">
        <f t="shared" si="1183"/>
        <v>0</v>
      </c>
      <c r="LDG334" s="2"/>
      <c r="LDH334" s="402"/>
      <c r="LDI334" s="533" t="s">
        <v>287</v>
      </c>
      <c r="LDJ334" s="2"/>
      <c r="LDK334" s="535">
        <f t="shared" ref="LDK334:LDN334" si="1184">LDK301+LDK314+LDK327</f>
        <v>0</v>
      </c>
      <c r="LDL334" s="535">
        <f t="shared" si="1184"/>
        <v>0</v>
      </c>
      <c r="LDM334" s="535">
        <f t="shared" si="1184"/>
        <v>0</v>
      </c>
      <c r="LDN334" s="535">
        <f t="shared" si="1184"/>
        <v>0</v>
      </c>
      <c r="LDO334" s="2"/>
      <c r="LDP334" s="402"/>
      <c r="LDQ334" s="533" t="s">
        <v>287</v>
      </c>
      <c r="LDR334" s="2"/>
      <c r="LDS334" s="535">
        <f t="shared" ref="LDS334:LDV334" si="1185">LDS301+LDS314+LDS327</f>
        <v>0</v>
      </c>
      <c r="LDT334" s="535">
        <f t="shared" si="1185"/>
        <v>0</v>
      </c>
      <c r="LDU334" s="535">
        <f t="shared" si="1185"/>
        <v>0</v>
      </c>
      <c r="LDV334" s="535">
        <f t="shared" si="1185"/>
        <v>0</v>
      </c>
      <c r="LDW334" s="2"/>
      <c r="LDX334" s="402"/>
      <c r="LDY334" s="533" t="s">
        <v>287</v>
      </c>
      <c r="LDZ334" s="2"/>
      <c r="LEA334" s="535">
        <f t="shared" ref="LEA334:LED334" si="1186">LEA301+LEA314+LEA327</f>
        <v>0</v>
      </c>
      <c r="LEB334" s="535">
        <f t="shared" si="1186"/>
        <v>0</v>
      </c>
      <c r="LEC334" s="535">
        <f t="shared" si="1186"/>
        <v>0</v>
      </c>
      <c r="LED334" s="535">
        <f t="shared" si="1186"/>
        <v>0</v>
      </c>
      <c r="LEE334" s="2"/>
      <c r="LEF334" s="402"/>
      <c r="LEG334" s="533" t="s">
        <v>287</v>
      </c>
      <c r="LEH334" s="2"/>
      <c r="LEI334" s="535">
        <f t="shared" ref="LEI334:LEL334" si="1187">LEI301+LEI314+LEI327</f>
        <v>0</v>
      </c>
      <c r="LEJ334" s="535">
        <f t="shared" si="1187"/>
        <v>0</v>
      </c>
      <c r="LEK334" s="535">
        <f t="shared" si="1187"/>
        <v>0</v>
      </c>
      <c r="LEL334" s="535">
        <f t="shared" si="1187"/>
        <v>0</v>
      </c>
      <c r="LEM334" s="2"/>
      <c r="LEN334" s="402"/>
      <c r="LEO334" s="533" t="s">
        <v>287</v>
      </c>
      <c r="LEP334" s="2"/>
      <c r="LEQ334" s="535">
        <f t="shared" ref="LEQ334:LET334" si="1188">LEQ301+LEQ314+LEQ327</f>
        <v>0</v>
      </c>
      <c r="LER334" s="535">
        <f t="shared" si="1188"/>
        <v>0</v>
      </c>
      <c r="LES334" s="535">
        <f t="shared" si="1188"/>
        <v>0</v>
      </c>
      <c r="LET334" s="535">
        <f t="shared" si="1188"/>
        <v>0</v>
      </c>
      <c r="LEU334" s="2"/>
      <c r="LEV334" s="402"/>
      <c r="LEW334" s="533" t="s">
        <v>287</v>
      </c>
      <c r="LEX334" s="2"/>
      <c r="LEY334" s="535">
        <f t="shared" ref="LEY334:LFB334" si="1189">LEY301+LEY314+LEY327</f>
        <v>0</v>
      </c>
      <c r="LEZ334" s="535">
        <f t="shared" si="1189"/>
        <v>0</v>
      </c>
      <c r="LFA334" s="535">
        <f t="shared" si="1189"/>
        <v>0</v>
      </c>
      <c r="LFB334" s="535">
        <f t="shared" si="1189"/>
        <v>0</v>
      </c>
      <c r="LFC334" s="2"/>
      <c r="LFD334" s="402"/>
      <c r="LFE334" s="533" t="s">
        <v>287</v>
      </c>
      <c r="LFF334" s="2"/>
      <c r="LFG334" s="535">
        <f t="shared" ref="LFG334:LFJ334" si="1190">LFG301+LFG314+LFG327</f>
        <v>0</v>
      </c>
      <c r="LFH334" s="535">
        <f t="shared" si="1190"/>
        <v>0</v>
      </c>
      <c r="LFI334" s="535">
        <f t="shared" si="1190"/>
        <v>0</v>
      </c>
      <c r="LFJ334" s="535">
        <f t="shared" si="1190"/>
        <v>0</v>
      </c>
      <c r="LFK334" s="2"/>
      <c r="LFL334" s="402"/>
      <c r="LFM334" s="533" t="s">
        <v>287</v>
      </c>
      <c r="LFN334" s="2"/>
      <c r="LFO334" s="535">
        <f t="shared" ref="LFO334:LFR334" si="1191">LFO301+LFO314+LFO327</f>
        <v>0</v>
      </c>
      <c r="LFP334" s="535">
        <f t="shared" si="1191"/>
        <v>0</v>
      </c>
      <c r="LFQ334" s="535">
        <f t="shared" si="1191"/>
        <v>0</v>
      </c>
      <c r="LFR334" s="535">
        <f t="shared" si="1191"/>
        <v>0</v>
      </c>
      <c r="LFS334" s="2"/>
      <c r="LFT334" s="402"/>
      <c r="LFU334" s="533" t="s">
        <v>287</v>
      </c>
      <c r="LFV334" s="2"/>
      <c r="LFW334" s="535">
        <f t="shared" ref="LFW334:LFZ334" si="1192">LFW301+LFW314+LFW327</f>
        <v>0</v>
      </c>
      <c r="LFX334" s="535">
        <f t="shared" si="1192"/>
        <v>0</v>
      </c>
      <c r="LFY334" s="535">
        <f t="shared" si="1192"/>
        <v>0</v>
      </c>
      <c r="LFZ334" s="535">
        <f t="shared" si="1192"/>
        <v>0</v>
      </c>
      <c r="LGA334" s="2"/>
      <c r="LGB334" s="402"/>
      <c r="LGC334" s="533" t="s">
        <v>287</v>
      </c>
      <c r="LGD334" s="2"/>
      <c r="LGE334" s="535">
        <f t="shared" ref="LGE334:LGH334" si="1193">LGE301+LGE314+LGE327</f>
        <v>0</v>
      </c>
      <c r="LGF334" s="535">
        <f t="shared" si="1193"/>
        <v>0</v>
      </c>
      <c r="LGG334" s="535">
        <f t="shared" si="1193"/>
        <v>0</v>
      </c>
      <c r="LGH334" s="535">
        <f t="shared" si="1193"/>
        <v>0</v>
      </c>
      <c r="LGI334" s="2"/>
      <c r="LGJ334" s="402"/>
      <c r="LGK334" s="533" t="s">
        <v>287</v>
      </c>
      <c r="LGL334" s="2"/>
      <c r="LGM334" s="535">
        <f t="shared" ref="LGM334:LGP334" si="1194">LGM301+LGM314+LGM327</f>
        <v>0</v>
      </c>
      <c r="LGN334" s="535">
        <f t="shared" si="1194"/>
        <v>0</v>
      </c>
      <c r="LGO334" s="535">
        <f t="shared" si="1194"/>
        <v>0</v>
      </c>
      <c r="LGP334" s="535">
        <f t="shared" si="1194"/>
        <v>0</v>
      </c>
      <c r="LGQ334" s="2"/>
      <c r="LGR334" s="402"/>
      <c r="LGS334" s="533" t="s">
        <v>287</v>
      </c>
      <c r="LGT334" s="2"/>
      <c r="LGU334" s="535">
        <f t="shared" ref="LGU334:LGX334" si="1195">LGU301+LGU314+LGU327</f>
        <v>0</v>
      </c>
      <c r="LGV334" s="535">
        <f t="shared" si="1195"/>
        <v>0</v>
      </c>
      <c r="LGW334" s="535">
        <f t="shared" si="1195"/>
        <v>0</v>
      </c>
      <c r="LGX334" s="535">
        <f t="shared" si="1195"/>
        <v>0</v>
      </c>
      <c r="LGY334" s="2"/>
      <c r="LGZ334" s="402"/>
      <c r="LHA334" s="533" t="s">
        <v>287</v>
      </c>
      <c r="LHB334" s="2"/>
      <c r="LHC334" s="535">
        <f t="shared" ref="LHC334:LHF334" si="1196">LHC301+LHC314+LHC327</f>
        <v>0</v>
      </c>
      <c r="LHD334" s="535">
        <f t="shared" si="1196"/>
        <v>0</v>
      </c>
      <c r="LHE334" s="535">
        <f t="shared" si="1196"/>
        <v>0</v>
      </c>
      <c r="LHF334" s="535">
        <f t="shared" si="1196"/>
        <v>0</v>
      </c>
      <c r="LHG334" s="2"/>
      <c r="LHH334" s="402"/>
      <c r="LHI334" s="533" t="s">
        <v>287</v>
      </c>
      <c r="LHJ334" s="2"/>
      <c r="LHK334" s="535">
        <f t="shared" ref="LHK334:LHN334" si="1197">LHK301+LHK314+LHK327</f>
        <v>0</v>
      </c>
      <c r="LHL334" s="535">
        <f t="shared" si="1197"/>
        <v>0</v>
      </c>
      <c r="LHM334" s="535">
        <f t="shared" si="1197"/>
        <v>0</v>
      </c>
      <c r="LHN334" s="535">
        <f t="shared" si="1197"/>
        <v>0</v>
      </c>
      <c r="LHO334" s="2"/>
      <c r="LHP334" s="402"/>
      <c r="LHQ334" s="533" t="s">
        <v>287</v>
      </c>
      <c r="LHR334" s="2"/>
      <c r="LHS334" s="535">
        <f t="shared" ref="LHS334:LHV334" si="1198">LHS301+LHS314+LHS327</f>
        <v>0</v>
      </c>
      <c r="LHT334" s="535">
        <f t="shared" si="1198"/>
        <v>0</v>
      </c>
      <c r="LHU334" s="535">
        <f t="shared" si="1198"/>
        <v>0</v>
      </c>
      <c r="LHV334" s="535">
        <f t="shared" si="1198"/>
        <v>0</v>
      </c>
      <c r="LHW334" s="2"/>
      <c r="LHX334" s="402"/>
      <c r="LHY334" s="533" t="s">
        <v>287</v>
      </c>
      <c r="LHZ334" s="2"/>
      <c r="LIA334" s="535">
        <f t="shared" ref="LIA334:LID334" si="1199">LIA301+LIA314+LIA327</f>
        <v>0</v>
      </c>
      <c r="LIB334" s="535">
        <f t="shared" si="1199"/>
        <v>0</v>
      </c>
      <c r="LIC334" s="535">
        <f t="shared" si="1199"/>
        <v>0</v>
      </c>
      <c r="LID334" s="535">
        <f t="shared" si="1199"/>
        <v>0</v>
      </c>
      <c r="LIE334" s="2"/>
      <c r="LIF334" s="402"/>
      <c r="LIG334" s="533" t="s">
        <v>287</v>
      </c>
      <c r="LIH334" s="2"/>
      <c r="LII334" s="535">
        <f t="shared" ref="LII334:LIL334" si="1200">LII301+LII314+LII327</f>
        <v>0</v>
      </c>
      <c r="LIJ334" s="535">
        <f t="shared" si="1200"/>
        <v>0</v>
      </c>
      <c r="LIK334" s="535">
        <f t="shared" si="1200"/>
        <v>0</v>
      </c>
      <c r="LIL334" s="535">
        <f t="shared" si="1200"/>
        <v>0</v>
      </c>
      <c r="LIM334" s="2"/>
      <c r="LIN334" s="402"/>
      <c r="LIO334" s="533" t="s">
        <v>287</v>
      </c>
      <c r="LIP334" s="2"/>
      <c r="LIQ334" s="535">
        <f t="shared" ref="LIQ334:LIT334" si="1201">LIQ301+LIQ314+LIQ327</f>
        <v>0</v>
      </c>
      <c r="LIR334" s="535">
        <f t="shared" si="1201"/>
        <v>0</v>
      </c>
      <c r="LIS334" s="535">
        <f t="shared" si="1201"/>
        <v>0</v>
      </c>
      <c r="LIT334" s="535">
        <f t="shared" si="1201"/>
        <v>0</v>
      </c>
      <c r="LIU334" s="2"/>
      <c r="LIV334" s="402"/>
      <c r="LIW334" s="533" t="s">
        <v>287</v>
      </c>
      <c r="LIX334" s="2"/>
      <c r="LIY334" s="535">
        <f t="shared" ref="LIY334:LJB334" si="1202">LIY301+LIY314+LIY327</f>
        <v>0</v>
      </c>
      <c r="LIZ334" s="535">
        <f t="shared" si="1202"/>
        <v>0</v>
      </c>
      <c r="LJA334" s="535">
        <f t="shared" si="1202"/>
        <v>0</v>
      </c>
      <c r="LJB334" s="535">
        <f t="shared" si="1202"/>
        <v>0</v>
      </c>
      <c r="LJC334" s="2"/>
      <c r="LJD334" s="402"/>
      <c r="LJE334" s="533" t="s">
        <v>287</v>
      </c>
      <c r="LJF334" s="2"/>
      <c r="LJG334" s="535">
        <f t="shared" ref="LJG334:LJJ334" si="1203">LJG301+LJG314+LJG327</f>
        <v>0</v>
      </c>
      <c r="LJH334" s="535">
        <f t="shared" si="1203"/>
        <v>0</v>
      </c>
      <c r="LJI334" s="535">
        <f t="shared" si="1203"/>
        <v>0</v>
      </c>
      <c r="LJJ334" s="535">
        <f t="shared" si="1203"/>
        <v>0</v>
      </c>
      <c r="LJK334" s="2"/>
      <c r="LJL334" s="402"/>
      <c r="LJM334" s="533" t="s">
        <v>287</v>
      </c>
      <c r="LJN334" s="2"/>
      <c r="LJO334" s="535">
        <f t="shared" ref="LJO334:LJR334" si="1204">LJO301+LJO314+LJO327</f>
        <v>0</v>
      </c>
      <c r="LJP334" s="535">
        <f t="shared" si="1204"/>
        <v>0</v>
      </c>
      <c r="LJQ334" s="535">
        <f t="shared" si="1204"/>
        <v>0</v>
      </c>
      <c r="LJR334" s="535">
        <f t="shared" si="1204"/>
        <v>0</v>
      </c>
      <c r="LJS334" s="2"/>
      <c r="LJT334" s="402"/>
      <c r="LJU334" s="533" t="s">
        <v>287</v>
      </c>
      <c r="LJV334" s="2"/>
      <c r="LJW334" s="535">
        <f t="shared" ref="LJW334:LJZ334" si="1205">LJW301+LJW314+LJW327</f>
        <v>0</v>
      </c>
      <c r="LJX334" s="535">
        <f t="shared" si="1205"/>
        <v>0</v>
      </c>
      <c r="LJY334" s="535">
        <f t="shared" si="1205"/>
        <v>0</v>
      </c>
      <c r="LJZ334" s="535">
        <f t="shared" si="1205"/>
        <v>0</v>
      </c>
      <c r="LKA334" s="2"/>
      <c r="LKB334" s="402"/>
      <c r="LKC334" s="533" t="s">
        <v>287</v>
      </c>
      <c r="LKD334" s="2"/>
      <c r="LKE334" s="535">
        <f t="shared" ref="LKE334:LKH334" si="1206">LKE301+LKE314+LKE327</f>
        <v>0</v>
      </c>
      <c r="LKF334" s="535">
        <f t="shared" si="1206"/>
        <v>0</v>
      </c>
      <c r="LKG334" s="535">
        <f t="shared" si="1206"/>
        <v>0</v>
      </c>
      <c r="LKH334" s="535">
        <f t="shared" si="1206"/>
        <v>0</v>
      </c>
      <c r="LKI334" s="2"/>
      <c r="LKJ334" s="402"/>
      <c r="LKK334" s="533" t="s">
        <v>287</v>
      </c>
      <c r="LKL334" s="2"/>
      <c r="LKM334" s="535">
        <f t="shared" ref="LKM334:LKP334" si="1207">LKM301+LKM314+LKM327</f>
        <v>0</v>
      </c>
      <c r="LKN334" s="535">
        <f t="shared" si="1207"/>
        <v>0</v>
      </c>
      <c r="LKO334" s="535">
        <f t="shared" si="1207"/>
        <v>0</v>
      </c>
      <c r="LKP334" s="535">
        <f t="shared" si="1207"/>
        <v>0</v>
      </c>
      <c r="LKQ334" s="2"/>
      <c r="LKR334" s="402"/>
      <c r="LKS334" s="533" t="s">
        <v>287</v>
      </c>
      <c r="LKT334" s="2"/>
      <c r="LKU334" s="535">
        <f t="shared" ref="LKU334:LKX334" si="1208">LKU301+LKU314+LKU327</f>
        <v>0</v>
      </c>
      <c r="LKV334" s="535">
        <f t="shared" si="1208"/>
        <v>0</v>
      </c>
      <c r="LKW334" s="535">
        <f t="shared" si="1208"/>
        <v>0</v>
      </c>
      <c r="LKX334" s="535">
        <f t="shared" si="1208"/>
        <v>0</v>
      </c>
      <c r="LKY334" s="2"/>
      <c r="LKZ334" s="402"/>
      <c r="LLA334" s="533" t="s">
        <v>287</v>
      </c>
      <c r="LLB334" s="2"/>
      <c r="LLC334" s="535">
        <f t="shared" ref="LLC334:LLF334" si="1209">LLC301+LLC314+LLC327</f>
        <v>0</v>
      </c>
      <c r="LLD334" s="535">
        <f t="shared" si="1209"/>
        <v>0</v>
      </c>
      <c r="LLE334" s="535">
        <f t="shared" si="1209"/>
        <v>0</v>
      </c>
      <c r="LLF334" s="535">
        <f t="shared" si="1209"/>
        <v>0</v>
      </c>
      <c r="LLG334" s="2"/>
      <c r="LLH334" s="402"/>
      <c r="LLI334" s="533" t="s">
        <v>287</v>
      </c>
      <c r="LLJ334" s="2"/>
      <c r="LLK334" s="535">
        <f t="shared" ref="LLK334:LLN334" si="1210">LLK301+LLK314+LLK327</f>
        <v>0</v>
      </c>
      <c r="LLL334" s="535">
        <f t="shared" si="1210"/>
        <v>0</v>
      </c>
      <c r="LLM334" s="535">
        <f t="shared" si="1210"/>
        <v>0</v>
      </c>
      <c r="LLN334" s="535">
        <f t="shared" si="1210"/>
        <v>0</v>
      </c>
      <c r="LLO334" s="2"/>
      <c r="LLP334" s="402"/>
      <c r="LLQ334" s="533" t="s">
        <v>287</v>
      </c>
      <c r="LLR334" s="2"/>
      <c r="LLS334" s="535">
        <f t="shared" ref="LLS334:LLV334" si="1211">LLS301+LLS314+LLS327</f>
        <v>0</v>
      </c>
      <c r="LLT334" s="535">
        <f t="shared" si="1211"/>
        <v>0</v>
      </c>
      <c r="LLU334" s="535">
        <f t="shared" si="1211"/>
        <v>0</v>
      </c>
      <c r="LLV334" s="535">
        <f t="shared" si="1211"/>
        <v>0</v>
      </c>
      <c r="LLW334" s="2"/>
      <c r="LLX334" s="402"/>
      <c r="LLY334" s="533" t="s">
        <v>287</v>
      </c>
      <c r="LLZ334" s="2"/>
      <c r="LMA334" s="535">
        <f t="shared" ref="LMA334:LMD334" si="1212">LMA301+LMA314+LMA327</f>
        <v>0</v>
      </c>
      <c r="LMB334" s="535">
        <f t="shared" si="1212"/>
        <v>0</v>
      </c>
      <c r="LMC334" s="535">
        <f t="shared" si="1212"/>
        <v>0</v>
      </c>
      <c r="LMD334" s="535">
        <f t="shared" si="1212"/>
        <v>0</v>
      </c>
      <c r="LME334" s="2"/>
      <c r="LMF334" s="402"/>
      <c r="LMG334" s="533" t="s">
        <v>287</v>
      </c>
      <c r="LMH334" s="2"/>
      <c r="LMI334" s="535">
        <f t="shared" ref="LMI334:LML334" si="1213">LMI301+LMI314+LMI327</f>
        <v>0</v>
      </c>
      <c r="LMJ334" s="535">
        <f t="shared" si="1213"/>
        <v>0</v>
      </c>
      <c r="LMK334" s="535">
        <f t="shared" si="1213"/>
        <v>0</v>
      </c>
      <c r="LML334" s="535">
        <f t="shared" si="1213"/>
        <v>0</v>
      </c>
      <c r="LMM334" s="2"/>
      <c r="LMN334" s="402"/>
      <c r="LMO334" s="533" t="s">
        <v>287</v>
      </c>
      <c r="LMP334" s="2"/>
      <c r="LMQ334" s="535">
        <f t="shared" ref="LMQ334:LMT334" si="1214">LMQ301+LMQ314+LMQ327</f>
        <v>0</v>
      </c>
      <c r="LMR334" s="535">
        <f t="shared" si="1214"/>
        <v>0</v>
      </c>
      <c r="LMS334" s="535">
        <f t="shared" si="1214"/>
        <v>0</v>
      </c>
      <c r="LMT334" s="535">
        <f t="shared" si="1214"/>
        <v>0</v>
      </c>
      <c r="LMU334" s="2"/>
      <c r="LMV334" s="402"/>
      <c r="LMW334" s="533" t="s">
        <v>287</v>
      </c>
      <c r="LMX334" s="2"/>
      <c r="LMY334" s="535">
        <f t="shared" ref="LMY334:LNB334" si="1215">LMY301+LMY314+LMY327</f>
        <v>0</v>
      </c>
      <c r="LMZ334" s="535">
        <f t="shared" si="1215"/>
        <v>0</v>
      </c>
      <c r="LNA334" s="535">
        <f t="shared" si="1215"/>
        <v>0</v>
      </c>
      <c r="LNB334" s="535">
        <f t="shared" si="1215"/>
        <v>0</v>
      </c>
      <c r="LNC334" s="2"/>
      <c r="LND334" s="402"/>
      <c r="LNE334" s="533" t="s">
        <v>287</v>
      </c>
      <c r="LNF334" s="2"/>
      <c r="LNG334" s="535">
        <f t="shared" ref="LNG334:LNJ334" si="1216">LNG301+LNG314+LNG327</f>
        <v>0</v>
      </c>
      <c r="LNH334" s="535">
        <f t="shared" si="1216"/>
        <v>0</v>
      </c>
      <c r="LNI334" s="535">
        <f t="shared" si="1216"/>
        <v>0</v>
      </c>
      <c r="LNJ334" s="535">
        <f t="shared" si="1216"/>
        <v>0</v>
      </c>
      <c r="LNK334" s="2"/>
      <c r="LNL334" s="402"/>
      <c r="LNM334" s="533" t="s">
        <v>287</v>
      </c>
      <c r="LNN334" s="2"/>
      <c r="LNO334" s="535">
        <f t="shared" ref="LNO334:LNR334" si="1217">LNO301+LNO314+LNO327</f>
        <v>0</v>
      </c>
      <c r="LNP334" s="535">
        <f t="shared" si="1217"/>
        <v>0</v>
      </c>
      <c r="LNQ334" s="535">
        <f t="shared" si="1217"/>
        <v>0</v>
      </c>
      <c r="LNR334" s="535">
        <f t="shared" si="1217"/>
        <v>0</v>
      </c>
      <c r="LNS334" s="2"/>
      <c r="LNT334" s="402"/>
      <c r="LNU334" s="533" t="s">
        <v>287</v>
      </c>
      <c r="LNV334" s="2"/>
      <c r="LNW334" s="535">
        <f t="shared" ref="LNW334:LNZ334" si="1218">LNW301+LNW314+LNW327</f>
        <v>0</v>
      </c>
      <c r="LNX334" s="535">
        <f t="shared" si="1218"/>
        <v>0</v>
      </c>
      <c r="LNY334" s="535">
        <f t="shared" si="1218"/>
        <v>0</v>
      </c>
      <c r="LNZ334" s="535">
        <f t="shared" si="1218"/>
        <v>0</v>
      </c>
      <c r="LOA334" s="2"/>
      <c r="LOB334" s="402"/>
      <c r="LOC334" s="533" t="s">
        <v>287</v>
      </c>
      <c r="LOD334" s="2"/>
      <c r="LOE334" s="535">
        <f t="shared" ref="LOE334:LOH334" si="1219">LOE301+LOE314+LOE327</f>
        <v>0</v>
      </c>
      <c r="LOF334" s="535">
        <f t="shared" si="1219"/>
        <v>0</v>
      </c>
      <c r="LOG334" s="535">
        <f t="shared" si="1219"/>
        <v>0</v>
      </c>
      <c r="LOH334" s="535">
        <f t="shared" si="1219"/>
        <v>0</v>
      </c>
      <c r="LOI334" s="2"/>
      <c r="LOJ334" s="402"/>
      <c r="LOK334" s="533" t="s">
        <v>287</v>
      </c>
      <c r="LOL334" s="2"/>
      <c r="LOM334" s="535">
        <f t="shared" ref="LOM334:LOP334" si="1220">LOM301+LOM314+LOM327</f>
        <v>0</v>
      </c>
      <c r="LON334" s="535">
        <f t="shared" si="1220"/>
        <v>0</v>
      </c>
      <c r="LOO334" s="535">
        <f t="shared" si="1220"/>
        <v>0</v>
      </c>
      <c r="LOP334" s="535">
        <f t="shared" si="1220"/>
        <v>0</v>
      </c>
      <c r="LOQ334" s="2"/>
      <c r="LOR334" s="402"/>
      <c r="LOS334" s="533" t="s">
        <v>287</v>
      </c>
      <c r="LOT334" s="2"/>
      <c r="LOU334" s="535">
        <f t="shared" ref="LOU334:LOX334" si="1221">LOU301+LOU314+LOU327</f>
        <v>0</v>
      </c>
      <c r="LOV334" s="535">
        <f t="shared" si="1221"/>
        <v>0</v>
      </c>
      <c r="LOW334" s="535">
        <f t="shared" si="1221"/>
        <v>0</v>
      </c>
      <c r="LOX334" s="535">
        <f t="shared" si="1221"/>
        <v>0</v>
      </c>
      <c r="LOY334" s="2"/>
      <c r="LOZ334" s="402"/>
      <c r="LPA334" s="533" t="s">
        <v>287</v>
      </c>
      <c r="LPB334" s="2"/>
      <c r="LPC334" s="535">
        <f t="shared" ref="LPC334:LPF334" si="1222">LPC301+LPC314+LPC327</f>
        <v>0</v>
      </c>
      <c r="LPD334" s="535">
        <f t="shared" si="1222"/>
        <v>0</v>
      </c>
      <c r="LPE334" s="535">
        <f t="shared" si="1222"/>
        <v>0</v>
      </c>
      <c r="LPF334" s="535">
        <f t="shared" si="1222"/>
        <v>0</v>
      </c>
      <c r="LPG334" s="2"/>
      <c r="LPH334" s="402"/>
      <c r="LPI334" s="533" t="s">
        <v>287</v>
      </c>
      <c r="LPJ334" s="2"/>
      <c r="LPK334" s="535">
        <f t="shared" ref="LPK334:LPN334" si="1223">LPK301+LPK314+LPK327</f>
        <v>0</v>
      </c>
      <c r="LPL334" s="535">
        <f t="shared" si="1223"/>
        <v>0</v>
      </c>
      <c r="LPM334" s="535">
        <f t="shared" si="1223"/>
        <v>0</v>
      </c>
      <c r="LPN334" s="535">
        <f t="shared" si="1223"/>
        <v>0</v>
      </c>
      <c r="LPO334" s="2"/>
      <c r="LPP334" s="402"/>
      <c r="LPQ334" s="533" t="s">
        <v>287</v>
      </c>
      <c r="LPR334" s="2"/>
      <c r="LPS334" s="535">
        <f t="shared" ref="LPS334:LPV334" si="1224">LPS301+LPS314+LPS327</f>
        <v>0</v>
      </c>
      <c r="LPT334" s="535">
        <f t="shared" si="1224"/>
        <v>0</v>
      </c>
      <c r="LPU334" s="535">
        <f t="shared" si="1224"/>
        <v>0</v>
      </c>
      <c r="LPV334" s="535">
        <f t="shared" si="1224"/>
        <v>0</v>
      </c>
      <c r="LPW334" s="2"/>
      <c r="LPX334" s="402"/>
      <c r="LPY334" s="533" t="s">
        <v>287</v>
      </c>
      <c r="LPZ334" s="2"/>
      <c r="LQA334" s="535">
        <f t="shared" ref="LQA334:LQD334" si="1225">LQA301+LQA314+LQA327</f>
        <v>0</v>
      </c>
      <c r="LQB334" s="535">
        <f t="shared" si="1225"/>
        <v>0</v>
      </c>
      <c r="LQC334" s="535">
        <f t="shared" si="1225"/>
        <v>0</v>
      </c>
      <c r="LQD334" s="535">
        <f t="shared" si="1225"/>
        <v>0</v>
      </c>
      <c r="LQE334" s="2"/>
      <c r="LQF334" s="402"/>
      <c r="LQG334" s="533" t="s">
        <v>287</v>
      </c>
      <c r="LQH334" s="2"/>
      <c r="LQI334" s="535">
        <f t="shared" ref="LQI334:LQL334" si="1226">LQI301+LQI314+LQI327</f>
        <v>0</v>
      </c>
      <c r="LQJ334" s="535">
        <f t="shared" si="1226"/>
        <v>0</v>
      </c>
      <c r="LQK334" s="535">
        <f t="shared" si="1226"/>
        <v>0</v>
      </c>
      <c r="LQL334" s="535">
        <f t="shared" si="1226"/>
        <v>0</v>
      </c>
      <c r="LQM334" s="2"/>
      <c r="LQN334" s="402"/>
      <c r="LQO334" s="533" t="s">
        <v>287</v>
      </c>
      <c r="LQP334" s="2"/>
      <c r="LQQ334" s="535">
        <f t="shared" ref="LQQ334:LQT334" si="1227">LQQ301+LQQ314+LQQ327</f>
        <v>0</v>
      </c>
      <c r="LQR334" s="535">
        <f t="shared" si="1227"/>
        <v>0</v>
      </c>
      <c r="LQS334" s="535">
        <f t="shared" si="1227"/>
        <v>0</v>
      </c>
      <c r="LQT334" s="535">
        <f t="shared" si="1227"/>
        <v>0</v>
      </c>
      <c r="LQU334" s="2"/>
      <c r="LQV334" s="402"/>
      <c r="LQW334" s="533" t="s">
        <v>287</v>
      </c>
      <c r="LQX334" s="2"/>
      <c r="LQY334" s="535">
        <f t="shared" ref="LQY334:LRB334" si="1228">LQY301+LQY314+LQY327</f>
        <v>0</v>
      </c>
      <c r="LQZ334" s="535">
        <f t="shared" si="1228"/>
        <v>0</v>
      </c>
      <c r="LRA334" s="535">
        <f t="shared" si="1228"/>
        <v>0</v>
      </c>
      <c r="LRB334" s="535">
        <f t="shared" si="1228"/>
        <v>0</v>
      </c>
      <c r="LRC334" s="2"/>
      <c r="LRD334" s="402"/>
      <c r="LRE334" s="533" t="s">
        <v>287</v>
      </c>
      <c r="LRF334" s="2"/>
      <c r="LRG334" s="535">
        <f t="shared" ref="LRG334:LRJ334" si="1229">LRG301+LRG314+LRG327</f>
        <v>0</v>
      </c>
      <c r="LRH334" s="535">
        <f t="shared" si="1229"/>
        <v>0</v>
      </c>
      <c r="LRI334" s="535">
        <f t="shared" si="1229"/>
        <v>0</v>
      </c>
      <c r="LRJ334" s="535">
        <f t="shared" si="1229"/>
        <v>0</v>
      </c>
      <c r="LRK334" s="2"/>
      <c r="LRL334" s="402"/>
      <c r="LRM334" s="533" t="s">
        <v>287</v>
      </c>
      <c r="LRN334" s="2"/>
      <c r="LRO334" s="535">
        <f t="shared" ref="LRO334:LRR334" si="1230">LRO301+LRO314+LRO327</f>
        <v>0</v>
      </c>
      <c r="LRP334" s="535">
        <f t="shared" si="1230"/>
        <v>0</v>
      </c>
      <c r="LRQ334" s="535">
        <f t="shared" si="1230"/>
        <v>0</v>
      </c>
      <c r="LRR334" s="535">
        <f t="shared" si="1230"/>
        <v>0</v>
      </c>
      <c r="LRS334" s="2"/>
      <c r="LRT334" s="402"/>
      <c r="LRU334" s="533" t="s">
        <v>287</v>
      </c>
      <c r="LRV334" s="2"/>
      <c r="LRW334" s="535">
        <f t="shared" ref="LRW334:LRZ334" si="1231">LRW301+LRW314+LRW327</f>
        <v>0</v>
      </c>
      <c r="LRX334" s="535">
        <f t="shared" si="1231"/>
        <v>0</v>
      </c>
      <c r="LRY334" s="535">
        <f t="shared" si="1231"/>
        <v>0</v>
      </c>
      <c r="LRZ334" s="535">
        <f t="shared" si="1231"/>
        <v>0</v>
      </c>
      <c r="LSA334" s="2"/>
      <c r="LSB334" s="402"/>
      <c r="LSC334" s="533" t="s">
        <v>287</v>
      </c>
      <c r="LSD334" s="2"/>
      <c r="LSE334" s="535">
        <f t="shared" ref="LSE334:LSH334" si="1232">LSE301+LSE314+LSE327</f>
        <v>0</v>
      </c>
      <c r="LSF334" s="535">
        <f t="shared" si="1232"/>
        <v>0</v>
      </c>
      <c r="LSG334" s="535">
        <f t="shared" si="1232"/>
        <v>0</v>
      </c>
      <c r="LSH334" s="535">
        <f t="shared" si="1232"/>
        <v>0</v>
      </c>
      <c r="LSI334" s="2"/>
      <c r="LSJ334" s="402"/>
      <c r="LSK334" s="533" t="s">
        <v>287</v>
      </c>
      <c r="LSL334" s="2"/>
      <c r="LSM334" s="535">
        <f t="shared" ref="LSM334:LSP334" si="1233">LSM301+LSM314+LSM327</f>
        <v>0</v>
      </c>
      <c r="LSN334" s="535">
        <f t="shared" si="1233"/>
        <v>0</v>
      </c>
      <c r="LSO334" s="535">
        <f t="shared" si="1233"/>
        <v>0</v>
      </c>
      <c r="LSP334" s="535">
        <f t="shared" si="1233"/>
        <v>0</v>
      </c>
      <c r="LSQ334" s="2"/>
      <c r="LSR334" s="402"/>
      <c r="LSS334" s="533" t="s">
        <v>287</v>
      </c>
      <c r="LST334" s="2"/>
      <c r="LSU334" s="535">
        <f t="shared" ref="LSU334:LSX334" si="1234">LSU301+LSU314+LSU327</f>
        <v>0</v>
      </c>
      <c r="LSV334" s="535">
        <f t="shared" si="1234"/>
        <v>0</v>
      </c>
      <c r="LSW334" s="535">
        <f t="shared" si="1234"/>
        <v>0</v>
      </c>
      <c r="LSX334" s="535">
        <f t="shared" si="1234"/>
        <v>0</v>
      </c>
      <c r="LSY334" s="2"/>
      <c r="LSZ334" s="402"/>
      <c r="LTA334" s="533" t="s">
        <v>287</v>
      </c>
      <c r="LTB334" s="2"/>
      <c r="LTC334" s="535">
        <f t="shared" ref="LTC334:LTF334" si="1235">LTC301+LTC314+LTC327</f>
        <v>0</v>
      </c>
      <c r="LTD334" s="535">
        <f t="shared" si="1235"/>
        <v>0</v>
      </c>
      <c r="LTE334" s="535">
        <f t="shared" si="1235"/>
        <v>0</v>
      </c>
      <c r="LTF334" s="535">
        <f t="shared" si="1235"/>
        <v>0</v>
      </c>
      <c r="LTG334" s="2"/>
      <c r="LTH334" s="402"/>
      <c r="LTI334" s="533" t="s">
        <v>287</v>
      </c>
      <c r="LTJ334" s="2"/>
      <c r="LTK334" s="535">
        <f t="shared" ref="LTK334:LTN334" si="1236">LTK301+LTK314+LTK327</f>
        <v>0</v>
      </c>
      <c r="LTL334" s="535">
        <f t="shared" si="1236"/>
        <v>0</v>
      </c>
      <c r="LTM334" s="535">
        <f t="shared" si="1236"/>
        <v>0</v>
      </c>
      <c r="LTN334" s="535">
        <f t="shared" si="1236"/>
        <v>0</v>
      </c>
      <c r="LTO334" s="2"/>
      <c r="LTP334" s="402"/>
      <c r="LTQ334" s="533" t="s">
        <v>287</v>
      </c>
      <c r="LTR334" s="2"/>
      <c r="LTS334" s="535">
        <f t="shared" ref="LTS334:LTV334" si="1237">LTS301+LTS314+LTS327</f>
        <v>0</v>
      </c>
      <c r="LTT334" s="535">
        <f t="shared" si="1237"/>
        <v>0</v>
      </c>
      <c r="LTU334" s="535">
        <f t="shared" si="1237"/>
        <v>0</v>
      </c>
      <c r="LTV334" s="535">
        <f t="shared" si="1237"/>
        <v>0</v>
      </c>
      <c r="LTW334" s="2"/>
      <c r="LTX334" s="402"/>
      <c r="LTY334" s="533" t="s">
        <v>287</v>
      </c>
      <c r="LTZ334" s="2"/>
      <c r="LUA334" s="535">
        <f t="shared" ref="LUA334:LUD334" si="1238">LUA301+LUA314+LUA327</f>
        <v>0</v>
      </c>
      <c r="LUB334" s="535">
        <f t="shared" si="1238"/>
        <v>0</v>
      </c>
      <c r="LUC334" s="535">
        <f t="shared" si="1238"/>
        <v>0</v>
      </c>
      <c r="LUD334" s="535">
        <f t="shared" si="1238"/>
        <v>0</v>
      </c>
      <c r="LUE334" s="2"/>
      <c r="LUF334" s="402"/>
      <c r="LUG334" s="533" t="s">
        <v>287</v>
      </c>
      <c r="LUH334" s="2"/>
      <c r="LUI334" s="535">
        <f t="shared" ref="LUI334:LUL334" si="1239">LUI301+LUI314+LUI327</f>
        <v>0</v>
      </c>
      <c r="LUJ334" s="535">
        <f t="shared" si="1239"/>
        <v>0</v>
      </c>
      <c r="LUK334" s="535">
        <f t="shared" si="1239"/>
        <v>0</v>
      </c>
      <c r="LUL334" s="535">
        <f t="shared" si="1239"/>
        <v>0</v>
      </c>
      <c r="LUM334" s="2"/>
      <c r="LUN334" s="402"/>
      <c r="LUO334" s="533" t="s">
        <v>287</v>
      </c>
      <c r="LUP334" s="2"/>
      <c r="LUQ334" s="535">
        <f t="shared" ref="LUQ334:LUT334" si="1240">LUQ301+LUQ314+LUQ327</f>
        <v>0</v>
      </c>
      <c r="LUR334" s="535">
        <f t="shared" si="1240"/>
        <v>0</v>
      </c>
      <c r="LUS334" s="535">
        <f t="shared" si="1240"/>
        <v>0</v>
      </c>
      <c r="LUT334" s="535">
        <f t="shared" si="1240"/>
        <v>0</v>
      </c>
      <c r="LUU334" s="2"/>
      <c r="LUV334" s="402"/>
      <c r="LUW334" s="533" t="s">
        <v>287</v>
      </c>
      <c r="LUX334" s="2"/>
      <c r="LUY334" s="535">
        <f t="shared" ref="LUY334:LVB334" si="1241">LUY301+LUY314+LUY327</f>
        <v>0</v>
      </c>
      <c r="LUZ334" s="535">
        <f t="shared" si="1241"/>
        <v>0</v>
      </c>
      <c r="LVA334" s="535">
        <f t="shared" si="1241"/>
        <v>0</v>
      </c>
      <c r="LVB334" s="535">
        <f t="shared" si="1241"/>
        <v>0</v>
      </c>
      <c r="LVC334" s="2"/>
      <c r="LVD334" s="402"/>
      <c r="LVE334" s="533" t="s">
        <v>287</v>
      </c>
      <c r="LVF334" s="2"/>
      <c r="LVG334" s="535">
        <f t="shared" ref="LVG334:LVJ334" si="1242">LVG301+LVG314+LVG327</f>
        <v>0</v>
      </c>
      <c r="LVH334" s="535">
        <f t="shared" si="1242"/>
        <v>0</v>
      </c>
      <c r="LVI334" s="535">
        <f t="shared" si="1242"/>
        <v>0</v>
      </c>
      <c r="LVJ334" s="535">
        <f t="shared" si="1242"/>
        <v>0</v>
      </c>
      <c r="LVK334" s="2"/>
      <c r="LVL334" s="402"/>
      <c r="LVM334" s="533" t="s">
        <v>287</v>
      </c>
      <c r="LVN334" s="2"/>
      <c r="LVO334" s="535">
        <f t="shared" ref="LVO334:LVR334" si="1243">LVO301+LVO314+LVO327</f>
        <v>0</v>
      </c>
      <c r="LVP334" s="535">
        <f t="shared" si="1243"/>
        <v>0</v>
      </c>
      <c r="LVQ334" s="535">
        <f t="shared" si="1243"/>
        <v>0</v>
      </c>
      <c r="LVR334" s="535">
        <f t="shared" si="1243"/>
        <v>0</v>
      </c>
      <c r="LVS334" s="2"/>
      <c r="LVT334" s="402"/>
      <c r="LVU334" s="533" t="s">
        <v>287</v>
      </c>
      <c r="LVV334" s="2"/>
      <c r="LVW334" s="535">
        <f t="shared" ref="LVW334:LVZ334" si="1244">LVW301+LVW314+LVW327</f>
        <v>0</v>
      </c>
      <c r="LVX334" s="535">
        <f t="shared" si="1244"/>
        <v>0</v>
      </c>
      <c r="LVY334" s="535">
        <f t="shared" si="1244"/>
        <v>0</v>
      </c>
      <c r="LVZ334" s="535">
        <f t="shared" si="1244"/>
        <v>0</v>
      </c>
      <c r="LWA334" s="2"/>
      <c r="LWB334" s="402"/>
      <c r="LWC334" s="533" t="s">
        <v>287</v>
      </c>
      <c r="LWD334" s="2"/>
      <c r="LWE334" s="535">
        <f t="shared" ref="LWE334:LWH334" si="1245">LWE301+LWE314+LWE327</f>
        <v>0</v>
      </c>
      <c r="LWF334" s="535">
        <f t="shared" si="1245"/>
        <v>0</v>
      </c>
      <c r="LWG334" s="535">
        <f t="shared" si="1245"/>
        <v>0</v>
      </c>
      <c r="LWH334" s="535">
        <f t="shared" si="1245"/>
        <v>0</v>
      </c>
      <c r="LWI334" s="2"/>
      <c r="LWJ334" s="402"/>
      <c r="LWK334" s="533" t="s">
        <v>287</v>
      </c>
      <c r="LWL334" s="2"/>
      <c r="LWM334" s="535">
        <f t="shared" ref="LWM334:LWP334" si="1246">LWM301+LWM314+LWM327</f>
        <v>0</v>
      </c>
      <c r="LWN334" s="535">
        <f t="shared" si="1246"/>
        <v>0</v>
      </c>
      <c r="LWO334" s="535">
        <f t="shared" si="1246"/>
        <v>0</v>
      </c>
      <c r="LWP334" s="535">
        <f t="shared" si="1246"/>
        <v>0</v>
      </c>
      <c r="LWQ334" s="2"/>
      <c r="LWR334" s="402"/>
      <c r="LWS334" s="533" t="s">
        <v>287</v>
      </c>
      <c r="LWT334" s="2"/>
      <c r="LWU334" s="535">
        <f t="shared" ref="LWU334:LWX334" si="1247">LWU301+LWU314+LWU327</f>
        <v>0</v>
      </c>
      <c r="LWV334" s="535">
        <f t="shared" si="1247"/>
        <v>0</v>
      </c>
      <c r="LWW334" s="535">
        <f t="shared" si="1247"/>
        <v>0</v>
      </c>
      <c r="LWX334" s="535">
        <f t="shared" si="1247"/>
        <v>0</v>
      </c>
      <c r="LWY334" s="2"/>
      <c r="LWZ334" s="402"/>
      <c r="LXA334" s="533" t="s">
        <v>287</v>
      </c>
      <c r="LXB334" s="2"/>
      <c r="LXC334" s="535">
        <f t="shared" ref="LXC334:LXF334" si="1248">LXC301+LXC314+LXC327</f>
        <v>0</v>
      </c>
      <c r="LXD334" s="535">
        <f t="shared" si="1248"/>
        <v>0</v>
      </c>
      <c r="LXE334" s="535">
        <f t="shared" si="1248"/>
        <v>0</v>
      </c>
      <c r="LXF334" s="535">
        <f t="shared" si="1248"/>
        <v>0</v>
      </c>
      <c r="LXG334" s="2"/>
      <c r="LXH334" s="402"/>
      <c r="LXI334" s="533" t="s">
        <v>287</v>
      </c>
      <c r="LXJ334" s="2"/>
      <c r="LXK334" s="535">
        <f t="shared" ref="LXK334:LXN334" si="1249">LXK301+LXK314+LXK327</f>
        <v>0</v>
      </c>
      <c r="LXL334" s="535">
        <f t="shared" si="1249"/>
        <v>0</v>
      </c>
      <c r="LXM334" s="535">
        <f t="shared" si="1249"/>
        <v>0</v>
      </c>
      <c r="LXN334" s="535">
        <f t="shared" si="1249"/>
        <v>0</v>
      </c>
      <c r="LXO334" s="2"/>
      <c r="LXP334" s="402"/>
      <c r="LXQ334" s="533" t="s">
        <v>287</v>
      </c>
      <c r="LXR334" s="2"/>
      <c r="LXS334" s="535">
        <f t="shared" ref="LXS334:LXV334" si="1250">LXS301+LXS314+LXS327</f>
        <v>0</v>
      </c>
      <c r="LXT334" s="535">
        <f t="shared" si="1250"/>
        <v>0</v>
      </c>
      <c r="LXU334" s="535">
        <f t="shared" si="1250"/>
        <v>0</v>
      </c>
      <c r="LXV334" s="535">
        <f t="shared" si="1250"/>
        <v>0</v>
      </c>
      <c r="LXW334" s="2"/>
      <c r="LXX334" s="402"/>
      <c r="LXY334" s="533" t="s">
        <v>287</v>
      </c>
      <c r="LXZ334" s="2"/>
      <c r="LYA334" s="535">
        <f t="shared" ref="LYA334:LYD334" si="1251">LYA301+LYA314+LYA327</f>
        <v>0</v>
      </c>
      <c r="LYB334" s="535">
        <f t="shared" si="1251"/>
        <v>0</v>
      </c>
      <c r="LYC334" s="535">
        <f t="shared" si="1251"/>
        <v>0</v>
      </c>
      <c r="LYD334" s="535">
        <f t="shared" si="1251"/>
        <v>0</v>
      </c>
      <c r="LYE334" s="2"/>
      <c r="LYF334" s="402"/>
      <c r="LYG334" s="533" t="s">
        <v>287</v>
      </c>
      <c r="LYH334" s="2"/>
      <c r="LYI334" s="535">
        <f t="shared" ref="LYI334:LYL334" si="1252">LYI301+LYI314+LYI327</f>
        <v>0</v>
      </c>
      <c r="LYJ334" s="535">
        <f t="shared" si="1252"/>
        <v>0</v>
      </c>
      <c r="LYK334" s="535">
        <f t="shared" si="1252"/>
        <v>0</v>
      </c>
      <c r="LYL334" s="535">
        <f t="shared" si="1252"/>
        <v>0</v>
      </c>
      <c r="LYM334" s="2"/>
      <c r="LYN334" s="402"/>
      <c r="LYO334" s="533" t="s">
        <v>287</v>
      </c>
      <c r="LYP334" s="2"/>
      <c r="LYQ334" s="535">
        <f t="shared" ref="LYQ334:LYT334" si="1253">LYQ301+LYQ314+LYQ327</f>
        <v>0</v>
      </c>
      <c r="LYR334" s="535">
        <f t="shared" si="1253"/>
        <v>0</v>
      </c>
      <c r="LYS334" s="535">
        <f t="shared" si="1253"/>
        <v>0</v>
      </c>
      <c r="LYT334" s="535">
        <f t="shared" si="1253"/>
        <v>0</v>
      </c>
      <c r="LYU334" s="2"/>
      <c r="LYV334" s="402"/>
      <c r="LYW334" s="533" t="s">
        <v>287</v>
      </c>
      <c r="LYX334" s="2"/>
      <c r="LYY334" s="535">
        <f t="shared" ref="LYY334:LZB334" si="1254">LYY301+LYY314+LYY327</f>
        <v>0</v>
      </c>
      <c r="LYZ334" s="535">
        <f t="shared" si="1254"/>
        <v>0</v>
      </c>
      <c r="LZA334" s="535">
        <f t="shared" si="1254"/>
        <v>0</v>
      </c>
      <c r="LZB334" s="535">
        <f t="shared" si="1254"/>
        <v>0</v>
      </c>
      <c r="LZC334" s="2"/>
      <c r="LZD334" s="402"/>
      <c r="LZE334" s="533" t="s">
        <v>287</v>
      </c>
      <c r="LZF334" s="2"/>
      <c r="LZG334" s="535">
        <f t="shared" ref="LZG334:LZJ334" si="1255">LZG301+LZG314+LZG327</f>
        <v>0</v>
      </c>
      <c r="LZH334" s="535">
        <f t="shared" si="1255"/>
        <v>0</v>
      </c>
      <c r="LZI334" s="535">
        <f t="shared" si="1255"/>
        <v>0</v>
      </c>
      <c r="LZJ334" s="535">
        <f t="shared" si="1255"/>
        <v>0</v>
      </c>
      <c r="LZK334" s="2"/>
      <c r="LZL334" s="402"/>
      <c r="LZM334" s="533" t="s">
        <v>287</v>
      </c>
      <c r="LZN334" s="2"/>
      <c r="LZO334" s="535">
        <f t="shared" ref="LZO334:LZR334" si="1256">LZO301+LZO314+LZO327</f>
        <v>0</v>
      </c>
      <c r="LZP334" s="535">
        <f t="shared" si="1256"/>
        <v>0</v>
      </c>
      <c r="LZQ334" s="535">
        <f t="shared" si="1256"/>
        <v>0</v>
      </c>
      <c r="LZR334" s="535">
        <f t="shared" si="1256"/>
        <v>0</v>
      </c>
      <c r="LZS334" s="2"/>
      <c r="LZT334" s="402"/>
      <c r="LZU334" s="533" t="s">
        <v>287</v>
      </c>
      <c r="LZV334" s="2"/>
      <c r="LZW334" s="535">
        <f t="shared" ref="LZW334:LZZ334" si="1257">LZW301+LZW314+LZW327</f>
        <v>0</v>
      </c>
      <c r="LZX334" s="535">
        <f t="shared" si="1257"/>
        <v>0</v>
      </c>
      <c r="LZY334" s="535">
        <f t="shared" si="1257"/>
        <v>0</v>
      </c>
      <c r="LZZ334" s="535">
        <f t="shared" si="1257"/>
        <v>0</v>
      </c>
      <c r="MAA334" s="2"/>
      <c r="MAB334" s="402"/>
      <c r="MAC334" s="533" t="s">
        <v>287</v>
      </c>
      <c r="MAD334" s="2"/>
      <c r="MAE334" s="535">
        <f t="shared" ref="MAE334:MAH334" si="1258">MAE301+MAE314+MAE327</f>
        <v>0</v>
      </c>
      <c r="MAF334" s="535">
        <f t="shared" si="1258"/>
        <v>0</v>
      </c>
      <c r="MAG334" s="535">
        <f t="shared" si="1258"/>
        <v>0</v>
      </c>
      <c r="MAH334" s="535">
        <f t="shared" si="1258"/>
        <v>0</v>
      </c>
      <c r="MAI334" s="2"/>
      <c r="MAJ334" s="402"/>
      <c r="MAK334" s="533" t="s">
        <v>287</v>
      </c>
      <c r="MAL334" s="2"/>
      <c r="MAM334" s="535">
        <f t="shared" ref="MAM334:MAP334" si="1259">MAM301+MAM314+MAM327</f>
        <v>0</v>
      </c>
      <c r="MAN334" s="535">
        <f t="shared" si="1259"/>
        <v>0</v>
      </c>
      <c r="MAO334" s="535">
        <f t="shared" si="1259"/>
        <v>0</v>
      </c>
      <c r="MAP334" s="535">
        <f t="shared" si="1259"/>
        <v>0</v>
      </c>
      <c r="MAQ334" s="2"/>
      <c r="MAR334" s="402"/>
      <c r="MAS334" s="533" t="s">
        <v>287</v>
      </c>
      <c r="MAT334" s="2"/>
      <c r="MAU334" s="535">
        <f t="shared" ref="MAU334:MAX334" si="1260">MAU301+MAU314+MAU327</f>
        <v>0</v>
      </c>
      <c r="MAV334" s="535">
        <f t="shared" si="1260"/>
        <v>0</v>
      </c>
      <c r="MAW334" s="535">
        <f t="shared" si="1260"/>
        <v>0</v>
      </c>
      <c r="MAX334" s="535">
        <f t="shared" si="1260"/>
        <v>0</v>
      </c>
      <c r="MAY334" s="2"/>
      <c r="MAZ334" s="402"/>
      <c r="MBA334" s="533" t="s">
        <v>287</v>
      </c>
      <c r="MBB334" s="2"/>
      <c r="MBC334" s="535">
        <f t="shared" ref="MBC334:MBF334" si="1261">MBC301+MBC314+MBC327</f>
        <v>0</v>
      </c>
      <c r="MBD334" s="535">
        <f t="shared" si="1261"/>
        <v>0</v>
      </c>
      <c r="MBE334" s="535">
        <f t="shared" si="1261"/>
        <v>0</v>
      </c>
      <c r="MBF334" s="535">
        <f t="shared" si="1261"/>
        <v>0</v>
      </c>
      <c r="MBG334" s="2"/>
      <c r="MBH334" s="402"/>
      <c r="MBI334" s="533" t="s">
        <v>287</v>
      </c>
      <c r="MBJ334" s="2"/>
      <c r="MBK334" s="535">
        <f t="shared" ref="MBK334:MBN334" si="1262">MBK301+MBK314+MBK327</f>
        <v>0</v>
      </c>
      <c r="MBL334" s="535">
        <f t="shared" si="1262"/>
        <v>0</v>
      </c>
      <c r="MBM334" s="535">
        <f t="shared" si="1262"/>
        <v>0</v>
      </c>
      <c r="MBN334" s="535">
        <f t="shared" si="1262"/>
        <v>0</v>
      </c>
      <c r="MBO334" s="2"/>
      <c r="MBP334" s="402"/>
      <c r="MBQ334" s="533" t="s">
        <v>287</v>
      </c>
      <c r="MBR334" s="2"/>
      <c r="MBS334" s="535">
        <f t="shared" ref="MBS334:MBV334" si="1263">MBS301+MBS314+MBS327</f>
        <v>0</v>
      </c>
      <c r="MBT334" s="535">
        <f t="shared" si="1263"/>
        <v>0</v>
      </c>
      <c r="MBU334" s="535">
        <f t="shared" si="1263"/>
        <v>0</v>
      </c>
      <c r="MBV334" s="535">
        <f t="shared" si="1263"/>
        <v>0</v>
      </c>
      <c r="MBW334" s="2"/>
      <c r="MBX334" s="402"/>
      <c r="MBY334" s="533" t="s">
        <v>287</v>
      </c>
      <c r="MBZ334" s="2"/>
      <c r="MCA334" s="535">
        <f t="shared" ref="MCA334:MCD334" si="1264">MCA301+MCA314+MCA327</f>
        <v>0</v>
      </c>
      <c r="MCB334" s="535">
        <f t="shared" si="1264"/>
        <v>0</v>
      </c>
      <c r="MCC334" s="535">
        <f t="shared" si="1264"/>
        <v>0</v>
      </c>
      <c r="MCD334" s="535">
        <f t="shared" si="1264"/>
        <v>0</v>
      </c>
      <c r="MCE334" s="2"/>
      <c r="MCF334" s="402"/>
      <c r="MCG334" s="533" t="s">
        <v>287</v>
      </c>
      <c r="MCH334" s="2"/>
      <c r="MCI334" s="535">
        <f t="shared" ref="MCI334:MCL334" si="1265">MCI301+MCI314+MCI327</f>
        <v>0</v>
      </c>
      <c r="MCJ334" s="535">
        <f t="shared" si="1265"/>
        <v>0</v>
      </c>
      <c r="MCK334" s="535">
        <f t="shared" si="1265"/>
        <v>0</v>
      </c>
      <c r="MCL334" s="535">
        <f t="shared" si="1265"/>
        <v>0</v>
      </c>
      <c r="MCM334" s="2"/>
      <c r="MCN334" s="402"/>
      <c r="MCO334" s="533" t="s">
        <v>287</v>
      </c>
      <c r="MCP334" s="2"/>
      <c r="MCQ334" s="535">
        <f t="shared" ref="MCQ334:MCT334" si="1266">MCQ301+MCQ314+MCQ327</f>
        <v>0</v>
      </c>
      <c r="MCR334" s="535">
        <f t="shared" si="1266"/>
        <v>0</v>
      </c>
      <c r="MCS334" s="535">
        <f t="shared" si="1266"/>
        <v>0</v>
      </c>
      <c r="MCT334" s="535">
        <f t="shared" si="1266"/>
        <v>0</v>
      </c>
      <c r="MCU334" s="2"/>
      <c r="MCV334" s="402"/>
      <c r="MCW334" s="533" t="s">
        <v>287</v>
      </c>
      <c r="MCX334" s="2"/>
      <c r="MCY334" s="535">
        <f t="shared" ref="MCY334:MDB334" si="1267">MCY301+MCY314+MCY327</f>
        <v>0</v>
      </c>
      <c r="MCZ334" s="535">
        <f t="shared" si="1267"/>
        <v>0</v>
      </c>
      <c r="MDA334" s="535">
        <f t="shared" si="1267"/>
        <v>0</v>
      </c>
      <c r="MDB334" s="535">
        <f t="shared" si="1267"/>
        <v>0</v>
      </c>
      <c r="MDC334" s="2"/>
      <c r="MDD334" s="402"/>
      <c r="MDE334" s="533" t="s">
        <v>287</v>
      </c>
      <c r="MDF334" s="2"/>
      <c r="MDG334" s="535">
        <f t="shared" ref="MDG334:MDJ334" si="1268">MDG301+MDG314+MDG327</f>
        <v>0</v>
      </c>
      <c r="MDH334" s="535">
        <f t="shared" si="1268"/>
        <v>0</v>
      </c>
      <c r="MDI334" s="535">
        <f t="shared" si="1268"/>
        <v>0</v>
      </c>
      <c r="MDJ334" s="535">
        <f t="shared" si="1268"/>
        <v>0</v>
      </c>
      <c r="MDK334" s="2"/>
      <c r="MDL334" s="402"/>
      <c r="MDM334" s="533" t="s">
        <v>287</v>
      </c>
      <c r="MDN334" s="2"/>
      <c r="MDO334" s="535">
        <f t="shared" ref="MDO334:MDR334" si="1269">MDO301+MDO314+MDO327</f>
        <v>0</v>
      </c>
      <c r="MDP334" s="535">
        <f t="shared" si="1269"/>
        <v>0</v>
      </c>
      <c r="MDQ334" s="535">
        <f t="shared" si="1269"/>
        <v>0</v>
      </c>
      <c r="MDR334" s="535">
        <f t="shared" si="1269"/>
        <v>0</v>
      </c>
      <c r="MDS334" s="2"/>
      <c r="MDT334" s="402"/>
      <c r="MDU334" s="533" t="s">
        <v>287</v>
      </c>
      <c r="MDV334" s="2"/>
      <c r="MDW334" s="535">
        <f t="shared" ref="MDW334:MDZ334" si="1270">MDW301+MDW314+MDW327</f>
        <v>0</v>
      </c>
      <c r="MDX334" s="535">
        <f t="shared" si="1270"/>
        <v>0</v>
      </c>
      <c r="MDY334" s="535">
        <f t="shared" si="1270"/>
        <v>0</v>
      </c>
      <c r="MDZ334" s="535">
        <f t="shared" si="1270"/>
        <v>0</v>
      </c>
      <c r="MEA334" s="2"/>
      <c r="MEB334" s="402"/>
      <c r="MEC334" s="533" t="s">
        <v>287</v>
      </c>
      <c r="MED334" s="2"/>
      <c r="MEE334" s="535">
        <f t="shared" ref="MEE334:MEH334" si="1271">MEE301+MEE314+MEE327</f>
        <v>0</v>
      </c>
      <c r="MEF334" s="535">
        <f t="shared" si="1271"/>
        <v>0</v>
      </c>
      <c r="MEG334" s="535">
        <f t="shared" si="1271"/>
        <v>0</v>
      </c>
      <c r="MEH334" s="535">
        <f t="shared" si="1271"/>
        <v>0</v>
      </c>
      <c r="MEI334" s="2"/>
      <c r="MEJ334" s="402"/>
      <c r="MEK334" s="533" t="s">
        <v>287</v>
      </c>
      <c r="MEL334" s="2"/>
      <c r="MEM334" s="535">
        <f t="shared" ref="MEM334:MEP334" si="1272">MEM301+MEM314+MEM327</f>
        <v>0</v>
      </c>
      <c r="MEN334" s="535">
        <f t="shared" si="1272"/>
        <v>0</v>
      </c>
      <c r="MEO334" s="535">
        <f t="shared" si="1272"/>
        <v>0</v>
      </c>
      <c r="MEP334" s="535">
        <f t="shared" si="1272"/>
        <v>0</v>
      </c>
      <c r="MEQ334" s="2"/>
      <c r="MER334" s="402"/>
      <c r="MES334" s="533" t="s">
        <v>287</v>
      </c>
      <c r="MET334" s="2"/>
      <c r="MEU334" s="535">
        <f t="shared" ref="MEU334:MEX334" si="1273">MEU301+MEU314+MEU327</f>
        <v>0</v>
      </c>
      <c r="MEV334" s="535">
        <f t="shared" si="1273"/>
        <v>0</v>
      </c>
      <c r="MEW334" s="535">
        <f t="shared" si="1273"/>
        <v>0</v>
      </c>
      <c r="MEX334" s="535">
        <f t="shared" si="1273"/>
        <v>0</v>
      </c>
      <c r="MEY334" s="2"/>
      <c r="MEZ334" s="402"/>
      <c r="MFA334" s="533" t="s">
        <v>287</v>
      </c>
      <c r="MFB334" s="2"/>
      <c r="MFC334" s="535">
        <f t="shared" ref="MFC334:MFF334" si="1274">MFC301+MFC314+MFC327</f>
        <v>0</v>
      </c>
      <c r="MFD334" s="535">
        <f t="shared" si="1274"/>
        <v>0</v>
      </c>
      <c r="MFE334" s="535">
        <f t="shared" si="1274"/>
        <v>0</v>
      </c>
      <c r="MFF334" s="535">
        <f t="shared" si="1274"/>
        <v>0</v>
      </c>
      <c r="MFG334" s="2"/>
      <c r="MFH334" s="402"/>
      <c r="MFI334" s="533" t="s">
        <v>287</v>
      </c>
      <c r="MFJ334" s="2"/>
      <c r="MFK334" s="535">
        <f t="shared" ref="MFK334:MFN334" si="1275">MFK301+MFK314+MFK327</f>
        <v>0</v>
      </c>
      <c r="MFL334" s="535">
        <f t="shared" si="1275"/>
        <v>0</v>
      </c>
      <c r="MFM334" s="535">
        <f t="shared" si="1275"/>
        <v>0</v>
      </c>
      <c r="MFN334" s="535">
        <f t="shared" si="1275"/>
        <v>0</v>
      </c>
      <c r="MFO334" s="2"/>
      <c r="MFP334" s="402"/>
      <c r="MFQ334" s="533" t="s">
        <v>287</v>
      </c>
      <c r="MFR334" s="2"/>
      <c r="MFS334" s="535">
        <f t="shared" ref="MFS334:MFV334" si="1276">MFS301+MFS314+MFS327</f>
        <v>0</v>
      </c>
      <c r="MFT334" s="535">
        <f t="shared" si="1276"/>
        <v>0</v>
      </c>
      <c r="MFU334" s="535">
        <f t="shared" si="1276"/>
        <v>0</v>
      </c>
      <c r="MFV334" s="535">
        <f t="shared" si="1276"/>
        <v>0</v>
      </c>
      <c r="MFW334" s="2"/>
      <c r="MFX334" s="402"/>
      <c r="MFY334" s="533" t="s">
        <v>287</v>
      </c>
      <c r="MFZ334" s="2"/>
      <c r="MGA334" s="535">
        <f t="shared" ref="MGA334:MGD334" si="1277">MGA301+MGA314+MGA327</f>
        <v>0</v>
      </c>
      <c r="MGB334" s="535">
        <f t="shared" si="1277"/>
        <v>0</v>
      </c>
      <c r="MGC334" s="535">
        <f t="shared" si="1277"/>
        <v>0</v>
      </c>
      <c r="MGD334" s="535">
        <f t="shared" si="1277"/>
        <v>0</v>
      </c>
      <c r="MGE334" s="2"/>
      <c r="MGF334" s="402"/>
      <c r="MGG334" s="533" t="s">
        <v>287</v>
      </c>
      <c r="MGH334" s="2"/>
      <c r="MGI334" s="535">
        <f t="shared" ref="MGI334:MGL334" si="1278">MGI301+MGI314+MGI327</f>
        <v>0</v>
      </c>
      <c r="MGJ334" s="535">
        <f t="shared" si="1278"/>
        <v>0</v>
      </c>
      <c r="MGK334" s="535">
        <f t="shared" si="1278"/>
        <v>0</v>
      </c>
      <c r="MGL334" s="535">
        <f t="shared" si="1278"/>
        <v>0</v>
      </c>
      <c r="MGM334" s="2"/>
      <c r="MGN334" s="402"/>
      <c r="MGO334" s="533" t="s">
        <v>287</v>
      </c>
      <c r="MGP334" s="2"/>
      <c r="MGQ334" s="535">
        <f t="shared" ref="MGQ334:MGT334" si="1279">MGQ301+MGQ314+MGQ327</f>
        <v>0</v>
      </c>
      <c r="MGR334" s="535">
        <f t="shared" si="1279"/>
        <v>0</v>
      </c>
      <c r="MGS334" s="535">
        <f t="shared" si="1279"/>
        <v>0</v>
      </c>
      <c r="MGT334" s="535">
        <f t="shared" si="1279"/>
        <v>0</v>
      </c>
      <c r="MGU334" s="2"/>
      <c r="MGV334" s="402"/>
      <c r="MGW334" s="533" t="s">
        <v>287</v>
      </c>
      <c r="MGX334" s="2"/>
      <c r="MGY334" s="535">
        <f t="shared" ref="MGY334:MHB334" si="1280">MGY301+MGY314+MGY327</f>
        <v>0</v>
      </c>
      <c r="MGZ334" s="535">
        <f t="shared" si="1280"/>
        <v>0</v>
      </c>
      <c r="MHA334" s="535">
        <f t="shared" si="1280"/>
        <v>0</v>
      </c>
      <c r="MHB334" s="535">
        <f t="shared" si="1280"/>
        <v>0</v>
      </c>
      <c r="MHC334" s="2"/>
      <c r="MHD334" s="402"/>
      <c r="MHE334" s="533" t="s">
        <v>287</v>
      </c>
      <c r="MHF334" s="2"/>
      <c r="MHG334" s="535">
        <f t="shared" ref="MHG334:MHJ334" si="1281">MHG301+MHG314+MHG327</f>
        <v>0</v>
      </c>
      <c r="MHH334" s="535">
        <f t="shared" si="1281"/>
        <v>0</v>
      </c>
      <c r="MHI334" s="535">
        <f t="shared" si="1281"/>
        <v>0</v>
      </c>
      <c r="MHJ334" s="535">
        <f t="shared" si="1281"/>
        <v>0</v>
      </c>
      <c r="MHK334" s="2"/>
      <c r="MHL334" s="402"/>
      <c r="MHM334" s="533" t="s">
        <v>287</v>
      </c>
      <c r="MHN334" s="2"/>
      <c r="MHO334" s="535">
        <f t="shared" ref="MHO334:MHR334" si="1282">MHO301+MHO314+MHO327</f>
        <v>0</v>
      </c>
      <c r="MHP334" s="535">
        <f t="shared" si="1282"/>
        <v>0</v>
      </c>
      <c r="MHQ334" s="535">
        <f t="shared" si="1282"/>
        <v>0</v>
      </c>
      <c r="MHR334" s="535">
        <f t="shared" si="1282"/>
        <v>0</v>
      </c>
      <c r="MHS334" s="2"/>
      <c r="MHT334" s="402"/>
      <c r="MHU334" s="533" t="s">
        <v>287</v>
      </c>
      <c r="MHV334" s="2"/>
      <c r="MHW334" s="535">
        <f t="shared" ref="MHW334:MHZ334" si="1283">MHW301+MHW314+MHW327</f>
        <v>0</v>
      </c>
      <c r="MHX334" s="535">
        <f t="shared" si="1283"/>
        <v>0</v>
      </c>
      <c r="MHY334" s="535">
        <f t="shared" si="1283"/>
        <v>0</v>
      </c>
      <c r="MHZ334" s="535">
        <f t="shared" si="1283"/>
        <v>0</v>
      </c>
      <c r="MIA334" s="2"/>
      <c r="MIB334" s="402"/>
      <c r="MIC334" s="533" t="s">
        <v>287</v>
      </c>
      <c r="MID334" s="2"/>
      <c r="MIE334" s="535">
        <f t="shared" ref="MIE334:MIH334" si="1284">MIE301+MIE314+MIE327</f>
        <v>0</v>
      </c>
      <c r="MIF334" s="535">
        <f t="shared" si="1284"/>
        <v>0</v>
      </c>
      <c r="MIG334" s="535">
        <f t="shared" si="1284"/>
        <v>0</v>
      </c>
      <c r="MIH334" s="535">
        <f t="shared" si="1284"/>
        <v>0</v>
      </c>
      <c r="MII334" s="2"/>
      <c r="MIJ334" s="402"/>
      <c r="MIK334" s="533" t="s">
        <v>287</v>
      </c>
      <c r="MIL334" s="2"/>
      <c r="MIM334" s="535">
        <f t="shared" ref="MIM334:MIP334" si="1285">MIM301+MIM314+MIM327</f>
        <v>0</v>
      </c>
      <c r="MIN334" s="535">
        <f t="shared" si="1285"/>
        <v>0</v>
      </c>
      <c r="MIO334" s="535">
        <f t="shared" si="1285"/>
        <v>0</v>
      </c>
      <c r="MIP334" s="535">
        <f t="shared" si="1285"/>
        <v>0</v>
      </c>
      <c r="MIQ334" s="2"/>
      <c r="MIR334" s="402"/>
      <c r="MIS334" s="533" t="s">
        <v>287</v>
      </c>
      <c r="MIT334" s="2"/>
      <c r="MIU334" s="535">
        <f t="shared" ref="MIU334:MIX334" si="1286">MIU301+MIU314+MIU327</f>
        <v>0</v>
      </c>
      <c r="MIV334" s="535">
        <f t="shared" si="1286"/>
        <v>0</v>
      </c>
      <c r="MIW334" s="535">
        <f t="shared" si="1286"/>
        <v>0</v>
      </c>
      <c r="MIX334" s="535">
        <f t="shared" si="1286"/>
        <v>0</v>
      </c>
      <c r="MIY334" s="2"/>
      <c r="MIZ334" s="402"/>
      <c r="MJA334" s="533" t="s">
        <v>287</v>
      </c>
      <c r="MJB334" s="2"/>
      <c r="MJC334" s="535">
        <f t="shared" ref="MJC334:MJF334" si="1287">MJC301+MJC314+MJC327</f>
        <v>0</v>
      </c>
      <c r="MJD334" s="535">
        <f t="shared" si="1287"/>
        <v>0</v>
      </c>
      <c r="MJE334" s="535">
        <f t="shared" si="1287"/>
        <v>0</v>
      </c>
      <c r="MJF334" s="535">
        <f t="shared" si="1287"/>
        <v>0</v>
      </c>
      <c r="MJG334" s="2"/>
      <c r="MJH334" s="402"/>
      <c r="MJI334" s="533" t="s">
        <v>287</v>
      </c>
      <c r="MJJ334" s="2"/>
      <c r="MJK334" s="535">
        <f t="shared" ref="MJK334:MJN334" si="1288">MJK301+MJK314+MJK327</f>
        <v>0</v>
      </c>
      <c r="MJL334" s="535">
        <f t="shared" si="1288"/>
        <v>0</v>
      </c>
      <c r="MJM334" s="535">
        <f t="shared" si="1288"/>
        <v>0</v>
      </c>
      <c r="MJN334" s="535">
        <f t="shared" si="1288"/>
        <v>0</v>
      </c>
      <c r="MJO334" s="2"/>
      <c r="MJP334" s="402"/>
      <c r="MJQ334" s="533" t="s">
        <v>287</v>
      </c>
      <c r="MJR334" s="2"/>
      <c r="MJS334" s="535">
        <f t="shared" ref="MJS334:MJV334" si="1289">MJS301+MJS314+MJS327</f>
        <v>0</v>
      </c>
      <c r="MJT334" s="535">
        <f t="shared" si="1289"/>
        <v>0</v>
      </c>
      <c r="MJU334" s="535">
        <f t="shared" si="1289"/>
        <v>0</v>
      </c>
      <c r="MJV334" s="535">
        <f t="shared" si="1289"/>
        <v>0</v>
      </c>
      <c r="MJW334" s="2"/>
      <c r="MJX334" s="402"/>
      <c r="MJY334" s="533" t="s">
        <v>287</v>
      </c>
      <c r="MJZ334" s="2"/>
      <c r="MKA334" s="535">
        <f t="shared" ref="MKA334:MKD334" si="1290">MKA301+MKA314+MKA327</f>
        <v>0</v>
      </c>
      <c r="MKB334" s="535">
        <f t="shared" si="1290"/>
        <v>0</v>
      </c>
      <c r="MKC334" s="535">
        <f t="shared" si="1290"/>
        <v>0</v>
      </c>
      <c r="MKD334" s="535">
        <f t="shared" si="1290"/>
        <v>0</v>
      </c>
      <c r="MKE334" s="2"/>
      <c r="MKF334" s="402"/>
      <c r="MKG334" s="533" t="s">
        <v>287</v>
      </c>
      <c r="MKH334" s="2"/>
      <c r="MKI334" s="535">
        <f t="shared" ref="MKI334:MKL334" si="1291">MKI301+MKI314+MKI327</f>
        <v>0</v>
      </c>
      <c r="MKJ334" s="535">
        <f t="shared" si="1291"/>
        <v>0</v>
      </c>
      <c r="MKK334" s="535">
        <f t="shared" si="1291"/>
        <v>0</v>
      </c>
      <c r="MKL334" s="535">
        <f t="shared" si="1291"/>
        <v>0</v>
      </c>
      <c r="MKM334" s="2"/>
      <c r="MKN334" s="402"/>
      <c r="MKO334" s="533" t="s">
        <v>287</v>
      </c>
      <c r="MKP334" s="2"/>
      <c r="MKQ334" s="535">
        <f t="shared" ref="MKQ334:MKT334" si="1292">MKQ301+MKQ314+MKQ327</f>
        <v>0</v>
      </c>
      <c r="MKR334" s="535">
        <f t="shared" si="1292"/>
        <v>0</v>
      </c>
      <c r="MKS334" s="535">
        <f t="shared" si="1292"/>
        <v>0</v>
      </c>
      <c r="MKT334" s="535">
        <f t="shared" si="1292"/>
        <v>0</v>
      </c>
      <c r="MKU334" s="2"/>
      <c r="MKV334" s="402"/>
      <c r="MKW334" s="533" t="s">
        <v>287</v>
      </c>
      <c r="MKX334" s="2"/>
      <c r="MKY334" s="535">
        <f t="shared" ref="MKY334:MLB334" si="1293">MKY301+MKY314+MKY327</f>
        <v>0</v>
      </c>
      <c r="MKZ334" s="535">
        <f t="shared" si="1293"/>
        <v>0</v>
      </c>
      <c r="MLA334" s="535">
        <f t="shared" si="1293"/>
        <v>0</v>
      </c>
      <c r="MLB334" s="535">
        <f t="shared" si="1293"/>
        <v>0</v>
      </c>
      <c r="MLC334" s="2"/>
      <c r="MLD334" s="402"/>
      <c r="MLE334" s="533" t="s">
        <v>287</v>
      </c>
      <c r="MLF334" s="2"/>
      <c r="MLG334" s="535">
        <f t="shared" ref="MLG334:MLJ334" si="1294">MLG301+MLG314+MLG327</f>
        <v>0</v>
      </c>
      <c r="MLH334" s="535">
        <f t="shared" si="1294"/>
        <v>0</v>
      </c>
      <c r="MLI334" s="535">
        <f t="shared" si="1294"/>
        <v>0</v>
      </c>
      <c r="MLJ334" s="535">
        <f t="shared" si="1294"/>
        <v>0</v>
      </c>
      <c r="MLK334" s="2"/>
      <c r="MLL334" s="402"/>
      <c r="MLM334" s="533" t="s">
        <v>287</v>
      </c>
      <c r="MLN334" s="2"/>
      <c r="MLO334" s="535">
        <f t="shared" ref="MLO334:MLR334" si="1295">MLO301+MLO314+MLO327</f>
        <v>0</v>
      </c>
      <c r="MLP334" s="535">
        <f t="shared" si="1295"/>
        <v>0</v>
      </c>
      <c r="MLQ334" s="535">
        <f t="shared" si="1295"/>
        <v>0</v>
      </c>
      <c r="MLR334" s="535">
        <f t="shared" si="1295"/>
        <v>0</v>
      </c>
      <c r="MLS334" s="2"/>
      <c r="MLT334" s="402"/>
      <c r="MLU334" s="533" t="s">
        <v>287</v>
      </c>
      <c r="MLV334" s="2"/>
      <c r="MLW334" s="535">
        <f t="shared" ref="MLW334:MLZ334" si="1296">MLW301+MLW314+MLW327</f>
        <v>0</v>
      </c>
      <c r="MLX334" s="535">
        <f t="shared" si="1296"/>
        <v>0</v>
      </c>
      <c r="MLY334" s="535">
        <f t="shared" si="1296"/>
        <v>0</v>
      </c>
      <c r="MLZ334" s="535">
        <f t="shared" si="1296"/>
        <v>0</v>
      </c>
      <c r="MMA334" s="2"/>
      <c r="MMB334" s="402"/>
      <c r="MMC334" s="533" t="s">
        <v>287</v>
      </c>
      <c r="MMD334" s="2"/>
      <c r="MME334" s="535">
        <f t="shared" ref="MME334:MMH334" si="1297">MME301+MME314+MME327</f>
        <v>0</v>
      </c>
      <c r="MMF334" s="535">
        <f t="shared" si="1297"/>
        <v>0</v>
      </c>
      <c r="MMG334" s="535">
        <f t="shared" si="1297"/>
        <v>0</v>
      </c>
      <c r="MMH334" s="535">
        <f t="shared" si="1297"/>
        <v>0</v>
      </c>
      <c r="MMI334" s="2"/>
      <c r="MMJ334" s="402"/>
      <c r="MMK334" s="533" t="s">
        <v>287</v>
      </c>
      <c r="MML334" s="2"/>
      <c r="MMM334" s="535">
        <f t="shared" ref="MMM334:MMP334" si="1298">MMM301+MMM314+MMM327</f>
        <v>0</v>
      </c>
      <c r="MMN334" s="535">
        <f t="shared" si="1298"/>
        <v>0</v>
      </c>
      <c r="MMO334" s="535">
        <f t="shared" si="1298"/>
        <v>0</v>
      </c>
      <c r="MMP334" s="535">
        <f t="shared" si="1298"/>
        <v>0</v>
      </c>
      <c r="MMQ334" s="2"/>
      <c r="MMR334" s="402"/>
      <c r="MMS334" s="533" t="s">
        <v>287</v>
      </c>
      <c r="MMT334" s="2"/>
      <c r="MMU334" s="535">
        <f t="shared" ref="MMU334:MMX334" si="1299">MMU301+MMU314+MMU327</f>
        <v>0</v>
      </c>
      <c r="MMV334" s="535">
        <f t="shared" si="1299"/>
        <v>0</v>
      </c>
      <c r="MMW334" s="535">
        <f t="shared" si="1299"/>
        <v>0</v>
      </c>
      <c r="MMX334" s="535">
        <f t="shared" si="1299"/>
        <v>0</v>
      </c>
      <c r="MMY334" s="2"/>
      <c r="MMZ334" s="402"/>
      <c r="MNA334" s="533" t="s">
        <v>287</v>
      </c>
      <c r="MNB334" s="2"/>
      <c r="MNC334" s="535">
        <f t="shared" ref="MNC334:MNF334" si="1300">MNC301+MNC314+MNC327</f>
        <v>0</v>
      </c>
      <c r="MND334" s="535">
        <f t="shared" si="1300"/>
        <v>0</v>
      </c>
      <c r="MNE334" s="535">
        <f t="shared" si="1300"/>
        <v>0</v>
      </c>
      <c r="MNF334" s="535">
        <f t="shared" si="1300"/>
        <v>0</v>
      </c>
      <c r="MNG334" s="2"/>
      <c r="MNH334" s="402"/>
      <c r="MNI334" s="533" t="s">
        <v>287</v>
      </c>
      <c r="MNJ334" s="2"/>
      <c r="MNK334" s="535">
        <f t="shared" ref="MNK334:MNN334" si="1301">MNK301+MNK314+MNK327</f>
        <v>0</v>
      </c>
      <c r="MNL334" s="535">
        <f t="shared" si="1301"/>
        <v>0</v>
      </c>
      <c r="MNM334" s="535">
        <f t="shared" si="1301"/>
        <v>0</v>
      </c>
      <c r="MNN334" s="535">
        <f t="shared" si="1301"/>
        <v>0</v>
      </c>
      <c r="MNO334" s="2"/>
      <c r="MNP334" s="402"/>
      <c r="MNQ334" s="533" t="s">
        <v>287</v>
      </c>
      <c r="MNR334" s="2"/>
      <c r="MNS334" s="535">
        <f t="shared" ref="MNS334:MNV334" si="1302">MNS301+MNS314+MNS327</f>
        <v>0</v>
      </c>
      <c r="MNT334" s="535">
        <f t="shared" si="1302"/>
        <v>0</v>
      </c>
      <c r="MNU334" s="535">
        <f t="shared" si="1302"/>
        <v>0</v>
      </c>
      <c r="MNV334" s="535">
        <f t="shared" si="1302"/>
        <v>0</v>
      </c>
      <c r="MNW334" s="2"/>
      <c r="MNX334" s="402"/>
      <c r="MNY334" s="533" t="s">
        <v>287</v>
      </c>
      <c r="MNZ334" s="2"/>
      <c r="MOA334" s="535">
        <f t="shared" ref="MOA334:MOD334" si="1303">MOA301+MOA314+MOA327</f>
        <v>0</v>
      </c>
      <c r="MOB334" s="535">
        <f t="shared" si="1303"/>
        <v>0</v>
      </c>
      <c r="MOC334" s="535">
        <f t="shared" si="1303"/>
        <v>0</v>
      </c>
      <c r="MOD334" s="535">
        <f t="shared" si="1303"/>
        <v>0</v>
      </c>
      <c r="MOE334" s="2"/>
      <c r="MOF334" s="402"/>
      <c r="MOG334" s="533" t="s">
        <v>287</v>
      </c>
      <c r="MOH334" s="2"/>
      <c r="MOI334" s="535">
        <f t="shared" ref="MOI334:MOL334" si="1304">MOI301+MOI314+MOI327</f>
        <v>0</v>
      </c>
      <c r="MOJ334" s="535">
        <f t="shared" si="1304"/>
        <v>0</v>
      </c>
      <c r="MOK334" s="535">
        <f t="shared" si="1304"/>
        <v>0</v>
      </c>
      <c r="MOL334" s="535">
        <f t="shared" si="1304"/>
        <v>0</v>
      </c>
      <c r="MOM334" s="2"/>
      <c r="MON334" s="402"/>
      <c r="MOO334" s="533" t="s">
        <v>287</v>
      </c>
      <c r="MOP334" s="2"/>
      <c r="MOQ334" s="535">
        <f t="shared" ref="MOQ334:MOT334" si="1305">MOQ301+MOQ314+MOQ327</f>
        <v>0</v>
      </c>
      <c r="MOR334" s="535">
        <f t="shared" si="1305"/>
        <v>0</v>
      </c>
      <c r="MOS334" s="535">
        <f t="shared" si="1305"/>
        <v>0</v>
      </c>
      <c r="MOT334" s="535">
        <f t="shared" si="1305"/>
        <v>0</v>
      </c>
      <c r="MOU334" s="2"/>
      <c r="MOV334" s="402"/>
      <c r="MOW334" s="533" t="s">
        <v>287</v>
      </c>
      <c r="MOX334" s="2"/>
      <c r="MOY334" s="535">
        <f t="shared" ref="MOY334:MPB334" si="1306">MOY301+MOY314+MOY327</f>
        <v>0</v>
      </c>
      <c r="MOZ334" s="535">
        <f t="shared" si="1306"/>
        <v>0</v>
      </c>
      <c r="MPA334" s="535">
        <f t="shared" si="1306"/>
        <v>0</v>
      </c>
      <c r="MPB334" s="535">
        <f t="shared" si="1306"/>
        <v>0</v>
      </c>
      <c r="MPC334" s="2"/>
      <c r="MPD334" s="402"/>
      <c r="MPE334" s="533" t="s">
        <v>287</v>
      </c>
      <c r="MPF334" s="2"/>
      <c r="MPG334" s="535">
        <f t="shared" ref="MPG334:MPJ334" si="1307">MPG301+MPG314+MPG327</f>
        <v>0</v>
      </c>
      <c r="MPH334" s="535">
        <f t="shared" si="1307"/>
        <v>0</v>
      </c>
      <c r="MPI334" s="535">
        <f t="shared" si="1307"/>
        <v>0</v>
      </c>
      <c r="MPJ334" s="535">
        <f t="shared" si="1307"/>
        <v>0</v>
      </c>
      <c r="MPK334" s="2"/>
      <c r="MPL334" s="402"/>
      <c r="MPM334" s="533" t="s">
        <v>287</v>
      </c>
      <c r="MPN334" s="2"/>
      <c r="MPO334" s="535">
        <f t="shared" ref="MPO334:MPR334" si="1308">MPO301+MPO314+MPO327</f>
        <v>0</v>
      </c>
      <c r="MPP334" s="535">
        <f t="shared" si="1308"/>
        <v>0</v>
      </c>
      <c r="MPQ334" s="535">
        <f t="shared" si="1308"/>
        <v>0</v>
      </c>
      <c r="MPR334" s="535">
        <f t="shared" si="1308"/>
        <v>0</v>
      </c>
      <c r="MPS334" s="2"/>
      <c r="MPT334" s="402"/>
      <c r="MPU334" s="533" t="s">
        <v>287</v>
      </c>
      <c r="MPV334" s="2"/>
      <c r="MPW334" s="535">
        <f t="shared" ref="MPW334:MPZ334" si="1309">MPW301+MPW314+MPW327</f>
        <v>0</v>
      </c>
      <c r="MPX334" s="535">
        <f t="shared" si="1309"/>
        <v>0</v>
      </c>
      <c r="MPY334" s="535">
        <f t="shared" si="1309"/>
        <v>0</v>
      </c>
      <c r="MPZ334" s="535">
        <f t="shared" si="1309"/>
        <v>0</v>
      </c>
      <c r="MQA334" s="2"/>
      <c r="MQB334" s="402"/>
      <c r="MQC334" s="533" t="s">
        <v>287</v>
      </c>
      <c r="MQD334" s="2"/>
      <c r="MQE334" s="535">
        <f t="shared" ref="MQE334:MQH334" si="1310">MQE301+MQE314+MQE327</f>
        <v>0</v>
      </c>
      <c r="MQF334" s="535">
        <f t="shared" si="1310"/>
        <v>0</v>
      </c>
      <c r="MQG334" s="535">
        <f t="shared" si="1310"/>
        <v>0</v>
      </c>
      <c r="MQH334" s="535">
        <f t="shared" si="1310"/>
        <v>0</v>
      </c>
      <c r="MQI334" s="2"/>
      <c r="MQJ334" s="402"/>
      <c r="MQK334" s="533" t="s">
        <v>287</v>
      </c>
      <c r="MQL334" s="2"/>
      <c r="MQM334" s="535">
        <f t="shared" ref="MQM334:MQP334" si="1311">MQM301+MQM314+MQM327</f>
        <v>0</v>
      </c>
      <c r="MQN334" s="535">
        <f t="shared" si="1311"/>
        <v>0</v>
      </c>
      <c r="MQO334" s="535">
        <f t="shared" si="1311"/>
        <v>0</v>
      </c>
      <c r="MQP334" s="535">
        <f t="shared" si="1311"/>
        <v>0</v>
      </c>
      <c r="MQQ334" s="2"/>
      <c r="MQR334" s="402"/>
      <c r="MQS334" s="533" t="s">
        <v>287</v>
      </c>
      <c r="MQT334" s="2"/>
      <c r="MQU334" s="535">
        <f t="shared" ref="MQU334:MQX334" si="1312">MQU301+MQU314+MQU327</f>
        <v>0</v>
      </c>
      <c r="MQV334" s="535">
        <f t="shared" si="1312"/>
        <v>0</v>
      </c>
      <c r="MQW334" s="535">
        <f t="shared" si="1312"/>
        <v>0</v>
      </c>
      <c r="MQX334" s="535">
        <f t="shared" si="1312"/>
        <v>0</v>
      </c>
      <c r="MQY334" s="2"/>
      <c r="MQZ334" s="402"/>
      <c r="MRA334" s="533" t="s">
        <v>287</v>
      </c>
      <c r="MRB334" s="2"/>
      <c r="MRC334" s="535">
        <f t="shared" ref="MRC334:MRF334" si="1313">MRC301+MRC314+MRC327</f>
        <v>0</v>
      </c>
      <c r="MRD334" s="535">
        <f t="shared" si="1313"/>
        <v>0</v>
      </c>
      <c r="MRE334" s="535">
        <f t="shared" si="1313"/>
        <v>0</v>
      </c>
      <c r="MRF334" s="535">
        <f t="shared" si="1313"/>
        <v>0</v>
      </c>
      <c r="MRG334" s="2"/>
      <c r="MRH334" s="402"/>
      <c r="MRI334" s="533" t="s">
        <v>287</v>
      </c>
      <c r="MRJ334" s="2"/>
      <c r="MRK334" s="535">
        <f t="shared" ref="MRK334:MRN334" si="1314">MRK301+MRK314+MRK327</f>
        <v>0</v>
      </c>
      <c r="MRL334" s="535">
        <f t="shared" si="1314"/>
        <v>0</v>
      </c>
      <c r="MRM334" s="535">
        <f t="shared" si="1314"/>
        <v>0</v>
      </c>
      <c r="MRN334" s="535">
        <f t="shared" si="1314"/>
        <v>0</v>
      </c>
      <c r="MRO334" s="2"/>
      <c r="MRP334" s="402"/>
      <c r="MRQ334" s="533" t="s">
        <v>287</v>
      </c>
      <c r="MRR334" s="2"/>
      <c r="MRS334" s="535">
        <f t="shared" ref="MRS334:MRV334" si="1315">MRS301+MRS314+MRS327</f>
        <v>0</v>
      </c>
      <c r="MRT334" s="535">
        <f t="shared" si="1315"/>
        <v>0</v>
      </c>
      <c r="MRU334" s="535">
        <f t="shared" si="1315"/>
        <v>0</v>
      </c>
      <c r="MRV334" s="535">
        <f t="shared" si="1315"/>
        <v>0</v>
      </c>
      <c r="MRW334" s="2"/>
      <c r="MRX334" s="402"/>
      <c r="MRY334" s="533" t="s">
        <v>287</v>
      </c>
      <c r="MRZ334" s="2"/>
      <c r="MSA334" s="535">
        <f t="shared" ref="MSA334:MSD334" si="1316">MSA301+MSA314+MSA327</f>
        <v>0</v>
      </c>
      <c r="MSB334" s="535">
        <f t="shared" si="1316"/>
        <v>0</v>
      </c>
      <c r="MSC334" s="535">
        <f t="shared" si="1316"/>
        <v>0</v>
      </c>
      <c r="MSD334" s="535">
        <f t="shared" si="1316"/>
        <v>0</v>
      </c>
      <c r="MSE334" s="2"/>
      <c r="MSF334" s="402"/>
      <c r="MSG334" s="533" t="s">
        <v>287</v>
      </c>
      <c r="MSH334" s="2"/>
      <c r="MSI334" s="535">
        <f t="shared" ref="MSI334:MSL334" si="1317">MSI301+MSI314+MSI327</f>
        <v>0</v>
      </c>
      <c r="MSJ334" s="535">
        <f t="shared" si="1317"/>
        <v>0</v>
      </c>
      <c r="MSK334" s="535">
        <f t="shared" si="1317"/>
        <v>0</v>
      </c>
      <c r="MSL334" s="535">
        <f t="shared" si="1317"/>
        <v>0</v>
      </c>
      <c r="MSM334" s="2"/>
      <c r="MSN334" s="402"/>
      <c r="MSO334" s="533" t="s">
        <v>287</v>
      </c>
      <c r="MSP334" s="2"/>
      <c r="MSQ334" s="535">
        <f t="shared" ref="MSQ334:MST334" si="1318">MSQ301+MSQ314+MSQ327</f>
        <v>0</v>
      </c>
      <c r="MSR334" s="535">
        <f t="shared" si="1318"/>
        <v>0</v>
      </c>
      <c r="MSS334" s="535">
        <f t="shared" si="1318"/>
        <v>0</v>
      </c>
      <c r="MST334" s="535">
        <f t="shared" si="1318"/>
        <v>0</v>
      </c>
      <c r="MSU334" s="2"/>
      <c r="MSV334" s="402"/>
      <c r="MSW334" s="533" t="s">
        <v>287</v>
      </c>
      <c r="MSX334" s="2"/>
      <c r="MSY334" s="535">
        <f t="shared" ref="MSY334:MTB334" si="1319">MSY301+MSY314+MSY327</f>
        <v>0</v>
      </c>
      <c r="MSZ334" s="535">
        <f t="shared" si="1319"/>
        <v>0</v>
      </c>
      <c r="MTA334" s="535">
        <f t="shared" si="1319"/>
        <v>0</v>
      </c>
      <c r="MTB334" s="535">
        <f t="shared" si="1319"/>
        <v>0</v>
      </c>
      <c r="MTC334" s="2"/>
      <c r="MTD334" s="402"/>
      <c r="MTE334" s="533" t="s">
        <v>287</v>
      </c>
      <c r="MTF334" s="2"/>
      <c r="MTG334" s="535">
        <f t="shared" ref="MTG334:MTJ334" si="1320">MTG301+MTG314+MTG327</f>
        <v>0</v>
      </c>
      <c r="MTH334" s="535">
        <f t="shared" si="1320"/>
        <v>0</v>
      </c>
      <c r="MTI334" s="535">
        <f t="shared" si="1320"/>
        <v>0</v>
      </c>
      <c r="MTJ334" s="535">
        <f t="shared" si="1320"/>
        <v>0</v>
      </c>
      <c r="MTK334" s="2"/>
      <c r="MTL334" s="402"/>
      <c r="MTM334" s="533" t="s">
        <v>287</v>
      </c>
      <c r="MTN334" s="2"/>
      <c r="MTO334" s="535">
        <f t="shared" ref="MTO334:MTR334" si="1321">MTO301+MTO314+MTO327</f>
        <v>0</v>
      </c>
      <c r="MTP334" s="535">
        <f t="shared" si="1321"/>
        <v>0</v>
      </c>
      <c r="MTQ334" s="535">
        <f t="shared" si="1321"/>
        <v>0</v>
      </c>
      <c r="MTR334" s="535">
        <f t="shared" si="1321"/>
        <v>0</v>
      </c>
      <c r="MTS334" s="2"/>
      <c r="MTT334" s="402"/>
      <c r="MTU334" s="533" t="s">
        <v>287</v>
      </c>
      <c r="MTV334" s="2"/>
      <c r="MTW334" s="535">
        <f t="shared" ref="MTW334:MTZ334" si="1322">MTW301+MTW314+MTW327</f>
        <v>0</v>
      </c>
      <c r="MTX334" s="535">
        <f t="shared" si="1322"/>
        <v>0</v>
      </c>
      <c r="MTY334" s="535">
        <f t="shared" si="1322"/>
        <v>0</v>
      </c>
      <c r="MTZ334" s="535">
        <f t="shared" si="1322"/>
        <v>0</v>
      </c>
      <c r="MUA334" s="2"/>
      <c r="MUB334" s="402"/>
      <c r="MUC334" s="533" t="s">
        <v>287</v>
      </c>
      <c r="MUD334" s="2"/>
      <c r="MUE334" s="535">
        <f t="shared" ref="MUE334:MUH334" si="1323">MUE301+MUE314+MUE327</f>
        <v>0</v>
      </c>
      <c r="MUF334" s="535">
        <f t="shared" si="1323"/>
        <v>0</v>
      </c>
      <c r="MUG334" s="535">
        <f t="shared" si="1323"/>
        <v>0</v>
      </c>
      <c r="MUH334" s="535">
        <f t="shared" si="1323"/>
        <v>0</v>
      </c>
      <c r="MUI334" s="2"/>
      <c r="MUJ334" s="402"/>
      <c r="MUK334" s="533" t="s">
        <v>287</v>
      </c>
      <c r="MUL334" s="2"/>
      <c r="MUM334" s="535">
        <f t="shared" ref="MUM334:MUP334" si="1324">MUM301+MUM314+MUM327</f>
        <v>0</v>
      </c>
      <c r="MUN334" s="535">
        <f t="shared" si="1324"/>
        <v>0</v>
      </c>
      <c r="MUO334" s="535">
        <f t="shared" si="1324"/>
        <v>0</v>
      </c>
      <c r="MUP334" s="535">
        <f t="shared" si="1324"/>
        <v>0</v>
      </c>
      <c r="MUQ334" s="2"/>
      <c r="MUR334" s="402"/>
      <c r="MUS334" s="533" t="s">
        <v>287</v>
      </c>
      <c r="MUT334" s="2"/>
      <c r="MUU334" s="535">
        <f t="shared" ref="MUU334:MUX334" si="1325">MUU301+MUU314+MUU327</f>
        <v>0</v>
      </c>
      <c r="MUV334" s="535">
        <f t="shared" si="1325"/>
        <v>0</v>
      </c>
      <c r="MUW334" s="535">
        <f t="shared" si="1325"/>
        <v>0</v>
      </c>
      <c r="MUX334" s="535">
        <f t="shared" si="1325"/>
        <v>0</v>
      </c>
      <c r="MUY334" s="2"/>
      <c r="MUZ334" s="402"/>
      <c r="MVA334" s="533" t="s">
        <v>287</v>
      </c>
      <c r="MVB334" s="2"/>
      <c r="MVC334" s="535">
        <f t="shared" ref="MVC334:MVF334" si="1326">MVC301+MVC314+MVC327</f>
        <v>0</v>
      </c>
      <c r="MVD334" s="535">
        <f t="shared" si="1326"/>
        <v>0</v>
      </c>
      <c r="MVE334" s="535">
        <f t="shared" si="1326"/>
        <v>0</v>
      </c>
      <c r="MVF334" s="535">
        <f t="shared" si="1326"/>
        <v>0</v>
      </c>
      <c r="MVG334" s="2"/>
      <c r="MVH334" s="402"/>
      <c r="MVI334" s="533" t="s">
        <v>287</v>
      </c>
      <c r="MVJ334" s="2"/>
      <c r="MVK334" s="535">
        <f t="shared" ref="MVK334:MVN334" si="1327">MVK301+MVK314+MVK327</f>
        <v>0</v>
      </c>
      <c r="MVL334" s="535">
        <f t="shared" si="1327"/>
        <v>0</v>
      </c>
      <c r="MVM334" s="535">
        <f t="shared" si="1327"/>
        <v>0</v>
      </c>
      <c r="MVN334" s="535">
        <f t="shared" si="1327"/>
        <v>0</v>
      </c>
      <c r="MVO334" s="2"/>
      <c r="MVP334" s="402"/>
      <c r="MVQ334" s="533" t="s">
        <v>287</v>
      </c>
      <c r="MVR334" s="2"/>
      <c r="MVS334" s="535">
        <f t="shared" ref="MVS334:MVV334" si="1328">MVS301+MVS314+MVS327</f>
        <v>0</v>
      </c>
      <c r="MVT334" s="535">
        <f t="shared" si="1328"/>
        <v>0</v>
      </c>
      <c r="MVU334" s="535">
        <f t="shared" si="1328"/>
        <v>0</v>
      </c>
      <c r="MVV334" s="535">
        <f t="shared" si="1328"/>
        <v>0</v>
      </c>
      <c r="MVW334" s="2"/>
      <c r="MVX334" s="402"/>
      <c r="MVY334" s="533" t="s">
        <v>287</v>
      </c>
      <c r="MVZ334" s="2"/>
      <c r="MWA334" s="535">
        <f t="shared" ref="MWA334:MWD334" si="1329">MWA301+MWA314+MWA327</f>
        <v>0</v>
      </c>
      <c r="MWB334" s="535">
        <f t="shared" si="1329"/>
        <v>0</v>
      </c>
      <c r="MWC334" s="535">
        <f t="shared" si="1329"/>
        <v>0</v>
      </c>
      <c r="MWD334" s="535">
        <f t="shared" si="1329"/>
        <v>0</v>
      </c>
      <c r="MWE334" s="2"/>
      <c r="MWF334" s="402"/>
      <c r="MWG334" s="533" t="s">
        <v>287</v>
      </c>
      <c r="MWH334" s="2"/>
      <c r="MWI334" s="535">
        <f t="shared" ref="MWI334:MWL334" si="1330">MWI301+MWI314+MWI327</f>
        <v>0</v>
      </c>
      <c r="MWJ334" s="535">
        <f t="shared" si="1330"/>
        <v>0</v>
      </c>
      <c r="MWK334" s="535">
        <f t="shared" si="1330"/>
        <v>0</v>
      </c>
      <c r="MWL334" s="535">
        <f t="shared" si="1330"/>
        <v>0</v>
      </c>
      <c r="MWM334" s="2"/>
      <c r="MWN334" s="402"/>
      <c r="MWO334" s="533" t="s">
        <v>287</v>
      </c>
      <c r="MWP334" s="2"/>
      <c r="MWQ334" s="535">
        <f t="shared" ref="MWQ334:MWT334" si="1331">MWQ301+MWQ314+MWQ327</f>
        <v>0</v>
      </c>
      <c r="MWR334" s="535">
        <f t="shared" si="1331"/>
        <v>0</v>
      </c>
      <c r="MWS334" s="535">
        <f t="shared" si="1331"/>
        <v>0</v>
      </c>
      <c r="MWT334" s="535">
        <f t="shared" si="1331"/>
        <v>0</v>
      </c>
      <c r="MWU334" s="2"/>
      <c r="MWV334" s="402"/>
      <c r="MWW334" s="533" t="s">
        <v>287</v>
      </c>
      <c r="MWX334" s="2"/>
      <c r="MWY334" s="535">
        <f t="shared" ref="MWY334:MXB334" si="1332">MWY301+MWY314+MWY327</f>
        <v>0</v>
      </c>
      <c r="MWZ334" s="535">
        <f t="shared" si="1332"/>
        <v>0</v>
      </c>
      <c r="MXA334" s="535">
        <f t="shared" si="1332"/>
        <v>0</v>
      </c>
      <c r="MXB334" s="535">
        <f t="shared" si="1332"/>
        <v>0</v>
      </c>
      <c r="MXC334" s="2"/>
      <c r="MXD334" s="402"/>
      <c r="MXE334" s="533" t="s">
        <v>287</v>
      </c>
      <c r="MXF334" s="2"/>
      <c r="MXG334" s="535">
        <f t="shared" ref="MXG334:MXJ334" si="1333">MXG301+MXG314+MXG327</f>
        <v>0</v>
      </c>
      <c r="MXH334" s="535">
        <f t="shared" si="1333"/>
        <v>0</v>
      </c>
      <c r="MXI334" s="535">
        <f t="shared" si="1333"/>
        <v>0</v>
      </c>
      <c r="MXJ334" s="535">
        <f t="shared" si="1333"/>
        <v>0</v>
      </c>
      <c r="MXK334" s="2"/>
      <c r="MXL334" s="402"/>
      <c r="MXM334" s="533" t="s">
        <v>287</v>
      </c>
      <c r="MXN334" s="2"/>
      <c r="MXO334" s="535">
        <f t="shared" ref="MXO334:MXR334" si="1334">MXO301+MXO314+MXO327</f>
        <v>0</v>
      </c>
      <c r="MXP334" s="535">
        <f t="shared" si="1334"/>
        <v>0</v>
      </c>
      <c r="MXQ334" s="535">
        <f t="shared" si="1334"/>
        <v>0</v>
      </c>
      <c r="MXR334" s="535">
        <f t="shared" si="1334"/>
        <v>0</v>
      </c>
      <c r="MXS334" s="2"/>
      <c r="MXT334" s="402"/>
      <c r="MXU334" s="533" t="s">
        <v>287</v>
      </c>
      <c r="MXV334" s="2"/>
      <c r="MXW334" s="535">
        <f t="shared" ref="MXW334:MXZ334" si="1335">MXW301+MXW314+MXW327</f>
        <v>0</v>
      </c>
      <c r="MXX334" s="535">
        <f t="shared" si="1335"/>
        <v>0</v>
      </c>
      <c r="MXY334" s="535">
        <f t="shared" si="1335"/>
        <v>0</v>
      </c>
      <c r="MXZ334" s="535">
        <f t="shared" si="1335"/>
        <v>0</v>
      </c>
      <c r="MYA334" s="2"/>
      <c r="MYB334" s="402"/>
      <c r="MYC334" s="533" t="s">
        <v>287</v>
      </c>
      <c r="MYD334" s="2"/>
      <c r="MYE334" s="535">
        <f t="shared" ref="MYE334:MYH334" si="1336">MYE301+MYE314+MYE327</f>
        <v>0</v>
      </c>
      <c r="MYF334" s="535">
        <f t="shared" si="1336"/>
        <v>0</v>
      </c>
      <c r="MYG334" s="535">
        <f t="shared" si="1336"/>
        <v>0</v>
      </c>
      <c r="MYH334" s="535">
        <f t="shared" si="1336"/>
        <v>0</v>
      </c>
      <c r="MYI334" s="2"/>
      <c r="MYJ334" s="402"/>
      <c r="MYK334" s="533" t="s">
        <v>287</v>
      </c>
      <c r="MYL334" s="2"/>
      <c r="MYM334" s="535">
        <f t="shared" ref="MYM334:MYP334" si="1337">MYM301+MYM314+MYM327</f>
        <v>0</v>
      </c>
      <c r="MYN334" s="535">
        <f t="shared" si="1337"/>
        <v>0</v>
      </c>
      <c r="MYO334" s="535">
        <f t="shared" si="1337"/>
        <v>0</v>
      </c>
      <c r="MYP334" s="535">
        <f t="shared" si="1337"/>
        <v>0</v>
      </c>
      <c r="MYQ334" s="2"/>
      <c r="MYR334" s="402"/>
      <c r="MYS334" s="533" t="s">
        <v>287</v>
      </c>
      <c r="MYT334" s="2"/>
      <c r="MYU334" s="535">
        <f t="shared" ref="MYU334:MYX334" si="1338">MYU301+MYU314+MYU327</f>
        <v>0</v>
      </c>
      <c r="MYV334" s="535">
        <f t="shared" si="1338"/>
        <v>0</v>
      </c>
      <c r="MYW334" s="535">
        <f t="shared" si="1338"/>
        <v>0</v>
      </c>
      <c r="MYX334" s="535">
        <f t="shared" si="1338"/>
        <v>0</v>
      </c>
      <c r="MYY334" s="2"/>
      <c r="MYZ334" s="402"/>
      <c r="MZA334" s="533" t="s">
        <v>287</v>
      </c>
      <c r="MZB334" s="2"/>
      <c r="MZC334" s="535">
        <f t="shared" ref="MZC334:MZF334" si="1339">MZC301+MZC314+MZC327</f>
        <v>0</v>
      </c>
      <c r="MZD334" s="535">
        <f t="shared" si="1339"/>
        <v>0</v>
      </c>
      <c r="MZE334" s="535">
        <f t="shared" si="1339"/>
        <v>0</v>
      </c>
      <c r="MZF334" s="535">
        <f t="shared" si="1339"/>
        <v>0</v>
      </c>
      <c r="MZG334" s="2"/>
      <c r="MZH334" s="402"/>
      <c r="MZI334" s="533" t="s">
        <v>287</v>
      </c>
      <c r="MZJ334" s="2"/>
      <c r="MZK334" s="535">
        <f t="shared" ref="MZK334:MZN334" si="1340">MZK301+MZK314+MZK327</f>
        <v>0</v>
      </c>
      <c r="MZL334" s="535">
        <f t="shared" si="1340"/>
        <v>0</v>
      </c>
      <c r="MZM334" s="535">
        <f t="shared" si="1340"/>
        <v>0</v>
      </c>
      <c r="MZN334" s="535">
        <f t="shared" si="1340"/>
        <v>0</v>
      </c>
      <c r="MZO334" s="2"/>
      <c r="MZP334" s="402"/>
      <c r="MZQ334" s="533" t="s">
        <v>287</v>
      </c>
      <c r="MZR334" s="2"/>
      <c r="MZS334" s="535">
        <f t="shared" ref="MZS334:MZV334" si="1341">MZS301+MZS314+MZS327</f>
        <v>0</v>
      </c>
      <c r="MZT334" s="535">
        <f t="shared" si="1341"/>
        <v>0</v>
      </c>
      <c r="MZU334" s="535">
        <f t="shared" si="1341"/>
        <v>0</v>
      </c>
      <c r="MZV334" s="535">
        <f t="shared" si="1341"/>
        <v>0</v>
      </c>
      <c r="MZW334" s="2"/>
      <c r="MZX334" s="402"/>
      <c r="MZY334" s="533" t="s">
        <v>287</v>
      </c>
      <c r="MZZ334" s="2"/>
      <c r="NAA334" s="535">
        <f t="shared" ref="NAA334:NAD334" si="1342">NAA301+NAA314+NAA327</f>
        <v>0</v>
      </c>
      <c r="NAB334" s="535">
        <f t="shared" si="1342"/>
        <v>0</v>
      </c>
      <c r="NAC334" s="535">
        <f t="shared" si="1342"/>
        <v>0</v>
      </c>
      <c r="NAD334" s="535">
        <f t="shared" si="1342"/>
        <v>0</v>
      </c>
      <c r="NAE334" s="2"/>
      <c r="NAF334" s="402"/>
      <c r="NAG334" s="533" t="s">
        <v>287</v>
      </c>
      <c r="NAH334" s="2"/>
      <c r="NAI334" s="535">
        <f t="shared" ref="NAI334:NAL334" si="1343">NAI301+NAI314+NAI327</f>
        <v>0</v>
      </c>
      <c r="NAJ334" s="535">
        <f t="shared" si="1343"/>
        <v>0</v>
      </c>
      <c r="NAK334" s="535">
        <f t="shared" si="1343"/>
        <v>0</v>
      </c>
      <c r="NAL334" s="535">
        <f t="shared" si="1343"/>
        <v>0</v>
      </c>
      <c r="NAM334" s="2"/>
      <c r="NAN334" s="402"/>
      <c r="NAO334" s="533" t="s">
        <v>287</v>
      </c>
      <c r="NAP334" s="2"/>
      <c r="NAQ334" s="535">
        <f t="shared" ref="NAQ334:NAT334" si="1344">NAQ301+NAQ314+NAQ327</f>
        <v>0</v>
      </c>
      <c r="NAR334" s="535">
        <f t="shared" si="1344"/>
        <v>0</v>
      </c>
      <c r="NAS334" s="535">
        <f t="shared" si="1344"/>
        <v>0</v>
      </c>
      <c r="NAT334" s="535">
        <f t="shared" si="1344"/>
        <v>0</v>
      </c>
      <c r="NAU334" s="2"/>
      <c r="NAV334" s="402"/>
      <c r="NAW334" s="533" t="s">
        <v>287</v>
      </c>
      <c r="NAX334" s="2"/>
      <c r="NAY334" s="535">
        <f t="shared" ref="NAY334:NBB334" si="1345">NAY301+NAY314+NAY327</f>
        <v>0</v>
      </c>
      <c r="NAZ334" s="535">
        <f t="shared" si="1345"/>
        <v>0</v>
      </c>
      <c r="NBA334" s="535">
        <f t="shared" si="1345"/>
        <v>0</v>
      </c>
      <c r="NBB334" s="535">
        <f t="shared" si="1345"/>
        <v>0</v>
      </c>
      <c r="NBC334" s="2"/>
      <c r="NBD334" s="402"/>
      <c r="NBE334" s="533" t="s">
        <v>287</v>
      </c>
      <c r="NBF334" s="2"/>
      <c r="NBG334" s="535">
        <f t="shared" ref="NBG334:NBJ334" si="1346">NBG301+NBG314+NBG327</f>
        <v>0</v>
      </c>
      <c r="NBH334" s="535">
        <f t="shared" si="1346"/>
        <v>0</v>
      </c>
      <c r="NBI334" s="535">
        <f t="shared" si="1346"/>
        <v>0</v>
      </c>
      <c r="NBJ334" s="535">
        <f t="shared" si="1346"/>
        <v>0</v>
      </c>
      <c r="NBK334" s="2"/>
      <c r="NBL334" s="402"/>
      <c r="NBM334" s="533" t="s">
        <v>287</v>
      </c>
      <c r="NBN334" s="2"/>
      <c r="NBO334" s="535">
        <f t="shared" ref="NBO334:NBR334" si="1347">NBO301+NBO314+NBO327</f>
        <v>0</v>
      </c>
      <c r="NBP334" s="535">
        <f t="shared" si="1347"/>
        <v>0</v>
      </c>
      <c r="NBQ334" s="535">
        <f t="shared" si="1347"/>
        <v>0</v>
      </c>
      <c r="NBR334" s="535">
        <f t="shared" si="1347"/>
        <v>0</v>
      </c>
      <c r="NBS334" s="2"/>
      <c r="NBT334" s="402"/>
      <c r="NBU334" s="533" t="s">
        <v>287</v>
      </c>
      <c r="NBV334" s="2"/>
      <c r="NBW334" s="535">
        <f t="shared" ref="NBW334:NBZ334" si="1348">NBW301+NBW314+NBW327</f>
        <v>0</v>
      </c>
      <c r="NBX334" s="535">
        <f t="shared" si="1348"/>
        <v>0</v>
      </c>
      <c r="NBY334" s="535">
        <f t="shared" si="1348"/>
        <v>0</v>
      </c>
      <c r="NBZ334" s="535">
        <f t="shared" si="1348"/>
        <v>0</v>
      </c>
      <c r="NCA334" s="2"/>
      <c r="NCB334" s="402"/>
      <c r="NCC334" s="533" t="s">
        <v>287</v>
      </c>
      <c r="NCD334" s="2"/>
      <c r="NCE334" s="535">
        <f t="shared" ref="NCE334:NCH334" si="1349">NCE301+NCE314+NCE327</f>
        <v>0</v>
      </c>
      <c r="NCF334" s="535">
        <f t="shared" si="1349"/>
        <v>0</v>
      </c>
      <c r="NCG334" s="535">
        <f t="shared" si="1349"/>
        <v>0</v>
      </c>
      <c r="NCH334" s="535">
        <f t="shared" si="1349"/>
        <v>0</v>
      </c>
      <c r="NCI334" s="2"/>
      <c r="NCJ334" s="402"/>
      <c r="NCK334" s="533" t="s">
        <v>287</v>
      </c>
      <c r="NCL334" s="2"/>
      <c r="NCM334" s="535">
        <f t="shared" ref="NCM334:NCP334" si="1350">NCM301+NCM314+NCM327</f>
        <v>0</v>
      </c>
      <c r="NCN334" s="535">
        <f t="shared" si="1350"/>
        <v>0</v>
      </c>
      <c r="NCO334" s="535">
        <f t="shared" si="1350"/>
        <v>0</v>
      </c>
      <c r="NCP334" s="535">
        <f t="shared" si="1350"/>
        <v>0</v>
      </c>
      <c r="NCQ334" s="2"/>
      <c r="NCR334" s="402"/>
      <c r="NCS334" s="533" t="s">
        <v>287</v>
      </c>
      <c r="NCT334" s="2"/>
      <c r="NCU334" s="535">
        <f t="shared" ref="NCU334:NCX334" si="1351">NCU301+NCU314+NCU327</f>
        <v>0</v>
      </c>
      <c r="NCV334" s="535">
        <f t="shared" si="1351"/>
        <v>0</v>
      </c>
      <c r="NCW334" s="535">
        <f t="shared" si="1351"/>
        <v>0</v>
      </c>
      <c r="NCX334" s="535">
        <f t="shared" si="1351"/>
        <v>0</v>
      </c>
      <c r="NCY334" s="2"/>
      <c r="NCZ334" s="402"/>
      <c r="NDA334" s="533" t="s">
        <v>287</v>
      </c>
      <c r="NDB334" s="2"/>
      <c r="NDC334" s="535">
        <f t="shared" ref="NDC334:NDF334" si="1352">NDC301+NDC314+NDC327</f>
        <v>0</v>
      </c>
      <c r="NDD334" s="535">
        <f t="shared" si="1352"/>
        <v>0</v>
      </c>
      <c r="NDE334" s="535">
        <f t="shared" si="1352"/>
        <v>0</v>
      </c>
      <c r="NDF334" s="535">
        <f t="shared" si="1352"/>
        <v>0</v>
      </c>
      <c r="NDG334" s="2"/>
      <c r="NDH334" s="402"/>
      <c r="NDI334" s="533" t="s">
        <v>287</v>
      </c>
      <c r="NDJ334" s="2"/>
      <c r="NDK334" s="535">
        <f t="shared" ref="NDK334:NDN334" si="1353">NDK301+NDK314+NDK327</f>
        <v>0</v>
      </c>
      <c r="NDL334" s="535">
        <f t="shared" si="1353"/>
        <v>0</v>
      </c>
      <c r="NDM334" s="535">
        <f t="shared" si="1353"/>
        <v>0</v>
      </c>
      <c r="NDN334" s="535">
        <f t="shared" si="1353"/>
        <v>0</v>
      </c>
      <c r="NDO334" s="2"/>
      <c r="NDP334" s="402"/>
      <c r="NDQ334" s="533" t="s">
        <v>287</v>
      </c>
      <c r="NDR334" s="2"/>
      <c r="NDS334" s="535">
        <f t="shared" ref="NDS334:NDV334" si="1354">NDS301+NDS314+NDS327</f>
        <v>0</v>
      </c>
      <c r="NDT334" s="535">
        <f t="shared" si="1354"/>
        <v>0</v>
      </c>
      <c r="NDU334" s="535">
        <f t="shared" si="1354"/>
        <v>0</v>
      </c>
      <c r="NDV334" s="535">
        <f t="shared" si="1354"/>
        <v>0</v>
      </c>
      <c r="NDW334" s="2"/>
      <c r="NDX334" s="402"/>
      <c r="NDY334" s="533" t="s">
        <v>287</v>
      </c>
      <c r="NDZ334" s="2"/>
      <c r="NEA334" s="535">
        <f t="shared" ref="NEA334:NED334" si="1355">NEA301+NEA314+NEA327</f>
        <v>0</v>
      </c>
      <c r="NEB334" s="535">
        <f t="shared" si="1355"/>
        <v>0</v>
      </c>
      <c r="NEC334" s="535">
        <f t="shared" si="1355"/>
        <v>0</v>
      </c>
      <c r="NED334" s="535">
        <f t="shared" si="1355"/>
        <v>0</v>
      </c>
      <c r="NEE334" s="2"/>
      <c r="NEF334" s="402"/>
      <c r="NEG334" s="533" t="s">
        <v>287</v>
      </c>
      <c r="NEH334" s="2"/>
      <c r="NEI334" s="535">
        <f t="shared" ref="NEI334:NEL334" si="1356">NEI301+NEI314+NEI327</f>
        <v>0</v>
      </c>
      <c r="NEJ334" s="535">
        <f t="shared" si="1356"/>
        <v>0</v>
      </c>
      <c r="NEK334" s="535">
        <f t="shared" si="1356"/>
        <v>0</v>
      </c>
      <c r="NEL334" s="535">
        <f t="shared" si="1356"/>
        <v>0</v>
      </c>
      <c r="NEM334" s="2"/>
      <c r="NEN334" s="402"/>
      <c r="NEO334" s="533" t="s">
        <v>287</v>
      </c>
      <c r="NEP334" s="2"/>
      <c r="NEQ334" s="535">
        <f t="shared" ref="NEQ334:NET334" si="1357">NEQ301+NEQ314+NEQ327</f>
        <v>0</v>
      </c>
      <c r="NER334" s="535">
        <f t="shared" si="1357"/>
        <v>0</v>
      </c>
      <c r="NES334" s="535">
        <f t="shared" si="1357"/>
        <v>0</v>
      </c>
      <c r="NET334" s="535">
        <f t="shared" si="1357"/>
        <v>0</v>
      </c>
      <c r="NEU334" s="2"/>
      <c r="NEV334" s="402"/>
      <c r="NEW334" s="533" t="s">
        <v>287</v>
      </c>
      <c r="NEX334" s="2"/>
      <c r="NEY334" s="535">
        <f t="shared" ref="NEY334:NFB334" si="1358">NEY301+NEY314+NEY327</f>
        <v>0</v>
      </c>
      <c r="NEZ334" s="535">
        <f t="shared" si="1358"/>
        <v>0</v>
      </c>
      <c r="NFA334" s="535">
        <f t="shared" si="1358"/>
        <v>0</v>
      </c>
      <c r="NFB334" s="535">
        <f t="shared" si="1358"/>
        <v>0</v>
      </c>
      <c r="NFC334" s="2"/>
      <c r="NFD334" s="402"/>
      <c r="NFE334" s="533" t="s">
        <v>287</v>
      </c>
      <c r="NFF334" s="2"/>
      <c r="NFG334" s="535">
        <f t="shared" ref="NFG334:NFJ334" si="1359">NFG301+NFG314+NFG327</f>
        <v>0</v>
      </c>
      <c r="NFH334" s="535">
        <f t="shared" si="1359"/>
        <v>0</v>
      </c>
      <c r="NFI334" s="535">
        <f t="shared" si="1359"/>
        <v>0</v>
      </c>
      <c r="NFJ334" s="535">
        <f t="shared" si="1359"/>
        <v>0</v>
      </c>
      <c r="NFK334" s="2"/>
      <c r="NFL334" s="402"/>
      <c r="NFM334" s="533" t="s">
        <v>287</v>
      </c>
      <c r="NFN334" s="2"/>
      <c r="NFO334" s="535">
        <f t="shared" ref="NFO334:NFR334" si="1360">NFO301+NFO314+NFO327</f>
        <v>0</v>
      </c>
      <c r="NFP334" s="535">
        <f t="shared" si="1360"/>
        <v>0</v>
      </c>
      <c r="NFQ334" s="535">
        <f t="shared" si="1360"/>
        <v>0</v>
      </c>
      <c r="NFR334" s="535">
        <f t="shared" si="1360"/>
        <v>0</v>
      </c>
      <c r="NFS334" s="2"/>
      <c r="NFT334" s="402"/>
      <c r="NFU334" s="533" t="s">
        <v>287</v>
      </c>
      <c r="NFV334" s="2"/>
      <c r="NFW334" s="535">
        <f t="shared" ref="NFW334:NFZ334" si="1361">NFW301+NFW314+NFW327</f>
        <v>0</v>
      </c>
      <c r="NFX334" s="535">
        <f t="shared" si="1361"/>
        <v>0</v>
      </c>
      <c r="NFY334" s="535">
        <f t="shared" si="1361"/>
        <v>0</v>
      </c>
      <c r="NFZ334" s="535">
        <f t="shared" si="1361"/>
        <v>0</v>
      </c>
      <c r="NGA334" s="2"/>
      <c r="NGB334" s="402"/>
      <c r="NGC334" s="533" t="s">
        <v>287</v>
      </c>
      <c r="NGD334" s="2"/>
      <c r="NGE334" s="535">
        <f t="shared" ref="NGE334:NGH334" si="1362">NGE301+NGE314+NGE327</f>
        <v>0</v>
      </c>
      <c r="NGF334" s="535">
        <f t="shared" si="1362"/>
        <v>0</v>
      </c>
      <c r="NGG334" s="535">
        <f t="shared" si="1362"/>
        <v>0</v>
      </c>
      <c r="NGH334" s="535">
        <f t="shared" si="1362"/>
        <v>0</v>
      </c>
      <c r="NGI334" s="2"/>
      <c r="NGJ334" s="402"/>
      <c r="NGK334" s="533" t="s">
        <v>287</v>
      </c>
      <c r="NGL334" s="2"/>
      <c r="NGM334" s="535">
        <f t="shared" ref="NGM334:NGP334" si="1363">NGM301+NGM314+NGM327</f>
        <v>0</v>
      </c>
      <c r="NGN334" s="535">
        <f t="shared" si="1363"/>
        <v>0</v>
      </c>
      <c r="NGO334" s="535">
        <f t="shared" si="1363"/>
        <v>0</v>
      </c>
      <c r="NGP334" s="535">
        <f t="shared" si="1363"/>
        <v>0</v>
      </c>
      <c r="NGQ334" s="2"/>
      <c r="NGR334" s="402"/>
      <c r="NGS334" s="533" t="s">
        <v>287</v>
      </c>
      <c r="NGT334" s="2"/>
      <c r="NGU334" s="535">
        <f t="shared" ref="NGU334:NGX334" si="1364">NGU301+NGU314+NGU327</f>
        <v>0</v>
      </c>
      <c r="NGV334" s="535">
        <f t="shared" si="1364"/>
        <v>0</v>
      </c>
      <c r="NGW334" s="535">
        <f t="shared" si="1364"/>
        <v>0</v>
      </c>
      <c r="NGX334" s="535">
        <f t="shared" si="1364"/>
        <v>0</v>
      </c>
      <c r="NGY334" s="2"/>
      <c r="NGZ334" s="402"/>
      <c r="NHA334" s="533" t="s">
        <v>287</v>
      </c>
      <c r="NHB334" s="2"/>
      <c r="NHC334" s="535">
        <f t="shared" ref="NHC334:NHF334" si="1365">NHC301+NHC314+NHC327</f>
        <v>0</v>
      </c>
      <c r="NHD334" s="535">
        <f t="shared" si="1365"/>
        <v>0</v>
      </c>
      <c r="NHE334" s="535">
        <f t="shared" si="1365"/>
        <v>0</v>
      </c>
      <c r="NHF334" s="535">
        <f t="shared" si="1365"/>
        <v>0</v>
      </c>
      <c r="NHG334" s="2"/>
      <c r="NHH334" s="402"/>
      <c r="NHI334" s="533" t="s">
        <v>287</v>
      </c>
      <c r="NHJ334" s="2"/>
      <c r="NHK334" s="535">
        <f t="shared" ref="NHK334:NHN334" si="1366">NHK301+NHK314+NHK327</f>
        <v>0</v>
      </c>
      <c r="NHL334" s="535">
        <f t="shared" si="1366"/>
        <v>0</v>
      </c>
      <c r="NHM334" s="535">
        <f t="shared" si="1366"/>
        <v>0</v>
      </c>
      <c r="NHN334" s="535">
        <f t="shared" si="1366"/>
        <v>0</v>
      </c>
      <c r="NHO334" s="2"/>
      <c r="NHP334" s="402"/>
      <c r="NHQ334" s="533" t="s">
        <v>287</v>
      </c>
      <c r="NHR334" s="2"/>
      <c r="NHS334" s="535">
        <f t="shared" ref="NHS334:NHV334" si="1367">NHS301+NHS314+NHS327</f>
        <v>0</v>
      </c>
      <c r="NHT334" s="535">
        <f t="shared" si="1367"/>
        <v>0</v>
      </c>
      <c r="NHU334" s="535">
        <f t="shared" si="1367"/>
        <v>0</v>
      </c>
      <c r="NHV334" s="535">
        <f t="shared" si="1367"/>
        <v>0</v>
      </c>
      <c r="NHW334" s="2"/>
      <c r="NHX334" s="402"/>
      <c r="NHY334" s="533" t="s">
        <v>287</v>
      </c>
      <c r="NHZ334" s="2"/>
      <c r="NIA334" s="535">
        <f t="shared" ref="NIA334:NID334" si="1368">NIA301+NIA314+NIA327</f>
        <v>0</v>
      </c>
      <c r="NIB334" s="535">
        <f t="shared" si="1368"/>
        <v>0</v>
      </c>
      <c r="NIC334" s="535">
        <f t="shared" si="1368"/>
        <v>0</v>
      </c>
      <c r="NID334" s="535">
        <f t="shared" si="1368"/>
        <v>0</v>
      </c>
      <c r="NIE334" s="2"/>
      <c r="NIF334" s="402"/>
      <c r="NIG334" s="533" t="s">
        <v>287</v>
      </c>
      <c r="NIH334" s="2"/>
      <c r="NII334" s="535">
        <f t="shared" ref="NII334:NIL334" si="1369">NII301+NII314+NII327</f>
        <v>0</v>
      </c>
      <c r="NIJ334" s="535">
        <f t="shared" si="1369"/>
        <v>0</v>
      </c>
      <c r="NIK334" s="535">
        <f t="shared" si="1369"/>
        <v>0</v>
      </c>
      <c r="NIL334" s="535">
        <f t="shared" si="1369"/>
        <v>0</v>
      </c>
      <c r="NIM334" s="2"/>
      <c r="NIN334" s="402"/>
      <c r="NIO334" s="533" t="s">
        <v>287</v>
      </c>
      <c r="NIP334" s="2"/>
      <c r="NIQ334" s="535">
        <f t="shared" ref="NIQ334:NIT334" si="1370">NIQ301+NIQ314+NIQ327</f>
        <v>0</v>
      </c>
      <c r="NIR334" s="535">
        <f t="shared" si="1370"/>
        <v>0</v>
      </c>
      <c r="NIS334" s="535">
        <f t="shared" si="1370"/>
        <v>0</v>
      </c>
      <c r="NIT334" s="535">
        <f t="shared" si="1370"/>
        <v>0</v>
      </c>
      <c r="NIU334" s="2"/>
      <c r="NIV334" s="402"/>
      <c r="NIW334" s="533" t="s">
        <v>287</v>
      </c>
      <c r="NIX334" s="2"/>
      <c r="NIY334" s="535">
        <f t="shared" ref="NIY334:NJB334" si="1371">NIY301+NIY314+NIY327</f>
        <v>0</v>
      </c>
      <c r="NIZ334" s="535">
        <f t="shared" si="1371"/>
        <v>0</v>
      </c>
      <c r="NJA334" s="535">
        <f t="shared" si="1371"/>
        <v>0</v>
      </c>
      <c r="NJB334" s="535">
        <f t="shared" si="1371"/>
        <v>0</v>
      </c>
      <c r="NJC334" s="2"/>
      <c r="NJD334" s="402"/>
      <c r="NJE334" s="533" t="s">
        <v>287</v>
      </c>
      <c r="NJF334" s="2"/>
      <c r="NJG334" s="535">
        <f t="shared" ref="NJG334:NJJ334" si="1372">NJG301+NJG314+NJG327</f>
        <v>0</v>
      </c>
      <c r="NJH334" s="535">
        <f t="shared" si="1372"/>
        <v>0</v>
      </c>
      <c r="NJI334" s="535">
        <f t="shared" si="1372"/>
        <v>0</v>
      </c>
      <c r="NJJ334" s="535">
        <f t="shared" si="1372"/>
        <v>0</v>
      </c>
      <c r="NJK334" s="2"/>
      <c r="NJL334" s="402"/>
      <c r="NJM334" s="533" t="s">
        <v>287</v>
      </c>
      <c r="NJN334" s="2"/>
      <c r="NJO334" s="535">
        <f t="shared" ref="NJO334:NJR334" si="1373">NJO301+NJO314+NJO327</f>
        <v>0</v>
      </c>
      <c r="NJP334" s="535">
        <f t="shared" si="1373"/>
        <v>0</v>
      </c>
      <c r="NJQ334" s="535">
        <f t="shared" si="1373"/>
        <v>0</v>
      </c>
      <c r="NJR334" s="535">
        <f t="shared" si="1373"/>
        <v>0</v>
      </c>
      <c r="NJS334" s="2"/>
      <c r="NJT334" s="402"/>
      <c r="NJU334" s="533" t="s">
        <v>287</v>
      </c>
      <c r="NJV334" s="2"/>
      <c r="NJW334" s="535">
        <f t="shared" ref="NJW334:NJZ334" si="1374">NJW301+NJW314+NJW327</f>
        <v>0</v>
      </c>
      <c r="NJX334" s="535">
        <f t="shared" si="1374"/>
        <v>0</v>
      </c>
      <c r="NJY334" s="535">
        <f t="shared" si="1374"/>
        <v>0</v>
      </c>
      <c r="NJZ334" s="535">
        <f t="shared" si="1374"/>
        <v>0</v>
      </c>
      <c r="NKA334" s="2"/>
      <c r="NKB334" s="402"/>
      <c r="NKC334" s="533" t="s">
        <v>287</v>
      </c>
      <c r="NKD334" s="2"/>
      <c r="NKE334" s="535">
        <f t="shared" ref="NKE334:NKH334" si="1375">NKE301+NKE314+NKE327</f>
        <v>0</v>
      </c>
      <c r="NKF334" s="535">
        <f t="shared" si="1375"/>
        <v>0</v>
      </c>
      <c r="NKG334" s="535">
        <f t="shared" si="1375"/>
        <v>0</v>
      </c>
      <c r="NKH334" s="535">
        <f t="shared" si="1375"/>
        <v>0</v>
      </c>
      <c r="NKI334" s="2"/>
      <c r="NKJ334" s="402"/>
      <c r="NKK334" s="533" t="s">
        <v>287</v>
      </c>
      <c r="NKL334" s="2"/>
      <c r="NKM334" s="535">
        <f t="shared" ref="NKM334:NKP334" si="1376">NKM301+NKM314+NKM327</f>
        <v>0</v>
      </c>
      <c r="NKN334" s="535">
        <f t="shared" si="1376"/>
        <v>0</v>
      </c>
      <c r="NKO334" s="535">
        <f t="shared" si="1376"/>
        <v>0</v>
      </c>
      <c r="NKP334" s="535">
        <f t="shared" si="1376"/>
        <v>0</v>
      </c>
      <c r="NKQ334" s="2"/>
      <c r="NKR334" s="402"/>
      <c r="NKS334" s="533" t="s">
        <v>287</v>
      </c>
      <c r="NKT334" s="2"/>
      <c r="NKU334" s="535">
        <f t="shared" ref="NKU334:NKX334" si="1377">NKU301+NKU314+NKU327</f>
        <v>0</v>
      </c>
      <c r="NKV334" s="535">
        <f t="shared" si="1377"/>
        <v>0</v>
      </c>
      <c r="NKW334" s="535">
        <f t="shared" si="1377"/>
        <v>0</v>
      </c>
      <c r="NKX334" s="535">
        <f t="shared" si="1377"/>
        <v>0</v>
      </c>
      <c r="NKY334" s="2"/>
      <c r="NKZ334" s="402"/>
      <c r="NLA334" s="533" t="s">
        <v>287</v>
      </c>
      <c r="NLB334" s="2"/>
      <c r="NLC334" s="535">
        <f t="shared" ref="NLC334:NLF334" si="1378">NLC301+NLC314+NLC327</f>
        <v>0</v>
      </c>
      <c r="NLD334" s="535">
        <f t="shared" si="1378"/>
        <v>0</v>
      </c>
      <c r="NLE334" s="535">
        <f t="shared" si="1378"/>
        <v>0</v>
      </c>
      <c r="NLF334" s="535">
        <f t="shared" si="1378"/>
        <v>0</v>
      </c>
      <c r="NLG334" s="2"/>
      <c r="NLH334" s="402"/>
      <c r="NLI334" s="533" t="s">
        <v>287</v>
      </c>
      <c r="NLJ334" s="2"/>
      <c r="NLK334" s="535">
        <f t="shared" ref="NLK334:NLN334" si="1379">NLK301+NLK314+NLK327</f>
        <v>0</v>
      </c>
      <c r="NLL334" s="535">
        <f t="shared" si="1379"/>
        <v>0</v>
      </c>
      <c r="NLM334" s="535">
        <f t="shared" si="1379"/>
        <v>0</v>
      </c>
      <c r="NLN334" s="535">
        <f t="shared" si="1379"/>
        <v>0</v>
      </c>
      <c r="NLO334" s="2"/>
      <c r="NLP334" s="402"/>
      <c r="NLQ334" s="533" t="s">
        <v>287</v>
      </c>
      <c r="NLR334" s="2"/>
      <c r="NLS334" s="535">
        <f t="shared" ref="NLS334:NLV334" si="1380">NLS301+NLS314+NLS327</f>
        <v>0</v>
      </c>
      <c r="NLT334" s="535">
        <f t="shared" si="1380"/>
        <v>0</v>
      </c>
      <c r="NLU334" s="535">
        <f t="shared" si="1380"/>
        <v>0</v>
      </c>
      <c r="NLV334" s="535">
        <f t="shared" si="1380"/>
        <v>0</v>
      </c>
      <c r="NLW334" s="2"/>
      <c r="NLX334" s="402"/>
      <c r="NLY334" s="533" t="s">
        <v>287</v>
      </c>
      <c r="NLZ334" s="2"/>
      <c r="NMA334" s="535">
        <f t="shared" ref="NMA334:NMD334" si="1381">NMA301+NMA314+NMA327</f>
        <v>0</v>
      </c>
      <c r="NMB334" s="535">
        <f t="shared" si="1381"/>
        <v>0</v>
      </c>
      <c r="NMC334" s="535">
        <f t="shared" si="1381"/>
        <v>0</v>
      </c>
      <c r="NMD334" s="535">
        <f t="shared" si="1381"/>
        <v>0</v>
      </c>
      <c r="NME334" s="2"/>
      <c r="NMF334" s="402"/>
      <c r="NMG334" s="533" t="s">
        <v>287</v>
      </c>
      <c r="NMH334" s="2"/>
      <c r="NMI334" s="535">
        <f t="shared" ref="NMI334:NML334" si="1382">NMI301+NMI314+NMI327</f>
        <v>0</v>
      </c>
      <c r="NMJ334" s="535">
        <f t="shared" si="1382"/>
        <v>0</v>
      </c>
      <c r="NMK334" s="535">
        <f t="shared" si="1382"/>
        <v>0</v>
      </c>
      <c r="NML334" s="535">
        <f t="shared" si="1382"/>
        <v>0</v>
      </c>
      <c r="NMM334" s="2"/>
      <c r="NMN334" s="402"/>
      <c r="NMO334" s="533" t="s">
        <v>287</v>
      </c>
      <c r="NMP334" s="2"/>
      <c r="NMQ334" s="535">
        <f t="shared" ref="NMQ334:NMT334" si="1383">NMQ301+NMQ314+NMQ327</f>
        <v>0</v>
      </c>
      <c r="NMR334" s="535">
        <f t="shared" si="1383"/>
        <v>0</v>
      </c>
      <c r="NMS334" s="535">
        <f t="shared" si="1383"/>
        <v>0</v>
      </c>
      <c r="NMT334" s="535">
        <f t="shared" si="1383"/>
        <v>0</v>
      </c>
      <c r="NMU334" s="2"/>
      <c r="NMV334" s="402"/>
      <c r="NMW334" s="533" t="s">
        <v>287</v>
      </c>
      <c r="NMX334" s="2"/>
      <c r="NMY334" s="535">
        <f t="shared" ref="NMY334:NNB334" si="1384">NMY301+NMY314+NMY327</f>
        <v>0</v>
      </c>
      <c r="NMZ334" s="535">
        <f t="shared" si="1384"/>
        <v>0</v>
      </c>
      <c r="NNA334" s="535">
        <f t="shared" si="1384"/>
        <v>0</v>
      </c>
      <c r="NNB334" s="535">
        <f t="shared" si="1384"/>
        <v>0</v>
      </c>
      <c r="NNC334" s="2"/>
      <c r="NND334" s="402"/>
      <c r="NNE334" s="533" t="s">
        <v>287</v>
      </c>
      <c r="NNF334" s="2"/>
      <c r="NNG334" s="535">
        <f t="shared" ref="NNG334:NNJ334" si="1385">NNG301+NNG314+NNG327</f>
        <v>0</v>
      </c>
      <c r="NNH334" s="535">
        <f t="shared" si="1385"/>
        <v>0</v>
      </c>
      <c r="NNI334" s="535">
        <f t="shared" si="1385"/>
        <v>0</v>
      </c>
      <c r="NNJ334" s="535">
        <f t="shared" si="1385"/>
        <v>0</v>
      </c>
      <c r="NNK334" s="2"/>
      <c r="NNL334" s="402"/>
      <c r="NNM334" s="533" t="s">
        <v>287</v>
      </c>
      <c r="NNN334" s="2"/>
      <c r="NNO334" s="535">
        <f t="shared" ref="NNO334:NNR334" si="1386">NNO301+NNO314+NNO327</f>
        <v>0</v>
      </c>
      <c r="NNP334" s="535">
        <f t="shared" si="1386"/>
        <v>0</v>
      </c>
      <c r="NNQ334" s="535">
        <f t="shared" si="1386"/>
        <v>0</v>
      </c>
      <c r="NNR334" s="535">
        <f t="shared" si="1386"/>
        <v>0</v>
      </c>
      <c r="NNS334" s="2"/>
      <c r="NNT334" s="402"/>
      <c r="NNU334" s="533" t="s">
        <v>287</v>
      </c>
      <c r="NNV334" s="2"/>
      <c r="NNW334" s="535">
        <f t="shared" ref="NNW334:NNZ334" si="1387">NNW301+NNW314+NNW327</f>
        <v>0</v>
      </c>
      <c r="NNX334" s="535">
        <f t="shared" si="1387"/>
        <v>0</v>
      </c>
      <c r="NNY334" s="535">
        <f t="shared" si="1387"/>
        <v>0</v>
      </c>
      <c r="NNZ334" s="535">
        <f t="shared" si="1387"/>
        <v>0</v>
      </c>
      <c r="NOA334" s="2"/>
      <c r="NOB334" s="402"/>
      <c r="NOC334" s="533" t="s">
        <v>287</v>
      </c>
      <c r="NOD334" s="2"/>
      <c r="NOE334" s="535">
        <f t="shared" ref="NOE334:NOH334" si="1388">NOE301+NOE314+NOE327</f>
        <v>0</v>
      </c>
      <c r="NOF334" s="535">
        <f t="shared" si="1388"/>
        <v>0</v>
      </c>
      <c r="NOG334" s="535">
        <f t="shared" si="1388"/>
        <v>0</v>
      </c>
      <c r="NOH334" s="535">
        <f t="shared" si="1388"/>
        <v>0</v>
      </c>
      <c r="NOI334" s="2"/>
      <c r="NOJ334" s="402"/>
      <c r="NOK334" s="533" t="s">
        <v>287</v>
      </c>
      <c r="NOL334" s="2"/>
      <c r="NOM334" s="535">
        <f t="shared" ref="NOM334:NOP334" si="1389">NOM301+NOM314+NOM327</f>
        <v>0</v>
      </c>
      <c r="NON334" s="535">
        <f t="shared" si="1389"/>
        <v>0</v>
      </c>
      <c r="NOO334" s="535">
        <f t="shared" si="1389"/>
        <v>0</v>
      </c>
      <c r="NOP334" s="535">
        <f t="shared" si="1389"/>
        <v>0</v>
      </c>
      <c r="NOQ334" s="2"/>
      <c r="NOR334" s="402"/>
      <c r="NOS334" s="533" t="s">
        <v>287</v>
      </c>
      <c r="NOT334" s="2"/>
      <c r="NOU334" s="535">
        <f t="shared" ref="NOU334:NOX334" si="1390">NOU301+NOU314+NOU327</f>
        <v>0</v>
      </c>
      <c r="NOV334" s="535">
        <f t="shared" si="1390"/>
        <v>0</v>
      </c>
      <c r="NOW334" s="535">
        <f t="shared" si="1390"/>
        <v>0</v>
      </c>
      <c r="NOX334" s="535">
        <f t="shared" si="1390"/>
        <v>0</v>
      </c>
      <c r="NOY334" s="2"/>
      <c r="NOZ334" s="402"/>
      <c r="NPA334" s="533" t="s">
        <v>287</v>
      </c>
      <c r="NPB334" s="2"/>
      <c r="NPC334" s="535">
        <f t="shared" ref="NPC334:NPF334" si="1391">NPC301+NPC314+NPC327</f>
        <v>0</v>
      </c>
      <c r="NPD334" s="535">
        <f t="shared" si="1391"/>
        <v>0</v>
      </c>
      <c r="NPE334" s="535">
        <f t="shared" si="1391"/>
        <v>0</v>
      </c>
      <c r="NPF334" s="535">
        <f t="shared" si="1391"/>
        <v>0</v>
      </c>
      <c r="NPG334" s="2"/>
      <c r="NPH334" s="402"/>
      <c r="NPI334" s="533" t="s">
        <v>287</v>
      </c>
      <c r="NPJ334" s="2"/>
      <c r="NPK334" s="535">
        <f t="shared" ref="NPK334:NPN334" si="1392">NPK301+NPK314+NPK327</f>
        <v>0</v>
      </c>
      <c r="NPL334" s="535">
        <f t="shared" si="1392"/>
        <v>0</v>
      </c>
      <c r="NPM334" s="535">
        <f t="shared" si="1392"/>
        <v>0</v>
      </c>
      <c r="NPN334" s="535">
        <f t="shared" si="1392"/>
        <v>0</v>
      </c>
      <c r="NPO334" s="2"/>
      <c r="NPP334" s="402"/>
      <c r="NPQ334" s="533" t="s">
        <v>287</v>
      </c>
      <c r="NPR334" s="2"/>
      <c r="NPS334" s="535">
        <f t="shared" ref="NPS334:NPV334" si="1393">NPS301+NPS314+NPS327</f>
        <v>0</v>
      </c>
      <c r="NPT334" s="535">
        <f t="shared" si="1393"/>
        <v>0</v>
      </c>
      <c r="NPU334" s="535">
        <f t="shared" si="1393"/>
        <v>0</v>
      </c>
      <c r="NPV334" s="535">
        <f t="shared" si="1393"/>
        <v>0</v>
      </c>
      <c r="NPW334" s="2"/>
      <c r="NPX334" s="402"/>
      <c r="NPY334" s="533" t="s">
        <v>287</v>
      </c>
      <c r="NPZ334" s="2"/>
      <c r="NQA334" s="535">
        <f t="shared" ref="NQA334:NQD334" si="1394">NQA301+NQA314+NQA327</f>
        <v>0</v>
      </c>
      <c r="NQB334" s="535">
        <f t="shared" si="1394"/>
        <v>0</v>
      </c>
      <c r="NQC334" s="535">
        <f t="shared" si="1394"/>
        <v>0</v>
      </c>
      <c r="NQD334" s="535">
        <f t="shared" si="1394"/>
        <v>0</v>
      </c>
      <c r="NQE334" s="2"/>
      <c r="NQF334" s="402"/>
      <c r="NQG334" s="533" t="s">
        <v>287</v>
      </c>
      <c r="NQH334" s="2"/>
      <c r="NQI334" s="535">
        <f t="shared" ref="NQI334:NQL334" si="1395">NQI301+NQI314+NQI327</f>
        <v>0</v>
      </c>
      <c r="NQJ334" s="535">
        <f t="shared" si="1395"/>
        <v>0</v>
      </c>
      <c r="NQK334" s="535">
        <f t="shared" si="1395"/>
        <v>0</v>
      </c>
      <c r="NQL334" s="535">
        <f t="shared" si="1395"/>
        <v>0</v>
      </c>
      <c r="NQM334" s="2"/>
      <c r="NQN334" s="402"/>
      <c r="NQO334" s="533" t="s">
        <v>287</v>
      </c>
      <c r="NQP334" s="2"/>
      <c r="NQQ334" s="535">
        <f t="shared" ref="NQQ334:NQT334" si="1396">NQQ301+NQQ314+NQQ327</f>
        <v>0</v>
      </c>
      <c r="NQR334" s="535">
        <f t="shared" si="1396"/>
        <v>0</v>
      </c>
      <c r="NQS334" s="535">
        <f t="shared" si="1396"/>
        <v>0</v>
      </c>
      <c r="NQT334" s="535">
        <f t="shared" si="1396"/>
        <v>0</v>
      </c>
      <c r="NQU334" s="2"/>
      <c r="NQV334" s="402"/>
      <c r="NQW334" s="533" t="s">
        <v>287</v>
      </c>
      <c r="NQX334" s="2"/>
      <c r="NQY334" s="535">
        <f t="shared" ref="NQY334:NRB334" si="1397">NQY301+NQY314+NQY327</f>
        <v>0</v>
      </c>
      <c r="NQZ334" s="535">
        <f t="shared" si="1397"/>
        <v>0</v>
      </c>
      <c r="NRA334" s="535">
        <f t="shared" si="1397"/>
        <v>0</v>
      </c>
      <c r="NRB334" s="535">
        <f t="shared" si="1397"/>
        <v>0</v>
      </c>
      <c r="NRC334" s="2"/>
      <c r="NRD334" s="402"/>
      <c r="NRE334" s="533" t="s">
        <v>287</v>
      </c>
      <c r="NRF334" s="2"/>
      <c r="NRG334" s="535">
        <f t="shared" ref="NRG334:NRJ334" si="1398">NRG301+NRG314+NRG327</f>
        <v>0</v>
      </c>
      <c r="NRH334" s="535">
        <f t="shared" si="1398"/>
        <v>0</v>
      </c>
      <c r="NRI334" s="535">
        <f t="shared" si="1398"/>
        <v>0</v>
      </c>
      <c r="NRJ334" s="535">
        <f t="shared" si="1398"/>
        <v>0</v>
      </c>
      <c r="NRK334" s="2"/>
      <c r="NRL334" s="402"/>
      <c r="NRM334" s="533" t="s">
        <v>287</v>
      </c>
      <c r="NRN334" s="2"/>
      <c r="NRO334" s="535">
        <f t="shared" ref="NRO334:NRR334" si="1399">NRO301+NRO314+NRO327</f>
        <v>0</v>
      </c>
      <c r="NRP334" s="535">
        <f t="shared" si="1399"/>
        <v>0</v>
      </c>
      <c r="NRQ334" s="535">
        <f t="shared" si="1399"/>
        <v>0</v>
      </c>
      <c r="NRR334" s="535">
        <f t="shared" si="1399"/>
        <v>0</v>
      </c>
      <c r="NRS334" s="2"/>
      <c r="NRT334" s="402"/>
      <c r="NRU334" s="533" t="s">
        <v>287</v>
      </c>
      <c r="NRV334" s="2"/>
      <c r="NRW334" s="535">
        <f t="shared" ref="NRW334:NRZ334" si="1400">NRW301+NRW314+NRW327</f>
        <v>0</v>
      </c>
      <c r="NRX334" s="535">
        <f t="shared" si="1400"/>
        <v>0</v>
      </c>
      <c r="NRY334" s="535">
        <f t="shared" si="1400"/>
        <v>0</v>
      </c>
      <c r="NRZ334" s="535">
        <f t="shared" si="1400"/>
        <v>0</v>
      </c>
      <c r="NSA334" s="2"/>
      <c r="NSB334" s="402"/>
      <c r="NSC334" s="533" t="s">
        <v>287</v>
      </c>
      <c r="NSD334" s="2"/>
      <c r="NSE334" s="535">
        <f t="shared" ref="NSE334:NSH334" si="1401">NSE301+NSE314+NSE327</f>
        <v>0</v>
      </c>
      <c r="NSF334" s="535">
        <f t="shared" si="1401"/>
        <v>0</v>
      </c>
      <c r="NSG334" s="535">
        <f t="shared" si="1401"/>
        <v>0</v>
      </c>
      <c r="NSH334" s="535">
        <f t="shared" si="1401"/>
        <v>0</v>
      </c>
      <c r="NSI334" s="2"/>
      <c r="NSJ334" s="402"/>
      <c r="NSK334" s="533" t="s">
        <v>287</v>
      </c>
      <c r="NSL334" s="2"/>
      <c r="NSM334" s="535">
        <f t="shared" ref="NSM334:NSP334" si="1402">NSM301+NSM314+NSM327</f>
        <v>0</v>
      </c>
      <c r="NSN334" s="535">
        <f t="shared" si="1402"/>
        <v>0</v>
      </c>
      <c r="NSO334" s="535">
        <f t="shared" si="1402"/>
        <v>0</v>
      </c>
      <c r="NSP334" s="535">
        <f t="shared" si="1402"/>
        <v>0</v>
      </c>
      <c r="NSQ334" s="2"/>
      <c r="NSR334" s="402"/>
      <c r="NSS334" s="533" t="s">
        <v>287</v>
      </c>
      <c r="NST334" s="2"/>
      <c r="NSU334" s="535">
        <f t="shared" ref="NSU334:NSX334" si="1403">NSU301+NSU314+NSU327</f>
        <v>0</v>
      </c>
      <c r="NSV334" s="535">
        <f t="shared" si="1403"/>
        <v>0</v>
      </c>
      <c r="NSW334" s="535">
        <f t="shared" si="1403"/>
        <v>0</v>
      </c>
      <c r="NSX334" s="535">
        <f t="shared" si="1403"/>
        <v>0</v>
      </c>
      <c r="NSY334" s="2"/>
      <c r="NSZ334" s="402"/>
      <c r="NTA334" s="533" t="s">
        <v>287</v>
      </c>
      <c r="NTB334" s="2"/>
      <c r="NTC334" s="535">
        <f t="shared" ref="NTC334:NTF334" si="1404">NTC301+NTC314+NTC327</f>
        <v>0</v>
      </c>
      <c r="NTD334" s="535">
        <f t="shared" si="1404"/>
        <v>0</v>
      </c>
      <c r="NTE334" s="535">
        <f t="shared" si="1404"/>
        <v>0</v>
      </c>
      <c r="NTF334" s="535">
        <f t="shared" si="1404"/>
        <v>0</v>
      </c>
      <c r="NTG334" s="2"/>
      <c r="NTH334" s="402"/>
      <c r="NTI334" s="533" t="s">
        <v>287</v>
      </c>
      <c r="NTJ334" s="2"/>
      <c r="NTK334" s="535">
        <f t="shared" ref="NTK334:NTN334" si="1405">NTK301+NTK314+NTK327</f>
        <v>0</v>
      </c>
      <c r="NTL334" s="535">
        <f t="shared" si="1405"/>
        <v>0</v>
      </c>
      <c r="NTM334" s="535">
        <f t="shared" si="1405"/>
        <v>0</v>
      </c>
      <c r="NTN334" s="535">
        <f t="shared" si="1405"/>
        <v>0</v>
      </c>
      <c r="NTO334" s="2"/>
      <c r="NTP334" s="402"/>
      <c r="NTQ334" s="533" t="s">
        <v>287</v>
      </c>
      <c r="NTR334" s="2"/>
      <c r="NTS334" s="535">
        <f t="shared" ref="NTS334:NTV334" si="1406">NTS301+NTS314+NTS327</f>
        <v>0</v>
      </c>
      <c r="NTT334" s="535">
        <f t="shared" si="1406"/>
        <v>0</v>
      </c>
      <c r="NTU334" s="535">
        <f t="shared" si="1406"/>
        <v>0</v>
      </c>
      <c r="NTV334" s="535">
        <f t="shared" si="1406"/>
        <v>0</v>
      </c>
      <c r="NTW334" s="2"/>
      <c r="NTX334" s="402"/>
      <c r="NTY334" s="533" t="s">
        <v>287</v>
      </c>
      <c r="NTZ334" s="2"/>
      <c r="NUA334" s="535">
        <f t="shared" ref="NUA334:NUD334" si="1407">NUA301+NUA314+NUA327</f>
        <v>0</v>
      </c>
      <c r="NUB334" s="535">
        <f t="shared" si="1407"/>
        <v>0</v>
      </c>
      <c r="NUC334" s="535">
        <f t="shared" si="1407"/>
        <v>0</v>
      </c>
      <c r="NUD334" s="535">
        <f t="shared" si="1407"/>
        <v>0</v>
      </c>
      <c r="NUE334" s="2"/>
      <c r="NUF334" s="402"/>
      <c r="NUG334" s="533" t="s">
        <v>287</v>
      </c>
      <c r="NUH334" s="2"/>
      <c r="NUI334" s="535">
        <f t="shared" ref="NUI334:NUL334" si="1408">NUI301+NUI314+NUI327</f>
        <v>0</v>
      </c>
      <c r="NUJ334" s="535">
        <f t="shared" si="1408"/>
        <v>0</v>
      </c>
      <c r="NUK334" s="535">
        <f t="shared" si="1408"/>
        <v>0</v>
      </c>
      <c r="NUL334" s="535">
        <f t="shared" si="1408"/>
        <v>0</v>
      </c>
      <c r="NUM334" s="2"/>
      <c r="NUN334" s="402"/>
      <c r="NUO334" s="533" t="s">
        <v>287</v>
      </c>
      <c r="NUP334" s="2"/>
      <c r="NUQ334" s="535">
        <f t="shared" ref="NUQ334:NUT334" si="1409">NUQ301+NUQ314+NUQ327</f>
        <v>0</v>
      </c>
      <c r="NUR334" s="535">
        <f t="shared" si="1409"/>
        <v>0</v>
      </c>
      <c r="NUS334" s="535">
        <f t="shared" si="1409"/>
        <v>0</v>
      </c>
      <c r="NUT334" s="535">
        <f t="shared" si="1409"/>
        <v>0</v>
      </c>
      <c r="NUU334" s="2"/>
      <c r="NUV334" s="402"/>
      <c r="NUW334" s="533" t="s">
        <v>287</v>
      </c>
      <c r="NUX334" s="2"/>
      <c r="NUY334" s="535">
        <f t="shared" ref="NUY334:NVB334" si="1410">NUY301+NUY314+NUY327</f>
        <v>0</v>
      </c>
      <c r="NUZ334" s="535">
        <f t="shared" si="1410"/>
        <v>0</v>
      </c>
      <c r="NVA334" s="535">
        <f t="shared" si="1410"/>
        <v>0</v>
      </c>
      <c r="NVB334" s="535">
        <f t="shared" si="1410"/>
        <v>0</v>
      </c>
      <c r="NVC334" s="2"/>
      <c r="NVD334" s="402"/>
      <c r="NVE334" s="533" t="s">
        <v>287</v>
      </c>
      <c r="NVF334" s="2"/>
      <c r="NVG334" s="535">
        <f t="shared" ref="NVG334:NVJ334" si="1411">NVG301+NVG314+NVG327</f>
        <v>0</v>
      </c>
      <c r="NVH334" s="535">
        <f t="shared" si="1411"/>
        <v>0</v>
      </c>
      <c r="NVI334" s="535">
        <f t="shared" si="1411"/>
        <v>0</v>
      </c>
      <c r="NVJ334" s="535">
        <f t="shared" si="1411"/>
        <v>0</v>
      </c>
      <c r="NVK334" s="2"/>
      <c r="NVL334" s="402"/>
      <c r="NVM334" s="533" t="s">
        <v>287</v>
      </c>
      <c r="NVN334" s="2"/>
      <c r="NVO334" s="535">
        <f t="shared" ref="NVO334:NVR334" si="1412">NVO301+NVO314+NVO327</f>
        <v>0</v>
      </c>
      <c r="NVP334" s="535">
        <f t="shared" si="1412"/>
        <v>0</v>
      </c>
      <c r="NVQ334" s="535">
        <f t="shared" si="1412"/>
        <v>0</v>
      </c>
      <c r="NVR334" s="535">
        <f t="shared" si="1412"/>
        <v>0</v>
      </c>
      <c r="NVS334" s="2"/>
      <c r="NVT334" s="402"/>
      <c r="NVU334" s="533" t="s">
        <v>287</v>
      </c>
      <c r="NVV334" s="2"/>
      <c r="NVW334" s="535">
        <f t="shared" ref="NVW334:NVZ334" si="1413">NVW301+NVW314+NVW327</f>
        <v>0</v>
      </c>
      <c r="NVX334" s="535">
        <f t="shared" si="1413"/>
        <v>0</v>
      </c>
      <c r="NVY334" s="535">
        <f t="shared" si="1413"/>
        <v>0</v>
      </c>
      <c r="NVZ334" s="535">
        <f t="shared" si="1413"/>
        <v>0</v>
      </c>
      <c r="NWA334" s="2"/>
      <c r="NWB334" s="402"/>
      <c r="NWC334" s="533" t="s">
        <v>287</v>
      </c>
      <c r="NWD334" s="2"/>
      <c r="NWE334" s="535">
        <f t="shared" ref="NWE334:NWH334" si="1414">NWE301+NWE314+NWE327</f>
        <v>0</v>
      </c>
      <c r="NWF334" s="535">
        <f t="shared" si="1414"/>
        <v>0</v>
      </c>
      <c r="NWG334" s="535">
        <f t="shared" si="1414"/>
        <v>0</v>
      </c>
      <c r="NWH334" s="535">
        <f t="shared" si="1414"/>
        <v>0</v>
      </c>
      <c r="NWI334" s="2"/>
      <c r="NWJ334" s="402"/>
      <c r="NWK334" s="533" t="s">
        <v>287</v>
      </c>
      <c r="NWL334" s="2"/>
      <c r="NWM334" s="535">
        <f t="shared" ref="NWM334:NWP334" si="1415">NWM301+NWM314+NWM327</f>
        <v>0</v>
      </c>
      <c r="NWN334" s="535">
        <f t="shared" si="1415"/>
        <v>0</v>
      </c>
      <c r="NWO334" s="535">
        <f t="shared" si="1415"/>
        <v>0</v>
      </c>
      <c r="NWP334" s="535">
        <f t="shared" si="1415"/>
        <v>0</v>
      </c>
      <c r="NWQ334" s="2"/>
      <c r="NWR334" s="402"/>
      <c r="NWS334" s="533" t="s">
        <v>287</v>
      </c>
      <c r="NWT334" s="2"/>
      <c r="NWU334" s="535">
        <f t="shared" ref="NWU334:NWX334" si="1416">NWU301+NWU314+NWU327</f>
        <v>0</v>
      </c>
      <c r="NWV334" s="535">
        <f t="shared" si="1416"/>
        <v>0</v>
      </c>
      <c r="NWW334" s="535">
        <f t="shared" si="1416"/>
        <v>0</v>
      </c>
      <c r="NWX334" s="535">
        <f t="shared" si="1416"/>
        <v>0</v>
      </c>
      <c r="NWY334" s="2"/>
      <c r="NWZ334" s="402"/>
      <c r="NXA334" s="533" t="s">
        <v>287</v>
      </c>
      <c r="NXB334" s="2"/>
      <c r="NXC334" s="535">
        <f t="shared" ref="NXC334:NXF334" si="1417">NXC301+NXC314+NXC327</f>
        <v>0</v>
      </c>
      <c r="NXD334" s="535">
        <f t="shared" si="1417"/>
        <v>0</v>
      </c>
      <c r="NXE334" s="535">
        <f t="shared" si="1417"/>
        <v>0</v>
      </c>
      <c r="NXF334" s="535">
        <f t="shared" si="1417"/>
        <v>0</v>
      </c>
      <c r="NXG334" s="2"/>
      <c r="NXH334" s="402"/>
      <c r="NXI334" s="533" t="s">
        <v>287</v>
      </c>
      <c r="NXJ334" s="2"/>
      <c r="NXK334" s="535">
        <f t="shared" ref="NXK334:NXN334" si="1418">NXK301+NXK314+NXK327</f>
        <v>0</v>
      </c>
      <c r="NXL334" s="535">
        <f t="shared" si="1418"/>
        <v>0</v>
      </c>
      <c r="NXM334" s="535">
        <f t="shared" si="1418"/>
        <v>0</v>
      </c>
      <c r="NXN334" s="535">
        <f t="shared" si="1418"/>
        <v>0</v>
      </c>
      <c r="NXO334" s="2"/>
      <c r="NXP334" s="402"/>
      <c r="NXQ334" s="533" t="s">
        <v>287</v>
      </c>
      <c r="NXR334" s="2"/>
      <c r="NXS334" s="535">
        <f t="shared" ref="NXS334:NXV334" si="1419">NXS301+NXS314+NXS327</f>
        <v>0</v>
      </c>
      <c r="NXT334" s="535">
        <f t="shared" si="1419"/>
        <v>0</v>
      </c>
      <c r="NXU334" s="535">
        <f t="shared" si="1419"/>
        <v>0</v>
      </c>
      <c r="NXV334" s="535">
        <f t="shared" si="1419"/>
        <v>0</v>
      </c>
      <c r="NXW334" s="2"/>
      <c r="NXX334" s="402"/>
      <c r="NXY334" s="533" t="s">
        <v>287</v>
      </c>
      <c r="NXZ334" s="2"/>
      <c r="NYA334" s="535">
        <f t="shared" ref="NYA334:NYD334" si="1420">NYA301+NYA314+NYA327</f>
        <v>0</v>
      </c>
      <c r="NYB334" s="535">
        <f t="shared" si="1420"/>
        <v>0</v>
      </c>
      <c r="NYC334" s="535">
        <f t="shared" si="1420"/>
        <v>0</v>
      </c>
      <c r="NYD334" s="535">
        <f t="shared" si="1420"/>
        <v>0</v>
      </c>
      <c r="NYE334" s="2"/>
      <c r="NYF334" s="402"/>
      <c r="NYG334" s="533" t="s">
        <v>287</v>
      </c>
      <c r="NYH334" s="2"/>
      <c r="NYI334" s="535">
        <f t="shared" ref="NYI334:NYL334" si="1421">NYI301+NYI314+NYI327</f>
        <v>0</v>
      </c>
      <c r="NYJ334" s="535">
        <f t="shared" si="1421"/>
        <v>0</v>
      </c>
      <c r="NYK334" s="535">
        <f t="shared" si="1421"/>
        <v>0</v>
      </c>
      <c r="NYL334" s="535">
        <f t="shared" si="1421"/>
        <v>0</v>
      </c>
      <c r="NYM334" s="2"/>
      <c r="NYN334" s="402"/>
      <c r="NYO334" s="533" t="s">
        <v>287</v>
      </c>
      <c r="NYP334" s="2"/>
      <c r="NYQ334" s="535">
        <f t="shared" ref="NYQ334:NYT334" si="1422">NYQ301+NYQ314+NYQ327</f>
        <v>0</v>
      </c>
      <c r="NYR334" s="535">
        <f t="shared" si="1422"/>
        <v>0</v>
      </c>
      <c r="NYS334" s="535">
        <f t="shared" si="1422"/>
        <v>0</v>
      </c>
      <c r="NYT334" s="535">
        <f t="shared" si="1422"/>
        <v>0</v>
      </c>
      <c r="NYU334" s="2"/>
      <c r="NYV334" s="402"/>
      <c r="NYW334" s="533" t="s">
        <v>287</v>
      </c>
      <c r="NYX334" s="2"/>
      <c r="NYY334" s="535">
        <f t="shared" ref="NYY334:NZB334" si="1423">NYY301+NYY314+NYY327</f>
        <v>0</v>
      </c>
      <c r="NYZ334" s="535">
        <f t="shared" si="1423"/>
        <v>0</v>
      </c>
      <c r="NZA334" s="535">
        <f t="shared" si="1423"/>
        <v>0</v>
      </c>
      <c r="NZB334" s="535">
        <f t="shared" si="1423"/>
        <v>0</v>
      </c>
      <c r="NZC334" s="2"/>
      <c r="NZD334" s="402"/>
      <c r="NZE334" s="533" t="s">
        <v>287</v>
      </c>
      <c r="NZF334" s="2"/>
      <c r="NZG334" s="535">
        <f t="shared" ref="NZG334:NZJ334" si="1424">NZG301+NZG314+NZG327</f>
        <v>0</v>
      </c>
      <c r="NZH334" s="535">
        <f t="shared" si="1424"/>
        <v>0</v>
      </c>
      <c r="NZI334" s="535">
        <f t="shared" si="1424"/>
        <v>0</v>
      </c>
      <c r="NZJ334" s="535">
        <f t="shared" si="1424"/>
        <v>0</v>
      </c>
      <c r="NZK334" s="2"/>
      <c r="NZL334" s="402"/>
      <c r="NZM334" s="533" t="s">
        <v>287</v>
      </c>
      <c r="NZN334" s="2"/>
      <c r="NZO334" s="535">
        <f t="shared" ref="NZO334:NZR334" si="1425">NZO301+NZO314+NZO327</f>
        <v>0</v>
      </c>
      <c r="NZP334" s="535">
        <f t="shared" si="1425"/>
        <v>0</v>
      </c>
      <c r="NZQ334" s="535">
        <f t="shared" si="1425"/>
        <v>0</v>
      </c>
      <c r="NZR334" s="535">
        <f t="shared" si="1425"/>
        <v>0</v>
      </c>
      <c r="NZS334" s="2"/>
      <c r="NZT334" s="402"/>
      <c r="NZU334" s="533" t="s">
        <v>287</v>
      </c>
      <c r="NZV334" s="2"/>
      <c r="NZW334" s="535">
        <f t="shared" ref="NZW334:NZZ334" si="1426">NZW301+NZW314+NZW327</f>
        <v>0</v>
      </c>
      <c r="NZX334" s="535">
        <f t="shared" si="1426"/>
        <v>0</v>
      </c>
      <c r="NZY334" s="535">
        <f t="shared" si="1426"/>
        <v>0</v>
      </c>
      <c r="NZZ334" s="535">
        <f t="shared" si="1426"/>
        <v>0</v>
      </c>
      <c r="OAA334" s="2"/>
      <c r="OAB334" s="402"/>
      <c r="OAC334" s="533" t="s">
        <v>287</v>
      </c>
      <c r="OAD334" s="2"/>
      <c r="OAE334" s="535">
        <f t="shared" ref="OAE334:OAH334" si="1427">OAE301+OAE314+OAE327</f>
        <v>0</v>
      </c>
      <c r="OAF334" s="535">
        <f t="shared" si="1427"/>
        <v>0</v>
      </c>
      <c r="OAG334" s="535">
        <f t="shared" si="1427"/>
        <v>0</v>
      </c>
      <c r="OAH334" s="535">
        <f t="shared" si="1427"/>
        <v>0</v>
      </c>
      <c r="OAI334" s="2"/>
      <c r="OAJ334" s="402"/>
      <c r="OAK334" s="533" t="s">
        <v>287</v>
      </c>
      <c r="OAL334" s="2"/>
      <c r="OAM334" s="535">
        <f t="shared" ref="OAM334:OAP334" si="1428">OAM301+OAM314+OAM327</f>
        <v>0</v>
      </c>
      <c r="OAN334" s="535">
        <f t="shared" si="1428"/>
        <v>0</v>
      </c>
      <c r="OAO334" s="535">
        <f t="shared" si="1428"/>
        <v>0</v>
      </c>
      <c r="OAP334" s="535">
        <f t="shared" si="1428"/>
        <v>0</v>
      </c>
      <c r="OAQ334" s="2"/>
      <c r="OAR334" s="402"/>
      <c r="OAS334" s="533" t="s">
        <v>287</v>
      </c>
      <c r="OAT334" s="2"/>
      <c r="OAU334" s="535">
        <f t="shared" ref="OAU334:OAX334" si="1429">OAU301+OAU314+OAU327</f>
        <v>0</v>
      </c>
      <c r="OAV334" s="535">
        <f t="shared" si="1429"/>
        <v>0</v>
      </c>
      <c r="OAW334" s="535">
        <f t="shared" si="1429"/>
        <v>0</v>
      </c>
      <c r="OAX334" s="535">
        <f t="shared" si="1429"/>
        <v>0</v>
      </c>
      <c r="OAY334" s="2"/>
      <c r="OAZ334" s="402"/>
      <c r="OBA334" s="533" t="s">
        <v>287</v>
      </c>
      <c r="OBB334" s="2"/>
      <c r="OBC334" s="535">
        <f t="shared" ref="OBC334:OBF334" si="1430">OBC301+OBC314+OBC327</f>
        <v>0</v>
      </c>
      <c r="OBD334" s="535">
        <f t="shared" si="1430"/>
        <v>0</v>
      </c>
      <c r="OBE334" s="535">
        <f t="shared" si="1430"/>
        <v>0</v>
      </c>
      <c r="OBF334" s="535">
        <f t="shared" si="1430"/>
        <v>0</v>
      </c>
      <c r="OBG334" s="2"/>
      <c r="OBH334" s="402"/>
      <c r="OBI334" s="533" t="s">
        <v>287</v>
      </c>
      <c r="OBJ334" s="2"/>
      <c r="OBK334" s="535">
        <f t="shared" ref="OBK334:OBN334" si="1431">OBK301+OBK314+OBK327</f>
        <v>0</v>
      </c>
      <c r="OBL334" s="535">
        <f t="shared" si="1431"/>
        <v>0</v>
      </c>
      <c r="OBM334" s="535">
        <f t="shared" si="1431"/>
        <v>0</v>
      </c>
      <c r="OBN334" s="535">
        <f t="shared" si="1431"/>
        <v>0</v>
      </c>
      <c r="OBO334" s="2"/>
      <c r="OBP334" s="402"/>
      <c r="OBQ334" s="533" t="s">
        <v>287</v>
      </c>
      <c r="OBR334" s="2"/>
      <c r="OBS334" s="535">
        <f t="shared" ref="OBS334:OBV334" si="1432">OBS301+OBS314+OBS327</f>
        <v>0</v>
      </c>
      <c r="OBT334" s="535">
        <f t="shared" si="1432"/>
        <v>0</v>
      </c>
      <c r="OBU334" s="535">
        <f t="shared" si="1432"/>
        <v>0</v>
      </c>
      <c r="OBV334" s="535">
        <f t="shared" si="1432"/>
        <v>0</v>
      </c>
      <c r="OBW334" s="2"/>
      <c r="OBX334" s="402"/>
      <c r="OBY334" s="533" t="s">
        <v>287</v>
      </c>
      <c r="OBZ334" s="2"/>
      <c r="OCA334" s="535">
        <f t="shared" ref="OCA334:OCD334" si="1433">OCA301+OCA314+OCA327</f>
        <v>0</v>
      </c>
      <c r="OCB334" s="535">
        <f t="shared" si="1433"/>
        <v>0</v>
      </c>
      <c r="OCC334" s="535">
        <f t="shared" si="1433"/>
        <v>0</v>
      </c>
      <c r="OCD334" s="535">
        <f t="shared" si="1433"/>
        <v>0</v>
      </c>
      <c r="OCE334" s="2"/>
      <c r="OCF334" s="402"/>
      <c r="OCG334" s="533" t="s">
        <v>287</v>
      </c>
      <c r="OCH334" s="2"/>
      <c r="OCI334" s="535">
        <f t="shared" ref="OCI334:OCL334" si="1434">OCI301+OCI314+OCI327</f>
        <v>0</v>
      </c>
      <c r="OCJ334" s="535">
        <f t="shared" si="1434"/>
        <v>0</v>
      </c>
      <c r="OCK334" s="535">
        <f t="shared" si="1434"/>
        <v>0</v>
      </c>
      <c r="OCL334" s="535">
        <f t="shared" si="1434"/>
        <v>0</v>
      </c>
      <c r="OCM334" s="2"/>
      <c r="OCN334" s="402"/>
      <c r="OCO334" s="533" t="s">
        <v>287</v>
      </c>
      <c r="OCP334" s="2"/>
      <c r="OCQ334" s="535">
        <f t="shared" ref="OCQ334:OCT334" si="1435">OCQ301+OCQ314+OCQ327</f>
        <v>0</v>
      </c>
      <c r="OCR334" s="535">
        <f t="shared" si="1435"/>
        <v>0</v>
      </c>
      <c r="OCS334" s="535">
        <f t="shared" si="1435"/>
        <v>0</v>
      </c>
      <c r="OCT334" s="535">
        <f t="shared" si="1435"/>
        <v>0</v>
      </c>
      <c r="OCU334" s="2"/>
      <c r="OCV334" s="402"/>
      <c r="OCW334" s="533" t="s">
        <v>287</v>
      </c>
      <c r="OCX334" s="2"/>
      <c r="OCY334" s="535">
        <f t="shared" ref="OCY334:ODB334" si="1436">OCY301+OCY314+OCY327</f>
        <v>0</v>
      </c>
      <c r="OCZ334" s="535">
        <f t="shared" si="1436"/>
        <v>0</v>
      </c>
      <c r="ODA334" s="535">
        <f t="shared" si="1436"/>
        <v>0</v>
      </c>
      <c r="ODB334" s="535">
        <f t="shared" si="1436"/>
        <v>0</v>
      </c>
      <c r="ODC334" s="2"/>
      <c r="ODD334" s="402"/>
      <c r="ODE334" s="533" t="s">
        <v>287</v>
      </c>
      <c r="ODF334" s="2"/>
      <c r="ODG334" s="535">
        <f t="shared" ref="ODG334:ODJ334" si="1437">ODG301+ODG314+ODG327</f>
        <v>0</v>
      </c>
      <c r="ODH334" s="535">
        <f t="shared" si="1437"/>
        <v>0</v>
      </c>
      <c r="ODI334" s="535">
        <f t="shared" si="1437"/>
        <v>0</v>
      </c>
      <c r="ODJ334" s="535">
        <f t="shared" si="1437"/>
        <v>0</v>
      </c>
      <c r="ODK334" s="2"/>
      <c r="ODL334" s="402"/>
      <c r="ODM334" s="533" t="s">
        <v>287</v>
      </c>
      <c r="ODN334" s="2"/>
      <c r="ODO334" s="535">
        <f t="shared" ref="ODO334:ODR334" si="1438">ODO301+ODO314+ODO327</f>
        <v>0</v>
      </c>
      <c r="ODP334" s="535">
        <f t="shared" si="1438"/>
        <v>0</v>
      </c>
      <c r="ODQ334" s="535">
        <f t="shared" si="1438"/>
        <v>0</v>
      </c>
      <c r="ODR334" s="535">
        <f t="shared" si="1438"/>
        <v>0</v>
      </c>
      <c r="ODS334" s="2"/>
      <c r="ODT334" s="402"/>
      <c r="ODU334" s="533" t="s">
        <v>287</v>
      </c>
      <c r="ODV334" s="2"/>
      <c r="ODW334" s="535">
        <f t="shared" ref="ODW334:ODZ334" si="1439">ODW301+ODW314+ODW327</f>
        <v>0</v>
      </c>
      <c r="ODX334" s="535">
        <f t="shared" si="1439"/>
        <v>0</v>
      </c>
      <c r="ODY334" s="535">
        <f t="shared" si="1439"/>
        <v>0</v>
      </c>
      <c r="ODZ334" s="535">
        <f t="shared" si="1439"/>
        <v>0</v>
      </c>
      <c r="OEA334" s="2"/>
      <c r="OEB334" s="402"/>
      <c r="OEC334" s="533" t="s">
        <v>287</v>
      </c>
      <c r="OED334" s="2"/>
      <c r="OEE334" s="535">
        <f t="shared" ref="OEE334:OEH334" si="1440">OEE301+OEE314+OEE327</f>
        <v>0</v>
      </c>
      <c r="OEF334" s="535">
        <f t="shared" si="1440"/>
        <v>0</v>
      </c>
      <c r="OEG334" s="535">
        <f t="shared" si="1440"/>
        <v>0</v>
      </c>
      <c r="OEH334" s="535">
        <f t="shared" si="1440"/>
        <v>0</v>
      </c>
      <c r="OEI334" s="2"/>
      <c r="OEJ334" s="402"/>
      <c r="OEK334" s="533" t="s">
        <v>287</v>
      </c>
      <c r="OEL334" s="2"/>
      <c r="OEM334" s="535">
        <f t="shared" ref="OEM334:OEP334" si="1441">OEM301+OEM314+OEM327</f>
        <v>0</v>
      </c>
      <c r="OEN334" s="535">
        <f t="shared" si="1441"/>
        <v>0</v>
      </c>
      <c r="OEO334" s="535">
        <f t="shared" si="1441"/>
        <v>0</v>
      </c>
      <c r="OEP334" s="535">
        <f t="shared" si="1441"/>
        <v>0</v>
      </c>
      <c r="OEQ334" s="2"/>
      <c r="OER334" s="402"/>
      <c r="OES334" s="533" t="s">
        <v>287</v>
      </c>
      <c r="OET334" s="2"/>
      <c r="OEU334" s="535">
        <f t="shared" ref="OEU334:OEX334" si="1442">OEU301+OEU314+OEU327</f>
        <v>0</v>
      </c>
      <c r="OEV334" s="535">
        <f t="shared" si="1442"/>
        <v>0</v>
      </c>
      <c r="OEW334" s="535">
        <f t="shared" si="1442"/>
        <v>0</v>
      </c>
      <c r="OEX334" s="535">
        <f t="shared" si="1442"/>
        <v>0</v>
      </c>
      <c r="OEY334" s="2"/>
      <c r="OEZ334" s="402"/>
      <c r="OFA334" s="533" t="s">
        <v>287</v>
      </c>
      <c r="OFB334" s="2"/>
      <c r="OFC334" s="535">
        <f t="shared" ref="OFC334:OFF334" si="1443">OFC301+OFC314+OFC327</f>
        <v>0</v>
      </c>
      <c r="OFD334" s="535">
        <f t="shared" si="1443"/>
        <v>0</v>
      </c>
      <c r="OFE334" s="535">
        <f t="shared" si="1443"/>
        <v>0</v>
      </c>
      <c r="OFF334" s="535">
        <f t="shared" si="1443"/>
        <v>0</v>
      </c>
      <c r="OFG334" s="2"/>
      <c r="OFH334" s="402"/>
      <c r="OFI334" s="533" t="s">
        <v>287</v>
      </c>
      <c r="OFJ334" s="2"/>
      <c r="OFK334" s="535">
        <f t="shared" ref="OFK334:OFN334" si="1444">OFK301+OFK314+OFK327</f>
        <v>0</v>
      </c>
      <c r="OFL334" s="535">
        <f t="shared" si="1444"/>
        <v>0</v>
      </c>
      <c r="OFM334" s="535">
        <f t="shared" si="1444"/>
        <v>0</v>
      </c>
      <c r="OFN334" s="535">
        <f t="shared" si="1444"/>
        <v>0</v>
      </c>
      <c r="OFO334" s="2"/>
      <c r="OFP334" s="402"/>
      <c r="OFQ334" s="533" t="s">
        <v>287</v>
      </c>
      <c r="OFR334" s="2"/>
      <c r="OFS334" s="535">
        <f t="shared" ref="OFS334:OFV334" si="1445">OFS301+OFS314+OFS327</f>
        <v>0</v>
      </c>
      <c r="OFT334" s="535">
        <f t="shared" si="1445"/>
        <v>0</v>
      </c>
      <c r="OFU334" s="535">
        <f t="shared" si="1445"/>
        <v>0</v>
      </c>
      <c r="OFV334" s="535">
        <f t="shared" si="1445"/>
        <v>0</v>
      </c>
      <c r="OFW334" s="2"/>
      <c r="OFX334" s="402"/>
      <c r="OFY334" s="533" t="s">
        <v>287</v>
      </c>
      <c r="OFZ334" s="2"/>
      <c r="OGA334" s="535">
        <f t="shared" ref="OGA334:OGD334" si="1446">OGA301+OGA314+OGA327</f>
        <v>0</v>
      </c>
      <c r="OGB334" s="535">
        <f t="shared" si="1446"/>
        <v>0</v>
      </c>
      <c r="OGC334" s="535">
        <f t="shared" si="1446"/>
        <v>0</v>
      </c>
      <c r="OGD334" s="535">
        <f t="shared" si="1446"/>
        <v>0</v>
      </c>
      <c r="OGE334" s="2"/>
      <c r="OGF334" s="402"/>
      <c r="OGG334" s="533" t="s">
        <v>287</v>
      </c>
      <c r="OGH334" s="2"/>
      <c r="OGI334" s="535">
        <f t="shared" ref="OGI334:OGL334" si="1447">OGI301+OGI314+OGI327</f>
        <v>0</v>
      </c>
      <c r="OGJ334" s="535">
        <f t="shared" si="1447"/>
        <v>0</v>
      </c>
      <c r="OGK334" s="535">
        <f t="shared" si="1447"/>
        <v>0</v>
      </c>
      <c r="OGL334" s="535">
        <f t="shared" si="1447"/>
        <v>0</v>
      </c>
      <c r="OGM334" s="2"/>
      <c r="OGN334" s="402"/>
      <c r="OGO334" s="533" t="s">
        <v>287</v>
      </c>
      <c r="OGP334" s="2"/>
      <c r="OGQ334" s="535">
        <f t="shared" ref="OGQ334:OGT334" si="1448">OGQ301+OGQ314+OGQ327</f>
        <v>0</v>
      </c>
      <c r="OGR334" s="535">
        <f t="shared" si="1448"/>
        <v>0</v>
      </c>
      <c r="OGS334" s="535">
        <f t="shared" si="1448"/>
        <v>0</v>
      </c>
      <c r="OGT334" s="535">
        <f t="shared" si="1448"/>
        <v>0</v>
      </c>
      <c r="OGU334" s="2"/>
      <c r="OGV334" s="402"/>
      <c r="OGW334" s="533" t="s">
        <v>287</v>
      </c>
      <c r="OGX334" s="2"/>
      <c r="OGY334" s="535">
        <f t="shared" ref="OGY334:OHB334" si="1449">OGY301+OGY314+OGY327</f>
        <v>0</v>
      </c>
      <c r="OGZ334" s="535">
        <f t="shared" si="1449"/>
        <v>0</v>
      </c>
      <c r="OHA334" s="535">
        <f t="shared" si="1449"/>
        <v>0</v>
      </c>
      <c r="OHB334" s="535">
        <f t="shared" si="1449"/>
        <v>0</v>
      </c>
      <c r="OHC334" s="2"/>
      <c r="OHD334" s="402"/>
      <c r="OHE334" s="533" t="s">
        <v>287</v>
      </c>
      <c r="OHF334" s="2"/>
      <c r="OHG334" s="535">
        <f t="shared" ref="OHG334:OHJ334" si="1450">OHG301+OHG314+OHG327</f>
        <v>0</v>
      </c>
      <c r="OHH334" s="535">
        <f t="shared" si="1450"/>
        <v>0</v>
      </c>
      <c r="OHI334" s="535">
        <f t="shared" si="1450"/>
        <v>0</v>
      </c>
      <c r="OHJ334" s="535">
        <f t="shared" si="1450"/>
        <v>0</v>
      </c>
      <c r="OHK334" s="2"/>
      <c r="OHL334" s="402"/>
      <c r="OHM334" s="533" t="s">
        <v>287</v>
      </c>
      <c r="OHN334" s="2"/>
      <c r="OHO334" s="535">
        <f t="shared" ref="OHO334:OHR334" si="1451">OHO301+OHO314+OHO327</f>
        <v>0</v>
      </c>
      <c r="OHP334" s="535">
        <f t="shared" si="1451"/>
        <v>0</v>
      </c>
      <c r="OHQ334" s="535">
        <f t="shared" si="1451"/>
        <v>0</v>
      </c>
      <c r="OHR334" s="535">
        <f t="shared" si="1451"/>
        <v>0</v>
      </c>
      <c r="OHS334" s="2"/>
      <c r="OHT334" s="402"/>
      <c r="OHU334" s="533" t="s">
        <v>287</v>
      </c>
      <c r="OHV334" s="2"/>
      <c r="OHW334" s="535">
        <f t="shared" ref="OHW334:OHZ334" si="1452">OHW301+OHW314+OHW327</f>
        <v>0</v>
      </c>
      <c r="OHX334" s="535">
        <f t="shared" si="1452"/>
        <v>0</v>
      </c>
      <c r="OHY334" s="535">
        <f t="shared" si="1452"/>
        <v>0</v>
      </c>
      <c r="OHZ334" s="535">
        <f t="shared" si="1452"/>
        <v>0</v>
      </c>
      <c r="OIA334" s="2"/>
      <c r="OIB334" s="402"/>
      <c r="OIC334" s="533" t="s">
        <v>287</v>
      </c>
      <c r="OID334" s="2"/>
      <c r="OIE334" s="535">
        <f t="shared" ref="OIE334:OIH334" si="1453">OIE301+OIE314+OIE327</f>
        <v>0</v>
      </c>
      <c r="OIF334" s="535">
        <f t="shared" si="1453"/>
        <v>0</v>
      </c>
      <c r="OIG334" s="535">
        <f t="shared" si="1453"/>
        <v>0</v>
      </c>
      <c r="OIH334" s="535">
        <f t="shared" si="1453"/>
        <v>0</v>
      </c>
      <c r="OII334" s="2"/>
      <c r="OIJ334" s="402"/>
      <c r="OIK334" s="533" t="s">
        <v>287</v>
      </c>
      <c r="OIL334" s="2"/>
      <c r="OIM334" s="535">
        <f t="shared" ref="OIM334:OIP334" si="1454">OIM301+OIM314+OIM327</f>
        <v>0</v>
      </c>
      <c r="OIN334" s="535">
        <f t="shared" si="1454"/>
        <v>0</v>
      </c>
      <c r="OIO334" s="535">
        <f t="shared" si="1454"/>
        <v>0</v>
      </c>
      <c r="OIP334" s="535">
        <f t="shared" si="1454"/>
        <v>0</v>
      </c>
      <c r="OIQ334" s="2"/>
      <c r="OIR334" s="402"/>
      <c r="OIS334" s="533" t="s">
        <v>287</v>
      </c>
      <c r="OIT334" s="2"/>
      <c r="OIU334" s="535">
        <f t="shared" ref="OIU334:OIX334" si="1455">OIU301+OIU314+OIU327</f>
        <v>0</v>
      </c>
      <c r="OIV334" s="535">
        <f t="shared" si="1455"/>
        <v>0</v>
      </c>
      <c r="OIW334" s="535">
        <f t="shared" si="1455"/>
        <v>0</v>
      </c>
      <c r="OIX334" s="535">
        <f t="shared" si="1455"/>
        <v>0</v>
      </c>
      <c r="OIY334" s="2"/>
      <c r="OIZ334" s="402"/>
      <c r="OJA334" s="533" t="s">
        <v>287</v>
      </c>
      <c r="OJB334" s="2"/>
      <c r="OJC334" s="535">
        <f t="shared" ref="OJC334:OJF334" si="1456">OJC301+OJC314+OJC327</f>
        <v>0</v>
      </c>
      <c r="OJD334" s="535">
        <f t="shared" si="1456"/>
        <v>0</v>
      </c>
      <c r="OJE334" s="535">
        <f t="shared" si="1456"/>
        <v>0</v>
      </c>
      <c r="OJF334" s="535">
        <f t="shared" si="1456"/>
        <v>0</v>
      </c>
      <c r="OJG334" s="2"/>
      <c r="OJH334" s="402"/>
      <c r="OJI334" s="533" t="s">
        <v>287</v>
      </c>
      <c r="OJJ334" s="2"/>
      <c r="OJK334" s="535">
        <f t="shared" ref="OJK334:OJN334" si="1457">OJK301+OJK314+OJK327</f>
        <v>0</v>
      </c>
      <c r="OJL334" s="535">
        <f t="shared" si="1457"/>
        <v>0</v>
      </c>
      <c r="OJM334" s="535">
        <f t="shared" si="1457"/>
        <v>0</v>
      </c>
      <c r="OJN334" s="535">
        <f t="shared" si="1457"/>
        <v>0</v>
      </c>
      <c r="OJO334" s="2"/>
      <c r="OJP334" s="402"/>
      <c r="OJQ334" s="533" t="s">
        <v>287</v>
      </c>
      <c r="OJR334" s="2"/>
      <c r="OJS334" s="535">
        <f t="shared" ref="OJS334:OJV334" si="1458">OJS301+OJS314+OJS327</f>
        <v>0</v>
      </c>
      <c r="OJT334" s="535">
        <f t="shared" si="1458"/>
        <v>0</v>
      </c>
      <c r="OJU334" s="535">
        <f t="shared" si="1458"/>
        <v>0</v>
      </c>
      <c r="OJV334" s="535">
        <f t="shared" si="1458"/>
        <v>0</v>
      </c>
      <c r="OJW334" s="2"/>
      <c r="OJX334" s="402"/>
      <c r="OJY334" s="533" t="s">
        <v>287</v>
      </c>
      <c r="OJZ334" s="2"/>
      <c r="OKA334" s="535">
        <f t="shared" ref="OKA334:OKD334" si="1459">OKA301+OKA314+OKA327</f>
        <v>0</v>
      </c>
      <c r="OKB334" s="535">
        <f t="shared" si="1459"/>
        <v>0</v>
      </c>
      <c r="OKC334" s="535">
        <f t="shared" si="1459"/>
        <v>0</v>
      </c>
      <c r="OKD334" s="535">
        <f t="shared" si="1459"/>
        <v>0</v>
      </c>
      <c r="OKE334" s="2"/>
      <c r="OKF334" s="402"/>
      <c r="OKG334" s="533" t="s">
        <v>287</v>
      </c>
      <c r="OKH334" s="2"/>
      <c r="OKI334" s="535">
        <f t="shared" ref="OKI334:OKL334" si="1460">OKI301+OKI314+OKI327</f>
        <v>0</v>
      </c>
      <c r="OKJ334" s="535">
        <f t="shared" si="1460"/>
        <v>0</v>
      </c>
      <c r="OKK334" s="535">
        <f t="shared" si="1460"/>
        <v>0</v>
      </c>
      <c r="OKL334" s="535">
        <f t="shared" si="1460"/>
        <v>0</v>
      </c>
      <c r="OKM334" s="2"/>
      <c r="OKN334" s="402"/>
      <c r="OKO334" s="533" t="s">
        <v>287</v>
      </c>
      <c r="OKP334" s="2"/>
      <c r="OKQ334" s="535">
        <f t="shared" ref="OKQ334:OKT334" si="1461">OKQ301+OKQ314+OKQ327</f>
        <v>0</v>
      </c>
      <c r="OKR334" s="535">
        <f t="shared" si="1461"/>
        <v>0</v>
      </c>
      <c r="OKS334" s="535">
        <f t="shared" si="1461"/>
        <v>0</v>
      </c>
      <c r="OKT334" s="535">
        <f t="shared" si="1461"/>
        <v>0</v>
      </c>
      <c r="OKU334" s="2"/>
      <c r="OKV334" s="402"/>
      <c r="OKW334" s="533" t="s">
        <v>287</v>
      </c>
      <c r="OKX334" s="2"/>
      <c r="OKY334" s="535">
        <f t="shared" ref="OKY334:OLB334" si="1462">OKY301+OKY314+OKY327</f>
        <v>0</v>
      </c>
      <c r="OKZ334" s="535">
        <f t="shared" si="1462"/>
        <v>0</v>
      </c>
      <c r="OLA334" s="535">
        <f t="shared" si="1462"/>
        <v>0</v>
      </c>
      <c r="OLB334" s="535">
        <f t="shared" si="1462"/>
        <v>0</v>
      </c>
      <c r="OLC334" s="2"/>
      <c r="OLD334" s="402"/>
      <c r="OLE334" s="533" t="s">
        <v>287</v>
      </c>
      <c r="OLF334" s="2"/>
      <c r="OLG334" s="535">
        <f t="shared" ref="OLG334:OLJ334" si="1463">OLG301+OLG314+OLG327</f>
        <v>0</v>
      </c>
      <c r="OLH334" s="535">
        <f t="shared" si="1463"/>
        <v>0</v>
      </c>
      <c r="OLI334" s="535">
        <f t="shared" si="1463"/>
        <v>0</v>
      </c>
      <c r="OLJ334" s="535">
        <f t="shared" si="1463"/>
        <v>0</v>
      </c>
      <c r="OLK334" s="2"/>
      <c r="OLL334" s="402"/>
      <c r="OLM334" s="533" t="s">
        <v>287</v>
      </c>
      <c r="OLN334" s="2"/>
      <c r="OLO334" s="535">
        <f t="shared" ref="OLO334:OLR334" si="1464">OLO301+OLO314+OLO327</f>
        <v>0</v>
      </c>
      <c r="OLP334" s="535">
        <f t="shared" si="1464"/>
        <v>0</v>
      </c>
      <c r="OLQ334" s="535">
        <f t="shared" si="1464"/>
        <v>0</v>
      </c>
      <c r="OLR334" s="535">
        <f t="shared" si="1464"/>
        <v>0</v>
      </c>
      <c r="OLS334" s="2"/>
      <c r="OLT334" s="402"/>
      <c r="OLU334" s="533" t="s">
        <v>287</v>
      </c>
      <c r="OLV334" s="2"/>
      <c r="OLW334" s="535">
        <f t="shared" ref="OLW334:OLZ334" si="1465">OLW301+OLW314+OLW327</f>
        <v>0</v>
      </c>
      <c r="OLX334" s="535">
        <f t="shared" si="1465"/>
        <v>0</v>
      </c>
      <c r="OLY334" s="535">
        <f t="shared" si="1465"/>
        <v>0</v>
      </c>
      <c r="OLZ334" s="535">
        <f t="shared" si="1465"/>
        <v>0</v>
      </c>
      <c r="OMA334" s="2"/>
      <c r="OMB334" s="402"/>
      <c r="OMC334" s="533" t="s">
        <v>287</v>
      </c>
      <c r="OMD334" s="2"/>
      <c r="OME334" s="535">
        <f t="shared" ref="OME334:OMH334" si="1466">OME301+OME314+OME327</f>
        <v>0</v>
      </c>
      <c r="OMF334" s="535">
        <f t="shared" si="1466"/>
        <v>0</v>
      </c>
      <c r="OMG334" s="535">
        <f t="shared" si="1466"/>
        <v>0</v>
      </c>
      <c r="OMH334" s="535">
        <f t="shared" si="1466"/>
        <v>0</v>
      </c>
      <c r="OMI334" s="2"/>
      <c r="OMJ334" s="402"/>
      <c r="OMK334" s="533" t="s">
        <v>287</v>
      </c>
      <c r="OML334" s="2"/>
      <c r="OMM334" s="535">
        <f t="shared" ref="OMM334:OMP334" si="1467">OMM301+OMM314+OMM327</f>
        <v>0</v>
      </c>
      <c r="OMN334" s="535">
        <f t="shared" si="1467"/>
        <v>0</v>
      </c>
      <c r="OMO334" s="535">
        <f t="shared" si="1467"/>
        <v>0</v>
      </c>
      <c r="OMP334" s="535">
        <f t="shared" si="1467"/>
        <v>0</v>
      </c>
      <c r="OMQ334" s="2"/>
      <c r="OMR334" s="402"/>
      <c r="OMS334" s="533" t="s">
        <v>287</v>
      </c>
      <c r="OMT334" s="2"/>
      <c r="OMU334" s="535">
        <f t="shared" ref="OMU334:OMX334" si="1468">OMU301+OMU314+OMU327</f>
        <v>0</v>
      </c>
      <c r="OMV334" s="535">
        <f t="shared" si="1468"/>
        <v>0</v>
      </c>
      <c r="OMW334" s="535">
        <f t="shared" si="1468"/>
        <v>0</v>
      </c>
      <c r="OMX334" s="535">
        <f t="shared" si="1468"/>
        <v>0</v>
      </c>
      <c r="OMY334" s="2"/>
      <c r="OMZ334" s="402"/>
      <c r="ONA334" s="533" t="s">
        <v>287</v>
      </c>
      <c r="ONB334" s="2"/>
      <c r="ONC334" s="535">
        <f t="shared" ref="ONC334:ONF334" si="1469">ONC301+ONC314+ONC327</f>
        <v>0</v>
      </c>
      <c r="OND334" s="535">
        <f t="shared" si="1469"/>
        <v>0</v>
      </c>
      <c r="ONE334" s="535">
        <f t="shared" si="1469"/>
        <v>0</v>
      </c>
      <c r="ONF334" s="535">
        <f t="shared" si="1469"/>
        <v>0</v>
      </c>
      <c r="ONG334" s="2"/>
      <c r="ONH334" s="402"/>
      <c r="ONI334" s="533" t="s">
        <v>287</v>
      </c>
      <c r="ONJ334" s="2"/>
      <c r="ONK334" s="535">
        <f t="shared" ref="ONK334:ONN334" si="1470">ONK301+ONK314+ONK327</f>
        <v>0</v>
      </c>
      <c r="ONL334" s="535">
        <f t="shared" si="1470"/>
        <v>0</v>
      </c>
      <c r="ONM334" s="535">
        <f t="shared" si="1470"/>
        <v>0</v>
      </c>
      <c r="ONN334" s="535">
        <f t="shared" si="1470"/>
        <v>0</v>
      </c>
      <c r="ONO334" s="2"/>
      <c r="ONP334" s="402"/>
      <c r="ONQ334" s="533" t="s">
        <v>287</v>
      </c>
      <c r="ONR334" s="2"/>
      <c r="ONS334" s="535">
        <f t="shared" ref="ONS334:ONV334" si="1471">ONS301+ONS314+ONS327</f>
        <v>0</v>
      </c>
      <c r="ONT334" s="535">
        <f t="shared" si="1471"/>
        <v>0</v>
      </c>
      <c r="ONU334" s="535">
        <f t="shared" si="1471"/>
        <v>0</v>
      </c>
      <c r="ONV334" s="535">
        <f t="shared" si="1471"/>
        <v>0</v>
      </c>
      <c r="ONW334" s="2"/>
      <c r="ONX334" s="402"/>
      <c r="ONY334" s="533" t="s">
        <v>287</v>
      </c>
      <c r="ONZ334" s="2"/>
      <c r="OOA334" s="535">
        <f t="shared" ref="OOA334:OOD334" si="1472">OOA301+OOA314+OOA327</f>
        <v>0</v>
      </c>
      <c r="OOB334" s="535">
        <f t="shared" si="1472"/>
        <v>0</v>
      </c>
      <c r="OOC334" s="535">
        <f t="shared" si="1472"/>
        <v>0</v>
      </c>
      <c r="OOD334" s="535">
        <f t="shared" si="1472"/>
        <v>0</v>
      </c>
      <c r="OOE334" s="2"/>
      <c r="OOF334" s="402"/>
      <c r="OOG334" s="533" t="s">
        <v>287</v>
      </c>
      <c r="OOH334" s="2"/>
      <c r="OOI334" s="535">
        <f t="shared" ref="OOI334:OOL334" si="1473">OOI301+OOI314+OOI327</f>
        <v>0</v>
      </c>
      <c r="OOJ334" s="535">
        <f t="shared" si="1473"/>
        <v>0</v>
      </c>
      <c r="OOK334" s="535">
        <f t="shared" si="1473"/>
        <v>0</v>
      </c>
      <c r="OOL334" s="535">
        <f t="shared" si="1473"/>
        <v>0</v>
      </c>
      <c r="OOM334" s="2"/>
      <c r="OON334" s="402"/>
      <c r="OOO334" s="533" t="s">
        <v>287</v>
      </c>
      <c r="OOP334" s="2"/>
      <c r="OOQ334" s="535">
        <f t="shared" ref="OOQ334:OOT334" si="1474">OOQ301+OOQ314+OOQ327</f>
        <v>0</v>
      </c>
      <c r="OOR334" s="535">
        <f t="shared" si="1474"/>
        <v>0</v>
      </c>
      <c r="OOS334" s="535">
        <f t="shared" si="1474"/>
        <v>0</v>
      </c>
      <c r="OOT334" s="535">
        <f t="shared" si="1474"/>
        <v>0</v>
      </c>
      <c r="OOU334" s="2"/>
      <c r="OOV334" s="402"/>
      <c r="OOW334" s="533" t="s">
        <v>287</v>
      </c>
      <c r="OOX334" s="2"/>
      <c r="OOY334" s="535">
        <f t="shared" ref="OOY334:OPB334" si="1475">OOY301+OOY314+OOY327</f>
        <v>0</v>
      </c>
      <c r="OOZ334" s="535">
        <f t="shared" si="1475"/>
        <v>0</v>
      </c>
      <c r="OPA334" s="535">
        <f t="shared" si="1475"/>
        <v>0</v>
      </c>
      <c r="OPB334" s="535">
        <f t="shared" si="1475"/>
        <v>0</v>
      </c>
      <c r="OPC334" s="2"/>
      <c r="OPD334" s="402"/>
      <c r="OPE334" s="533" t="s">
        <v>287</v>
      </c>
      <c r="OPF334" s="2"/>
      <c r="OPG334" s="535">
        <f t="shared" ref="OPG334:OPJ334" si="1476">OPG301+OPG314+OPG327</f>
        <v>0</v>
      </c>
      <c r="OPH334" s="535">
        <f t="shared" si="1476"/>
        <v>0</v>
      </c>
      <c r="OPI334" s="535">
        <f t="shared" si="1476"/>
        <v>0</v>
      </c>
      <c r="OPJ334" s="535">
        <f t="shared" si="1476"/>
        <v>0</v>
      </c>
      <c r="OPK334" s="2"/>
      <c r="OPL334" s="402"/>
      <c r="OPM334" s="533" t="s">
        <v>287</v>
      </c>
      <c r="OPN334" s="2"/>
      <c r="OPO334" s="535">
        <f t="shared" ref="OPO334:OPR334" si="1477">OPO301+OPO314+OPO327</f>
        <v>0</v>
      </c>
      <c r="OPP334" s="535">
        <f t="shared" si="1477"/>
        <v>0</v>
      </c>
      <c r="OPQ334" s="535">
        <f t="shared" si="1477"/>
        <v>0</v>
      </c>
      <c r="OPR334" s="535">
        <f t="shared" si="1477"/>
        <v>0</v>
      </c>
      <c r="OPS334" s="2"/>
      <c r="OPT334" s="402"/>
      <c r="OPU334" s="533" t="s">
        <v>287</v>
      </c>
      <c r="OPV334" s="2"/>
      <c r="OPW334" s="535">
        <f t="shared" ref="OPW334:OPZ334" si="1478">OPW301+OPW314+OPW327</f>
        <v>0</v>
      </c>
      <c r="OPX334" s="535">
        <f t="shared" si="1478"/>
        <v>0</v>
      </c>
      <c r="OPY334" s="535">
        <f t="shared" si="1478"/>
        <v>0</v>
      </c>
      <c r="OPZ334" s="535">
        <f t="shared" si="1478"/>
        <v>0</v>
      </c>
      <c r="OQA334" s="2"/>
      <c r="OQB334" s="402"/>
      <c r="OQC334" s="533" t="s">
        <v>287</v>
      </c>
      <c r="OQD334" s="2"/>
      <c r="OQE334" s="535">
        <f t="shared" ref="OQE334:OQH334" si="1479">OQE301+OQE314+OQE327</f>
        <v>0</v>
      </c>
      <c r="OQF334" s="535">
        <f t="shared" si="1479"/>
        <v>0</v>
      </c>
      <c r="OQG334" s="535">
        <f t="shared" si="1479"/>
        <v>0</v>
      </c>
      <c r="OQH334" s="535">
        <f t="shared" si="1479"/>
        <v>0</v>
      </c>
      <c r="OQI334" s="2"/>
      <c r="OQJ334" s="402"/>
      <c r="OQK334" s="533" t="s">
        <v>287</v>
      </c>
      <c r="OQL334" s="2"/>
      <c r="OQM334" s="535">
        <f t="shared" ref="OQM334:OQP334" si="1480">OQM301+OQM314+OQM327</f>
        <v>0</v>
      </c>
      <c r="OQN334" s="535">
        <f t="shared" si="1480"/>
        <v>0</v>
      </c>
      <c r="OQO334" s="535">
        <f t="shared" si="1480"/>
        <v>0</v>
      </c>
      <c r="OQP334" s="535">
        <f t="shared" si="1480"/>
        <v>0</v>
      </c>
      <c r="OQQ334" s="2"/>
      <c r="OQR334" s="402"/>
      <c r="OQS334" s="533" t="s">
        <v>287</v>
      </c>
      <c r="OQT334" s="2"/>
      <c r="OQU334" s="535">
        <f t="shared" ref="OQU334:OQX334" si="1481">OQU301+OQU314+OQU327</f>
        <v>0</v>
      </c>
      <c r="OQV334" s="535">
        <f t="shared" si="1481"/>
        <v>0</v>
      </c>
      <c r="OQW334" s="535">
        <f t="shared" si="1481"/>
        <v>0</v>
      </c>
      <c r="OQX334" s="535">
        <f t="shared" si="1481"/>
        <v>0</v>
      </c>
      <c r="OQY334" s="2"/>
      <c r="OQZ334" s="402"/>
      <c r="ORA334" s="533" t="s">
        <v>287</v>
      </c>
      <c r="ORB334" s="2"/>
      <c r="ORC334" s="535">
        <f t="shared" ref="ORC334:ORF334" si="1482">ORC301+ORC314+ORC327</f>
        <v>0</v>
      </c>
      <c r="ORD334" s="535">
        <f t="shared" si="1482"/>
        <v>0</v>
      </c>
      <c r="ORE334" s="535">
        <f t="shared" si="1482"/>
        <v>0</v>
      </c>
      <c r="ORF334" s="535">
        <f t="shared" si="1482"/>
        <v>0</v>
      </c>
      <c r="ORG334" s="2"/>
      <c r="ORH334" s="402"/>
      <c r="ORI334" s="533" t="s">
        <v>287</v>
      </c>
      <c r="ORJ334" s="2"/>
      <c r="ORK334" s="535">
        <f t="shared" ref="ORK334:ORN334" si="1483">ORK301+ORK314+ORK327</f>
        <v>0</v>
      </c>
      <c r="ORL334" s="535">
        <f t="shared" si="1483"/>
        <v>0</v>
      </c>
      <c r="ORM334" s="535">
        <f t="shared" si="1483"/>
        <v>0</v>
      </c>
      <c r="ORN334" s="535">
        <f t="shared" si="1483"/>
        <v>0</v>
      </c>
      <c r="ORO334" s="2"/>
      <c r="ORP334" s="402"/>
      <c r="ORQ334" s="533" t="s">
        <v>287</v>
      </c>
      <c r="ORR334" s="2"/>
      <c r="ORS334" s="535">
        <f t="shared" ref="ORS334:ORV334" si="1484">ORS301+ORS314+ORS327</f>
        <v>0</v>
      </c>
      <c r="ORT334" s="535">
        <f t="shared" si="1484"/>
        <v>0</v>
      </c>
      <c r="ORU334" s="535">
        <f t="shared" si="1484"/>
        <v>0</v>
      </c>
      <c r="ORV334" s="535">
        <f t="shared" si="1484"/>
        <v>0</v>
      </c>
      <c r="ORW334" s="2"/>
      <c r="ORX334" s="402"/>
      <c r="ORY334" s="533" t="s">
        <v>287</v>
      </c>
      <c r="ORZ334" s="2"/>
      <c r="OSA334" s="535">
        <f t="shared" ref="OSA334:OSD334" si="1485">OSA301+OSA314+OSA327</f>
        <v>0</v>
      </c>
      <c r="OSB334" s="535">
        <f t="shared" si="1485"/>
        <v>0</v>
      </c>
      <c r="OSC334" s="535">
        <f t="shared" si="1485"/>
        <v>0</v>
      </c>
      <c r="OSD334" s="535">
        <f t="shared" si="1485"/>
        <v>0</v>
      </c>
      <c r="OSE334" s="2"/>
      <c r="OSF334" s="402"/>
      <c r="OSG334" s="533" t="s">
        <v>287</v>
      </c>
      <c r="OSH334" s="2"/>
      <c r="OSI334" s="535">
        <f t="shared" ref="OSI334:OSL334" si="1486">OSI301+OSI314+OSI327</f>
        <v>0</v>
      </c>
      <c r="OSJ334" s="535">
        <f t="shared" si="1486"/>
        <v>0</v>
      </c>
      <c r="OSK334" s="535">
        <f t="shared" si="1486"/>
        <v>0</v>
      </c>
      <c r="OSL334" s="535">
        <f t="shared" si="1486"/>
        <v>0</v>
      </c>
      <c r="OSM334" s="2"/>
      <c r="OSN334" s="402"/>
      <c r="OSO334" s="533" t="s">
        <v>287</v>
      </c>
      <c r="OSP334" s="2"/>
      <c r="OSQ334" s="535">
        <f t="shared" ref="OSQ334:OST334" si="1487">OSQ301+OSQ314+OSQ327</f>
        <v>0</v>
      </c>
      <c r="OSR334" s="535">
        <f t="shared" si="1487"/>
        <v>0</v>
      </c>
      <c r="OSS334" s="535">
        <f t="shared" si="1487"/>
        <v>0</v>
      </c>
      <c r="OST334" s="535">
        <f t="shared" si="1487"/>
        <v>0</v>
      </c>
      <c r="OSU334" s="2"/>
      <c r="OSV334" s="402"/>
      <c r="OSW334" s="533" t="s">
        <v>287</v>
      </c>
      <c r="OSX334" s="2"/>
      <c r="OSY334" s="535">
        <f t="shared" ref="OSY334:OTB334" si="1488">OSY301+OSY314+OSY327</f>
        <v>0</v>
      </c>
      <c r="OSZ334" s="535">
        <f t="shared" si="1488"/>
        <v>0</v>
      </c>
      <c r="OTA334" s="535">
        <f t="shared" si="1488"/>
        <v>0</v>
      </c>
      <c r="OTB334" s="535">
        <f t="shared" si="1488"/>
        <v>0</v>
      </c>
      <c r="OTC334" s="2"/>
      <c r="OTD334" s="402"/>
      <c r="OTE334" s="533" t="s">
        <v>287</v>
      </c>
      <c r="OTF334" s="2"/>
      <c r="OTG334" s="535">
        <f t="shared" ref="OTG334:OTJ334" si="1489">OTG301+OTG314+OTG327</f>
        <v>0</v>
      </c>
      <c r="OTH334" s="535">
        <f t="shared" si="1489"/>
        <v>0</v>
      </c>
      <c r="OTI334" s="535">
        <f t="shared" si="1489"/>
        <v>0</v>
      </c>
      <c r="OTJ334" s="535">
        <f t="shared" si="1489"/>
        <v>0</v>
      </c>
      <c r="OTK334" s="2"/>
      <c r="OTL334" s="402"/>
      <c r="OTM334" s="533" t="s">
        <v>287</v>
      </c>
      <c r="OTN334" s="2"/>
      <c r="OTO334" s="535">
        <f t="shared" ref="OTO334:OTR334" si="1490">OTO301+OTO314+OTO327</f>
        <v>0</v>
      </c>
      <c r="OTP334" s="535">
        <f t="shared" si="1490"/>
        <v>0</v>
      </c>
      <c r="OTQ334" s="535">
        <f t="shared" si="1490"/>
        <v>0</v>
      </c>
      <c r="OTR334" s="535">
        <f t="shared" si="1490"/>
        <v>0</v>
      </c>
      <c r="OTS334" s="2"/>
      <c r="OTT334" s="402"/>
      <c r="OTU334" s="533" t="s">
        <v>287</v>
      </c>
      <c r="OTV334" s="2"/>
      <c r="OTW334" s="535">
        <f t="shared" ref="OTW334:OTZ334" si="1491">OTW301+OTW314+OTW327</f>
        <v>0</v>
      </c>
      <c r="OTX334" s="535">
        <f t="shared" si="1491"/>
        <v>0</v>
      </c>
      <c r="OTY334" s="535">
        <f t="shared" si="1491"/>
        <v>0</v>
      </c>
      <c r="OTZ334" s="535">
        <f t="shared" si="1491"/>
        <v>0</v>
      </c>
      <c r="OUA334" s="2"/>
      <c r="OUB334" s="402"/>
      <c r="OUC334" s="533" t="s">
        <v>287</v>
      </c>
      <c r="OUD334" s="2"/>
      <c r="OUE334" s="535">
        <f t="shared" ref="OUE334:OUH334" si="1492">OUE301+OUE314+OUE327</f>
        <v>0</v>
      </c>
      <c r="OUF334" s="535">
        <f t="shared" si="1492"/>
        <v>0</v>
      </c>
      <c r="OUG334" s="535">
        <f t="shared" si="1492"/>
        <v>0</v>
      </c>
      <c r="OUH334" s="535">
        <f t="shared" si="1492"/>
        <v>0</v>
      </c>
      <c r="OUI334" s="2"/>
      <c r="OUJ334" s="402"/>
      <c r="OUK334" s="533" t="s">
        <v>287</v>
      </c>
      <c r="OUL334" s="2"/>
      <c r="OUM334" s="535">
        <f t="shared" ref="OUM334:OUP334" si="1493">OUM301+OUM314+OUM327</f>
        <v>0</v>
      </c>
      <c r="OUN334" s="535">
        <f t="shared" si="1493"/>
        <v>0</v>
      </c>
      <c r="OUO334" s="535">
        <f t="shared" si="1493"/>
        <v>0</v>
      </c>
      <c r="OUP334" s="535">
        <f t="shared" si="1493"/>
        <v>0</v>
      </c>
      <c r="OUQ334" s="2"/>
      <c r="OUR334" s="402"/>
      <c r="OUS334" s="533" t="s">
        <v>287</v>
      </c>
      <c r="OUT334" s="2"/>
      <c r="OUU334" s="535">
        <f t="shared" ref="OUU334:OUX334" si="1494">OUU301+OUU314+OUU327</f>
        <v>0</v>
      </c>
      <c r="OUV334" s="535">
        <f t="shared" si="1494"/>
        <v>0</v>
      </c>
      <c r="OUW334" s="535">
        <f t="shared" si="1494"/>
        <v>0</v>
      </c>
      <c r="OUX334" s="535">
        <f t="shared" si="1494"/>
        <v>0</v>
      </c>
      <c r="OUY334" s="2"/>
      <c r="OUZ334" s="402"/>
      <c r="OVA334" s="533" t="s">
        <v>287</v>
      </c>
      <c r="OVB334" s="2"/>
      <c r="OVC334" s="535">
        <f t="shared" ref="OVC334:OVF334" si="1495">OVC301+OVC314+OVC327</f>
        <v>0</v>
      </c>
      <c r="OVD334" s="535">
        <f t="shared" si="1495"/>
        <v>0</v>
      </c>
      <c r="OVE334" s="535">
        <f t="shared" si="1495"/>
        <v>0</v>
      </c>
      <c r="OVF334" s="535">
        <f t="shared" si="1495"/>
        <v>0</v>
      </c>
      <c r="OVG334" s="2"/>
      <c r="OVH334" s="402"/>
      <c r="OVI334" s="533" t="s">
        <v>287</v>
      </c>
      <c r="OVJ334" s="2"/>
      <c r="OVK334" s="535">
        <f t="shared" ref="OVK334:OVN334" si="1496">OVK301+OVK314+OVK327</f>
        <v>0</v>
      </c>
      <c r="OVL334" s="535">
        <f t="shared" si="1496"/>
        <v>0</v>
      </c>
      <c r="OVM334" s="535">
        <f t="shared" si="1496"/>
        <v>0</v>
      </c>
      <c r="OVN334" s="535">
        <f t="shared" si="1496"/>
        <v>0</v>
      </c>
      <c r="OVO334" s="2"/>
      <c r="OVP334" s="402"/>
      <c r="OVQ334" s="533" t="s">
        <v>287</v>
      </c>
      <c r="OVR334" s="2"/>
      <c r="OVS334" s="535">
        <f t="shared" ref="OVS334:OVV334" si="1497">OVS301+OVS314+OVS327</f>
        <v>0</v>
      </c>
      <c r="OVT334" s="535">
        <f t="shared" si="1497"/>
        <v>0</v>
      </c>
      <c r="OVU334" s="535">
        <f t="shared" si="1497"/>
        <v>0</v>
      </c>
      <c r="OVV334" s="535">
        <f t="shared" si="1497"/>
        <v>0</v>
      </c>
      <c r="OVW334" s="2"/>
      <c r="OVX334" s="402"/>
      <c r="OVY334" s="533" t="s">
        <v>287</v>
      </c>
      <c r="OVZ334" s="2"/>
      <c r="OWA334" s="535">
        <f t="shared" ref="OWA334:OWD334" si="1498">OWA301+OWA314+OWA327</f>
        <v>0</v>
      </c>
      <c r="OWB334" s="535">
        <f t="shared" si="1498"/>
        <v>0</v>
      </c>
      <c r="OWC334" s="535">
        <f t="shared" si="1498"/>
        <v>0</v>
      </c>
      <c r="OWD334" s="535">
        <f t="shared" si="1498"/>
        <v>0</v>
      </c>
      <c r="OWE334" s="2"/>
      <c r="OWF334" s="402"/>
      <c r="OWG334" s="533" t="s">
        <v>287</v>
      </c>
      <c r="OWH334" s="2"/>
      <c r="OWI334" s="535">
        <f t="shared" ref="OWI334:OWL334" si="1499">OWI301+OWI314+OWI327</f>
        <v>0</v>
      </c>
      <c r="OWJ334" s="535">
        <f t="shared" si="1499"/>
        <v>0</v>
      </c>
      <c r="OWK334" s="535">
        <f t="shared" si="1499"/>
        <v>0</v>
      </c>
      <c r="OWL334" s="535">
        <f t="shared" si="1499"/>
        <v>0</v>
      </c>
      <c r="OWM334" s="2"/>
      <c r="OWN334" s="402"/>
      <c r="OWO334" s="533" t="s">
        <v>287</v>
      </c>
      <c r="OWP334" s="2"/>
      <c r="OWQ334" s="535">
        <f t="shared" ref="OWQ334:OWT334" si="1500">OWQ301+OWQ314+OWQ327</f>
        <v>0</v>
      </c>
      <c r="OWR334" s="535">
        <f t="shared" si="1500"/>
        <v>0</v>
      </c>
      <c r="OWS334" s="535">
        <f t="shared" si="1500"/>
        <v>0</v>
      </c>
      <c r="OWT334" s="535">
        <f t="shared" si="1500"/>
        <v>0</v>
      </c>
      <c r="OWU334" s="2"/>
      <c r="OWV334" s="402"/>
      <c r="OWW334" s="533" t="s">
        <v>287</v>
      </c>
      <c r="OWX334" s="2"/>
      <c r="OWY334" s="535">
        <f t="shared" ref="OWY334:OXB334" si="1501">OWY301+OWY314+OWY327</f>
        <v>0</v>
      </c>
      <c r="OWZ334" s="535">
        <f t="shared" si="1501"/>
        <v>0</v>
      </c>
      <c r="OXA334" s="535">
        <f t="shared" si="1501"/>
        <v>0</v>
      </c>
      <c r="OXB334" s="535">
        <f t="shared" si="1501"/>
        <v>0</v>
      </c>
      <c r="OXC334" s="2"/>
      <c r="OXD334" s="402"/>
      <c r="OXE334" s="533" t="s">
        <v>287</v>
      </c>
      <c r="OXF334" s="2"/>
      <c r="OXG334" s="535">
        <f t="shared" ref="OXG334:OXJ334" si="1502">OXG301+OXG314+OXG327</f>
        <v>0</v>
      </c>
      <c r="OXH334" s="535">
        <f t="shared" si="1502"/>
        <v>0</v>
      </c>
      <c r="OXI334" s="535">
        <f t="shared" si="1502"/>
        <v>0</v>
      </c>
      <c r="OXJ334" s="535">
        <f t="shared" si="1502"/>
        <v>0</v>
      </c>
      <c r="OXK334" s="2"/>
      <c r="OXL334" s="402"/>
      <c r="OXM334" s="533" t="s">
        <v>287</v>
      </c>
      <c r="OXN334" s="2"/>
      <c r="OXO334" s="535">
        <f t="shared" ref="OXO334:OXR334" si="1503">OXO301+OXO314+OXO327</f>
        <v>0</v>
      </c>
      <c r="OXP334" s="535">
        <f t="shared" si="1503"/>
        <v>0</v>
      </c>
      <c r="OXQ334" s="535">
        <f t="shared" si="1503"/>
        <v>0</v>
      </c>
      <c r="OXR334" s="535">
        <f t="shared" si="1503"/>
        <v>0</v>
      </c>
      <c r="OXS334" s="2"/>
      <c r="OXT334" s="402"/>
      <c r="OXU334" s="533" t="s">
        <v>287</v>
      </c>
      <c r="OXV334" s="2"/>
      <c r="OXW334" s="535">
        <f t="shared" ref="OXW334:OXZ334" si="1504">OXW301+OXW314+OXW327</f>
        <v>0</v>
      </c>
      <c r="OXX334" s="535">
        <f t="shared" si="1504"/>
        <v>0</v>
      </c>
      <c r="OXY334" s="535">
        <f t="shared" si="1504"/>
        <v>0</v>
      </c>
      <c r="OXZ334" s="535">
        <f t="shared" si="1504"/>
        <v>0</v>
      </c>
      <c r="OYA334" s="2"/>
      <c r="OYB334" s="402"/>
      <c r="OYC334" s="533" t="s">
        <v>287</v>
      </c>
      <c r="OYD334" s="2"/>
      <c r="OYE334" s="535">
        <f t="shared" ref="OYE334:OYH334" si="1505">OYE301+OYE314+OYE327</f>
        <v>0</v>
      </c>
      <c r="OYF334" s="535">
        <f t="shared" si="1505"/>
        <v>0</v>
      </c>
      <c r="OYG334" s="535">
        <f t="shared" si="1505"/>
        <v>0</v>
      </c>
      <c r="OYH334" s="535">
        <f t="shared" si="1505"/>
        <v>0</v>
      </c>
      <c r="OYI334" s="2"/>
      <c r="OYJ334" s="402"/>
      <c r="OYK334" s="533" t="s">
        <v>287</v>
      </c>
      <c r="OYL334" s="2"/>
      <c r="OYM334" s="535">
        <f t="shared" ref="OYM334:OYP334" si="1506">OYM301+OYM314+OYM327</f>
        <v>0</v>
      </c>
      <c r="OYN334" s="535">
        <f t="shared" si="1506"/>
        <v>0</v>
      </c>
      <c r="OYO334" s="535">
        <f t="shared" si="1506"/>
        <v>0</v>
      </c>
      <c r="OYP334" s="535">
        <f t="shared" si="1506"/>
        <v>0</v>
      </c>
      <c r="OYQ334" s="2"/>
      <c r="OYR334" s="402"/>
      <c r="OYS334" s="533" t="s">
        <v>287</v>
      </c>
      <c r="OYT334" s="2"/>
      <c r="OYU334" s="535">
        <f t="shared" ref="OYU334:OYX334" si="1507">OYU301+OYU314+OYU327</f>
        <v>0</v>
      </c>
      <c r="OYV334" s="535">
        <f t="shared" si="1507"/>
        <v>0</v>
      </c>
      <c r="OYW334" s="535">
        <f t="shared" si="1507"/>
        <v>0</v>
      </c>
      <c r="OYX334" s="535">
        <f t="shared" si="1507"/>
        <v>0</v>
      </c>
      <c r="OYY334" s="2"/>
      <c r="OYZ334" s="402"/>
      <c r="OZA334" s="533" t="s">
        <v>287</v>
      </c>
      <c r="OZB334" s="2"/>
      <c r="OZC334" s="535">
        <f t="shared" ref="OZC334:OZF334" si="1508">OZC301+OZC314+OZC327</f>
        <v>0</v>
      </c>
      <c r="OZD334" s="535">
        <f t="shared" si="1508"/>
        <v>0</v>
      </c>
      <c r="OZE334" s="535">
        <f t="shared" si="1508"/>
        <v>0</v>
      </c>
      <c r="OZF334" s="535">
        <f t="shared" si="1508"/>
        <v>0</v>
      </c>
      <c r="OZG334" s="2"/>
      <c r="OZH334" s="402"/>
      <c r="OZI334" s="533" t="s">
        <v>287</v>
      </c>
      <c r="OZJ334" s="2"/>
      <c r="OZK334" s="535">
        <f t="shared" ref="OZK334:OZN334" si="1509">OZK301+OZK314+OZK327</f>
        <v>0</v>
      </c>
      <c r="OZL334" s="535">
        <f t="shared" si="1509"/>
        <v>0</v>
      </c>
      <c r="OZM334" s="535">
        <f t="shared" si="1509"/>
        <v>0</v>
      </c>
      <c r="OZN334" s="535">
        <f t="shared" si="1509"/>
        <v>0</v>
      </c>
      <c r="OZO334" s="2"/>
      <c r="OZP334" s="402"/>
      <c r="OZQ334" s="533" t="s">
        <v>287</v>
      </c>
      <c r="OZR334" s="2"/>
      <c r="OZS334" s="535">
        <f t="shared" ref="OZS334:OZV334" si="1510">OZS301+OZS314+OZS327</f>
        <v>0</v>
      </c>
      <c r="OZT334" s="535">
        <f t="shared" si="1510"/>
        <v>0</v>
      </c>
      <c r="OZU334" s="535">
        <f t="shared" si="1510"/>
        <v>0</v>
      </c>
      <c r="OZV334" s="535">
        <f t="shared" si="1510"/>
        <v>0</v>
      </c>
      <c r="OZW334" s="2"/>
      <c r="OZX334" s="402"/>
      <c r="OZY334" s="533" t="s">
        <v>287</v>
      </c>
      <c r="OZZ334" s="2"/>
      <c r="PAA334" s="535">
        <f t="shared" ref="PAA334:PAD334" si="1511">PAA301+PAA314+PAA327</f>
        <v>0</v>
      </c>
      <c r="PAB334" s="535">
        <f t="shared" si="1511"/>
        <v>0</v>
      </c>
      <c r="PAC334" s="535">
        <f t="shared" si="1511"/>
        <v>0</v>
      </c>
      <c r="PAD334" s="535">
        <f t="shared" si="1511"/>
        <v>0</v>
      </c>
      <c r="PAE334" s="2"/>
      <c r="PAF334" s="402"/>
      <c r="PAG334" s="533" t="s">
        <v>287</v>
      </c>
      <c r="PAH334" s="2"/>
      <c r="PAI334" s="535">
        <f t="shared" ref="PAI334:PAL334" si="1512">PAI301+PAI314+PAI327</f>
        <v>0</v>
      </c>
      <c r="PAJ334" s="535">
        <f t="shared" si="1512"/>
        <v>0</v>
      </c>
      <c r="PAK334" s="535">
        <f t="shared" si="1512"/>
        <v>0</v>
      </c>
      <c r="PAL334" s="535">
        <f t="shared" si="1512"/>
        <v>0</v>
      </c>
      <c r="PAM334" s="2"/>
      <c r="PAN334" s="402"/>
      <c r="PAO334" s="533" t="s">
        <v>287</v>
      </c>
      <c r="PAP334" s="2"/>
      <c r="PAQ334" s="535">
        <f t="shared" ref="PAQ334:PAT334" si="1513">PAQ301+PAQ314+PAQ327</f>
        <v>0</v>
      </c>
      <c r="PAR334" s="535">
        <f t="shared" si="1513"/>
        <v>0</v>
      </c>
      <c r="PAS334" s="535">
        <f t="shared" si="1513"/>
        <v>0</v>
      </c>
      <c r="PAT334" s="535">
        <f t="shared" si="1513"/>
        <v>0</v>
      </c>
      <c r="PAU334" s="2"/>
      <c r="PAV334" s="402"/>
      <c r="PAW334" s="533" t="s">
        <v>287</v>
      </c>
      <c r="PAX334" s="2"/>
      <c r="PAY334" s="535">
        <f t="shared" ref="PAY334:PBB334" si="1514">PAY301+PAY314+PAY327</f>
        <v>0</v>
      </c>
      <c r="PAZ334" s="535">
        <f t="shared" si="1514"/>
        <v>0</v>
      </c>
      <c r="PBA334" s="535">
        <f t="shared" si="1514"/>
        <v>0</v>
      </c>
      <c r="PBB334" s="535">
        <f t="shared" si="1514"/>
        <v>0</v>
      </c>
      <c r="PBC334" s="2"/>
      <c r="PBD334" s="402"/>
      <c r="PBE334" s="533" t="s">
        <v>287</v>
      </c>
      <c r="PBF334" s="2"/>
      <c r="PBG334" s="535">
        <f t="shared" ref="PBG334:PBJ334" si="1515">PBG301+PBG314+PBG327</f>
        <v>0</v>
      </c>
      <c r="PBH334" s="535">
        <f t="shared" si="1515"/>
        <v>0</v>
      </c>
      <c r="PBI334" s="535">
        <f t="shared" si="1515"/>
        <v>0</v>
      </c>
      <c r="PBJ334" s="535">
        <f t="shared" si="1515"/>
        <v>0</v>
      </c>
      <c r="PBK334" s="2"/>
      <c r="PBL334" s="402"/>
      <c r="PBM334" s="533" t="s">
        <v>287</v>
      </c>
      <c r="PBN334" s="2"/>
      <c r="PBO334" s="535">
        <f t="shared" ref="PBO334:PBR334" si="1516">PBO301+PBO314+PBO327</f>
        <v>0</v>
      </c>
      <c r="PBP334" s="535">
        <f t="shared" si="1516"/>
        <v>0</v>
      </c>
      <c r="PBQ334" s="535">
        <f t="shared" si="1516"/>
        <v>0</v>
      </c>
      <c r="PBR334" s="535">
        <f t="shared" si="1516"/>
        <v>0</v>
      </c>
      <c r="PBS334" s="2"/>
      <c r="PBT334" s="402"/>
      <c r="PBU334" s="533" t="s">
        <v>287</v>
      </c>
      <c r="PBV334" s="2"/>
      <c r="PBW334" s="535">
        <f t="shared" ref="PBW334:PBZ334" si="1517">PBW301+PBW314+PBW327</f>
        <v>0</v>
      </c>
      <c r="PBX334" s="535">
        <f t="shared" si="1517"/>
        <v>0</v>
      </c>
      <c r="PBY334" s="535">
        <f t="shared" si="1517"/>
        <v>0</v>
      </c>
      <c r="PBZ334" s="535">
        <f t="shared" si="1517"/>
        <v>0</v>
      </c>
      <c r="PCA334" s="2"/>
      <c r="PCB334" s="402"/>
      <c r="PCC334" s="533" t="s">
        <v>287</v>
      </c>
      <c r="PCD334" s="2"/>
      <c r="PCE334" s="535">
        <f t="shared" ref="PCE334:PCH334" si="1518">PCE301+PCE314+PCE327</f>
        <v>0</v>
      </c>
      <c r="PCF334" s="535">
        <f t="shared" si="1518"/>
        <v>0</v>
      </c>
      <c r="PCG334" s="535">
        <f t="shared" si="1518"/>
        <v>0</v>
      </c>
      <c r="PCH334" s="535">
        <f t="shared" si="1518"/>
        <v>0</v>
      </c>
      <c r="PCI334" s="2"/>
      <c r="PCJ334" s="402"/>
      <c r="PCK334" s="533" t="s">
        <v>287</v>
      </c>
      <c r="PCL334" s="2"/>
      <c r="PCM334" s="535">
        <f t="shared" ref="PCM334:PCP334" si="1519">PCM301+PCM314+PCM327</f>
        <v>0</v>
      </c>
      <c r="PCN334" s="535">
        <f t="shared" si="1519"/>
        <v>0</v>
      </c>
      <c r="PCO334" s="535">
        <f t="shared" si="1519"/>
        <v>0</v>
      </c>
      <c r="PCP334" s="535">
        <f t="shared" si="1519"/>
        <v>0</v>
      </c>
      <c r="PCQ334" s="2"/>
      <c r="PCR334" s="402"/>
      <c r="PCS334" s="533" t="s">
        <v>287</v>
      </c>
      <c r="PCT334" s="2"/>
      <c r="PCU334" s="535">
        <f t="shared" ref="PCU334:PCX334" si="1520">PCU301+PCU314+PCU327</f>
        <v>0</v>
      </c>
      <c r="PCV334" s="535">
        <f t="shared" si="1520"/>
        <v>0</v>
      </c>
      <c r="PCW334" s="535">
        <f t="shared" si="1520"/>
        <v>0</v>
      </c>
      <c r="PCX334" s="535">
        <f t="shared" si="1520"/>
        <v>0</v>
      </c>
      <c r="PCY334" s="2"/>
      <c r="PCZ334" s="402"/>
      <c r="PDA334" s="533" t="s">
        <v>287</v>
      </c>
      <c r="PDB334" s="2"/>
      <c r="PDC334" s="535">
        <f t="shared" ref="PDC334:PDF334" si="1521">PDC301+PDC314+PDC327</f>
        <v>0</v>
      </c>
      <c r="PDD334" s="535">
        <f t="shared" si="1521"/>
        <v>0</v>
      </c>
      <c r="PDE334" s="535">
        <f t="shared" si="1521"/>
        <v>0</v>
      </c>
      <c r="PDF334" s="535">
        <f t="shared" si="1521"/>
        <v>0</v>
      </c>
      <c r="PDG334" s="2"/>
      <c r="PDH334" s="402"/>
      <c r="PDI334" s="533" t="s">
        <v>287</v>
      </c>
      <c r="PDJ334" s="2"/>
      <c r="PDK334" s="535">
        <f t="shared" ref="PDK334:PDN334" si="1522">PDK301+PDK314+PDK327</f>
        <v>0</v>
      </c>
      <c r="PDL334" s="535">
        <f t="shared" si="1522"/>
        <v>0</v>
      </c>
      <c r="PDM334" s="535">
        <f t="shared" si="1522"/>
        <v>0</v>
      </c>
      <c r="PDN334" s="535">
        <f t="shared" si="1522"/>
        <v>0</v>
      </c>
      <c r="PDO334" s="2"/>
      <c r="PDP334" s="402"/>
      <c r="PDQ334" s="533" t="s">
        <v>287</v>
      </c>
      <c r="PDR334" s="2"/>
      <c r="PDS334" s="535">
        <f t="shared" ref="PDS334:PDV334" si="1523">PDS301+PDS314+PDS327</f>
        <v>0</v>
      </c>
      <c r="PDT334" s="535">
        <f t="shared" si="1523"/>
        <v>0</v>
      </c>
      <c r="PDU334" s="535">
        <f t="shared" si="1523"/>
        <v>0</v>
      </c>
      <c r="PDV334" s="535">
        <f t="shared" si="1523"/>
        <v>0</v>
      </c>
      <c r="PDW334" s="2"/>
      <c r="PDX334" s="402"/>
      <c r="PDY334" s="533" t="s">
        <v>287</v>
      </c>
      <c r="PDZ334" s="2"/>
      <c r="PEA334" s="535">
        <f t="shared" ref="PEA334:PED334" si="1524">PEA301+PEA314+PEA327</f>
        <v>0</v>
      </c>
      <c r="PEB334" s="535">
        <f t="shared" si="1524"/>
        <v>0</v>
      </c>
      <c r="PEC334" s="535">
        <f t="shared" si="1524"/>
        <v>0</v>
      </c>
      <c r="PED334" s="535">
        <f t="shared" si="1524"/>
        <v>0</v>
      </c>
      <c r="PEE334" s="2"/>
      <c r="PEF334" s="402"/>
      <c r="PEG334" s="533" t="s">
        <v>287</v>
      </c>
      <c r="PEH334" s="2"/>
      <c r="PEI334" s="535">
        <f t="shared" ref="PEI334:PEL334" si="1525">PEI301+PEI314+PEI327</f>
        <v>0</v>
      </c>
      <c r="PEJ334" s="535">
        <f t="shared" si="1525"/>
        <v>0</v>
      </c>
      <c r="PEK334" s="535">
        <f t="shared" si="1525"/>
        <v>0</v>
      </c>
      <c r="PEL334" s="535">
        <f t="shared" si="1525"/>
        <v>0</v>
      </c>
      <c r="PEM334" s="2"/>
      <c r="PEN334" s="402"/>
      <c r="PEO334" s="533" t="s">
        <v>287</v>
      </c>
      <c r="PEP334" s="2"/>
      <c r="PEQ334" s="535">
        <f t="shared" ref="PEQ334:PET334" si="1526">PEQ301+PEQ314+PEQ327</f>
        <v>0</v>
      </c>
      <c r="PER334" s="535">
        <f t="shared" si="1526"/>
        <v>0</v>
      </c>
      <c r="PES334" s="535">
        <f t="shared" si="1526"/>
        <v>0</v>
      </c>
      <c r="PET334" s="535">
        <f t="shared" si="1526"/>
        <v>0</v>
      </c>
      <c r="PEU334" s="2"/>
      <c r="PEV334" s="402"/>
      <c r="PEW334" s="533" t="s">
        <v>287</v>
      </c>
      <c r="PEX334" s="2"/>
      <c r="PEY334" s="535">
        <f t="shared" ref="PEY334:PFB334" si="1527">PEY301+PEY314+PEY327</f>
        <v>0</v>
      </c>
      <c r="PEZ334" s="535">
        <f t="shared" si="1527"/>
        <v>0</v>
      </c>
      <c r="PFA334" s="535">
        <f t="shared" si="1527"/>
        <v>0</v>
      </c>
      <c r="PFB334" s="535">
        <f t="shared" si="1527"/>
        <v>0</v>
      </c>
      <c r="PFC334" s="2"/>
      <c r="PFD334" s="402"/>
      <c r="PFE334" s="533" t="s">
        <v>287</v>
      </c>
      <c r="PFF334" s="2"/>
      <c r="PFG334" s="535">
        <f t="shared" ref="PFG334:PFJ334" si="1528">PFG301+PFG314+PFG327</f>
        <v>0</v>
      </c>
      <c r="PFH334" s="535">
        <f t="shared" si="1528"/>
        <v>0</v>
      </c>
      <c r="PFI334" s="535">
        <f t="shared" si="1528"/>
        <v>0</v>
      </c>
      <c r="PFJ334" s="535">
        <f t="shared" si="1528"/>
        <v>0</v>
      </c>
      <c r="PFK334" s="2"/>
      <c r="PFL334" s="402"/>
      <c r="PFM334" s="533" t="s">
        <v>287</v>
      </c>
      <c r="PFN334" s="2"/>
      <c r="PFO334" s="535">
        <f t="shared" ref="PFO334:PFR334" si="1529">PFO301+PFO314+PFO327</f>
        <v>0</v>
      </c>
      <c r="PFP334" s="535">
        <f t="shared" si="1529"/>
        <v>0</v>
      </c>
      <c r="PFQ334" s="535">
        <f t="shared" si="1529"/>
        <v>0</v>
      </c>
      <c r="PFR334" s="535">
        <f t="shared" si="1529"/>
        <v>0</v>
      </c>
      <c r="PFS334" s="2"/>
      <c r="PFT334" s="402"/>
      <c r="PFU334" s="533" t="s">
        <v>287</v>
      </c>
      <c r="PFV334" s="2"/>
      <c r="PFW334" s="535">
        <f t="shared" ref="PFW334:PFZ334" si="1530">PFW301+PFW314+PFW327</f>
        <v>0</v>
      </c>
      <c r="PFX334" s="535">
        <f t="shared" si="1530"/>
        <v>0</v>
      </c>
      <c r="PFY334" s="535">
        <f t="shared" si="1530"/>
        <v>0</v>
      </c>
      <c r="PFZ334" s="535">
        <f t="shared" si="1530"/>
        <v>0</v>
      </c>
      <c r="PGA334" s="2"/>
      <c r="PGB334" s="402"/>
      <c r="PGC334" s="533" t="s">
        <v>287</v>
      </c>
      <c r="PGD334" s="2"/>
      <c r="PGE334" s="535">
        <f t="shared" ref="PGE334:PGH334" si="1531">PGE301+PGE314+PGE327</f>
        <v>0</v>
      </c>
      <c r="PGF334" s="535">
        <f t="shared" si="1531"/>
        <v>0</v>
      </c>
      <c r="PGG334" s="535">
        <f t="shared" si="1531"/>
        <v>0</v>
      </c>
      <c r="PGH334" s="535">
        <f t="shared" si="1531"/>
        <v>0</v>
      </c>
      <c r="PGI334" s="2"/>
      <c r="PGJ334" s="402"/>
      <c r="PGK334" s="533" t="s">
        <v>287</v>
      </c>
      <c r="PGL334" s="2"/>
      <c r="PGM334" s="535">
        <f t="shared" ref="PGM334:PGP334" si="1532">PGM301+PGM314+PGM327</f>
        <v>0</v>
      </c>
      <c r="PGN334" s="535">
        <f t="shared" si="1532"/>
        <v>0</v>
      </c>
      <c r="PGO334" s="535">
        <f t="shared" si="1532"/>
        <v>0</v>
      </c>
      <c r="PGP334" s="535">
        <f t="shared" si="1532"/>
        <v>0</v>
      </c>
      <c r="PGQ334" s="2"/>
      <c r="PGR334" s="402"/>
      <c r="PGS334" s="533" t="s">
        <v>287</v>
      </c>
      <c r="PGT334" s="2"/>
      <c r="PGU334" s="535">
        <f t="shared" ref="PGU334:PGX334" si="1533">PGU301+PGU314+PGU327</f>
        <v>0</v>
      </c>
      <c r="PGV334" s="535">
        <f t="shared" si="1533"/>
        <v>0</v>
      </c>
      <c r="PGW334" s="535">
        <f t="shared" si="1533"/>
        <v>0</v>
      </c>
      <c r="PGX334" s="535">
        <f t="shared" si="1533"/>
        <v>0</v>
      </c>
      <c r="PGY334" s="2"/>
      <c r="PGZ334" s="402"/>
      <c r="PHA334" s="533" t="s">
        <v>287</v>
      </c>
      <c r="PHB334" s="2"/>
      <c r="PHC334" s="535">
        <f t="shared" ref="PHC334:PHF334" si="1534">PHC301+PHC314+PHC327</f>
        <v>0</v>
      </c>
      <c r="PHD334" s="535">
        <f t="shared" si="1534"/>
        <v>0</v>
      </c>
      <c r="PHE334" s="535">
        <f t="shared" si="1534"/>
        <v>0</v>
      </c>
      <c r="PHF334" s="535">
        <f t="shared" si="1534"/>
        <v>0</v>
      </c>
      <c r="PHG334" s="2"/>
      <c r="PHH334" s="402"/>
      <c r="PHI334" s="533" t="s">
        <v>287</v>
      </c>
      <c r="PHJ334" s="2"/>
      <c r="PHK334" s="535">
        <f t="shared" ref="PHK334:PHN334" si="1535">PHK301+PHK314+PHK327</f>
        <v>0</v>
      </c>
      <c r="PHL334" s="535">
        <f t="shared" si="1535"/>
        <v>0</v>
      </c>
      <c r="PHM334" s="535">
        <f t="shared" si="1535"/>
        <v>0</v>
      </c>
      <c r="PHN334" s="535">
        <f t="shared" si="1535"/>
        <v>0</v>
      </c>
      <c r="PHO334" s="2"/>
      <c r="PHP334" s="402"/>
      <c r="PHQ334" s="533" t="s">
        <v>287</v>
      </c>
      <c r="PHR334" s="2"/>
      <c r="PHS334" s="535">
        <f t="shared" ref="PHS334:PHV334" si="1536">PHS301+PHS314+PHS327</f>
        <v>0</v>
      </c>
      <c r="PHT334" s="535">
        <f t="shared" si="1536"/>
        <v>0</v>
      </c>
      <c r="PHU334" s="535">
        <f t="shared" si="1536"/>
        <v>0</v>
      </c>
      <c r="PHV334" s="535">
        <f t="shared" si="1536"/>
        <v>0</v>
      </c>
      <c r="PHW334" s="2"/>
      <c r="PHX334" s="402"/>
      <c r="PHY334" s="533" t="s">
        <v>287</v>
      </c>
      <c r="PHZ334" s="2"/>
      <c r="PIA334" s="535">
        <f t="shared" ref="PIA334:PID334" si="1537">PIA301+PIA314+PIA327</f>
        <v>0</v>
      </c>
      <c r="PIB334" s="535">
        <f t="shared" si="1537"/>
        <v>0</v>
      </c>
      <c r="PIC334" s="535">
        <f t="shared" si="1537"/>
        <v>0</v>
      </c>
      <c r="PID334" s="535">
        <f t="shared" si="1537"/>
        <v>0</v>
      </c>
      <c r="PIE334" s="2"/>
      <c r="PIF334" s="402"/>
      <c r="PIG334" s="533" t="s">
        <v>287</v>
      </c>
      <c r="PIH334" s="2"/>
      <c r="PII334" s="535">
        <f t="shared" ref="PII334:PIL334" si="1538">PII301+PII314+PII327</f>
        <v>0</v>
      </c>
      <c r="PIJ334" s="535">
        <f t="shared" si="1538"/>
        <v>0</v>
      </c>
      <c r="PIK334" s="535">
        <f t="shared" si="1538"/>
        <v>0</v>
      </c>
      <c r="PIL334" s="535">
        <f t="shared" si="1538"/>
        <v>0</v>
      </c>
      <c r="PIM334" s="2"/>
      <c r="PIN334" s="402"/>
      <c r="PIO334" s="533" t="s">
        <v>287</v>
      </c>
      <c r="PIP334" s="2"/>
      <c r="PIQ334" s="535">
        <f t="shared" ref="PIQ334:PIT334" si="1539">PIQ301+PIQ314+PIQ327</f>
        <v>0</v>
      </c>
      <c r="PIR334" s="535">
        <f t="shared" si="1539"/>
        <v>0</v>
      </c>
      <c r="PIS334" s="535">
        <f t="shared" si="1539"/>
        <v>0</v>
      </c>
      <c r="PIT334" s="535">
        <f t="shared" si="1539"/>
        <v>0</v>
      </c>
      <c r="PIU334" s="2"/>
      <c r="PIV334" s="402"/>
      <c r="PIW334" s="533" t="s">
        <v>287</v>
      </c>
      <c r="PIX334" s="2"/>
      <c r="PIY334" s="535">
        <f t="shared" ref="PIY334:PJB334" si="1540">PIY301+PIY314+PIY327</f>
        <v>0</v>
      </c>
      <c r="PIZ334" s="535">
        <f t="shared" si="1540"/>
        <v>0</v>
      </c>
      <c r="PJA334" s="535">
        <f t="shared" si="1540"/>
        <v>0</v>
      </c>
      <c r="PJB334" s="535">
        <f t="shared" si="1540"/>
        <v>0</v>
      </c>
      <c r="PJC334" s="2"/>
      <c r="PJD334" s="402"/>
      <c r="PJE334" s="533" t="s">
        <v>287</v>
      </c>
      <c r="PJF334" s="2"/>
      <c r="PJG334" s="535">
        <f t="shared" ref="PJG334:PJJ334" si="1541">PJG301+PJG314+PJG327</f>
        <v>0</v>
      </c>
      <c r="PJH334" s="535">
        <f t="shared" si="1541"/>
        <v>0</v>
      </c>
      <c r="PJI334" s="535">
        <f t="shared" si="1541"/>
        <v>0</v>
      </c>
      <c r="PJJ334" s="535">
        <f t="shared" si="1541"/>
        <v>0</v>
      </c>
      <c r="PJK334" s="2"/>
      <c r="PJL334" s="402"/>
      <c r="PJM334" s="533" t="s">
        <v>287</v>
      </c>
      <c r="PJN334" s="2"/>
      <c r="PJO334" s="535">
        <f t="shared" ref="PJO334:PJR334" si="1542">PJO301+PJO314+PJO327</f>
        <v>0</v>
      </c>
      <c r="PJP334" s="535">
        <f t="shared" si="1542"/>
        <v>0</v>
      </c>
      <c r="PJQ334" s="535">
        <f t="shared" si="1542"/>
        <v>0</v>
      </c>
      <c r="PJR334" s="535">
        <f t="shared" si="1542"/>
        <v>0</v>
      </c>
      <c r="PJS334" s="2"/>
      <c r="PJT334" s="402"/>
      <c r="PJU334" s="533" t="s">
        <v>287</v>
      </c>
      <c r="PJV334" s="2"/>
      <c r="PJW334" s="535">
        <f t="shared" ref="PJW334:PJZ334" si="1543">PJW301+PJW314+PJW327</f>
        <v>0</v>
      </c>
      <c r="PJX334" s="535">
        <f t="shared" si="1543"/>
        <v>0</v>
      </c>
      <c r="PJY334" s="535">
        <f t="shared" si="1543"/>
        <v>0</v>
      </c>
      <c r="PJZ334" s="535">
        <f t="shared" si="1543"/>
        <v>0</v>
      </c>
      <c r="PKA334" s="2"/>
      <c r="PKB334" s="402"/>
      <c r="PKC334" s="533" t="s">
        <v>287</v>
      </c>
      <c r="PKD334" s="2"/>
      <c r="PKE334" s="535">
        <f t="shared" ref="PKE334:PKH334" si="1544">PKE301+PKE314+PKE327</f>
        <v>0</v>
      </c>
      <c r="PKF334" s="535">
        <f t="shared" si="1544"/>
        <v>0</v>
      </c>
      <c r="PKG334" s="535">
        <f t="shared" si="1544"/>
        <v>0</v>
      </c>
      <c r="PKH334" s="535">
        <f t="shared" si="1544"/>
        <v>0</v>
      </c>
      <c r="PKI334" s="2"/>
      <c r="PKJ334" s="402"/>
      <c r="PKK334" s="533" t="s">
        <v>287</v>
      </c>
      <c r="PKL334" s="2"/>
      <c r="PKM334" s="535">
        <f t="shared" ref="PKM334:PKP334" si="1545">PKM301+PKM314+PKM327</f>
        <v>0</v>
      </c>
      <c r="PKN334" s="535">
        <f t="shared" si="1545"/>
        <v>0</v>
      </c>
      <c r="PKO334" s="535">
        <f t="shared" si="1545"/>
        <v>0</v>
      </c>
      <c r="PKP334" s="535">
        <f t="shared" si="1545"/>
        <v>0</v>
      </c>
      <c r="PKQ334" s="2"/>
      <c r="PKR334" s="402"/>
      <c r="PKS334" s="533" t="s">
        <v>287</v>
      </c>
      <c r="PKT334" s="2"/>
      <c r="PKU334" s="535">
        <f t="shared" ref="PKU334:PKX334" si="1546">PKU301+PKU314+PKU327</f>
        <v>0</v>
      </c>
      <c r="PKV334" s="535">
        <f t="shared" si="1546"/>
        <v>0</v>
      </c>
      <c r="PKW334" s="535">
        <f t="shared" si="1546"/>
        <v>0</v>
      </c>
      <c r="PKX334" s="535">
        <f t="shared" si="1546"/>
        <v>0</v>
      </c>
      <c r="PKY334" s="2"/>
      <c r="PKZ334" s="402"/>
      <c r="PLA334" s="533" t="s">
        <v>287</v>
      </c>
      <c r="PLB334" s="2"/>
      <c r="PLC334" s="535">
        <f t="shared" ref="PLC334:PLF334" si="1547">PLC301+PLC314+PLC327</f>
        <v>0</v>
      </c>
      <c r="PLD334" s="535">
        <f t="shared" si="1547"/>
        <v>0</v>
      </c>
      <c r="PLE334" s="535">
        <f t="shared" si="1547"/>
        <v>0</v>
      </c>
      <c r="PLF334" s="535">
        <f t="shared" si="1547"/>
        <v>0</v>
      </c>
      <c r="PLG334" s="2"/>
      <c r="PLH334" s="402"/>
      <c r="PLI334" s="533" t="s">
        <v>287</v>
      </c>
      <c r="PLJ334" s="2"/>
      <c r="PLK334" s="535">
        <f t="shared" ref="PLK334:PLN334" si="1548">PLK301+PLK314+PLK327</f>
        <v>0</v>
      </c>
      <c r="PLL334" s="535">
        <f t="shared" si="1548"/>
        <v>0</v>
      </c>
      <c r="PLM334" s="535">
        <f t="shared" si="1548"/>
        <v>0</v>
      </c>
      <c r="PLN334" s="535">
        <f t="shared" si="1548"/>
        <v>0</v>
      </c>
      <c r="PLO334" s="2"/>
      <c r="PLP334" s="402"/>
      <c r="PLQ334" s="533" t="s">
        <v>287</v>
      </c>
      <c r="PLR334" s="2"/>
      <c r="PLS334" s="535">
        <f t="shared" ref="PLS334:PLV334" si="1549">PLS301+PLS314+PLS327</f>
        <v>0</v>
      </c>
      <c r="PLT334" s="535">
        <f t="shared" si="1549"/>
        <v>0</v>
      </c>
      <c r="PLU334" s="535">
        <f t="shared" si="1549"/>
        <v>0</v>
      </c>
      <c r="PLV334" s="535">
        <f t="shared" si="1549"/>
        <v>0</v>
      </c>
      <c r="PLW334" s="2"/>
      <c r="PLX334" s="402"/>
      <c r="PLY334" s="533" t="s">
        <v>287</v>
      </c>
      <c r="PLZ334" s="2"/>
      <c r="PMA334" s="535">
        <f t="shared" ref="PMA334:PMD334" si="1550">PMA301+PMA314+PMA327</f>
        <v>0</v>
      </c>
      <c r="PMB334" s="535">
        <f t="shared" si="1550"/>
        <v>0</v>
      </c>
      <c r="PMC334" s="535">
        <f t="shared" si="1550"/>
        <v>0</v>
      </c>
      <c r="PMD334" s="535">
        <f t="shared" si="1550"/>
        <v>0</v>
      </c>
      <c r="PME334" s="2"/>
      <c r="PMF334" s="402"/>
      <c r="PMG334" s="533" t="s">
        <v>287</v>
      </c>
      <c r="PMH334" s="2"/>
      <c r="PMI334" s="535">
        <f t="shared" ref="PMI334:PML334" si="1551">PMI301+PMI314+PMI327</f>
        <v>0</v>
      </c>
      <c r="PMJ334" s="535">
        <f t="shared" si="1551"/>
        <v>0</v>
      </c>
      <c r="PMK334" s="535">
        <f t="shared" si="1551"/>
        <v>0</v>
      </c>
      <c r="PML334" s="535">
        <f t="shared" si="1551"/>
        <v>0</v>
      </c>
      <c r="PMM334" s="2"/>
      <c r="PMN334" s="402"/>
      <c r="PMO334" s="533" t="s">
        <v>287</v>
      </c>
      <c r="PMP334" s="2"/>
      <c r="PMQ334" s="535">
        <f t="shared" ref="PMQ334:PMT334" si="1552">PMQ301+PMQ314+PMQ327</f>
        <v>0</v>
      </c>
      <c r="PMR334" s="535">
        <f t="shared" si="1552"/>
        <v>0</v>
      </c>
      <c r="PMS334" s="535">
        <f t="shared" si="1552"/>
        <v>0</v>
      </c>
      <c r="PMT334" s="535">
        <f t="shared" si="1552"/>
        <v>0</v>
      </c>
      <c r="PMU334" s="2"/>
      <c r="PMV334" s="402"/>
      <c r="PMW334" s="533" t="s">
        <v>287</v>
      </c>
      <c r="PMX334" s="2"/>
      <c r="PMY334" s="535">
        <f t="shared" ref="PMY334:PNB334" si="1553">PMY301+PMY314+PMY327</f>
        <v>0</v>
      </c>
      <c r="PMZ334" s="535">
        <f t="shared" si="1553"/>
        <v>0</v>
      </c>
      <c r="PNA334" s="535">
        <f t="shared" si="1553"/>
        <v>0</v>
      </c>
      <c r="PNB334" s="535">
        <f t="shared" si="1553"/>
        <v>0</v>
      </c>
      <c r="PNC334" s="2"/>
      <c r="PND334" s="402"/>
      <c r="PNE334" s="533" t="s">
        <v>287</v>
      </c>
      <c r="PNF334" s="2"/>
      <c r="PNG334" s="535">
        <f t="shared" ref="PNG334:PNJ334" si="1554">PNG301+PNG314+PNG327</f>
        <v>0</v>
      </c>
      <c r="PNH334" s="535">
        <f t="shared" si="1554"/>
        <v>0</v>
      </c>
      <c r="PNI334" s="535">
        <f t="shared" si="1554"/>
        <v>0</v>
      </c>
      <c r="PNJ334" s="535">
        <f t="shared" si="1554"/>
        <v>0</v>
      </c>
      <c r="PNK334" s="2"/>
      <c r="PNL334" s="402"/>
      <c r="PNM334" s="533" t="s">
        <v>287</v>
      </c>
      <c r="PNN334" s="2"/>
      <c r="PNO334" s="535">
        <f t="shared" ref="PNO334:PNR334" si="1555">PNO301+PNO314+PNO327</f>
        <v>0</v>
      </c>
      <c r="PNP334" s="535">
        <f t="shared" si="1555"/>
        <v>0</v>
      </c>
      <c r="PNQ334" s="535">
        <f t="shared" si="1555"/>
        <v>0</v>
      </c>
      <c r="PNR334" s="535">
        <f t="shared" si="1555"/>
        <v>0</v>
      </c>
      <c r="PNS334" s="2"/>
      <c r="PNT334" s="402"/>
      <c r="PNU334" s="533" t="s">
        <v>287</v>
      </c>
      <c r="PNV334" s="2"/>
      <c r="PNW334" s="535">
        <f t="shared" ref="PNW334:PNZ334" si="1556">PNW301+PNW314+PNW327</f>
        <v>0</v>
      </c>
      <c r="PNX334" s="535">
        <f t="shared" si="1556"/>
        <v>0</v>
      </c>
      <c r="PNY334" s="535">
        <f t="shared" si="1556"/>
        <v>0</v>
      </c>
      <c r="PNZ334" s="535">
        <f t="shared" si="1556"/>
        <v>0</v>
      </c>
      <c r="POA334" s="2"/>
      <c r="POB334" s="402"/>
      <c r="POC334" s="533" t="s">
        <v>287</v>
      </c>
      <c r="POD334" s="2"/>
      <c r="POE334" s="535">
        <f t="shared" ref="POE334:POH334" si="1557">POE301+POE314+POE327</f>
        <v>0</v>
      </c>
      <c r="POF334" s="535">
        <f t="shared" si="1557"/>
        <v>0</v>
      </c>
      <c r="POG334" s="535">
        <f t="shared" si="1557"/>
        <v>0</v>
      </c>
      <c r="POH334" s="535">
        <f t="shared" si="1557"/>
        <v>0</v>
      </c>
      <c r="POI334" s="2"/>
      <c r="POJ334" s="402"/>
      <c r="POK334" s="533" t="s">
        <v>287</v>
      </c>
      <c r="POL334" s="2"/>
      <c r="POM334" s="535">
        <f t="shared" ref="POM334:POP334" si="1558">POM301+POM314+POM327</f>
        <v>0</v>
      </c>
      <c r="PON334" s="535">
        <f t="shared" si="1558"/>
        <v>0</v>
      </c>
      <c r="POO334" s="535">
        <f t="shared" si="1558"/>
        <v>0</v>
      </c>
      <c r="POP334" s="535">
        <f t="shared" si="1558"/>
        <v>0</v>
      </c>
      <c r="POQ334" s="2"/>
      <c r="POR334" s="402"/>
      <c r="POS334" s="533" t="s">
        <v>287</v>
      </c>
      <c r="POT334" s="2"/>
      <c r="POU334" s="535">
        <f t="shared" ref="POU334:POX334" si="1559">POU301+POU314+POU327</f>
        <v>0</v>
      </c>
      <c r="POV334" s="535">
        <f t="shared" si="1559"/>
        <v>0</v>
      </c>
      <c r="POW334" s="535">
        <f t="shared" si="1559"/>
        <v>0</v>
      </c>
      <c r="POX334" s="535">
        <f t="shared" si="1559"/>
        <v>0</v>
      </c>
      <c r="POY334" s="2"/>
      <c r="POZ334" s="402"/>
      <c r="PPA334" s="533" t="s">
        <v>287</v>
      </c>
      <c r="PPB334" s="2"/>
      <c r="PPC334" s="535">
        <f t="shared" ref="PPC334:PPF334" si="1560">PPC301+PPC314+PPC327</f>
        <v>0</v>
      </c>
      <c r="PPD334" s="535">
        <f t="shared" si="1560"/>
        <v>0</v>
      </c>
      <c r="PPE334" s="535">
        <f t="shared" si="1560"/>
        <v>0</v>
      </c>
      <c r="PPF334" s="535">
        <f t="shared" si="1560"/>
        <v>0</v>
      </c>
      <c r="PPG334" s="2"/>
      <c r="PPH334" s="402"/>
      <c r="PPI334" s="533" t="s">
        <v>287</v>
      </c>
      <c r="PPJ334" s="2"/>
      <c r="PPK334" s="535">
        <f t="shared" ref="PPK334:PPN334" si="1561">PPK301+PPK314+PPK327</f>
        <v>0</v>
      </c>
      <c r="PPL334" s="535">
        <f t="shared" si="1561"/>
        <v>0</v>
      </c>
      <c r="PPM334" s="535">
        <f t="shared" si="1561"/>
        <v>0</v>
      </c>
      <c r="PPN334" s="535">
        <f t="shared" si="1561"/>
        <v>0</v>
      </c>
      <c r="PPO334" s="2"/>
      <c r="PPP334" s="402"/>
      <c r="PPQ334" s="533" t="s">
        <v>287</v>
      </c>
      <c r="PPR334" s="2"/>
      <c r="PPS334" s="535">
        <f t="shared" ref="PPS334:PPV334" si="1562">PPS301+PPS314+PPS327</f>
        <v>0</v>
      </c>
      <c r="PPT334" s="535">
        <f t="shared" si="1562"/>
        <v>0</v>
      </c>
      <c r="PPU334" s="535">
        <f t="shared" si="1562"/>
        <v>0</v>
      </c>
      <c r="PPV334" s="535">
        <f t="shared" si="1562"/>
        <v>0</v>
      </c>
      <c r="PPW334" s="2"/>
      <c r="PPX334" s="402"/>
      <c r="PPY334" s="533" t="s">
        <v>287</v>
      </c>
      <c r="PPZ334" s="2"/>
      <c r="PQA334" s="535">
        <f t="shared" ref="PQA334:PQD334" si="1563">PQA301+PQA314+PQA327</f>
        <v>0</v>
      </c>
      <c r="PQB334" s="535">
        <f t="shared" si="1563"/>
        <v>0</v>
      </c>
      <c r="PQC334" s="535">
        <f t="shared" si="1563"/>
        <v>0</v>
      </c>
      <c r="PQD334" s="535">
        <f t="shared" si="1563"/>
        <v>0</v>
      </c>
      <c r="PQE334" s="2"/>
      <c r="PQF334" s="402"/>
      <c r="PQG334" s="533" t="s">
        <v>287</v>
      </c>
      <c r="PQH334" s="2"/>
      <c r="PQI334" s="535">
        <f t="shared" ref="PQI334:PQL334" si="1564">PQI301+PQI314+PQI327</f>
        <v>0</v>
      </c>
      <c r="PQJ334" s="535">
        <f t="shared" si="1564"/>
        <v>0</v>
      </c>
      <c r="PQK334" s="535">
        <f t="shared" si="1564"/>
        <v>0</v>
      </c>
      <c r="PQL334" s="535">
        <f t="shared" si="1564"/>
        <v>0</v>
      </c>
      <c r="PQM334" s="2"/>
      <c r="PQN334" s="402"/>
      <c r="PQO334" s="533" t="s">
        <v>287</v>
      </c>
      <c r="PQP334" s="2"/>
      <c r="PQQ334" s="535">
        <f t="shared" ref="PQQ334:PQT334" si="1565">PQQ301+PQQ314+PQQ327</f>
        <v>0</v>
      </c>
      <c r="PQR334" s="535">
        <f t="shared" si="1565"/>
        <v>0</v>
      </c>
      <c r="PQS334" s="535">
        <f t="shared" si="1565"/>
        <v>0</v>
      </c>
      <c r="PQT334" s="535">
        <f t="shared" si="1565"/>
        <v>0</v>
      </c>
      <c r="PQU334" s="2"/>
      <c r="PQV334" s="402"/>
      <c r="PQW334" s="533" t="s">
        <v>287</v>
      </c>
      <c r="PQX334" s="2"/>
      <c r="PQY334" s="535">
        <f t="shared" ref="PQY334:PRB334" si="1566">PQY301+PQY314+PQY327</f>
        <v>0</v>
      </c>
      <c r="PQZ334" s="535">
        <f t="shared" si="1566"/>
        <v>0</v>
      </c>
      <c r="PRA334" s="535">
        <f t="shared" si="1566"/>
        <v>0</v>
      </c>
      <c r="PRB334" s="535">
        <f t="shared" si="1566"/>
        <v>0</v>
      </c>
      <c r="PRC334" s="2"/>
      <c r="PRD334" s="402"/>
      <c r="PRE334" s="533" t="s">
        <v>287</v>
      </c>
      <c r="PRF334" s="2"/>
      <c r="PRG334" s="535">
        <f t="shared" ref="PRG334:PRJ334" si="1567">PRG301+PRG314+PRG327</f>
        <v>0</v>
      </c>
      <c r="PRH334" s="535">
        <f t="shared" si="1567"/>
        <v>0</v>
      </c>
      <c r="PRI334" s="535">
        <f t="shared" si="1567"/>
        <v>0</v>
      </c>
      <c r="PRJ334" s="535">
        <f t="shared" si="1567"/>
        <v>0</v>
      </c>
      <c r="PRK334" s="2"/>
      <c r="PRL334" s="402"/>
      <c r="PRM334" s="533" t="s">
        <v>287</v>
      </c>
      <c r="PRN334" s="2"/>
      <c r="PRO334" s="535">
        <f t="shared" ref="PRO334:PRR334" si="1568">PRO301+PRO314+PRO327</f>
        <v>0</v>
      </c>
      <c r="PRP334" s="535">
        <f t="shared" si="1568"/>
        <v>0</v>
      </c>
      <c r="PRQ334" s="535">
        <f t="shared" si="1568"/>
        <v>0</v>
      </c>
      <c r="PRR334" s="535">
        <f t="shared" si="1568"/>
        <v>0</v>
      </c>
      <c r="PRS334" s="2"/>
      <c r="PRT334" s="402"/>
      <c r="PRU334" s="533" t="s">
        <v>287</v>
      </c>
      <c r="PRV334" s="2"/>
      <c r="PRW334" s="535">
        <f t="shared" ref="PRW334:PRZ334" si="1569">PRW301+PRW314+PRW327</f>
        <v>0</v>
      </c>
      <c r="PRX334" s="535">
        <f t="shared" si="1569"/>
        <v>0</v>
      </c>
      <c r="PRY334" s="535">
        <f t="shared" si="1569"/>
        <v>0</v>
      </c>
      <c r="PRZ334" s="535">
        <f t="shared" si="1569"/>
        <v>0</v>
      </c>
      <c r="PSA334" s="2"/>
      <c r="PSB334" s="402"/>
      <c r="PSC334" s="533" t="s">
        <v>287</v>
      </c>
      <c r="PSD334" s="2"/>
      <c r="PSE334" s="535">
        <f t="shared" ref="PSE334:PSH334" si="1570">PSE301+PSE314+PSE327</f>
        <v>0</v>
      </c>
      <c r="PSF334" s="535">
        <f t="shared" si="1570"/>
        <v>0</v>
      </c>
      <c r="PSG334" s="535">
        <f t="shared" si="1570"/>
        <v>0</v>
      </c>
      <c r="PSH334" s="535">
        <f t="shared" si="1570"/>
        <v>0</v>
      </c>
      <c r="PSI334" s="2"/>
      <c r="PSJ334" s="402"/>
      <c r="PSK334" s="533" t="s">
        <v>287</v>
      </c>
      <c r="PSL334" s="2"/>
      <c r="PSM334" s="535">
        <f t="shared" ref="PSM334:PSP334" si="1571">PSM301+PSM314+PSM327</f>
        <v>0</v>
      </c>
      <c r="PSN334" s="535">
        <f t="shared" si="1571"/>
        <v>0</v>
      </c>
      <c r="PSO334" s="535">
        <f t="shared" si="1571"/>
        <v>0</v>
      </c>
      <c r="PSP334" s="535">
        <f t="shared" si="1571"/>
        <v>0</v>
      </c>
      <c r="PSQ334" s="2"/>
      <c r="PSR334" s="402"/>
      <c r="PSS334" s="533" t="s">
        <v>287</v>
      </c>
      <c r="PST334" s="2"/>
      <c r="PSU334" s="535">
        <f t="shared" ref="PSU334:PSX334" si="1572">PSU301+PSU314+PSU327</f>
        <v>0</v>
      </c>
      <c r="PSV334" s="535">
        <f t="shared" si="1572"/>
        <v>0</v>
      </c>
      <c r="PSW334" s="535">
        <f t="shared" si="1572"/>
        <v>0</v>
      </c>
      <c r="PSX334" s="535">
        <f t="shared" si="1572"/>
        <v>0</v>
      </c>
      <c r="PSY334" s="2"/>
      <c r="PSZ334" s="402"/>
      <c r="PTA334" s="533" t="s">
        <v>287</v>
      </c>
      <c r="PTB334" s="2"/>
      <c r="PTC334" s="535">
        <f t="shared" ref="PTC334:PTF334" si="1573">PTC301+PTC314+PTC327</f>
        <v>0</v>
      </c>
      <c r="PTD334" s="535">
        <f t="shared" si="1573"/>
        <v>0</v>
      </c>
      <c r="PTE334" s="535">
        <f t="shared" si="1573"/>
        <v>0</v>
      </c>
      <c r="PTF334" s="535">
        <f t="shared" si="1573"/>
        <v>0</v>
      </c>
      <c r="PTG334" s="2"/>
      <c r="PTH334" s="402"/>
      <c r="PTI334" s="533" t="s">
        <v>287</v>
      </c>
      <c r="PTJ334" s="2"/>
      <c r="PTK334" s="535">
        <f t="shared" ref="PTK334:PTN334" si="1574">PTK301+PTK314+PTK327</f>
        <v>0</v>
      </c>
      <c r="PTL334" s="535">
        <f t="shared" si="1574"/>
        <v>0</v>
      </c>
      <c r="PTM334" s="535">
        <f t="shared" si="1574"/>
        <v>0</v>
      </c>
      <c r="PTN334" s="535">
        <f t="shared" si="1574"/>
        <v>0</v>
      </c>
      <c r="PTO334" s="2"/>
      <c r="PTP334" s="402"/>
      <c r="PTQ334" s="533" t="s">
        <v>287</v>
      </c>
      <c r="PTR334" s="2"/>
      <c r="PTS334" s="535">
        <f t="shared" ref="PTS334:PTV334" si="1575">PTS301+PTS314+PTS327</f>
        <v>0</v>
      </c>
      <c r="PTT334" s="535">
        <f t="shared" si="1575"/>
        <v>0</v>
      </c>
      <c r="PTU334" s="535">
        <f t="shared" si="1575"/>
        <v>0</v>
      </c>
      <c r="PTV334" s="535">
        <f t="shared" si="1575"/>
        <v>0</v>
      </c>
      <c r="PTW334" s="2"/>
      <c r="PTX334" s="402"/>
      <c r="PTY334" s="533" t="s">
        <v>287</v>
      </c>
      <c r="PTZ334" s="2"/>
      <c r="PUA334" s="535">
        <f t="shared" ref="PUA334:PUD334" si="1576">PUA301+PUA314+PUA327</f>
        <v>0</v>
      </c>
      <c r="PUB334" s="535">
        <f t="shared" si="1576"/>
        <v>0</v>
      </c>
      <c r="PUC334" s="535">
        <f t="shared" si="1576"/>
        <v>0</v>
      </c>
      <c r="PUD334" s="535">
        <f t="shared" si="1576"/>
        <v>0</v>
      </c>
      <c r="PUE334" s="2"/>
      <c r="PUF334" s="402"/>
      <c r="PUG334" s="533" t="s">
        <v>287</v>
      </c>
      <c r="PUH334" s="2"/>
      <c r="PUI334" s="535">
        <f t="shared" ref="PUI334:PUL334" si="1577">PUI301+PUI314+PUI327</f>
        <v>0</v>
      </c>
      <c r="PUJ334" s="535">
        <f t="shared" si="1577"/>
        <v>0</v>
      </c>
      <c r="PUK334" s="535">
        <f t="shared" si="1577"/>
        <v>0</v>
      </c>
      <c r="PUL334" s="535">
        <f t="shared" si="1577"/>
        <v>0</v>
      </c>
      <c r="PUM334" s="2"/>
      <c r="PUN334" s="402"/>
      <c r="PUO334" s="533" t="s">
        <v>287</v>
      </c>
      <c r="PUP334" s="2"/>
      <c r="PUQ334" s="535">
        <f t="shared" ref="PUQ334:PUT334" si="1578">PUQ301+PUQ314+PUQ327</f>
        <v>0</v>
      </c>
      <c r="PUR334" s="535">
        <f t="shared" si="1578"/>
        <v>0</v>
      </c>
      <c r="PUS334" s="535">
        <f t="shared" si="1578"/>
        <v>0</v>
      </c>
      <c r="PUT334" s="535">
        <f t="shared" si="1578"/>
        <v>0</v>
      </c>
      <c r="PUU334" s="2"/>
      <c r="PUV334" s="402"/>
      <c r="PUW334" s="533" t="s">
        <v>287</v>
      </c>
      <c r="PUX334" s="2"/>
      <c r="PUY334" s="535">
        <f t="shared" ref="PUY334:PVB334" si="1579">PUY301+PUY314+PUY327</f>
        <v>0</v>
      </c>
      <c r="PUZ334" s="535">
        <f t="shared" si="1579"/>
        <v>0</v>
      </c>
      <c r="PVA334" s="535">
        <f t="shared" si="1579"/>
        <v>0</v>
      </c>
      <c r="PVB334" s="535">
        <f t="shared" si="1579"/>
        <v>0</v>
      </c>
      <c r="PVC334" s="2"/>
      <c r="PVD334" s="402"/>
      <c r="PVE334" s="533" t="s">
        <v>287</v>
      </c>
      <c r="PVF334" s="2"/>
      <c r="PVG334" s="535">
        <f t="shared" ref="PVG334:PVJ334" si="1580">PVG301+PVG314+PVG327</f>
        <v>0</v>
      </c>
      <c r="PVH334" s="535">
        <f t="shared" si="1580"/>
        <v>0</v>
      </c>
      <c r="PVI334" s="535">
        <f t="shared" si="1580"/>
        <v>0</v>
      </c>
      <c r="PVJ334" s="535">
        <f t="shared" si="1580"/>
        <v>0</v>
      </c>
      <c r="PVK334" s="2"/>
      <c r="PVL334" s="402"/>
      <c r="PVM334" s="533" t="s">
        <v>287</v>
      </c>
      <c r="PVN334" s="2"/>
      <c r="PVO334" s="535">
        <f t="shared" ref="PVO334:PVR334" si="1581">PVO301+PVO314+PVO327</f>
        <v>0</v>
      </c>
      <c r="PVP334" s="535">
        <f t="shared" si="1581"/>
        <v>0</v>
      </c>
      <c r="PVQ334" s="535">
        <f t="shared" si="1581"/>
        <v>0</v>
      </c>
      <c r="PVR334" s="535">
        <f t="shared" si="1581"/>
        <v>0</v>
      </c>
      <c r="PVS334" s="2"/>
      <c r="PVT334" s="402"/>
      <c r="PVU334" s="533" t="s">
        <v>287</v>
      </c>
      <c r="PVV334" s="2"/>
      <c r="PVW334" s="535">
        <f t="shared" ref="PVW334:PVZ334" si="1582">PVW301+PVW314+PVW327</f>
        <v>0</v>
      </c>
      <c r="PVX334" s="535">
        <f t="shared" si="1582"/>
        <v>0</v>
      </c>
      <c r="PVY334" s="535">
        <f t="shared" si="1582"/>
        <v>0</v>
      </c>
      <c r="PVZ334" s="535">
        <f t="shared" si="1582"/>
        <v>0</v>
      </c>
      <c r="PWA334" s="2"/>
      <c r="PWB334" s="402"/>
      <c r="PWC334" s="533" t="s">
        <v>287</v>
      </c>
      <c r="PWD334" s="2"/>
      <c r="PWE334" s="535">
        <f t="shared" ref="PWE334:PWH334" si="1583">PWE301+PWE314+PWE327</f>
        <v>0</v>
      </c>
      <c r="PWF334" s="535">
        <f t="shared" si="1583"/>
        <v>0</v>
      </c>
      <c r="PWG334" s="535">
        <f t="shared" si="1583"/>
        <v>0</v>
      </c>
      <c r="PWH334" s="535">
        <f t="shared" si="1583"/>
        <v>0</v>
      </c>
      <c r="PWI334" s="2"/>
      <c r="PWJ334" s="402"/>
      <c r="PWK334" s="533" t="s">
        <v>287</v>
      </c>
      <c r="PWL334" s="2"/>
      <c r="PWM334" s="535">
        <f t="shared" ref="PWM334:PWP334" si="1584">PWM301+PWM314+PWM327</f>
        <v>0</v>
      </c>
      <c r="PWN334" s="535">
        <f t="shared" si="1584"/>
        <v>0</v>
      </c>
      <c r="PWO334" s="535">
        <f t="shared" si="1584"/>
        <v>0</v>
      </c>
      <c r="PWP334" s="535">
        <f t="shared" si="1584"/>
        <v>0</v>
      </c>
      <c r="PWQ334" s="2"/>
      <c r="PWR334" s="402"/>
      <c r="PWS334" s="533" t="s">
        <v>287</v>
      </c>
      <c r="PWT334" s="2"/>
      <c r="PWU334" s="535">
        <f t="shared" ref="PWU334:PWX334" si="1585">PWU301+PWU314+PWU327</f>
        <v>0</v>
      </c>
      <c r="PWV334" s="535">
        <f t="shared" si="1585"/>
        <v>0</v>
      </c>
      <c r="PWW334" s="535">
        <f t="shared" si="1585"/>
        <v>0</v>
      </c>
      <c r="PWX334" s="535">
        <f t="shared" si="1585"/>
        <v>0</v>
      </c>
      <c r="PWY334" s="2"/>
      <c r="PWZ334" s="402"/>
      <c r="PXA334" s="533" t="s">
        <v>287</v>
      </c>
      <c r="PXB334" s="2"/>
      <c r="PXC334" s="535">
        <f t="shared" ref="PXC334:PXF334" si="1586">PXC301+PXC314+PXC327</f>
        <v>0</v>
      </c>
      <c r="PXD334" s="535">
        <f t="shared" si="1586"/>
        <v>0</v>
      </c>
      <c r="PXE334" s="535">
        <f t="shared" si="1586"/>
        <v>0</v>
      </c>
      <c r="PXF334" s="535">
        <f t="shared" si="1586"/>
        <v>0</v>
      </c>
      <c r="PXG334" s="2"/>
      <c r="PXH334" s="402"/>
      <c r="PXI334" s="533" t="s">
        <v>287</v>
      </c>
      <c r="PXJ334" s="2"/>
      <c r="PXK334" s="535">
        <f t="shared" ref="PXK334:PXN334" si="1587">PXK301+PXK314+PXK327</f>
        <v>0</v>
      </c>
      <c r="PXL334" s="535">
        <f t="shared" si="1587"/>
        <v>0</v>
      </c>
      <c r="PXM334" s="535">
        <f t="shared" si="1587"/>
        <v>0</v>
      </c>
      <c r="PXN334" s="535">
        <f t="shared" si="1587"/>
        <v>0</v>
      </c>
      <c r="PXO334" s="2"/>
      <c r="PXP334" s="402"/>
      <c r="PXQ334" s="533" t="s">
        <v>287</v>
      </c>
      <c r="PXR334" s="2"/>
      <c r="PXS334" s="535">
        <f t="shared" ref="PXS334:PXV334" si="1588">PXS301+PXS314+PXS327</f>
        <v>0</v>
      </c>
      <c r="PXT334" s="535">
        <f t="shared" si="1588"/>
        <v>0</v>
      </c>
      <c r="PXU334" s="535">
        <f t="shared" si="1588"/>
        <v>0</v>
      </c>
      <c r="PXV334" s="535">
        <f t="shared" si="1588"/>
        <v>0</v>
      </c>
      <c r="PXW334" s="2"/>
      <c r="PXX334" s="402"/>
      <c r="PXY334" s="533" t="s">
        <v>287</v>
      </c>
      <c r="PXZ334" s="2"/>
      <c r="PYA334" s="535">
        <f t="shared" ref="PYA334:PYD334" si="1589">PYA301+PYA314+PYA327</f>
        <v>0</v>
      </c>
      <c r="PYB334" s="535">
        <f t="shared" si="1589"/>
        <v>0</v>
      </c>
      <c r="PYC334" s="535">
        <f t="shared" si="1589"/>
        <v>0</v>
      </c>
      <c r="PYD334" s="535">
        <f t="shared" si="1589"/>
        <v>0</v>
      </c>
      <c r="PYE334" s="2"/>
      <c r="PYF334" s="402"/>
      <c r="PYG334" s="533" t="s">
        <v>287</v>
      </c>
      <c r="PYH334" s="2"/>
      <c r="PYI334" s="535">
        <f t="shared" ref="PYI334:PYL334" si="1590">PYI301+PYI314+PYI327</f>
        <v>0</v>
      </c>
      <c r="PYJ334" s="535">
        <f t="shared" si="1590"/>
        <v>0</v>
      </c>
      <c r="PYK334" s="535">
        <f t="shared" si="1590"/>
        <v>0</v>
      </c>
      <c r="PYL334" s="535">
        <f t="shared" si="1590"/>
        <v>0</v>
      </c>
      <c r="PYM334" s="2"/>
      <c r="PYN334" s="402"/>
      <c r="PYO334" s="533" t="s">
        <v>287</v>
      </c>
      <c r="PYP334" s="2"/>
      <c r="PYQ334" s="535">
        <f t="shared" ref="PYQ334:PYT334" si="1591">PYQ301+PYQ314+PYQ327</f>
        <v>0</v>
      </c>
      <c r="PYR334" s="535">
        <f t="shared" si="1591"/>
        <v>0</v>
      </c>
      <c r="PYS334" s="535">
        <f t="shared" si="1591"/>
        <v>0</v>
      </c>
      <c r="PYT334" s="535">
        <f t="shared" si="1591"/>
        <v>0</v>
      </c>
      <c r="PYU334" s="2"/>
      <c r="PYV334" s="402"/>
      <c r="PYW334" s="533" t="s">
        <v>287</v>
      </c>
      <c r="PYX334" s="2"/>
      <c r="PYY334" s="535">
        <f t="shared" ref="PYY334:PZB334" si="1592">PYY301+PYY314+PYY327</f>
        <v>0</v>
      </c>
      <c r="PYZ334" s="535">
        <f t="shared" si="1592"/>
        <v>0</v>
      </c>
      <c r="PZA334" s="535">
        <f t="shared" si="1592"/>
        <v>0</v>
      </c>
      <c r="PZB334" s="535">
        <f t="shared" si="1592"/>
        <v>0</v>
      </c>
      <c r="PZC334" s="2"/>
      <c r="PZD334" s="402"/>
      <c r="PZE334" s="533" t="s">
        <v>287</v>
      </c>
      <c r="PZF334" s="2"/>
      <c r="PZG334" s="535">
        <f t="shared" ref="PZG334:PZJ334" si="1593">PZG301+PZG314+PZG327</f>
        <v>0</v>
      </c>
      <c r="PZH334" s="535">
        <f t="shared" si="1593"/>
        <v>0</v>
      </c>
      <c r="PZI334" s="535">
        <f t="shared" si="1593"/>
        <v>0</v>
      </c>
      <c r="PZJ334" s="535">
        <f t="shared" si="1593"/>
        <v>0</v>
      </c>
      <c r="PZK334" s="2"/>
      <c r="PZL334" s="402"/>
      <c r="PZM334" s="533" t="s">
        <v>287</v>
      </c>
      <c r="PZN334" s="2"/>
      <c r="PZO334" s="535">
        <f t="shared" ref="PZO334:PZR334" si="1594">PZO301+PZO314+PZO327</f>
        <v>0</v>
      </c>
      <c r="PZP334" s="535">
        <f t="shared" si="1594"/>
        <v>0</v>
      </c>
      <c r="PZQ334" s="535">
        <f t="shared" si="1594"/>
        <v>0</v>
      </c>
      <c r="PZR334" s="535">
        <f t="shared" si="1594"/>
        <v>0</v>
      </c>
      <c r="PZS334" s="2"/>
      <c r="PZT334" s="402"/>
      <c r="PZU334" s="533" t="s">
        <v>287</v>
      </c>
      <c r="PZV334" s="2"/>
      <c r="PZW334" s="535">
        <f t="shared" ref="PZW334:PZZ334" si="1595">PZW301+PZW314+PZW327</f>
        <v>0</v>
      </c>
      <c r="PZX334" s="535">
        <f t="shared" si="1595"/>
        <v>0</v>
      </c>
      <c r="PZY334" s="535">
        <f t="shared" si="1595"/>
        <v>0</v>
      </c>
      <c r="PZZ334" s="535">
        <f t="shared" si="1595"/>
        <v>0</v>
      </c>
      <c r="QAA334" s="2"/>
      <c r="QAB334" s="402"/>
      <c r="QAC334" s="533" t="s">
        <v>287</v>
      </c>
      <c r="QAD334" s="2"/>
      <c r="QAE334" s="535">
        <f t="shared" ref="QAE334:QAH334" si="1596">QAE301+QAE314+QAE327</f>
        <v>0</v>
      </c>
      <c r="QAF334" s="535">
        <f t="shared" si="1596"/>
        <v>0</v>
      </c>
      <c r="QAG334" s="535">
        <f t="shared" si="1596"/>
        <v>0</v>
      </c>
      <c r="QAH334" s="535">
        <f t="shared" si="1596"/>
        <v>0</v>
      </c>
      <c r="QAI334" s="2"/>
      <c r="QAJ334" s="402"/>
      <c r="QAK334" s="533" t="s">
        <v>287</v>
      </c>
      <c r="QAL334" s="2"/>
      <c r="QAM334" s="535">
        <f t="shared" ref="QAM334:QAP334" si="1597">QAM301+QAM314+QAM327</f>
        <v>0</v>
      </c>
      <c r="QAN334" s="535">
        <f t="shared" si="1597"/>
        <v>0</v>
      </c>
      <c r="QAO334" s="535">
        <f t="shared" si="1597"/>
        <v>0</v>
      </c>
      <c r="QAP334" s="535">
        <f t="shared" si="1597"/>
        <v>0</v>
      </c>
      <c r="QAQ334" s="2"/>
      <c r="QAR334" s="402"/>
      <c r="QAS334" s="533" t="s">
        <v>287</v>
      </c>
      <c r="QAT334" s="2"/>
      <c r="QAU334" s="535">
        <f t="shared" ref="QAU334:QAX334" si="1598">QAU301+QAU314+QAU327</f>
        <v>0</v>
      </c>
      <c r="QAV334" s="535">
        <f t="shared" si="1598"/>
        <v>0</v>
      </c>
      <c r="QAW334" s="535">
        <f t="shared" si="1598"/>
        <v>0</v>
      </c>
      <c r="QAX334" s="535">
        <f t="shared" si="1598"/>
        <v>0</v>
      </c>
      <c r="QAY334" s="2"/>
      <c r="QAZ334" s="402"/>
      <c r="QBA334" s="533" t="s">
        <v>287</v>
      </c>
      <c r="QBB334" s="2"/>
      <c r="QBC334" s="535">
        <f t="shared" ref="QBC334:QBF334" si="1599">QBC301+QBC314+QBC327</f>
        <v>0</v>
      </c>
      <c r="QBD334" s="535">
        <f t="shared" si="1599"/>
        <v>0</v>
      </c>
      <c r="QBE334" s="535">
        <f t="shared" si="1599"/>
        <v>0</v>
      </c>
      <c r="QBF334" s="535">
        <f t="shared" si="1599"/>
        <v>0</v>
      </c>
      <c r="QBG334" s="2"/>
      <c r="QBH334" s="402"/>
      <c r="QBI334" s="533" t="s">
        <v>287</v>
      </c>
      <c r="QBJ334" s="2"/>
      <c r="QBK334" s="535">
        <f t="shared" ref="QBK334:QBN334" si="1600">QBK301+QBK314+QBK327</f>
        <v>0</v>
      </c>
      <c r="QBL334" s="535">
        <f t="shared" si="1600"/>
        <v>0</v>
      </c>
      <c r="QBM334" s="535">
        <f t="shared" si="1600"/>
        <v>0</v>
      </c>
      <c r="QBN334" s="535">
        <f t="shared" si="1600"/>
        <v>0</v>
      </c>
      <c r="QBO334" s="2"/>
      <c r="QBP334" s="402"/>
      <c r="QBQ334" s="533" t="s">
        <v>287</v>
      </c>
      <c r="QBR334" s="2"/>
      <c r="QBS334" s="535">
        <f t="shared" ref="QBS334:QBV334" si="1601">QBS301+QBS314+QBS327</f>
        <v>0</v>
      </c>
      <c r="QBT334" s="535">
        <f t="shared" si="1601"/>
        <v>0</v>
      </c>
      <c r="QBU334" s="535">
        <f t="shared" si="1601"/>
        <v>0</v>
      </c>
      <c r="QBV334" s="535">
        <f t="shared" si="1601"/>
        <v>0</v>
      </c>
      <c r="QBW334" s="2"/>
      <c r="QBX334" s="402"/>
      <c r="QBY334" s="533" t="s">
        <v>287</v>
      </c>
      <c r="QBZ334" s="2"/>
      <c r="QCA334" s="535">
        <f t="shared" ref="QCA334:QCD334" si="1602">QCA301+QCA314+QCA327</f>
        <v>0</v>
      </c>
      <c r="QCB334" s="535">
        <f t="shared" si="1602"/>
        <v>0</v>
      </c>
      <c r="QCC334" s="535">
        <f t="shared" si="1602"/>
        <v>0</v>
      </c>
      <c r="QCD334" s="535">
        <f t="shared" si="1602"/>
        <v>0</v>
      </c>
      <c r="QCE334" s="2"/>
      <c r="QCF334" s="402"/>
      <c r="QCG334" s="533" t="s">
        <v>287</v>
      </c>
      <c r="QCH334" s="2"/>
      <c r="QCI334" s="535">
        <f t="shared" ref="QCI334:QCL334" si="1603">QCI301+QCI314+QCI327</f>
        <v>0</v>
      </c>
      <c r="QCJ334" s="535">
        <f t="shared" si="1603"/>
        <v>0</v>
      </c>
      <c r="QCK334" s="535">
        <f t="shared" si="1603"/>
        <v>0</v>
      </c>
      <c r="QCL334" s="535">
        <f t="shared" si="1603"/>
        <v>0</v>
      </c>
      <c r="QCM334" s="2"/>
      <c r="QCN334" s="402"/>
      <c r="QCO334" s="533" t="s">
        <v>287</v>
      </c>
      <c r="QCP334" s="2"/>
      <c r="QCQ334" s="535">
        <f t="shared" ref="QCQ334:QCT334" si="1604">QCQ301+QCQ314+QCQ327</f>
        <v>0</v>
      </c>
      <c r="QCR334" s="535">
        <f t="shared" si="1604"/>
        <v>0</v>
      </c>
      <c r="QCS334" s="535">
        <f t="shared" si="1604"/>
        <v>0</v>
      </c>
      <c r="QCT334" s="535">
        <f t="shared" si="1604"/>
        <v>0</v>
      </c>
      <c r="QCU334" s="2"/>
      <c r="QCV334" s="402"/>
      <c r="QCW334" s="533" t="s">
        <v>287</v>
      </c>
      <c r="QCX334" s="2"/>
      <c r="QCY334" s="535">
        <f t="shared" ref="QCY334:QDB334" si="1605">QCY301+QCY314+QCY327</f>
        <v>0</v>
      </c>
      <c r="QCZ334" s="535">
        <f t="shared" si="1605"/>
        <v>0</v>
      </c>
      <c r="QDA334" s="535">
        <f t="shared" si="1605"/>
        <v>0</v>
      </c>
      <c r="QDB334" s="535">
        <f t="shared" si="1605"/>
        <v>0</v>
      </c>
      <c r="QDC334" s="2"/>
      <c r="QDD334" s="402"/>
      <c r="QDE334" s="533" t="s">
        <v>287</v>
      </c>
      <c r="QDF334" s="2"/>
      <c r="QDG334" s="535">
        <f t="shared" ref="QDG334:QDJ334" si="1606">QDG301+QDG314+QDG327</f>
        <v>0</v>
      </c>
      <c r="QDH334" s="535">
        <f t="shared" si="1606"/>
        <v>0</v>
      </c>
      <c r="QDI334" s="535">
        <f t="shared" si="1606"/>
        <v>0</v>
      </c>
      <c r="QDJ334" s="535">
        <f t="shared" si="1606"/>
        <v>0</v>
      </c>
      <c r="QDK334" s="2"/>
      <c r="QDL334" s="402"/>
      <c r="QDM334" s="533" t="s">
        <v>287</v>
      </c>
      <c r="QDN334" s="2"/>
      <c r="QDO334" s="535">
        <f t="shared" ref="QDO334:QDR334" si="1607">QDO301+QDO314+QDO327</f>
        <v>0</v>
      </c>
      <c r="QDP334" s="535">
        <f t="shared" si="1607"/>
        <v>0</v>
      </c>
      <c r="QDQ334" s="535">
        <f t="shared" si="1607"/>
        <v>0</v>
      </c>
      <c r="QDR334" s="535">
        <f t="shared" si="1607"/>
        <v>0</v>
      </c>
      <c r="QDS334" s="2"/>
      <c r="QDT334" s="402"/>
      <c r="QDU334" s="533" t="s">
        <v>287</v>
      </c>
      <c r="QDV334" s="2"/>
      <c r="QDW334" s="535">
        <f t="shared" ref="QDW334:QDZ334" si="1608">QDW301+QDW314+QDW327</f>
        <v>0</v>
      </c>
      <c r="QDX334" s="535">
        <f t="shared" si="1608"/>
        <v>0</v>
      </c>
      <c r="QDY334" s="535">
        <f t="shared" si="1608"/>
        <v>0</v>
      </c>
      <c r="QDZ334" s="535">
        <f t="shared" si="1608"/>
        <v>0</v>
      </c>
      <c r="QEA334" s="2"/>
      <c r="QEB334" s="402"/>
      <c r="QEC334" s="533" t="s">
        <v>287</v>
      </c>
      <c r="QED334" s="2"/>
      <c r="QEE334" s="535">
        <f t="shared" ref="QEE334:QEH334" si="1609">QEE301+QEE314+QEE327</f>
        <v>0</v>
      </c>
      <c r="QEF334" s="535">
        <f t="shared" si="1609"/>
        <v>0</v>
      </c>
      <c r="QEG334" s="535">
        <f t="shared" si="1609"/>
        <v>0</v>
      </c>
      <c r="QEH334" s="535">
        <f t="shared" si="1609"/>
        <v>0</v>
      </c>
      <c r="QEI334" s="2"/>
      <c r="QEJ334" s="402"/>
      <c r="QEK334" s="533" t="s">
        <v>287</v>
      </c>
      <c r="QEL334" s="2"/>
      <c r="QEM334" s="535">
        <f t="shared" ref="QEM334:QEP334" si="1610">QEM301+QEM314+QEM327</f>
        <v>0</v>
      </c>
      <c r="QEN334" s="535">
        <f t="shared" si="1610"/>
        <v>0</v>
      </c>
      <c r="QEO334" s="535">
        <f t="shared" si="1610"/>
        <v>0</v>
      </c>
      <c r="QEP334" s="535">
        <f t="shared" si="1610"/>
        <v>0</v>
      </c>
      <c r="QEQ334" s="2"/>
      <c r="QER334" s="402"/>
      <c r="QES334" s="533" t="s">
        <v>287</v>
      </c>
      <c r="QET334" s="2"/>
      <c r="QEU334" s="535">
        <f t="shared" ref="QEU334:QEX334" si="1611">QEU301+QEU314+QEU327</f>
        <v>0</v>
      </c>
      <c r="QEV334" s="535">
        <f t="shared" si="1611"/>
        <v>0</v>
      </c>
      <c r="QEW334" s="535">
        <f t="shared" si="1611"/>
        <v>0</v>
      </c>
      <c r="QEX334" s="535">
        <f t="shared" si="1611"/>
        <v>0</v>
      </c>
      <c r="QEY334" s="2"/>
      <c r="QEZ334" s="402"/>
      <c r="QFA334" s="533" t="s">
        <v>287</v>
      </c>
      <c r="QFB334" s="2"/>
      <c r="QFC334" s="535">
        <f t="shared" ref="QFC334:QFF334" si="1612">QFC301+QFC314+QFC327</f>
        <v>0</v>
      </c>
      <c r="QFD334" s="535">
        <f t="shared" si="1612"/>
        <v>0</v>
      </c>
      <c r="QFE334" s="535">
        <f t="shared" si="1612"/>
        <v>0</v>
      </c>
      <c r="QFF334" s="535">
        <f t="shared" si="1612"/>
        <v>0</v>
      </c>
      <c r="QFG334" s="2"/>
      <c r="QFH334" s="402"/>
      <c r="QFI334" s="533" t="s">
        <v>287</v>
      </c>
      <c r="QFJ334" s="2"/>
      <c r="QFK334" s="535">
        <f t="shared" ref="QFK334:QFN334" si="1613">QFK301+QFK314+QFK327</f>
        <v>0</v>
      </c>
      <c r="QFL334" s="535">
        <f t="shared" si="1613"/>
        <v>0</v>
      </c>
      <c r="QFM334" s="535">
        <f t="shared" si="1613"/>
        <v>0</v>
      </c>
      <c r="QFN334" s="535">
        <f t="shared" si="1613"/>
        <v>0</v>
      </c>
      <c r="QFO334" s="2"/>
      <c r="QFP334" s="402"/>
      <c r="QFQ334" s="533" t="s">
        <v>287</v>
      </c>
      <c r="QFR334" s="2"/>
      <c r="QFS334" s="535">
        <f t="shared" ref="QFS334:QFV334" si="1614">QFS301+QFS314+QFS327</f>
        <v>0</v>
      </c>
      <c r="QFT334" s="535">
        <f t="shared" si="1614"/>
        <v>0</v>
      </c>
      <c r="QFU334" s="535">
        <f t="shared" si="1614"/>
        <v>0</v>
      </c>
      <c r="QFV334" s="535">
        <f t="shared" si="1614"/>
        <v>0</v>
      </c>
      <c r="QFW334" s="2"/>
      <c r="QFX334" s="402"/>
      <c r="QFY334" s="533" t="s">
        <v>287</v>
      </c>
      <c r="QFZ334" s="2"/>
      <c r="QGA334" s="535">
        <f t="shared" ref="QGA334:QGD334" si="1615">QGA301+QGA314+QGA327</f>
        <v>0</v>
      </c>
      <c r="QGB334" s="535">
        <f t="shared" si="1615"/>
        <v>0</v>
      </c>
      <c r="QGC334" s="535">
        <f t="shared" si="1615"/>
        <v>0</v>
      </c>
      <c r="QGD334" s="535">
        <f t="shared" si="1615"/>
        <v>0</v>
      </c>
      <c r="QGE334" s="2"/>
      <c r="QGF334" s="402"/>
      <c r="QGG334" s="533" t="s">
        <v>287</v>
      </c>
      <c r="QGH334" s="2"/>
      <c r="QGI334" s="535">
        <f t="shared" ref="QGI334:QGL334" si="1616">QGI301+QGI314+QGI327</f>
        <v>0</v>
      </c>
      <c r="QGJ334" s="535">
        <f t="shared" si="1616"/>
        <v>0</v>
      </c>
      <c r="QGK334" s="535">
        <f t="shared" si="1616"/>
        <v>0</v>
      </c>
      <c r="QGL334" s="535">
        <f t="shared" si="1616"/>
        <v>0</v>
      </c>
      <c r="QGM334" s="2"/>
      <c r="QGN334" s="402"/>
      <c r="QGO334" s="533" t="s">
        <v>287</v>
      </c>
      <c r="QGP334" s="2"/>
      <c r="QGQ334" s="535">
        <f t="shared" ref="QGQ334:QGT334" si="1617">QGQ301+QGQ314+QGQ327</f>
        <v>0</v>
      </c>
      <c r="QGR334" s="535">
        <f t="shared" si="1617"/>
        <v>0</v>
      </c>
      <c r="QGS334" s="535">
        <f t="shared" si="1617"/>
        <v>0</v>
      </c>
      <c r="QGT334" s="535">
        <f t="shared" si="1617"/>
        <v>0</v>
      </c>
      <c r="QGU334" s="2"/>
      <c r="QGV334" s="402"/>
      <c r="QGW334" s="533" t="s">
        <v>287</v>
      </c>
      <c r="QGX334" s="2"/>
      <c r="QGY334" s="535">
        <f t="shared" ref="QGY334:QHB334" si="1618">QGY301+QGY314+QGY327</f>
        <v>0</v>
      </c>
      <c r="QGZ334" s="535">
        <f t="shared" si="1618"/>
        <v>0</v>
      </c>
      <c r="QHA334" s="535">
        <f t="shared" si="1618"/>
        <v>0</v>
      </c>
      <c r="QHB334" s="535">
        <f t="shared" si="1618"/>
        <v>0</v>
      </c>
      <c r="QHC334" s="2"/>
      <c r="QHD334" s="402"/>
      <c r="QHE334" s="533" t="s">
        <v>287</v>
      </c>
      <c r="QHF334" s="2"/>
      <c r="QHG334" s="535">
        <f t="shared" ref="QHG334:QHJ334" si="1619">QHG301+QHG314+QHG327</f>
        <v>0</v>
      </c>
      <c r="QHH334" s="535">
        <f t="shared" si="1619"/>
        <v>0</v>
      </c>
      <c r="QHI334" s="535">
        <f t="shared" si="1619"/>
        <v>0</v>
      </c>
      <c r="QHJ334" s="535">
        <f t="shared" si="1619"/>
        <v>0</v>
      </c>
      <c r="QHK334" s="2"/>
      <c r="QHL334" s="402"/>
      <c r="QHM334" s="533" t="s">
        <v>287</v>
      </c>
      <c r="QHN334" s="2"/>
      <c r="QHO334" s="535">
        <f t="shared" ref="QHO334:QHR334" si="1620">QHO301+QHO314+QHO327</f>
        <v>0</v>
      </c>
      <c r="QHP334" s="535">
        <f t="shared" si="1620"/>
        <v>0</v>
      </c>
      <c r="QHQ334" s="535">
        <f t="shared" si="1620"/>
        <v>0</v>
      </c>
      <c r="QHR334" s="535">
        <f t="shared" si="1620"/>
        <v>0</v>
      </c>
      <c r="QHS334" s="2"/>
      <c r="QHT334" s="402"/>
      <c r="QHU334" s="533" t="s">
        <v>287</v>
      </c>
      <c r="QHV334" s="2"/>
      <c r="QHW334" s="535">
        <f t="shared" ref="QHW334:QHZ334" si="1621">QHW301+QHW314+QHW327</f>
        <v>0</v>
      </c>
      <c r="QHX334" s="535">
        <f t="shared" si="1621"/>
        <v>0</v>
      </c>
      <c r="QHY334" s="535">
        <f t="shared" si="1621"/>
        <v>0</v>
      </c>
      <c r="QHZ334" s="535">
        <f t="shared" si="1621"/>
        <v>0</v>
      </c>
      <c r="QIA334" s="2"/>
      <c r="QIB334" s="402"/>
      <c r="QIC334" s="533" t="s">
        <v>287</v>
      </c>
      <c r="QID334" s="2"/>
      <c r="QIE334" s="535">
        <f t="shared" ref="QIE334:QIH334" si="1622">QIE301+QIE314+QIE327</f>
        <v>0</v>
      </c>
      <c r="QIF334" s="535">
        <f t="shared" si="1622"/>
        <v>0</v>
      </c>
      <c r="QIG334" s="535">
        <f t="shared" si="1622"/>
        <v>0</v>
      </c>
      <c r="QIH334" s="535">
        <f t="shared" si="1622"/>
        <v>0</v>
      </c>
      <c r="QII334" s="2"/>
      <c r="QIJ334" s="402"/>
      <c r="QIK334" s="533" t="s">
        <v>287</v>
      </c>
      <c r="QIL334" s="2"/>
      <c r="QIM334" s="535">
        <f t="shared" ref="QIM334:QIP334" si="1623">QIM301+QIM314+QIM327</f>
        <v>0</v>
      </c>
      <c r="QIN334" s="535">
        <f t="shared" si="1623"/>
        <v>0</v>
      </c>
      <c r="QIO334" s="535">
        <f t="shared" si="1623"/>
        <v>0</v>
      </c>
      <c r="QIP334" s="535">
        <f t="shared" si="1623"/>
        <v>0</v>
      </c>
      <c r="QIQ334" s="2"/>
      <c r="QIR334" s="402"/>
      <c r="QIS334" s="533" t="s">
        <v>287</v>
      </c>
      <c r="QIT334" s="2"/>
      <c r="QIU334" s="535">
        <f t="shared" ref="QIU334:QIX334" si="1624">QIU301+QIU314+QIU327</f>
        <v>0</v>
      </c>
      <c r="QIV334" s="535">
        <f t="shared" si="1624"/>
        <v>0</v>
      </c>
      <c r="QIW334" s="535">
        <f t="shared" si="1624"/>
        <v>0</v>
      </c>
      <c r="QIX334" s="535">
        <f t="shared" si="1624"/>
        <v>0</v>
      </c>
      <c r="QIY334" s="2"/>
      <c r="QIZ334" s="402"/>
      <c r="QJA334" s="533" t="s">
        <v>287</v>
      </c>
      <c r="QJB334" s="2"/>
      <c r="QJC334" s="535">
        <f t="shared" ref="QJC334:QJF334" si="1625">QJC301+QJC314+QJC327</f>
        <v>0</v>
      </c>
      <c r="QJD334" s="535">
        <f t="shared" si="1625"/>
        <v>0</v>
      </c>
      <c r="QJE334" s="535">
        <f t="shared" si="1625"/>
        <v>0</v>
      </c>
      <c r="QJF334" s="535">
        <f t="shared" si="1625"/>
        <v>0</v>
      </c>
      <c r="QJG334" s="2"/>
      <c r="QJH334" s="402"/>
      <c r="QJI334" s="533" t="s">
        <v>287</v>
      </c>
      <c r="QJJ334" s="2"/>
      <c r="QJK334" s="535">
        <f t="shared" ref="QJK334:QJN334" si="1626">QJK301+QJK314+QJK327</f>
        <v>0</v>
      </c>
      <c r="QJL334" s="535">
        <f t="shared" si="1626"/>
        <v>0</v>
      </c>
      <c r="QJM334" s="535">
        <f t="shared" si="1626"/>
        <v>0</v>
      </c>
      <c r="QJN334" s="535">
        <f t="shared" si="1626"/>
        <v>0</v>
      </c>
      <c r="QJO334" s="2"/>
      <c r="QJP334" s="402"/>
      <c r="QJQ334" s="533" t="s">
        <v>287</v>
      </c>
      <c r="QJR334" s="2"/>
      <c r="QJS334" s="535">
        <f t="shared" ref="QJS334:QJV334" si="1627">QJS301+QJS314+QJS327</f>
        <v>0</v>
      </c>
      <c r="QJT334" s="535">
        <f t="shared" si="1627"/>
        <v>0</v>
      </c>
      <c r="QJU334" s="535">
        <f t="shared" si="1627"/>
        <v>0</v>
      </c>
      <c r="QJV334" s="535">
        <f t="shared" si="1627"/>
        <v>0</v>
      </c>
      <c r="QJW334" s="2"/>
      <c r="QJX334" s="402"/>
      <c r="QJY334" s="533" t="s">
        <v>287</v>
      </c>
      <c r="QJZ334" s="2"/>
      <c r="QKA334" s="535">
        <f t="shared" ref="QKA334:QKD334" si="1628">QKA301+QKA314+QKA327</f>
        <v>0</v>
      </c>
      <c r="QKB334" s="535">
        <f t="shared" si="1628"/>
        <v>0</v>
      </c>
      <c r="QKC334" s="535">
        <f t="shared" si="1628"/>
        <v>0</v>
      </c>
      <c r="QKD334" s="535">
        <f t="shared" si="1628"/>
        <v>0</v>
      </c>
      <c r="QKE334" s="2"/>
      <c r="QKF334" s="402"/>
      <c r="QKG334" s="533" t="s">
        <v>287</v>
      </c>
      <c r="QKH334" s="2"/>
      <c r="QKI334" s="535">
        <f t="shared" ref="QKI334:QKL334" si="1629">QKI301+QKI314+QKI327</f>
        <v>0</v>
      </c>
      <c r="QKJ334" s="535">
        <f t="shared" si="1629"/>
        <v>0</v>
      </c>
      <c r="QKK334" s="535">
        <f t="shared" si="1629"/>
        <v>0</v>
      </c>
      <c r="QKL334" s="535">
        <f t="shared" si="1629"/>
        <v>0</v>
      </c>
      <c r="QKM334" s="2"/>
      <c r="QKN334" s="402"/>
      <c r="QKO334" s="533" t="s">
        <v>287</v>
      </c>
      <c r="QKP334" s="2"/>
      <c r="QKQ334" s="535">
        <f t="shared" ref="QKQ334:QKT334" si="1630">QKQ301+QKQ314+QKQ327</f>
        <v>0</v>
      </c>
      <c r="QKR334" s="535">
        <f t="shared" si="1630"/>
        <v>0</v>
      </c>
      <c r="QKS334" s="535">
        <f t="shared" si="1630"/>
        <v>0</v>
      </c>
      <c r="QKT334" s="535">
        <f t="shared" si="1630"/>
        <v>0</v>
      </c>
      <c r="QKU334" s="2"/>
      <c r="QKV334" s="402"/>
      <c r="QKW334" s="533" t="s">
        <v>287</v>
      </c>
      <c r="QKX334" s="2"/>
      <c r="QKY334" s="535">
        <f t="shared" ref="QKY334:QLB334" si="1631">QKY301+QKY314+QKY327</f>
        <v>0</v>
      </c>
      <c r="QKZ334" s="535">
        <f t="shared" si="1631"/>
        <v>0</v>
      </c>
      <c r="QLA334" s="535">
        <f t="shared" si="1631"/>
        <v>0</v>
      </c>
      <c r="QLB334" s="535">
        <f t="shared" si="1631"/>
        <v>0</v>
      </c>
      <c r="QLC334" s="2"/>
      <c r="QLD334" s="402"/>
      <c r="QLE334" s="533" t="s">
        <v>287</v>
      </c>
      <c r="QLF334" s="2"/>
      <c r="QLG334" s="535">
        <f t="shared" ref="QLG334:QLJ334" si="1632">QLG301+QLG314+QLG327</f>
        <v>0</v>
      </c>
      <c r="QLH334" s="535">
        <f t="shared" si="1632"/>
        <v>0</v>
      </c>
      <c r="QLI334" s="535">
        <f t="shared" si="1632"/>
        <v>0</v>
      </c>
      <c r="QLJ334" s="535">
        <f t="shared" si="1632"/>
        <v>0</v>
      </c>
      <c r="QLK334" s="2"/>
      <c r="QLL334" s="402"/>
      <c r="QLM334" s="533" t="s">
        <v>287</v>
      </c>
      <c r="QLN334" s="2"/>
      <c r="QLO334" s="535">
        <f t="shared" ref="QLO334:QLR334" si="1633">QLO301+QLO314+QLO327</f>
        <v>0</v>
      </c>
      <c r="QLP334" s="535">
        <f t="shared" si="1633"/>
        <v>0</v>
      </c>
      <c r="QLQ334" s="535">
        <f t="shared" si="1633"/>
        <v>0</v>
      </c>
      <c r="QLR334" s="535">
        <f t="shared" si="1633"/>
        <v>0</v>
      </c>
      <c r="QLS334" s="2"/>
      <c r="QLT334" s="402"/>
      <c r="QLU334" s="533" t="s">
        <v>287</v>
      </c>
      <c r="QLV334" s="2"/>
      <c r="QLW334" s="535">
        <f t="shared" ref="QLW334:QLZ334" si="1634">QLW301+QLW314+QLW327</f>
        <v>0</v>
      </c>
      <c r="QLX334" s="535">
        <f t="shared" si="1634"/>
        <v>0</v>
      </c>
      <c r="QLY334" s="535">
        <f t="shared" si="1634"/>
        <v>0</v>
      </c>
      <c r="QLZ334" s="535">
        <f t="shared" si="1634"/>
        <v>0</v>
      </c>
      <c r="QMA334" s="2"/>
      <c r="QMB334" s="402"/>
      <c r="QMC334" s="533" t="s">
        <v>287</v>
      </c>
      <c r="QMD334" s="2"/>
      <c r="QME334" s="535">
        <f t="shared" ref="QME334:QMH334" si="1635">QME301+QME314+QME327</f>
        <v>0</v>
      </c>
      <c r="QMF334" s="535">
        <f t="shared" si="1635"/>
        <v>0</v>
      </c>
      <c r="QMG334" s="535">
        <f t="shared" si="1635"/>
        <v>0</v>
      </c>
      <c r="QMH334" s="535">
        <f t="shared" si="1635"/>
        <v>0</v>
      </c>
      <c r="QMI334" s="2"/>
      <c r="QMJ334" s="402"/>
      <c r="QMK334" s="533" t="s">
        <v>287</v>
      </c>
      <c r="QML334" s="2"/>
      <c r="QMM334" s="535">
        <f t="shared" ref="QMM334:QMP334" si="1636">QMM301+QMM314+QMM327</f>
        <v>0</v>
      </c>
      <c r="QMN334" s="535">
        <f t="shared" si="1636"/>
        <v>0</v>
      </c>
      <c r="QMO334" s="535">
        <f t="shared" si="1636"/>
        <v>0</v>
      </c>
      <c r="QMP334" s="535">
        <f t="shared" si="1636"/>
        <v>0</v>
      </c>
      <c r="QMQ334" s="2"/>
      <c r="QMR334" s="402"/>
      <c r="QMS334" s="533" t="s">
        <v>287</v>
      </c>
      <c r="QMT334" s="2"/>
      <c r="QMU334" s="535">
        <f t="shared" ref="QMU334:QMX334" si="1637">QMU301+QMU314+QMU327</f>
        <v>0</v>
      </c>
      <c r="QMV334" s="535">
        <f t="shared" si="1637"/>
        <v>0</v>
      </c>
      <c r="QMW334" s="535">
        <f t="shared" si="1637"/>
        <v>0</v>
      </c>
      <c r="QMX334" s="535">
        <f t="shared" si="1637"/>
        <v>0</v>
      </c>
      <c r="QMY334" s="2"/>
      <c r="QMZ334" s="402"/>
      <c r="QNA334" s="533" t="s">
        <v>287</v>
      </c>
      <c r="QNB334" s="2"/>
      <c r="QNC334" s="535">
        <f t="shared" ref="QNC334:QNF334" si="1638">QNC301+QNC314+QNC327</f>
        <v>0</v>
      </c>
      <c r="QND334" s="535">
        <f t="shared" si="1638"/>
        <v>0</v>
      </c>
      <c r="QNE334" s="535">
        <f t="shared" si="1638"/>
        <v>0</v>
      </c>
      <c r="QNF334" s="535">
        <f t="shared" si="1638"/>
        <v>0</v>
      </c>
      <c r="QNG334" s="2"/>
      <c r="QNH334" s="402"/>
      <c r="QNI334" s="533" t="s">
        <v>287</v>
      </c>
      <c r="QNJ334" s="2"/>
      <c r="QNK334" s="535">
        <f t="shared" ref="QNK334:QNN334" si="1639">QNK301+QNK314+QNK327</f>
        <v>0</v>
      </c>
      <c r="QNL334" s="535">
        <f t="shared" si="1639"/>
        <v>0</v>
      </c>
      <c r="QNM334" s="535">
        <f t="shared" si="1639"/>
        <v>0</v>
      </c>
      <c r="QNN334" s="535">
        <f t="shared" si="1639"/>
        <v>0</v>
      </c>
      <c r="QNO334" s="2"/>
      <c r="QNP334" s="402"/>
      <c r="QNQ334" s="533" t="s">
        <v>287</v>
      </c>
      <c r="QNR334" s="2"/>
      <c r="QNS334" s="535">
        <f t="shared" ref="QNS334:QNV334" si="1640">QNS301+QNS314+QNS327</f>
        <v>0</v>
      </c>
      <c r="QNT334" s="535">
        <f t="shared" si="1640"/>
        <v>0</v>
      </c>
      <c r="QNU334" s="535">
        <f t="shared" si="1640"/>
        <v>0</v>
      </c>
      <c r="QNV334" s="535">
        <f t="shared" si="1640"/>
        <v>0</v>
      </c>
      <c r="QNW334" s="2"/>
      <c r="QNX334" s="402"/>
      <c r="QNY334" s="533" t="s">
        <v>287</v>
      </c>
      <c r="QNZ334" s="2"/>
      <c r="QOA334" s="535">
        <f t="shared" ref="QOA334:QOD334" si="1641">QOA301+QOA314+QOA327</f>
        <v>0</v>
      </c>
      <c r="QOB334" s="535">
        <f t="shared" si="1641"/>
        <v>0</v>
      </c>
      <c r="QOC334" s="535">
        <f t="shared" si="1641"/>
        <v>0</v>
      </c>
      <c r="QOD334" s="535">
        <f t="shared" si="1641"/>
        <v>0</v>
      </c>
      <c r="QOE334" s="2"/>
      <c r="QOF334" s="402"/>
      <c r="QOG334" s="533" t="s">
        <v>287</v>
      </c>
      <c r="QOH334" s="2"/>
      <c r="QOI334" s="535">
        <f t="shared" ref="QOI334:QOL334" si="1642">QOI301+QOI314+QOI327</f>
        <v>0</v>
      </c>
      <c r="QOJ334" s="535">
        <f t="shared" si="1642"/>
        <v>0</v>
      </c>
      <c r="QOK334" s="535">
        <f t="shared" si="1642"/>
        <v>0</v>
      </c>
      <c r="QOL334" s="535">
        <f t="shared" si="1642"/>
        <v>0</v>
      </c>
      <c r="QOM334" s="2"/>
      <c r="QON334" s="402"/>
      <c r="QOO334" s="533" t="s">
        <v>287</v>
      </c>
      <c r="QOP334" s="2"/>
      <c r="QOQ334" s="535">
        <f t="shared" ref="QOQ334:QOT334" si="1643">QOQ301+QOQ314+QOQ327</f>
        <v>0</v>
      </c>
      <c r="QOR334" s="535">
        <f t="shared" si="1643"/>
        <v>0</v>
      </c>
      <c r="QOS334" s="535">
        <f t="shared" si="1643"/>
        <v>0</v>
      </c>
      <c r="QOT334" s="535">
        <f t="shared" si="1643"/>
        <v>0</v>
      </c>
      <c r="QOU334" s="2"/>
      <c r="QOV334" s="402"/>
      <c r="QOW334" s="533" t="s">
        <v>287</v>
      </c>
      <c r="QOX334" s="2"/>
      <c r="QOY334" s="535">
        <f t="shared" ref="QOY334:QPB334" si="1644">QOY301+QOY314+QOY327</f>
        <v>0</v>
      </c>
      <c r="QOZ334" s="535">
        <f t="shared" si="1644"/>
        <v>0</v>
      </c>
      <c r="QPA334" s="535">
        <f t="shared" si="1644"/>
        <v>0</v>
      </c>
      <c r="QPB334" s="535">
        <f t="shared" si="1644"/>
        <v>0</v>
      </c>
      <c r="QPC334" s="2"/>
      <c r="QPD334" s="402"/>
      <c r="QPE334" s="533" t="s">
        <v>287</v>
      </c>
      <c r="QPF334" s="2"/>
      <c r="QPG334" s="535">
        <f t="shared" ref="QPG334:QPJ334" si="1645">QPG301+QPG314+QPG327</f>
        <v>0</v>
      </c>
      <c r="QPH334" s="535">
        <f t="shared" si="1645"/>
        <v>0</v>
      </c>
      <c r="QPI334" s="535">
        <f t="shared" si="1645"/>
        <v>0</v>
      </c>
      <c r="QPJ334" s="535">
        <f t="shared" si="1645"/>
        <v>0</v>
      </c>
      <c r="QPK334" s="2"/>
      <c r="QPL334" s="402"/>
      <c r="QPM334" s="533" t="s">
        <v>287</v>
      </c>
      <c r="QPN334" s="2"/>
      <c r="QPO334" s="535">
        <f t="shared" ref="QPO334:QPR334" si="1646">QPO301+QPO314+QPO327</f>
        <v>0</v>
      </c>
      <c r="QPP334" s="535">
        <f t="shared" si="1646"/>
        <v>0</v>
      </c>
      <c r="QPQ334" s="535">
        <f t="shared" si="1646"/>
        <v>0</v>
      </c>
      <c r="QPR334" s="535">
        <f t="shared" si="1646"/>
        <v>0</v>
      </c>
      <c r="QPS334" s="2"/>
      <c r="QPT334" s="402"/>
      <c r="QPU334" s="533" t="s">
        <v>287</v>
      </c>
      <c r="QPV334" s="2"/>
      <c r="QPW334" s="535">
        <f t="shared" ref="QPW334:QPZ334" si="1647">QPW301+QPW314+QPW327</f>
        <v>0</v>
      </c>
      <c r="QPX334" s="535">
        <f t="shared" si="1647"/>
        <v>0</v>
      </c>
      <c r="QPY334" s="535">
        <f t="shared" si="1647"/>
        <v>0</v>
      </c>
      <c r="QPZ334" s="535">
        <f t="shared" si="1647"/>
        <v>0</v>
      </c>
      <c r="QQA334" s="2"/>
      <c r="QQB334" s="402"/>
      <c r="QQC334" s="533" t="s">
        <v>287</v>
      </c>
      <c r="QQD334" s="2"/>
      <c r="QQE334" s="535">
        <f t="shared" ref="QQE334:QQH334" si="1648">QQE301+QQE314+QQE327</f>
        <v>0</v>
      </c>
      <c r="QQF334" s="535">
        <f t="shared" si="1648"/>
        <v>0</v>
      </c>
      <c r="QQG334" s="535">
        <f t="shared" si="1648"/>
        <v>0</v>
      </c>
      <c r="QQH334" s="535">
        <f t="shared" si="1648"/>
        <v>0</v>
      </c>
      <c r="QQI334" s="2"/>
      <c r="QQJ334" s="402"/>
      <c r="QQK334" s="533" t="s">
        <v>287</v>
      </c>
      <c r="QQL334" s="2"/>
      <c r="QQM334" s="535">
        <f t="shared" ref="QQM334:QQP334" si="1649">QQM301+QQM314+QQM327</f>
        <v>0</v>
      </c>
      <c r="QQN334" s="535">
        <f t="shared" si="1649"/>
        <v>0</v>
      </c>
      <c r="QQO334" s="535">
        <f t="shared" si="1649"/>
        <v>0</v>
      </c>
      <c r="QQP334" s="535">
        <f t="shared" si="1649"/>
        <v>0</v>
      </c>
      <c r="QQQ334" s="2"/>
      <c r="QQR334" s="402"/>
      <c r="QQS334" s="533" t="s">
        <v>287</v>
      </c>
      <c r="QQT334" s="2"/>
      <c r="QQU334" s="535">
        <f t="shared" ref="QQU334:QQX334" si="1650">QQU301+QQU314+QQU327</f>
        <v>0</v>
      </c>
      <c r="QQV334" s="535">
        <f t="shared" si="1650"/>
        <v>0</v>
      </c>
      <c r="QQW334" s="535">
        <f t="shared" si="1650"/>
        <v>0</v>
      </c>
      <c r="QQX334" s="535">
        <f t="shared" si="1650"/>
        <v>0</v>
      </c>
      <c r="QQY334" s="2"/>
      <c r="QQZ334" s="402"/>
      <c r="QRA334" s="533" t="s">
        <v>287</v>
      </c>
      <c r="QRB334" s="2"/>
      <c r="QRC334" s="535">
        <f t="shared" ref="QRC334:QRF334" si="1651">QRC301+QRC314+QRC327</f>
        <v>0</v>
      </c>
      <c r="QRD334" s="535">
        <f t="shared" si="1651"/>
        <v>0</v>
      </c>
      <c r="QRE334" s="535">
        <f t="shared" si="1651"/>
        <v>0</v>
      </c>
      <c r="QRF334" s="535">
        <f t="shared" si="1651"/>
        <v>0</v>
      </c>
      <c r="QRG334" s="2"/>
      <c r="QRH334" s="402"/>
      <c r="QRI334" s="533" t="s">
        <v>287</v>
      </c>
      <c r="QRJ334" s="2"/>
      <c r="QRK334" s="535">
        <f t="shared" ref="QRK334:QRN334" si="1652">QRK301+QRK314+QRK327</f>
        <v>0</v>
      </c>
      <c r="QRL334" s="535">
        <f t="shared" si="1652"/>
        <v>0</v>
      </c>
      <c r="QRM334" s="535">
        <f t="shared" si="1652"/>
        <v>0</v>
      </c>
      <c r="QRN334" s="535">
        <f t="shared" si="1652"/>
        <v>0</v>
      </c>
      <c r="QRO334" s="2"/>
      <c r="QRP334" s="402"/>
      <c r="QRQ334" s="533" t="s">
        <v>287</v>
      </c>
      <c r="QRR334" s="2"/>
      <c r="QRS334" s="535">
        <f t="shared" ref="QRS334:QRV334" si="1653">QRS301+QRS314+QRS327</f>
        <v>0</v>
      </c>
      <c r="QRT334" s="535">
        <f t="shared" si="1653"/>
        <v>0</v>
      </c>
      <c r="QRU334" s="535">
        <f t="shared" si="1653"/>
        <v>0</v>
      </c>
      <c r="QRV334" s="535">
        <f t="shared" si="1653"/>
        <v>0</v>
      </c>
      <c r="QRW334" s="2"/>
      <c r="QRX334" s="402"/>
      <c r="QRY334" s="533" t="s">
        <v>287</v>
      </c>
      <c r="QRZ334" s="2"/>
      <c r="QSA334" s="535">
        <f t="shared" ref="QSA334:QSD334" si="1654">QSA301+QSA314+QSA327</f>
        <v>0</v>
      </c>
      <c r="QSB334" s="535">
        <f t="shared" si="1654"/>
        <v>0</v>
      </c>
      <c r="QSC334" s="535">
        <f t="shared" si="1654"/>
        <v>0</v>
      </c>
      <c r="QSD334" s="535">
        <f t="shared" si="1654"/>
        <v>0</v>
      </c>
      <c r="QSE334" s="2"/>
      <c r="QSF334" s="402"/>
      <c r="QSG334" s="533" t="s">
        <v>287</v>
      </c>
      <c r="QSH334" s="2"/>
      <c r="QSI334" s="535">
        <f t="shared" ref="QSI334:QSL334" si="1655">QSI301+QSI314+QSI327</f>
        <v>0</v>
      </c>
      <c r="QSJ334" s="535">
        <f t="shared" si="1655"/>
        <v>0</v>
      </c>
      <c r="QSK334" s="535">
        <f t="shared" si="1655"/>
        <v>0</v>
      </c>
      <c r="QSL334" s="535">
        <f t="shared" si="1655"/>
        <v>0</v>
      </c>
      <c r="QSM334" s="2"/>
      <c r="QSN334" s="402"/>
      <c r="QSO334" s="533" t="s">
        <v>287</v>
      </c>
      <c r="QSP334" s="2"/>
      <c r="QSQ334" s="535">
        <f t="shared" ref="QSQ334:QST334" si="1656">QSQ301+QSQ314+QSQ327</f>
        <v>0</v>
      </c>
      <c r="QSR334" s="535">
        <f t="shared" si="1656"/>
        <v>0</v>
      </c>
      <c r="QSS334" s="535">
        <f t="shared" si="1656"/>
        <v>0</v>
      </c>
      <c r="QST334" s="535">
        <f t="shared" si="1656"/>
        <v>0</v>
      </c>
      <c r="QSU334" s="2"/>
      <c r="QSV334" s="402"/>
      <c r="QSW334" s="533" t="s">
        <v>287</v>
      </c>
      <c r="QSX334" s="2"/>
      <c r="QSY334" s="535">
        <f t="shared" ref="QSY334:QTB334" si="1657">QSY301+QSY314+QSY327</f>
        <v>0</v>
      </c>
      <c r="QSZ334" s="535">
        <f t="shared" si="1657"/>
        <v>0</v>
      </c>
      <c r="QTA334" s="535">
        <f t="shared" si="1657"/>
        <v>0</v>
      </c>
      <c r="QTB334" s="535">
        <f t="shared" si="1657"/>
        <v>0</v>
      </c>
      <c r="QTC334" s="2"/>
      <c r="QTD334" s="402"/>
      <c r="QTE334" s="533" t="s">
        <v>287</v>
      </c>
      <c r="QTF334" s="2"/>
      <c r="QTG334" s="535">
        <f t="shared" ref="QTG334:QTJ334" si="1658">QTG301+QTG314+QTG327</f>
        <v>0</v>
      </c>
      <c r="QTH334" s="535">
        <f t="shared" si="1658"/>
        <v>0</v>
      </c>
      <c r="QTI334" s="535">
        <f t="shared" si="1658"/>
        <v>0</v>
      </c>
      <c r="QTJ334" s="535">
        <f t="shared" si="1658"/>
        <v>0</v>
      </c>
      <c r="QTK334" s="2"/>
      <c r="QTL334" s="402"/>
      <c r="QTM334" s="533" t="s">
        <v>287</v>
      </c>
      <c r="QTN334" s="2"/>
      <c r="QTO334" s="535">
        <f t="shared" ref="QTO334:QTR334" si="1659">QTO301+QTO314+QTO327</f>
        <v>0</v>
      </c>
      <c r="QTP334" s="535">
        <f t="shared" si="1659"/>
        <v>0</v>
      </c>
      <c r="QTQ334" s="535">
        <f t="shared" si="1659"/>
        <v>0</v>
      </c>
      <c r="QTR334" s="535">
        <f t="shared" si="1659"/>
        <v>0</v>
      </c>
      <c r="QTS334" s="2"/>
      <c r="QTT334" s="402"/>
      <c r="QTU334" s="533" t="s">
        <v>287</v>
      </c>
      <c r="QTV334" s="2"/>
      <c r="QTW334" s="535">
        <f t="shared" ref="QTW334:QTZ334" si="1660">QTW301+QTW314+QTW327</f>
        <v>0</v>
      </c>
      <c r="QTX334" s="535">
        <f t="shared" si="1660"/>
        <v>0</v>
      </c>
      <c r="QTY334" s="535">
        <f t="shared" si="1660"/>
        <v>0</v>
      </c>
      <c r="QTZ334" s="535">
        <f t="shared" si="1660"/>
        <v>0</v>
      </c>
      <c r="QUA334" s="2"/>
      <c r="QUB334" s="402"/>
      <c r="QUC334" s="533" t="s">
        <v>287</v>
      </c>
      <c r="QUD334" s="2"/>
      <c r="QUE334" s="535">
        <f t="shared" ref="QUE334:QUH334" si="1661">QUE301+QUE314+QUE327</f>
        <v>0</v>
      </c>
      <c r="QUF334" s="535">
        <f t="shared" si="1661"/>
        <v>0</v>
      </c>
      <c r="QUG334" s="535">
        <f t="shared" si="1661"/>
        <v>0</v>
      </c>
      <c r="QUH334" s="535">
        <f t="shared" si="1661"/>
        <v>0</v>
      </c>
      <c r="QUI334" s="2"/>
      <c r="QUJ334" s="402"/>
      <c r="QUK334" s="533" t="s">
        <v>287</v>
      </c>
      <c r="QUL334" s="2"/>
      <c r="QUM334" s="535">
        <f t="shared" ref="QUM334:QUP334" si="1662">QUM301+QUM314+QUM327</f>
        <v>0</v>
      </c>
      <c r="QUN334" s="535">
        <f t="shared" si="1662"/>
        <v>0</v>
      </c>
      <c r="QUO334" s="535">
        <f t="shared" si="1662"/>
        <v>0</v>
      </c>
      <c r="QUP334" s="535">
        <f t="shared" si="1662"/>
        <v>0</v>
      </c>
      <c r="QUQ334" s="2"/>
      <c r="QUR334" s="402"/>
      <c r="QUS334" s="533" t="s">
        <v>287</v>
      </c>
      <c r="QUT334" s="2"/>
      <c r="QUU334" s="535">
        <f t="shared" ref="QUU334:QUX334" si="1663">QUU301+QUU314+QUU327</f>
        <v>0</v>
      </c>
      <c r="QUV334" s="535">
        <f t="shared" si="1663"/>
        <v>0</v>
      </c>
      <c r="QUW334" s="535">
        <f t="shared" si="1663"/>
        <v>0</v>
      </c>
      <c r="QUX334" s="535">
        <f t="shared" si="1663"/>
        <v>0</v>
      </c>
      <c r="QUY334" s="2"/>
      <c r="QUZ334" s="402"/>
      <c r="QVA334" s="533" t="s">
        <v>287</v>
      </c>
      <c r="QVB334" s="2"/>
      <c r="QVC334" s="535">
        <f t="shared" ref="QVC334:QVF334" si="1664">QVC301+QVC314+QVC327</f>
        <v>0</v>
      </c>
      <c r="QVD334" s="535">
        <f t="shared" si="1664"/>
        <v>0</v>
      </c>
      <c r="QVE334" s="535">
        <f t="shared" si="1664"/>
        <v>0</v>
      </c>
      <c r="QVF334" s="535">
        <f t="shared" si="1664"/>
        <v>0</v>
      </c>
      <c r="QVG334" s="2"/>
      <c r="QVH334" s="402"/>
      <c r="QVI334" s="533" t="s">
        <v>287</v>
      </c>
      <c r="QVJ334" s="2"/>
      <c r="QVK334" s="535">
        <f t="shared" ref="QVK334:QVN334" si="1665">QVK301+QVK314+QVK327</f>
        <v>0</v>
      </c>
      <c r="QVL334" s="535">
        <f t="shared" si="1665"/>
        <v>0</v>
      </c>
      <c r="QVM334" s="535">
        <f t="shared" si="1665"/>
        <v>0</v>
      </c>
      <c r="QVN334" s="535">
        <f t="shared" si="1665"/>
        <v>0</v>
      </c>
      <c r="QVO334" s="2"/>
      <c r="QVP334" s="402"/>
      <c r="QVQ334" s="533" t="s">
        <v>287</v>
      </c>
      <c r="QVR334" s="2"/>
      <c r="QVS334" s="535">
        <f t="shared" ref="QVS334:QVV334" si="1666">QVS301+QVS314+QVS327</f>
        <v>0</v>
      </c>
      <c r="QVT334" s="535">
        <f t="shared" si="1666"/>
        <v>0</v>
      </c>
      <c r="QVU334" s="535">
        <f t="shared" si="1666"/>
        <v>0</v>
      </c>
      <c r="QVV334" s="535">
        <f t="shared" si="1666"/>
        <v>0</v>
      </c>
      <c r="QVW334" s="2"/>
      <c r="QVX334" s="402"/>
      <c r="QVY334" s="533" t="s">
        <v>287</v>
      </c>
      <c r="QVZ334" s="2"/>
      <c r="QWA334" s="535">
        <f t="shared" ref="QWA334:QWD334" si="1667">QWA301+QWA314+QWA327</f>
        <v>0</v>
      </c>
      <c r="QWB334" s="535">
        <f t="shared" si="1667"/>
        <v>0</v>
      </c>
      <c r="QWC334" s="535">
        <f t="shared" si="1667"/>
        <v>0</v>
      </c>
      <c r="QWD334" s="535">
        <f t="shared" si="1667"/>
        <v>0</v>
      </c>
      <c r="QWE334" s="2"/>
      <c r="QWF334" s="402"/>
      <c r="QWG334" s="533" t="s">
        <v>287</v>
      </c>
      <c r="QWH334" s="2"/>
      <c r="QWI334" s="535">
        <f t="shared" ref="QWI334:QWL334" si="1668">QWI301+QWI314+QWI327</f>
        <v>0</v>
      </c>
      <c r="QWJ334" s="535">
        <f t="shared" si="1668"/>
        <v>0</v>
      </c>
      <c r="QWK334" s="535">
        <f t="shared" si="1668"/>
        <v>0</v>
      </c>
      <c r="QWL334" s="535">
        <f t="shared" si="1668"/>
        <v>0</v>
      </c>
      <c r="QWM334" s="2"/>
      <c r="QWN334" s="402"/>
      <c r="QWO334" s="533" t="s">
        <v>287</v>
      </c>
      <c r="QWP334" s="2"/>
      <c r="QWQ334" s="535">
        <f t="shared" ref="QWQ334:QWT334" si="1669">QWQ301+QWQ314+QWQ327</f>
        <v>0</v>
      </c>
      <c r="QWR334" s="535">
        <f t="shared" si="1669"/>
        <v>0</v>
      </c>
      <c r="QWS334" s="535">
        <f t="shared" si="1669"/>
        <v>0</v>
      </c>
      <c r="QWT334" s="535">
        <f t="shared" si="1669"/>
        <v>0</v>
      </c>
      <c r="QWU334" s="2"/>
      <c r="QWV334" s="402"/>
      <c r="QWW334" s="533" t="s">
        <v>287</v>
      </c>
      <c r="QWX334" s="2"/>
      <c r="QWY334" s="535">
        <f t="shared" ref="QWY334:QXB334" si="1670">QWY301+QWY314+QWY327</f>
        <v>0</v>
      </c>
      <c r="QWZ334" s="535">
        <f t="shared" si="1670"/>
        <v>0</v>
      </c>
      <c r="QXA334" s="535">
        <f t="shared" si="1670"/>
        <v>0</v>
      </c>
      <c r="QXB334" s="535">
        <f t="shared" si="1670"/>
        <v>0</v>
      </c>
      <c r="QXC334" s="2"/>
      <c r="QXD334" s="402"/>
      <c r="QXE334" s="533" t="s">
        <v>287</v>
      </c>
      <c r="QXF334" s="2"/>
      <c r="QXG334" s="535">
        <f t="shared" ref="QXG334:QXJ334" si="1671">QXG301+QXG314+QXG327</f>
        <v>0</v>
      </c>
      <c r="QXH334" s="535">
        <f t="shared" si="1671"/>
        <v>0</v>
      </c>
      <c r="QXI334" s="535">
        <f t="shared" si="1671"/>
        <v>0</v>
      </c>
      <c r="QXJ334" s="535">
        <f t="shared" si="1671"/>
        <v>0</v>
      </c>
      <c r="QXK334" s="2"/>
      <c r="QXL334" s="402"/>
      <c r="QXM334" s="533" t="s">
        <v>287</v>
      </c>
      <c r="QXN334" s="2"/>
      <c r="QXO334" s="535">
        <f t="shared" ref="QXO334:QXR334" si="1672">QXO301+QXO314+QXO327</f>
        <v>0</v>
      </c>
      <c r="QXP334" s="535">
        <f t="shared" si="1672"/>
        <v>0</v>
      </c>
      <c r="QXQ334" s="535">
        <f t="shared" si="1672"/>
        <v>0</v>
      </c>
      <c r="QXR334" s="535">
        <f t="shared" si="1672"/>
        <v>0</v>
      </c>
      <c r="QXS334" s="2"/>
      <c r="QXT334" s="402"/>
      <c r="QXU334" s="533" t="s">
        <v>287</v>
      </c>
      <c r="QXV334" s="2"/>
      <c r="QXW334" s="535">
        <f t="shared" ref="QXW334:QXZ334" si="1673">QXW301+QXW314+QXW327</f>
        <v>0</v>
      </c>
      <c r="QXX334" s="535">
        <f t="shared" si="1673"/>
        <v>0</v>
      </c>
      <c r="QXY334" s="535">
        <f t="shared" si="1673"/>
        <v>0</v>
      </c>
      <c r="QXZ334" s="535">
        <f t="shared" si="1673"/>
        <v>0</v>
      </c>
      <c r="QYA334" s="2"/>
      <c r="QYB334" s="402"/>
      <c r="QYC334" s="533" t="s">
        <v>287</v>
      </c>
      <c r="QYD334" s="2"/>
      <c r="QYE334" s="535">
        <f t="shared" ref="QYE334:QYH334" si="1674">QYE301+QYE314+QYE327</f>
        <v>0</v>
      </c>
      <c r="QYF334" s="535">
        <f t="shared" si="1674"/>
        <v>0</v>
      </c>
      <c r="QYG334" s="535">
        <f t="shared" si="1674"/>
        <v>0</v>
      </c>
      <c r="QYH334" s="535">
        <f t="shared" si="1674"/>
        <v>0</v>
      </c>
      <c r="QYI334" s="2"/>
      <c r="QYJ334" s="402"/>
      <c r="QYK334" s="533" t="s">
        <v>287</v>
      </c>
      <c r="QYL334" s="2"/>
      <c r="QYM334" s="535">
        <f t="shared" ref="QYM334:QYP334" si="1675">QYM301+QYM314+QYM327</f>
        <v>0</v>
      </c>
      <c r="QYN334" s="535">
        <f t="shared" si="1675"/>
        <v>0</v>
      </c>
      <c r="QYO334" s="535">
        <f t="shared" si="1675"/>
        <v>0</v>
      </c>
      <c r="QYP334" s="535">
        <f t="shared" si="1675"/>
        <v>0</v>
      </c>
      <c r="QYQ334" s="2"/>
      <c r="QYR334" s="402"/>
      <c r="QYS334" s="533" t="s">
        <v>287</v>
      </c>
      <c r="QYT334" s="2"/>
      <c r="QYU334" s="535">
        <f t="shared" ref="QYU334:QYX334" si="1676">QYU301+QYU314+QYU327</f>
        <v>0</v>
      </c>
      <c r="QYV334" s="535">
        <f t="shared" si="1676"/>
        <v>0</v>
      </c>
      <c r="QYW334" s="535">
        <f t="shared" si="1676"/>
        <v>0</v>
      </c>
      <c r="QYX334" s="535">
        <f t="shared" si="1676"/>
        <v>0</v>
      </c>
      <c r="QYY334" s="2"/>
      <c r="QYZ334" s="402"/>
      <c r="QZA334" s="533" t="s">
        <v>287</v>
      </c>
      <c r="QZB334" s="2"/>
      <c r="QZC334" s="535">
        <f t="shared" ref="QZC334:QZF334" si="1677">QZC301+QZC314+QZC327</f>
        <v>0</v>
      </c>
      <c r="QZD334" s="535">
        <f t="shared" si="1677"/>
        <v>0</v>
      </c>
      <c r="QZE334" s="535">
        <f t="shared" si="1677"/>
        <v>0</v>
      </c>
      <c r="QZF334" s="535">
        <f t="shared" si="1677"/>
        <v>0</v>
      </c>
      <c r="QZG334" s="2"/>
      <c r="QZH334" s="402"/>
      <c r="QZI334" s="533" t="s">
        <v>287</v>
      </c>
      <c r="QZJ334" s="2"/>
      <c r="QZK334" s="535">
        <f t="shared" ref="QZK334:QZN334" si="1678">QZK301+QZK314+QZK327</f>
        <v>0</v>
      </c>
      <c r="QZL334" s="535">
        <f t="shared" si="1678"/>
        <v>0</v>
      </c>
      <c r="QZM334" s="535">
        <f t="shared" si="1678"/>
        <v>0</v>
      </c>
      <c r="QZN334" s="535">
        <f t="shared" si="1678"/>
        <v>0</v>
      </c>
      <c r="QZO334" s="2"/>
      <c r="QZP334" s="402"/>
      <c r="QZQ334" s="533" t="s">
        <v>287</v>
      </c>
      <c r="QZR334" s="2"/>
      <c r="QZS334" s="535">
        <f t="shared" ref="QZS334:QZV334" si="1679">QZS301+QZS314+QZS327</f>
        <v>0</v>
      </c>
      <c r="QZT334" s="535">
        <f t="shared" si="1679"/>
        <v>0</v>
      </c>
      <c r="QZU334" s="535">
        <f t="shared" si="1679"/>
        <v>0</v>
      </c>
      <c r="QZV334" s="535">
        <f t="shared" si="1679"/>
        <v>0</v>
      </c>
      <c r="QZW334" s="2"/>
      <c r="QZX334" s="402"/>
      <c r="QZY334" s="533" t="s">
        <v>287</v>
      </c>
      <c r="QZZ334" s="2"/>
      <c r="RAA334" s="535">
        <f t="shared" ref="RAA334:RAD334" si="1680">RAA301+RAA314+RAA327</f>
        <v>0</v>
      </c>
      <c r="RAB334" s="535">
        <f t="shared" si="1680"/>
        <v>0</v>
      </c>
      <c r="RAC334" s="535">
        <f t="shared" si="1680"/>
        <v>0</v>
      </c>
      <c r="RAD334" s="535">
        <f t="shared" si="1680"/>
        <v>0</v>
      </c>
      <c r="RAE334" s="2"/>
      <c r="RAF334" s="402"/>
      <c r="RAG334" s="533" t="s">
        <v>287</v>
      </c>
      <c r="RAH334" s="2"/>
      <c r="RAI334" s="535">
        <f t="shared" ref="RAI334:RAL334" si="1681">RAI301+RAI314+RAI327</f>
        <v>0</v>
      </c>
      <c r="RAJ334" s="535">
        <f t="shared" si="1681"/>
        <v>0</v>
      </c>
      <c r="RAK334" s="535">
        <f t="shared" si="1681"/>
        <v>0</v>
      </c>
      <c r="RAL334" s="535">
        <f t="shared" si="1681"/>
        <v>0</v>
      </c>
      <c r="RAM334" s="2"/>
      <c r="RAN334" s="402"/>
      <c r="RAO334" s="533" t="s">
        <v>287</v>
      </c>
      <c r="RAP334" s="2"/>
      <c r="RAQ334" s="535">
        <f t="shared" ref="RAQ334:RAT334" si="1682">RAQ301+RAQ314+RAQ327</f>
        <v>0</v>
      </c>
      <c r="RAR334" s="535">
        <f t="shared" si="1682"/>
        <v>0</v>
      </c>
      <c r="RAS334" s="535">
        <f t="shared" si="1682"/>
        <v>0</v>
      </c>
      <c r="RAT334" s="535">
        <f t="shared" si="1682"/>
        <v>0</v>
      </c>
      <c r="RAU334" s="2"/>
      <c r="RAV334" s="402"/>
      <c r="RAW334" s="533" t="s">
        <v>287</v>
      </c>
      <c r="RAX334" s="2"/>
      <c r="RAY334" s="535">
        <f t="shared" ref="RAY334:RBB334" si="1683">RAY301+RAY314+RAY327</f>
        <v>0</v>
      </c>
      <c r="RAZ334" s="535">
        <f t="shared" si="1683"/>
        <v>0</v>
      </c>
      <c r="RBA334" s="535">
        <f t="shared" si="1683"/>
        <v>0</v>
      </c>
      <c r="RBB334" s="535">
        <f t="shared" si="1683"/>
        <v>0</v>
      </c>
      <c r="RBC334" s="2"/>
      <c r="RBD334" s="402"/>
      <c r="RBE334" s="533" t="s">
        <v>287</v>
      </c>
      <c r="RBF334" s="2"/>
      <c r="RBG334" s="535">
        <f t="shared" ref="RBG334:RBJ334" si="1684">RBG301+RBG314+RBG327</f>
        <v>0</v>
      </c>
      <c r="RBH334" s="535">
        <f t="shared" si="1684"/>
        <v>0</v>
      </c>
      <c r="RBI334" s="535">
        <f t="shared" si="1684"/>
        <v>0</v>
      </c>
      <c r="RBJ334" s="535">
        <f t="shared" si="1684"/>
        <v>0</v>
      </c>
      <c r="RBK334" s="2"/>
      <c r="RBL334" s="402"/>
      <c r="RBM334" s="533" t="s">
        <v>287</v>
      </c>
      <c r="RBN334" s="2"/>
      <c r="RBO334" s="535">
        <f t="shared" ref="RBO334:RBR334" si="1685">RBO301+RBO314+RBO327</f>
        <v>0</v>
      </c>
      <c r="RBP334" s="535">
        <f t="shared" si="1685"/>
        <v>0</v>
      </c>
      <c r="RBQ334" s="535">
        <f t="shared" si="1685"/>
        <v>0</v>
      </c>
      <c r="RBR334" s="535">
        <f t="shared" si="1685"/>
        <v>0</v>
      </c>
      <c r="RBS334" s="2"/>
      <c r="RBT334" s="402"/>
      <c r="RBU334" s="533" t="s">
        <v>287</v>
      </c>
      <c r="RBV334" s="2"/>
      <c r="RBW334" s="535">
        <f t="shared" ref="RBW334:RBZ334" si="1686">RBW301+RBW314+RBW327</f>
        <v>0</v>
      </c>
      <c r="RBX334" s="535">
        <f t="shared" si="1686"/>
        <v>0</v>
      </c>
      <c r="RBY334" s="535">
        <f t="shared" si="1686"/>
        <v>0</v>
      </c>
      <c r="RBZ334" s="535">
        <f t="shared" si="1686"/>
        <v>0</v>
      </c>
      <c r="RCA334" s="2"/>
      <c r="RCB334" s="402"/>
      <c r="RCC334" s="533" t="s">
        <v>287</v>
      </c>
      <c r="RCD334" s="2"/>
      <c r="RCE334" s="535">
        <f t="shared" ref="RCE334:RCH334" si="1687">RCE301+RCE314+RCE327</f>
        <v>0</v>
      </c>
      <c r="RCF334" s="535">
        <f t="shared" si="1687"/>
        <v>0</v>
      </c>
      <c r="RCG334" s="535">
        <f t="shared" si="1687"/>
        <v>0</v>
      </c>
      <c r="RCH334" s="535">
        <f t="shared" si="1687"/>
        <v>0</v>
      </c>
      <c r="RCI334" s="2"/>
      <c r="RCJ334" s="402"/>
      <c r="RCK334" s="533" t="s">
        <v>287</v>
      </c>
      <c r="RCL334" s="2"/>
      <c r="RCM334" s="535">
        <f t="shared" ref="RCM334:RCP334" si="1688">RCM301+RCM314+RCM327</f>
        <v>0</v>
      </c>
      <c r="RCN334" s="535">
        <f t="shared" si="1688"/>
        <v>0</v>
      </c>
      <c r="RCO334" s="535">
        <f t="shared" si="1688"/>
        <v>0</v>
      </c>
      <c r="RCP334" s="535">
        <f t="shared" si="1688"/>
        <v>0</v>
      </c>
      <c r="RCQ334" s="2"/>
      <c r="RCR334" s="402"/>
      <c r="RCS334" s="533" t="s">
        <v>287</v>
      </c>
      <c r="RCT334" s="2"/>
      <c r="RCU334" s="535">
        <f t="shared" ref="RCU334:RCX334" si="1689">RCU301+RCU314+RCU327</f>
        <v>0</v>
      </c>
      <c r="RCV334" s="535">
        <f t="shared" si="1689"/>
        <v>0</v>
      </c>
      <c r="RCW334" s="535">
        <f t="shared" si="1689"/>
        <v>0</v>
      </c>
      <c r="RCX334" s="535">
        <f t="shared" si="1689"/>
        <v>0</v>
      </c>
      <c r="RCY334" s="2"/>
      <c r="RCZ334" s="402"/>
      <c r="RDA334" s="533" t="s">
        <v>287</v>
      </c>
      <c r="RDB334" s="2"/>
      <c r="RDC334" s="535">
        <f t="shared" ref="RDC334:RDF334" si="1690">RDC301+RDC314+RDC327</f>
        <v>0</v>
      </c>
      <c r="RDD334" s="535">
        <f t="shared" si="1690"/>
        <v>0</v>
      </c>
      <c r="RDE334" s="535">
        <f t="shared" si="1690"/>
        <v>0</v>
      </c>
      <c r="RDF334" s="535">
        <f t="shared" si="1690"/>
        <v>0</v>
      </c>
      <c r="RDG334" s="2"/>
      <c r="RDH334" s="402"/>
      <c r="RDI334" s="533" t="s">
        <v>287</v>
      </c>
      <c r="RDJ334" s="2"/>
      <c r="RDK334" s="535">
        <f t="shared" ref="RDK334:RDN334" si="1691">RDK301+RDK314+RDK327</f>
        <v>0</v>
      </c>
      <c r="RDL334" s="535">
        <f t="shared" si="1691"/>
        <v>0</v>
      </c>
      <c r="RDM334" s="535">
        <f t="shared" si="1691"/>
        <v>0</v>
      </c>
      <c r="RDN334" s="535">
        <f t="shared" si="1691"/>
        <v>0</v>
      </c>
      <c r="RDO334" s="2"/>
      <c r="RDP334" s="402"/>
      <c r="RDQ334" s="533" t="s">
        <v>287</v>
      </c>
      <c r="RDR334" s="2"/>
      <c r="RDS334" s="535">
        <f t="shared" ref="RDS334:RDV334" si="1692">RDS301+RDS314+RDS327</f>
        <v>0</v>
      </c>
      <c r="RDT334" s="535">
        <f t="shared" si="1692"/>
        <v>0</v>
      </c>
      <c r="RDU334" s="535">
        <f t="shared" si="1692"/>
        <v>0</v>
      </c>
      <c r="RDV334" s="535">
        <f t="shared" si="1692"/>
        <v>0</v>
      </c>
      <c r="RDW334" s="2"/>
      <c r="RDX334" s="402"/>
      <c r="RDY334" s="533" t="s">
        <v>287</v>
      </c>
      <c r="RDZ334" s="2"/>
      <c r="REA334" s="535">
        <f t="shared" ref="REA334:RED334" si="1693">REA301+REA314+REA327</f>
        <v>0</v>
      </c>
      <c r="REB334" s="535">
        <f t="shared" si="1693"/>
        <v>0</v>
      </c>
      <c r="REC334" s="535">
        <f t="shared" si="1693"/>
        <v>0</v>
      </c>
      <c r="RED334" s="535">
        <f t="shared" si="1693"/>
        <v>0</v>
      </c>
      <c r="REE334" s="2"/>
      <c r="REF334" s="402"/>
      <c r="REG334" s="533" t="s">
        <v>287</v>
      </c>
      <c r="REH334" s="2"/>
      <c r="REI334" s="535">
        <f t="shared" ref="REI334:REL334" si="1694">REI301+REI314+REI327</f>
        <v>0</v>
      </c>
      <c r="REJ334" s="535">
        <f t="shared" si="1694"/>
        <v>0</v>
      </c>
      <c r="REK334" s="535">
        <f t="shared" si="1694"/>
        <v>0</v>
      </c>
      <c r="REL334" s="535">
        <f t="shared" si="1694"/>
        <v>0</v>
      </c>
      <c r="REM334" s="2"/>
      <c r="REN334" s="402"/>
      <c r="REO334" s="533" t="s">
        <v>287</v>
      </c>
      <c r="REP334" s="2"/>
      <c r="REQ334" s="535">
        <f t="shared" ref="REQ334:RET334" si="1695">REQ301+REQ314+REQ327</f>
        <v>0</v>
      </c>
      <c r="RER334" s="535">
        <f t="shared" si="1695"/>
        <v>0</v>
      </c>
      <c r="RES334" s="535">
        <f t="shared" si="1695"/>
        <v>0</v>
      </c>
      <c r="RET334" s="535">
        <f t="shared" si="1695"/>
        <v>0</v>
      </c>
      <c r="REU334" s="2"/>
      <c r="REV334" s="402"/>
      <c r="REW334" s="533" t="s">
        <v>287</v>
      </c>
      <c r="REX334" s="2"/>
      <c r="REY334" s="535">
        <f t="shared" ref="REY334:RFB334" si="1696">REY301+REY314+REY327</f>
        <v>0</v>
      </c>
      <c r="REZ334" s="535">
        <f t="shared" si="1696"/>
        <v>0</v>
      </c>
      <c r="RFA334" s="535">
        <f t="shared" si="1696"/>
        <v>0</v>
      </c>
      <c r="RFB334" s="535">
        <f t="shared" si="1696"/>
        <v>0</v>
      </c>
      <c r="RFC334" s="2"/>
      <c r="RFD334" s="402"/>
      <c r="RFE334" s="533" t="s">
        <v>287</v>
      </c>
      <c r="RFF334" s="2"/>
      <c r="RFG334" s="535">
        <f t="shared" ref="RFG334:RFJ334" si="1697">RFG301+RFG314+RFG327</f>
        <v>0</v>
      </c>
      <c r="RFH334" s="535">
        <f t="shared" si="1697"/>
        <v>0</v>
      </c>
      <c r="RFI334" s="535">
        <f t="shared" si="1697"/>
        <v>0</v>
      </c>
      <c r="RFJ334" s="535">
        <f t="shared" si="1697"/>
        <v>0</v>
      </c>
      <c r="RFK334" s="2"/>
      <c r="RFL334" s="402"/>
      <c r="RFM334" s="533" t="s">
        <v>287</v>
      </c>
      <c r="RFN334" s="2"/>
      <c r="RFO334" s="535">
        <f t="shared" ref="RFO334:RFR334" si="1698">RFO301+RFO314+RFO327</f>
        <v>0</v>
      </c>
      <c r="RFP334" s="535">
        <f t="shared" si="1698"/>
        <v>0</v>
      </c>
      <c r="RFQ334" s="535">
        <f t="shared" si="1698"/>
        <v>0</v>
      </c>
      <c r="RFR334" s="535">
        <f t="shared" si="1698"/>
        <v>0</v>
      </c>
      <c r="RFS334" s="2"/>
      <c r="RFT334" s="402"/>
      <c r="RFU334" s="533" t="s">
        <v>287</v>
      </c>
      <c r="RFV334" s="2"/>
      <c r="RFW334" s="535">
        <f t="shared" ref="RFW334:RFZ334" si="1699">RFW301+RFW314+RFW327</f>
        <v>0</v>
      </c>
      <c r="RFX334" s="535">
        <f t="shared" si="1699"/>
        <v>0</v>
      </c>
      <c r="RFY334" s="535">
        <f t="shared" si="1699"/>
        <v>0</v>
      </c>
      <c r="RFZ334" s="535">
        <f t="shared" si="1699"/>
        <v>0</v>
      </c>
      <c r="RGA334" s="2"/>
      <c r="RGB334" s="402"/>
      <c r="RGC334" s="533" t="s">
        <v>287</v>
      </c>
      <c r="RGD334" s="2"/>
      <c r="RGE334" s="535">
        <f t="shared" ref="RGE334:RGH334" si="1700">RGE301+RGE314+RGE327</f>
        <v>0</v>
      </c>
      <c r="RGF334" s="535">
        <f t="shared" si="1700"/>
        <v>0</v>
      </c>
      <c r="RGG334" s="535">
        <f t="shared" si="1700"/>
        <v>0</v>
      </c>
      <c r="RGH334" s="535">
        <f t="shared" si="1700"/>
        <v>0</v>
      </c>
      <c r="RGI334" s="2"/>
      <c r="RGJ334" s="402"/>
      <c r="RGK334" s="533" t="s">
        <v>287</v>
      </c>
      <c r="RGL334" s="2"/>
      <c r="RGM334" s="535">
        <f t="shared" ref="RGM334:RGP334" si="1701">RGM301+RGM314+RGM327</f>
        <v>0</v>
      </c>
      <c r="RGN334" s="535">
        <f t="shared" si="1701"/>
        <v>0</v>
      </c>
      <c r="RGO334" s="535">
        <f t="shared" si="1701"/>
        <v>0</v>
      </c>
      <c r="RGP334" s="535">
        <f t="shared" si="1701"/>
        <v>0</v>
      </c>
      <c r="RGQ334" s="2"/>
      <c r="RGR334" s="402"/>
      <c r="RGS334" s="533" t="s">
        <v>287</v>
      </c>
      <c r="RGT334" s="2"/>
      <c r="RGU334" s="535">
        <f t="shared" ref="RGU334:RGX334" si="1702">RGU301+RGU314+RGU327</f>
        <v>0</v>
      </c>
      <c r="RGV334" s="535">
        <f t="shared" si="1702"/>
        <v>0</v>
      </c>
      <c r="RGW334" s="535">
        <f t="shared" si="1702"/>
        <v>0</v>
      </c>
      <c r="RGX334" s="535">
        <f t="shared" si="1702"/>
        <v>0</v>
      </c>
      <c r="RGY334" s="2"/>
      <c r="RGZ334" s="402"/>
      <c r="RHA334" s="533" t="s">
        <v>287</v>
      </c>
      <c r="RHB334" s="2"/>
      <c r="RHC334" s="535">
        <f t="shared" ref="RHC334:RHF334" si="1703">RHC301+RHC314+RHC327</f>
        <v>0</v>
      </c>
      <c r="RHD334" s="535">
        <f t="shared" si="1703"/>
        <v>0</v>
      </c>
      <c r="RHE334" s="535">
        <f t="shared" si="1703"/>
        <v>0</v>
      </c>
      <c r="RHF334" s="535">
        <f t="shared" si="1703"/>
        <v>0</v>
      </c>
      <c r="RHG334" s="2"/>
      <c r="RHH334" s="402"/>
      <c r="RHI334" s="533" t="s">
        <v>287</v>
      </c>
      <c r="RHJ334" s="2"/>
      <c r="RHK334" s="535">
        <f t="shared" ref="RHK334:RHN334" si="1704">RHK301+RHK314+RHK327</f>
        <v>0</v>
      </c>
      <c r="RHL334" s="535">
        <f t="shared" si="1704"/>
        <v>0</v>
      </c>
      <c r="RHM334" s="535">
        <f t="shared" si="1704"/>
        <v>0</v>
      </c>
      <c r="RHN334" s="535">
        <f t="shared" si="1704"/>
        <v>0</v>
      </c>
      <c r="RHO334" s="2"/>
      <c r="RHP334" s="402"/>
      <c r="RHQ334" s="533" t="s">
        <v>287</v>
      </c>
      <c r="RHR334" s="2"/>
      <c r="RHS334" s="535">
        <f t="shared" ref="RHS334:RHV334" si="1705">RHS301+RHS314+RHS327</f>
        <v>0</v>
      </c>
      <c r="RHT334" s="535">
        <f t="shared" si="1705"/>
        <v>0</v>
      </c>
      <c r="RHU334" s="535">
        <f t="shared" si="1705"/>
        <v>0</v>
      </c>
      <c r="RHV334" s="535">
        <f t="shared" si="1705"/>
        <v>0</v>
      </c>
      <c r="RHW334" s="2"/>
      <c r="RHX334" s="402"/>
      <c r="RHY334" s="533" t="s">
        <v>287</v>
      </c>
      <c r="RHZ334" s="2"/>
      <c r="RIA334" s="535">
        <f t="shared" ref="RIA334:RID334" si="1706">RIA301+RIA314+RIA327</f>
        <v>0</v>
      </c>
      <c r="RIB334" s="535">
        <f t="shared" si="1706"/>
        <v>0</v>
      </c>
      <c r="RIC334" s="535">
        <f t="shared" si="1706"/>
        <v>0</v>
      </c>
      <c r="RID334" s="535">
        <f t="shared" si="1706"/>
        <v>0</v>
      </c>
      <c r="RIE334" s="2"/>
      <c r="RIF334" s="402"/>
      <c r="RIG334" s="533" t="s">
        <v>287</v>
      </c>
      <c r="RIH334" s="2"/>
      <c r="RII334" s="535">
        <f t="shared" ref="RII334:RIL334" si="1707">RII301+RII314+RII327</f>
        <v>0</v>
      </c>
      <c r="RIJ334" s="535">
        <f t="shared" si="1707"/>
        <v>0</v>
      </c>
      <c r="RIK334" s="535">
        <f t="shared" si="1707"/>
        <v>0</v>
      </c>
      <c r="RIL334" s="535">
        <f t="shared" si="1707"/>
        <v>0</v>
      </c>
      <c r="RIM334" s="2"/>
      <c r="RIN334" s="402"/>
      <c r="RIO334" s="533" t="s">
        <v>287</v>
      </c>
      <c r="RIP334" s="2"/>
      <c r="RIQ334" s="535">
        <f t="shared" ref="RIQ334:RIT334" si="1708">RIQ301+RIQ314+RIQ327</f>
        <v>0</v>
      </c>
      <c r="RIR334" s="535">
        <f t="shared" si="1708"/>
        <v>0</v>
      </c>
      <c r="RIS334" s="535">
        <f t="shared" si="1708"/>
        <v>0</v>
      </c>
      <c r="RIT334" s="535">
        <f t="shared" si="1708"/>
        <v>0</v>
      </c>
      <c r="RIU334" s="2"/>
      <c r="RIV334" s="402"/>
      <c r="RIW334" s="533" t="s">
        <v>287</v>
      </c>
      <c r="RIX334" s="2"/>
      <c r="RIY334" s="535">
        <f t="shared" ref="RIY334:RJB334" si="1709">RIY301+RIY314+RIY327</f>
        <v>0</v>
      </c>
      <c r="RIZ334" s="535">
        <f t="shared" si="1709"/>
        <v>0</v>
      </c>
      <c r="RJA334" s="535">
        <f t="shared" si="1709"/>
        <v>0</v>
      </c>
      <c r="RJB334" s="535">
        <f t="shared" si="1709"/>
        <v>0</v>
      </c>
      <c r="RJC334" s="2"/>
      <c r="RJD334" s="402"/>
      <c r="RJE334" s="533" t="s">
        <v>287</v>
      </c>
      <c r="RJF334" s="2"/>
      <c r="RJG334" s="535">
        <f t="shared" ref="RJG334:RJJ334" si="1710">RJG301+RJG314+RJG327</f>
        <v>0</v>
      </c>
      <c r="RJH334" s="535">
        <f t="shared" si="1710"/>
        <v>0</v>
      </c>
      <c r="RJI334" s="535">
        <f t="shared" si="1710"/>
        <v>0</v>
      </c>
      <c r="RJJ334" s="535">
        <f t="shared" si="1710"/>
        <v>0</v>
      </c>
      <c r="RJK334" s="2"/>
      <c r="RJL334" s="402"/>
      <c r="RJM334" s="533" t="s">
        <v>287</v>
      </c>
      <c r="RJN334" s="2"/>
      <c r="RJO334" s="535">
        <f t="shared" ref="RJO334:RJR334" si="1711">RJO301+RJO314+RJO327</f>
        <v>0</v>
      </c>
      <c r="RJP334" s="535">
        <f t="shared" si="1711"/>
        <v>0</v>
      </c>
      <c r="RJQ334" s="535">
        <f t="shared" si="1711"/>
        <v>0</v>
      </c>
      <c r="RJR334" s="535">
        <f t="shared" si="1711"/>
        <v>0</v>
      </c>
      <c r="RJS334" s="2"/>
      <c r="RJT334" s="402"/>
      <c r="RJU334" s="533" t="s">
        <v>287</v>
      </c>
      <c r="RJV334" s="2"/>
      <c r="RJW334" s="535">
        <f t="shared" ref="RJW334:RJZ334" si="1712">RJW301+RJW314+RJW327</f>
        <v>0</v>
      </c>
      <c r="RJX334" s="535">
        <f t="shared" si="1712"/>
        <v>0</v>
      </c>
      <c r="RJY334" s="535">
        <f t="shared" si="1712"/>
        <v>0</v>
      </c>
      <c r="RJZ334" s="535">
        <f t="shared" si="1712"/>
        <v>0</v>
      </c>
      <c r="RKA334" s="2"/>
      <c r="RKB334" s="402"/>
      <c r="RKC334" s="533" t="s">
        <v>287</v>
      </c>
      <c r="RKD334" s="2"/>
      <c r="RKE334" s="535">
        <f t="shared" ref="RKE334:RKH334" si="1713">RKE301+RKE314+RKE327</f>
        <v>0</v>
      </c>
      <c r="RKF334" s="535">
        <f t="shared" si="1713"/>
        <v>0</v>
      </c>
      <c r="RKG334" s="535">
        <f t="shared" si="1713"/>
        <v>0</v>
      </c>
      <c r="RKH334" s="535">
        <f t="shared" si="1713"/>
        <v>0</v>
      </c>
      <c r="RKI334" s="2"/>
      <c r="RKJ334" s="402"/>
      <c r="RKK334" s="533" t="s">
        <v>287</v>
      </c>
      <c r="RKL334" s="2"/>
      <c r="RKM334" s="535">
        <f t="shared" ref="RKM334:RKP334" si="1714">RKM301+RKM314+RKM327</f>
        <v>0</v>
      </c>
      <c r="RKN334" s="535">
        <f t="shared" si="1714"/>
        <v>0</v>
      </c>
      <c r="RKO334" s="535">
        <f t="shared" si="1714"/>
        <v>0</v>
      </c>
      <c r="RKP334" s="535">
        <f t="shared" si="1714"/>
        <v>0</v>
      </c>
      <c r="RKQ334" s="2"/>
      <c r="RKR334" s="402"/>
      <c r="RKS334" s="533" t="s">
        <v>287</v>
      </c>
      <c r="RKT334" s="2"/>
      <c r="RKU334" s="535">
        <f t="shared" ref="RKU334:RKX334" si="1715">RKU301+RKU314+RKU327</f>
        <v>0</v>
      </c>
      <c r="RKV334" s="535">
        <f t="shared" si="1715"/>
        <v>0</v>
      </c>
      <c r="RKW334" s="535">
        <f t="shared" si="1715"/>
        <v>0</v>
      </c>
      <c r="RKX334" s="535">
        <f t="shared" si="1715"/>
        <v>0</v>
      </c>
      <c r="RKY334" s="2"/>
      <c r="RKZ334" s="402"/>
      <c r="RLA334" s="533" t="s">
        <v>287</v>
      </c>
      <c r="RLB334" s="2"/>
      <c r="RLC334" s="535">
        <f t="shared" ref="RLC334:RLF334" si="1716">RLC301+RLC314+RLC327</f>
        <v>0</v>
      </c>
      <c r="RLD334" s="535">
        <f t="shared" si="1716"/>
        <v>0</v>
      </c>
      <c r="RLE334" s="535">
        <f t="shared" si="1716"/>
        <v>0</v>
      </c>
      <c r="RLF334" s="535">
        <f t="shared" si="1716"/>
        <v>0</v>
      </c>
      <c r="RLG334" s="2"/>
      <c r="RLH334" s="402"/>
      <c r="RLI334" s="533" t="s">
        <v>287</v>
      </c>
      <c r="RLJ334" s="2"/>
      <c r="RLK334" s="535">
        <f t="shared" ref="RLK334:RLN334" si="1717">RLK301+RLK314+RLK327</f>
        <v>0</v>
      </c>
      <c r="RLL334" s="535">
        <f t="shared" si="1717"/>
        <v>0</v>
      </c>
      <c r="RLM334" s="535">
        <f t="shared" si="1717"/>
        <v>0</v>
      </c>
      <c r="RLN334" s="535">
        <f t="shared" si="1717"/>
        <v>0</v>
      </c>
      <c r="RLO334" s="2"/>
      <c r="RLP334" s="402"/>
      <c r="RLQ334" s="533" t="s">
        <v>287</v>
      </c>
      <c r="RLR334" s="2"/>
      <c r="RLS334" s="535">
        <f t="shared" ref="RLS334:RLV334" si="1718">RLS301+RLS314+RLS327</f>
        <v>0</v>
      </c>
      <c r="RLT334" s="535">
        <f t="shared" si="1718"/>
        <v>0</v>
      </c>
      <c r="RLU334" s="535">
        <f t="shared" si="1718"/>
        <v>0</v>
      </c>
      <c r="RLV334" s="535">
        <f t="shared" si="1718"/>
        <v>0</v>
      </c>
      <c r="RLW334" s="2"/>
      <c r="RLX334" s="402"/>
      <c r="RLY334" s="533" t="s">
        <v>287</v>
      </c>
      <c r="RLZ334" s="2"/>
      <c r="RMA334" s="535">
        <f t="shared" ref="RMA334:RMD334" si="1719">RMA301+RMA314+RMA327</f>
        <v>0</v>
      </c>
      <c r="RMB334" s="535">
        <f t="shared" si="1719"/>
        <v>0</v>
      </c>
      <c r="RMC334" s="535">
        <f t="shared" si="1719"/>
        <v>0</v>
      </c>
      <c r="RMD334" s="535">
        <f t="shared" si="1719"/>
        <v>0</v>
      </c>
      <c r="RME334" s="2"/>
      <c r="RMF334" s="402"/>
      <c r="RMG334" s="533" t="s">
        <v>287</v>
      </c>
      <c r="RMH334" s="2"/>
      <c r="RMI334" s="535">
        <f t="shared" ref="RMI334:RML334" si="1720">RMI301+RMI314+RMI327</f>
        <v>0</v>
      </c>
      <c r="RMJ334" s="535">
        <f t="shared" si="1720"/>
        <v>0</v>
      </c>
      <c r="RMK334" s="535">
        <f t="shared" si="1720"/>
        <v>0</v>
      </c>
      <c r="RML334" s="535">
        <f t="shared" si="1720"/>
        <v>0</v>
      </c>
      <c r="RMM334" s="2"/>
      <c r="RMN334" s="402"/>
      <c r="RMO334" s="533" t="s">
        <v>287</v>
      </c>
      <c r="RMP334" s="2"/>
      <c r="RMQ334" s="535">
        <f t="shared" ref="RMQ334:RMT334" si="1721">RMQ301+RMQ314+RMQ327</f>
        <v>0</v>
      </c>
      <c r="RMR334" s="535">
        <f t="shared" si="1721"/>
        <v>0</v>
      </c>
      <c r="RMS334" s="535">
        <f t="shared" si="1721"/>
        <v>0</v>
      </c>
      <c r="RMT334" s="535">
        <f t="shared" si="1721"/>
        <v>0</v>
      </c>
      <c r="RMU334" s="2"/>
      <c r="RMV334" s="402"/>
      <c r="RMW334" s="533" t="s">
        <v>287</v>
      </c>
      <c r="RMX334" s="2"/>
      <c r="RMY334" s="535">
        <f t="shared" ref="RMY334:RNB334" si="1722">RMY301+RMY314+RMY327</f>
        <v>0</v>
      </c>
      <c r="RMZ334" s="535">
        <f t="shared" si="1722"/>
        <v>0</v>
      </c>
      <c r="RNA334" s="535">
        <f t="shared" si="1722"/>
        <v>0</v>
      </c>
      <c r="RNB334" s="535">
        <f t="shared" si="1722"/>
        <v>0</v>
      </c>
      <c r="RNC334" s="2"/>
      <c r="RND334" s="402"/>
      <c r="RNE334" s="533" t="s">
        <v>287</v>
      </c>
      <c r="RNF334" s="2"/>
      <c r="RNG334" s="535">
        <f t="shared" ref="RNG334:RNJ334" si="1723">RNG301+RNG314+RNG327</f>
        <v>0</v>
      </c>
      <c r="RNH334" s="535">
        <f t="shared" si="1723"/>
        <v>0</v>
      </c>
      <c r="RNI334" s="535">
        <f t="shared" si="1723"/>
        <v>0</v>
      </c>
      <c r="RNJ334" s="535">
        <f t="shared" si="1723"/>
        <v>0</v>
      </c>
      <c r="RNK334" s="2"/>
      <c r="RNL334" s="402"/>
      <c r="RNM334" s="533" t="s">
        <v>287</v>
      </c>
      <c r="RNN334" s="2"/>
      <c r="RNO334" s="535">
        <f t="shared" ref="RNO334:RNR334" si="1724">RNO301+RNO314+RNO327</f>
        <v>0</v>
      </c>
      <c r="RNP334" s="535">
        <f t="shared" si="1724"/>
        <v>0</v>
      </c>
      <c r="RNQ334" s="535">
        <f t="shared" si="1724"/>
        <v>0</v>
      </c>
      <c r="RNR334" s="535">
        <f t="shared" si="1724"/>
        <v>0</v>
      </c>
      <c r="RNS334" s="2"/>
      <c r="RNT334" s="402"/>
      <c r="RNU334" s="533" t="s">
        <v>287</v>
      </c>
      <c r="RNV334" s="2"/>
      <c r="RNW334" s="535">
        <f t="shared" ref="RNW334:RNZ334" si="1725">RNW301+RNW314+RNW327</f>
        <v>0</v>
      </c>
      <c r="RNX334" s="535">
        <f t="shared" si="1725"/>
        <v>0</v>
      </c>
      <c r="RNY334" s="535">
        <f t="shared" si="1725"/>
        <v>0</v>
      </c>
      <c r="RNZ334" s="535">
        <f t="shared" si="1725"/>
        <v>0</v>
      </c>
      <c r="ROA334" s="2"/>
      <c r="ROB334" s="402"/>
      <c r="ROC334" s="533" t="s">
        <v>287</v>
      </c>
      <c r="ROD334" s="2"/>
      <c r="ROE334" s="535">
        <f t="shared" ref="ROE334:ROH334" si="1726">ROE301+ROE314+ROE327</f>
        <v>0</v>
      </c>
      <c r="ROF334" s="535">
        <f t="shared" si="1726"/>
        <v>0</v>
      </c>
      <c r="ROG334" s="535">
        <f t="shared" si="1726"/>
        <v>0</v>
      </c>
      <c r="ROH334" s="535">
        <f t="shared" si="1726"/>
        <v>0</v>
      </c>
      <c r="ROI334" s="2"/>
      <c r="ROJ334" s="402"/>
      <c r="ROK334" s="533" t="s">
        <v>287</v>
      </c>
      <c r="ROL334" s="2"/>
      <c r="ROM334" s="535">
        <f t="shared" ref="ROM334:ROP334" si="1727">ROM301+ROM314+ROM327</f>
        <v>0</v>
      </c>
      <c r="RON334" s="535">
        <f t="shared" si="1727"/>
        <v>0</v>
      </c>
      <c r="ROO334" s="535">
        <f t="shared" si="1727"/>
        <v>0</v>
      </c>
      <c r="ROP334" s="535">
        <f t="shared" si="1727"/>
        <v>0</v>
      </c>
      <c r="ROQ334" s="2"/>
      <c r="ROR334" s="402"/>
      <c r="ROS334" s="533" t="s">
        <v>287</v>
      </c>
      <c r="ROT334" s="2"/>
      <c r="ROU334" s="535">
        <f t="shared" ref="ROU334:ROX334" si="1728">ROU301+ROU314+ROU327</f>
        <v>0</v>
      </c>
      <c r="ROV334" s="535">
        <f t="shared" si="1728"/>
        <v>0</v>
      </c>
      <c r="ROW334" s="535">
        <f t="shared" si="1728"/>
        <v>0</v>
      </c>
      <c r="ROX334" s="535">
        <f t="shared" si="1728"/>
        <v>0</v>
      </c>
      <c r="ROY334" s="2"/>
      <c r="ROZ334" s="402"/>
      <c r="RPA334" s="533" t="s">
        <v>287</v>
      </c>
      <c r="RPB334" s="2"/>
      <c r="RPC334" s="535">
        <f t="shared" ref="RPC334:RPF334" si="1729">RPC301+RPC314+RPC327</f>
        <v>0</v>
      </c>
      <c r="RPD334" s="535">
        <f t="shared" si="1729"/>
        <v>0</v>
      </c>
      <c r="RPE334" s="535">
        <f t="shared" si="1729"/>
        <v>0</v>
      </c>
      <c r="RPF334" s="535">
        <f t="shared" si="1729"/>
        <v>0</v>
      </c>
      <c r="RPG334" s="2"/>
      <c r="RPH334" s="402"/>
      <c r="RPI334" s="533" t="s">
        <v>287</v>
      </c>
      <c r="RPJ334" s="2"/>
      <c r="RPK334" s="535">
        <f t="shared" ref="RPK334:RPN334" si="1730">RPK301+RPK314+RPK327</f>
        <v>0</v>
      </c>
      <c r="RPL334" s="535">
        <f t="shared" si="1730"/>
        <v>0</v>
      </c>
      <c r="RPM334" s="535">
        <f t="shared" si="1730"/>
        <v>0</v>
      </c>
      <c r="RPN334" s="535">
        <f t="shared" si="1730"/>
        <v>0</v>
      </c>
      <c r="RPO334" s="2"/>
      <c r="RPP334" s="402"/>
      <c r="RPQ334" s="533" t="s">
        <v>287</v>
      </c>
      <c r="RPR334" s="2"/>
      <c r="RPS334" s="535">
        <f t="shared" ref="RPS334:RPV334" si="1731">RPS301+RPS314+RPS327</f>
        <v>0</v>
      </c>
      <c r="RPT334" s="535">
        <f t="shared" si="1731"/>
        <v>0</v>
      </c>
      <c r="RPU334" s="535">
        <f t="shared" si="1731"/>
        <v>0</v>
      </c>
      <c r="RPV334" s="535">
        <f t="shared" si="1731"/>
        <v>0</v>
      </c>
      <c r="RPW334" s="2"/>
      <c r="RPX334" s="402"/>
      <c r="RPY334" s="533" t="s">
        <v>287</v>
      </c>
      <c r="RPZ334" s="2"/>
      <c r="RQA334" s="535">
        <f t="shared" ref="RQA334:RQD334" si="1732">RQA301+RQA314+RQA327</f>
        <v>0</v>
      </c>
      <c r="RQB334" s="535">
        <f t="shared" si="1732"/>
        <v>0</v>
      </c>
      <c r="RQC334" s="535">
        <f t="shared" si="1732"/>
        <v>0</v>
      </c>
      <c r="RQD334" s="535">
        <f t="shared" si="1732"/>
        <v>0</v>
      </c>
      <c r="RQE334" s="2"/>
      <c r="RQF334" s="402"/>
      <c r="RQG334" s="533" t="s">
        <v>287</v>
      </c>
      <c r="RQH334" s="2"/>
      <c r="RQI334" s="535">
        <f t="shared" ref="RQI334:RQL334" si="1733">RQI301+RQI314+RQI327</f>
        <v>0</v>
      </c>
      <c r="RQJ334" s="535">
        <f t="shared" si="1733"/>
        <v>0</v>
      </c>
      <c r="RQK334" s="535">
        <f t="shared" si="1733"/>
        <v>0</v>
      </c>
      <c r="RQL334" s="535">
        <f t="shared" si="1733"/>
        <v>0</v>
      </c>
      <c r="RQM334" s="2"/>
      <c r="RQN334" s="402"/>
      <c r="RQO334" s="533" t="s">
        <v>287</v>
      </c>
      <c r="RQP334" s="2"/>
      <c r="RQQ334" s="535">
        <f t="shared" ref="RQQ334:RQT334" si="1734">RQQ301+RQQ314+RQQ327</f>
        <v>0</v>
      </c>
      <c r="RQR334" s="535">
        <f t="shared" si="1734"/>
        <v>0</v>
      </c>
      <c r="RQS334" s="535">
        <f t="shared" si="1734"/>
        <v>0</v>
      </c>
      <c r="RQT334" s="535">
        <f t="shared" si="1734"/>
        <v>0</v>
      </c>
      <c r="RQU334" s="2"/>
      <c r="RQV334" s="402"/>
      <c r="RQW334" s="533" t="s">
        <v>287</v>
      </c>
      <c r="RQX334" s="2"/>
      <c r="RQY334" s="535">
        <f t="shared" ref="RQY334:RRB334" si="1735">RQY301+RQY314+RQY327</f>
        <v>0</v>
      </c>
      <c r="RQZ334" s="535">
        <f t="shared" si="1735"/>
        <v>0</v>
      </c>
      <c r="RRA334" s="535">
        <f t="shared" si="1735"/>
        <v>0</v>
      </c>
      <c r="RRB334" s="535">
        <f t="shared" si="1735"/>
        <v>0</v>
      </c>
      <c r="RRC334" s="2"/>
      <c r="RRD334" s="402"/>
      <c r="RRE334" s="533" t="s">
        <v>287</v>
      </c>
      <c r="RRF334" s="2"/>
      <c r="RRG334" s="535">
        <f t="shared" ref="RRG334:RRJ334" si="1736">RRG301+RRG314+RRG327</f>
        <v>0</v>
      </c>
      <c r="RRH334" s="535">
        <f t="shared" si="1736"/>
        <v>0</v>
      </c>
      <c r="RRI334" s="535">
        <f t="shared" si="1736"/>
        <v>0</v>
      </c>
      <c r="RRJ334" s="535">
        <f t="shared" si="1736"/>
        <v>0</v>
      </c>
      <c r="RRK334" s="2"/>
      <c r="RRL334" s="402"/>
      <c r="RRM334" s="533" t="s">
        <v>287</v>
      </c>
      <c r="RRN334" s="2"/>
      <c r="RRO334" s="535">
        <f t="shared" ref="RRO334:RRR334" si="1737">RRO301+RRO314+RRO327</f>
        <v>0</v>
      </c>
      <c r="RRP334" s="535">
        <f t="shared" si="1737"/>
        <v>0</v>
      </c>
      <c r="RRQ334" s="535">
        <f t="shared" si="1737"/>
        <v>0</v>
      </c>
      <c r="RRR334" s="535">
        <f t="shared" si="1737"/>
        <v>0</v>
      </c>
      <c r="RRS334" s="2"/>
      <c r="RRT334" s="402"/>
      <c r="RRU334" s="533" t="s">
        <v>287</v>
      </c>
      <c r="RRV334" s="2"/>
      <c r="RRW334" s="535">
        <f t="shared" ref="RRW334:RRZ334" si="1738">RRW301+RRW314+RRW327</f>
        <v>0</v>
      </c>
      <c r="RRX334" s="535">
        <f t="shared" si="1738"/>
        <v>0</v>
      </c>
      <c r="RRY334" s="535">
        <f t="shared" si="1738"/>
        <v>0</v>
      </c>
      <c r="RRZ334" s="535">
        <f t="shared" si="1738"/>
        <v>0</v>
      </c>
      <c r="RSA334" s="2"/>
      <c r="RSB334" s="402"/>
      <c r="RSC334" s="533" t="s">
        <v>287</v>
      </c>
      <c r="RSD334" s="2"/>
      <c r="RSE334" s="535">
        <f t="shared" ref="RSE334:RSH334" si="1739">RSE301+RSE314+RSE327</f>
        <v>0</v>
      </c>
      <c r="RSF334" s="535">
        <f t="shared" si="1739"/>
        <v>0</v>
      </c>
      <c r="RSG334" s="535">
        <f t="shared" si="1739"/>
        <v>0</v>
      </c>
      <c r="RSH334" s="535">
        <f t="shared" si="1739"/>
        <v>0</v>
      </c>
      <c r="RSI334" s="2"/>
      <c r="RSJ334" s="402"/>
      <c r="RSK334" s="533" t="s">
        <v>287</v>
      </c>
      <c r="RSL334" s="2"/>
      <c r="RSM334" s="535">
        <f t="shared" ref="RSM334:RSP334" si="1740">RSM301+RSM314+RSM327</f>
        <v>0</v>
      </c>
      <c r="RSN334" s="535">
        <f t="shared" si="1740"/>
        <v>0</v>
      </c>
      <c r="RSO334" s="535">
        <f t="shared" si="1740"/>
        <v>0</v>
      </c>
      <c r="RSP334" s="535">
        <f t="shared" si="1740"/>
        <v>0</v>
      </c>
      <c r="RSQ334" s="2"/>
      <c r="RSR334" s="402"/>
      <c r="RSS334" s="533" t="s">
        <v>287</v>
      </c>
      <c r="RST334" s="2"/>
      <c r="RSU334" s="535">
        <f t="shared" ref="RSU334:RSX334" si="1741">RSU301+RSU314+RSU327</f>
        <v>0</v>
      </c>
      <c r="RSV334" s="535">
        <f t="shared" si="1741"/>
        <v>0</v>
      </c>
      <c r="RSW334" s="535">
        <f t="shared" si="1741"/>
        <v>0</v>
      </c>
      <c r="RSX334" s="535">
        <f t="shared" si="1741"/>
        <v>0</v>
      </c>
      <c r="RSY334" s="2"/>
      <c r="RSZ334" s="402"/>
      <c r="RTA334" s="533" t="s">
        <v>287</v>
      </c>
      <c r="RTB334" s="2"/>
      <c r="RTC334" s="535">
        <f t="shared" ref="RTC334:RTF334" si="1742">RTC301+RTC314+RTC327</f>
        <v>0</v>
      </c>
      <c r="RTD334" s="535">
        <f t="shared" si="1742"/>
        <v>0</v>
      </c>
      <c r="RTE334" s="535">
        <f t="shared" si="1742"/>
        <v>0</v>
      </c>
      <c r="RTF334" s="535">
        <f t="shared" si="1742"/>
        <v>0</v>
      </c>
      <c r="RTG334" s="2"/>
      <c r="RTH334" s="402"/>
      <c r="RTI334" s="533" t="s">
        <v>287</v>
      </c>
      <c r="RTJ334" s="2"/>
      <c r="RTK334" s="535">
        <f t="shared" ref="RTK334:RTN334" si="1743">RTK301+RTK314+RTK327</f>
        <v>0</v>
      </c>
      <c r="RTL334" s="535">
        <f t="shared" si="1743"/>
        <v>0</v>
      </c>
      <c r="RTM334" s="535">
        <f t="shared" si="1743"/>
        <v>0</v>
      </c>
      <c r="RTN334" s="535">
        <f t="shared" si="1743"/>
        <v>0</v>
      </c>
      <c r="RTO334" s="2"/>
      <c r="RTP334" s="402"/>
      <c r="RTQ334" s="533" t="s">
        <v>287</v>
      </c>
      <c r="RTR334" s="2"/>
      <c r="RTS334" s="535">
        <f t="shared" ref="RTS334:RTV334" si="1744">RTS301+RTS314+RTS327</f>
        <v>0</v>
      </c>
      <c r="RTT334" s="535">
        <f t="shared" si="1744"/>
        <v>0</v>
      </c>
      <c r="RTU334" s="535">
        <f t="shared" si="1744"/>
        <v>0</v>
      </c>
      <c r="RTV334" s="535">
        <f t="shared" si="1744"/>
        <v>0</v>
      </c>
      <c r="RTW334" s="2"/>
      <c r="RTX334" s="402"/>
      <c r="RTY334" s="533" t="s">
        <v>287</v>
      </c>
      <c r="RTZ334" s="2"/>
      <c r="RUA334" s="535">
        <f t="shared" ref="RUA334:RUD334" si="1745">RUA301+RUA314+RUA327</f>
        <v>0</v>
      </c>
      <c r="RUB334" s="535">
        <f t="shared" si="1745"/>
        <v>0</v>
      </c>
      <c r="RUC334" s="535">
        <f t="shared" si="1745"/>
        <v>0</v>
      </c>
      <c r="RUD334" s="535">
        <f t="shared" si="1745"/>
        <v>0</v>
      </c>
      <c r="RUE334" s="2"/>
      <c r="RUF334" s="402"/>
      <c r="RUG334" s="533" t="s">
        <v>287</v>
      </c>
      <c r="RUH334" s="2"/>
      <c r="RUI334" s="535">
        <f t="shared" ref="RUI334:RUL334" si="1746">RUI301+RUI314+RUI327</f>
        <v>0</v>
      </c>
      <c r="RUJ334" s="535">
        <f t="shared" si="1746"/>
        <v>0</v>
      </c>
      <c r="RUK334" s="535">
        <f t="shared" si="1746"/>
        <v>0</v>
      </c>
      <c r="RUL334" s="535">
        <f t="shared" si="1746"/>
        <v>0</v>
      </c>
      <c r="RUM334" s="2"/>
      <c r="RUN334" s="402"/>
      <c r="RUO334" s="533" t="s">
        <v>287</v>
      </c>
      <c r="RUP334" s="2"/>
      <c r="RUQ334" s="535">
        <f t="shared" ref="RUQ334:RUT334" si="1747">RUQ301+RUQ314+RUQ327</f>
        <v>0</v>
      </c>
      <c r="RUR334" s="535">
        <f t="shared" si="1747"/>
        <v>0</v>
      </c>
      <c r="RUS334" s="535">
        <f t="shared" si="1747"/>
        <v>0</v>
      </c>
      <c r="RUT334" s="535">
        <f t="shared" si="1747"/>
        <v>0</v>
      </c>
      <c r="RUU334" s="2"/>
      <c r="RUV334" s="402"/>
      <c r="RUW334" s="533" t="s">
        <v>287</v>
      </c>
      <c r="RUX334" s="2"/>
      <c r="RUY334" s="535">
        <f t="shared" ref="RUY334:RVB334" si="1748">RUY301+RUY314+RUY327</f>
        <v>0</v>
      </c>
      <c r="RUZ334" s="535">
        <f t="shared" si="1748"/>
        <v>0</v>
      </c>
      <c r="RVA334" s="535">
        <f t="shared" si="1748"/>
        <v>0</v>
      </c>
      <c r="RVB334" s="535">
        <f t="shared" si="1748"/>
        <v>0</v>
      </c>
      <c r="RVC334" s="2"/>
      <c r="RVD334" s="402"/>
      <c r="RVE334" s="533" t="s">
        <v>287</v>
      </c>
      <c r="RVF334" s="2"/>
      <c r="RVG334" s="535">
        <f t="shared" ref="RVG334:RVJ334" si="1749">RVG301+RVG314+RVG327</f>
        <v>0</v>
      </c>
      <c r="RVH334" s="535">
        <f t="shared" si="1749"/>
        <v>0</v>
      </c>
      <c r="RVI334" s="535">
        <f t="shared" si="1749"/>
        <v>0</v>
      </c>
      <c r="RVJ334" s="535">
        <f t="shared" si="1749"/>
        <v>0</v>
      </c>
      <c r="RVK334" s="2"/>
      <c r="RVL334" s="402"/>
      <c r="RVM334" s="533" t="s">
        <v>287</v>
      </c>
      <c r="RVN334" s="2"/>
      <c r="RVO334" s="535">
        <f t="shared" ref="RVO334:RVR334" si="1750">RVO301+RVO314+RVO327</f>
        <v>0</v>
      </c>
      <c r="RVP334" s="535">
        <f t="shared" si="1750"/>
        <v>0</v>
      </c>
      <c r="RVQ334" s="535">
        <f t="shared" si="1750"/>
        <v>0</v>
      </c>
      <c r="RVR334" s="535">
        <f t="shared" si="1750"/>
        <v>0</v>
      </c>
      <c r="RVS334" s="2"/>
      <c r="RVT334" s="402"/>
      <c r="RVU334" s="533" t="s">
        <v>287</v>
      </c>
      <c r="RVV334" s="2"/>
      <c r="RVW334" s="535">
        <f t="shared" ref="RVW334:RVZ334" si="1751">RVW301+RVW314+RVW327</f>
        <v>0</v>
      </c>
      <c r="RVX334" s="535">
        <f t="shared" si="1751"/>
        <v>0</v>
      </c>
      <c r="RVY334" s="535">
        <f t="shared" si="1751"/>
        <v>0</v>
      </c>
      <c r="RVZ334" s="535">
        <f t="shared" si="1751"/>
        <v>0</v>
      </c>
      <c r="RWA334" s="2"/>
      <c r="RWB334" s="402"/>
      <c r="RWC334" s="533" t="s">
        <v>287</v>
      </c>
      <c r="RWD334" s="2"/>
      <c r="RWE334" s="535">
        <f t="shared" ref="RWE334:RWH334" si="1752">RWE301+RWE314+RWE327</f>
        <v>0</v>
      </c>
      <c r="RWF334" s="535">
        <f t="shared" si="1752"/>
        <v>0</v>
      </c>
      <c r="RWG334" s="535">
        <f t="shared" si="1752"/>
        <v>0</v>
      </c>
      <c r="RWH334" s="535">
        <f t="shared" si="1752"/>
        <v>0</v>
      </c>
      <c r="RWI334" s="2"/>
      <c r="RWJ334" s="402"/>
      <c r="RWK334" s="533" t="s">
        <v>287</v>
      </c>
      <c r="RWL334" s="2"/>
      <c r="RWM334" s="535">
        <f t="shared" ref="RWM334:RWP334" si="1753">RWM301+RWM314+RWM327</f>
        <v>0</v>
      </c>
      <c r="RWN334" s="535">
        <f t="shared" si="1753"/>
        <v>0</v>
      </c>
      <c r="RWO334" s="535">
        <f t="shared" si="1753"/>
        <v>0</v>
      </c>
      <c r="RWP334" s="535">
        <f t="shared" si="1753"/>
        <v>0</v>
      </c>
      <c r="RWQ334" s="2"/>
      <c r="RWR334" s="402"/>
      <c r="RWS334" s="533" t="s">
        <v>287</v>
      </c>
      <c r="RWT334" s="2"/>
      <c r="RWU334" s="535">
        <f t="shared" ref="RWU334:RWX334" si="1754">RWU301+RWU314+RWU327</f>
        <v>0</v>
      </c>
      <c r="RWV334" s="535">
        <f t="shared" si="1754"/>
        <v>0</v>
      </c>
      <c r="RWW334" s="535">
        <f t="shared" si="1754"/>
        <v>0</v>
      </c>
      <c r="RWX334" s="535">
        <f t="shared" si="1754"/>
        <v>0</v>
      </c>
      <c r="RWY334" s="2"/>
      <c r="RWZ334" s="402"/>
      <c r="RXA334" s="533" t="s">
        <v>287</v>
      </c>
      <c r="RXB334" s="2"/>
      <c r="RXC334" s="535">
        <f t="shared" ref="RXC334:RXF334" si="1755">RXC301+RXC314+RXC327</f>
        <v>0</v>
      </c>
      <c r="RXD334" s="535">
        <f t="shared" si="1755"/>
        <v>0</v>
      </c>
      <c r="RXE334" s="535">
        <f t="shared" si="1755"/>
        <v>0</v>
      </c>
      <c r="RXF334" s="535">
        <f t="shared" si="1755"/>
        <v>0</v>
      </c>
      <c r="RXG334" s="2"/>
      <c r="RXH334" s="402"/>
      <c r="RXI334" s="533" t="s">
        <v>287</v>
      </c>
      <c r="RXJ334" s="2"/>
      <c r="RXK334" s="535">
        <f t="shared" ref="RXK334:RXN334" si="1756">RXK301+RXK314+RXK327</f>
        <v>0</v>
      </c>
      <c r="RXL334" s="535">
        <f t="shared" si="1756"/>
        <v>0</v>
      </c>
      <c r="RXM334" s="535">
        <f t="shared" si="1756"/>
        <v>0</v>
      </c>
      <c r="RXN334" s="535">
        <f t="shared" si="1756"/>
        <v>0</v>
      </c>
      <c r="RXO334" s="2"/>
      <c r="RXP334" s="402"/>
      <c r="RXQ334" s="533" t="s">
        <v>287</v>
      </c>
      <c r="RXR334" s="2"/>
      <c r="RXS334" s="535">
        <f t="shared" ref="RXS334:RXV334" si="1757">RXS301+RXS314+RXS327</f>
        <v>0</v>
      </c>
      <c r="RXT334" s="535">
        <f t="shared" si="1757"/>
        <v>0</v>
      </c>
      <c r="RXU334" s="535">
        <f t="shared" si="1757"/>
        <v>0</v>
      </c>
      <c r="RXV334" s="535">
        <f t="shared" si="1757"/>
        <v>0</v>
      </c>
      <c r="RXW334" s="2"/>
      <c r="RXX334" s="402"/>
      <c r="RXY334" s="533" t="s">
        <v>287</v>
      </c>
      <c r="RXZ334" s="2"/>
      <c r="RYA334" s="535">
        <f t="shared" ref="RYA334:RYD334" si="1758">RYA301+RYA314+RYA327</f>
        <v>0</v>
      </c>
      <c r="RYB334" s="535">
        <f t="shared" si="1758"/>
        <v>0</v>
      </c>
      <c r="RYC334" s="535">
        <f t="shared" si="1758"/>
        <v>0</v>
      </c>
      <c r="RYD334" s="535">
        <f t="shared" si="1758"/>
        <v>0</v>
      </c>
      <c r="RYE334" s="2"/>
      <c r="RYF334" s="402"/>
      <c r="RYG334" s="533" t="s">
        <v>287</v>
      </c>
      <c r="RYH334" s="2"/>
      <c r="RYI334" s="535">
        <f t="shared" ref="RYI334:RYL334" si="1759">RYI301+RYI314+RYI327</f>
        <v>0</v>
      </c>
      <c r="RYJ334" s="535">
        <f t="shared" si="1759"/>
        <v>0</v>
      </c>
      <c r="RYK334" s="535">
        <f t="shared" si="1759"/>
        <v>0</v>
      </c>
      <c r="RYL334" s="535">
        <f t="shared" si="1759"/>
        <v>0</v>
      </c>
      <c r="RYM334" s="2"/>
      <c r="RYN334" s="402"/>
      <c r="RYO334" s="533" t="s">
        <v>287</v>
      </c>
      <c r="RYP334" s="2"/>
      <c r="RYQ334" s="535">
        <f t="shared" ref="RYQ334:RYT334" si="1760">RYQ301+RYQ314+RYQ327</f>
        <v>0</v>
      </c>
      <c r="RYR334" s="535">
        <f t="shared" si="1760"/>
        <v>0</v>
      </c>
      <c r="RYS334" s="535">
        <f t="shared" si="1760"/>
        <v>0</v>
      </c>
      <c r="RYT334" s="535">
        <f t="shared" si="1760"/>
        <v>0</v>
      </c>
      <c r="RYU334" s="2"/>
      <c r="RYV334" s="402"/>
      <c r="RYW334" s="533" t="s">
        <v>287</v>
      </c>
      <c r="RYX334" s="2"/>
      <c r="RYY334" s="535">
        <f t="shared" ref="RYY334:RZB334" si="1761">RYY301+RYY314+RYY327</f>
        <v>0</v>
      </c>
      <c r="RYZ334" s="535">
        <f t="shared" si="1761"/>
        <v>0</v>
      </c>
      <c r="RZA334" s="535">
        <f t="shared" si="1761"/>
        <v>0</v>
      </c>
      <c r="RZB334" s="535">
        <f t="shared" si="1761"/>
        <v>0</v>
      </c>
      <c r="RZC334" s="2"/>
      <c r="RZD334" s="402"/>
      <c r="RZE334" s="533" t="s">
        <v>287</v>
      </c>
      <c r="RZF334" s="2"/>
      <c r="RZG334" s="535">
        <f t="shared" ref="RZG334:RZJ334" si="1762">RZG301+RZG314+RZG327</f>
        <v>0</v>
      </c>
      <c r="RZH334" s="535">
        <f t="shared" si="1762"/>
        <v>0</v>
      </c>
      <c r="RZI334" s="535">
        <f t="shared" si="1762"/>
        <v>0</v>
      </c>
      <c r="RZJ334" s="535">
        <f t="shared" si="1762"/>
        <v>0</v>
      </c>
      <c r="RZK334" s="2"/>
      <c r="RZL334" s="402"/>
      <c r="RZM334" s="533" t="s">
        <v>287</v>
      </c>
      <c r="RZN334" s="2"/>
      <c r="RZO334" s="535">
        <f t="shared" ref="RZO334:RZR334" si="1763">RZO301+RZO314+RZO327</f>
        <v>0</v>
      </c>
      <c r="RZP334" s="535">
        <f t="shared" si="1763"/>
        <v>0</v>
      </c>
      <c r="RZQ334" s="535">
        <f t="shared" si="1763"/>
        <v>0</v>
      </c>
      <c r="RZR334" s="535">
        <f t="shared" si="1763"/>
        <v>0</v>
      </c>
      <c r="RZS334" s="2"/>
      <c r="RZT334" s="402"/>
      <c r="RZU334" s="533" t="s">
        <v>287</v>
      </c>
      <c r="RZV334" s="2"/>
      <c r="RZW334" s="535">
        <f t="shared" ref="RZW334:RZZ334" si="1764">RZW301+RZW314+RZW327</f>
        <v>0</v>
      </c>
      <c r="RZX334" s="535">
        <f t="shared" si="1764"/>
        <v>0</v>
      </c>
      <c r="RZY334" s="535">
        <f t="shared" si="1764"/>
        <v>0</v>
      </c>
      <c r="RZZ334" s="535">
        <f t="shared" si="1764"/>
        <v>0</v>
      </c>
      <c r="SAA334" s="2"/>
      <c r="SAB334" s="402"/>
      <c r="SAC334" s="533" t="s">
        <v>287</v>
      </c>
      <c r="SAD334" s="2"/>
      <c r="SAE334" s="535">
        <f t="shared" ref="SAE334:SAH334" si="1765">SAE301+SAE314+SAE327</f>
        <v>0</v>
      </c>
      <c r="SAF334" s="535">
        <f t="shared" si="1765"/>
        <v>0</v>
      </c>
      <c r="SAG334" s="535">
        <f t="shared" si="1765"/>
        <v>0</v>
      </c>
      <c r="SAH334" s="535">
        <f t="shared" si="1765"/>
        <v>0</v>
      </c>
      <c r="SAI334" s="2"/>
      <c r="SAJ334" s="402"/>
      <c r="SAK334" s="533" t="s">
        <v>287</v>
      </c>
      <c r="SAL334" s="2"/>
      <c r="SAM334" s="535">
        <f t="shared" ref="SAM334:SAP334" si="1766">SAM301+SAM314+SAM327</f>
        <v>0</v>
      </c>
      <c r="SAN334" s="535">
        <f t="shared" si="1766"/>
        <v>0</v>
      </c>
      <c r="SAO334" s="535">
        <f t="shared" si="1766"/>
        <v>0</v>
      </c>
      <c r="SAP334" s="535">
        <f t="shared" si="1766"/>
        <v>0</v>
      </c>
      <c r="SAQ334" s="2"/>
      <c r="SAR334" s="402"/>
      <c r="SAS334" s="533" t="s">
        <v>287</v>
      </c>
      <c r="SAT334" s="2"/>
      <c r="SAU334" s="535">
        <f t="shared" ref="SAU334:SAX334" si="1767">SAU301+SAU314+SAU327</f>
        <v>0</v>
      </c>
      <c r="SAV334" s="535">
        <f t="shared" si="1767"/>
        <v>0</v>
      </c>
      <c r="SAW334" s="535">
        <f t="shared" si="1767"/>
        <v>0</v>
      </c>
      <c r="SAX334" s="535">
        <f t="shared" si="1767"/>
        <v>0</v>
      </c>
      <c r="SAY334" s="2"/>
      <c r="SAZ334" s="402"/>
      <c r="SBA334" s="533" t="s">
        <v>287</v>
      </c>
      <c r="SBB334" s="2"/>
      <c r="SBC334" s="535">
        <f t="shared" ref="SBC334:SBF334" si="1768">SBC301+SBC314+SBC327</f>
        <v>0</v>
      </c>
      <c r="SBD334" s="535">
        <f t="shared" si="1768"/>
        <v>0</v>
      </c>
      <c r="SBE334" s="535">
        <f t="shared" si="1768"/>
        <v>0</v>
      </c>
      <c r="SBF334" s="535">
        <f t="shared" si="1768"/>
        <v>0</v>
      </c>
      <c r="SBG334" s="2"/>
      <c r="SBH334" s="402"/>
      <c r="SBI334" s="533" t="s">
        <v>287</v>
      </c>
      <c r="SBJ334" s="2"/>
      <c r="SBK334" s="535">
        <f t="shared" ref="SBK334:SBN334" si="1769">SBK301+SBK314+SBK327</f>
        <v>0</v>
      </c>
      <c r="SBL334" s="535">
        <f t="shared" si="1769"/>
        <v>0</v>
      </c>
      <c r="SBM334" s="535">
        <f t="shared" si="1769"/>
        <v>0</v>
      </c>
      <c r="SBN334" s="535">
        <f t="shared" si="1769"/>
        <v>0</v>
      </c>
      <c r="SBO334" s="2"/>
      <c r="SBP334" s="402"/>
      <c r="SBQ334" s="533" t="s">
        <v>287</v>
      </c>
      <c r="SBR334" s="2"/>
      <c r="SBS334" s="535">
        <f t="shared" ref="SBS334:SBV334" si="1770">SBS301+SBS314+SBS327</f>
        <v>0</v>
      </c>
      <c r="SBT334" s="535">
        <f t="shared" si="1770"/>
        <v>0</v>
      </c>
      <c r="SBU334" s="535">
        <f t="shared" si="1770"/>
        <v>0</v>
      </c>
      <c r="SBV334" s="535">
        <f t="shared" si="1770"/>
        <v>0</v>
      </c>
      <c r="SBW334" s="2"/>
      <c r="SBX334" s="402"/>
      <c r="SBY334" s="533" t="s">
        <v>287</v>
      </c>
      <c r="SBZ334" s="2"/>
      <c r="SCA334" s="535">
        <f t="shared" ref="SCA334:SCD334" si="1771">SCA301+SCA314+SCA327</f>
        <v>0</v>
      </c>
      <c r="SCB334" s="535">
        <f t="shared" si="1771"/>
        <v>0</v>
      </c>
      <c r="SCC334" s="535">
        <f t="shared" si="1771"/>
        <v>0</v>
      </c>
      <c r="SCD334" s="535">
        <f t="shared" si="1771"/>
        <v>0</v>
      </c>
      <c r="SCE334" s="2"/>
      <c r="SCF334" s="402"/>
      <c r="SCG334" s="533" t="s">
        <v>287</v>
      </c>
      <c r="SCH334" s="2"/>
      <c r="SCI334" s="535">
        <f t="shared" ref="SCI334:SCL334" si="1772">SCI301+SCI314+SCI327</f>
        <v>0</v>
      </c>
      <c r="SCJ334" s="535">
        <f t="shared" si="1772"/>
        <v>0</v>
      </c>
      <c r="SCK334" s="535">
        <f t="shared" si="1772"/>
        <v>0</v>
      </c>
      <c r="SCL334" s="535">
        <f t="shared" si="1772"/>
        <v>0</v>
      </c>
      <c r="SCM334" s="2"/>
      <c r="SCN334" s="402"/>
      <c r="SCO334" s="533" t="s">
        <v>287</v>
      </c>
      <c r="SCP334" s="2"/>
      <c r="SCQ334" s="535">
        <f t="shared" ref="SCQ334:SCT334" si="1773">SCQ301+SCQ314+SCQ327</f>
        <v>0</v>
      </c>
      <c r="SCR334" s="535">
        <f t="shared" si="1773"/>
        <v>0</v>
      </c>
      <c r="SCS334" s="535">
        <f t="shared" si="1773"/>
        <v>0</v>
      </c>
      <c r="SCT334" s="535">
        <f t="shared" si="1773"/>
        <v>0</v>
      </c>
      <c r="SCU334" s="2"/>
      <c r="SCV334" s="402"/>
      <c r="SCW334" s="533" t="s">
        <v>287</v>
      </c>
      <c r="SCX334" s="2"/>
      <c r="SCY334" s="535">
        <f t="shared" ref="SCY334:SDB334" si="1774">SCY301+SCY314+SCY327</f>
        <v>0</v>
      </c>
      <c r="SCZ334" s="535">
        <f t="shared" si="1774"/>
        <v>0</v>
      </c>
      <c r="SDA334" s="535">
        <f t="shared" si="1774"/>
        <v>0</v>
      </c>
      <c r="SDB334" s="535">
        <f t="shared" si="1774"/>
        <v>0</v>
      </c>
      <c r="SDC334" s="2"/>
      <c r="SDD334" s="402"/>
      <c r="SDE334" s="533" t="s">
        <v>287</v>
      </c>
      <c r="SDF334" s="2"/>
      <c r="SDG334" s="535">
        <f t="shared" ref="SDG334:SDJ334" si="1775">SDG301+SDG314+SDG327</f>
        <v>0</v>
      </c>
      <c r="SDH334" s="535">
        <f t="shared" si="1775"/>
        <v>0</v>
      </c>
      <c r="SDI334" s="535">
        <f t="shared" si="1775"/>
        <v>0</v>
      </c>
      <c r="SDJ334" s="535">
        <f t="shared" si="1775"/>
        <v>0</v>
      </c>
      <c r="SDK334" s="2"/>
      <c r="SDL334" s="402"/>
      <c r="SDM334" s="533" t="s">
        <v>287</v>
      </c>
      <c r="SDN334" s="2"/>
      <c r="SDO334" s="535">
        <f t="shared" ref="SDO334:SDR334" si="1776">SDO301+SDO314+SDO327</f>
        <v>0</v>
      </c>
      <c r="SDP334" s="535">
        <f t="shared" si="1776"/>
        <v>0</v>
      </c>
      <c r="SDQ334" s="535">
        <f t="shared" si="1776"/>
        <v>0</v>
      </c>
      <c r="SDR334" s="535">
        <f t="shared" si="1776"/>
        <v>0</v>
      </c>
      <c r="SDS334" s="2"/>
      <c r="SDT334" s="402"/>
      <c r="SDU334" s="533" t="s">
        <v>287</v>
      </c>
      <c r="SDV334" s="2"/>
      <c r="SDW334" s="535">
        <f t="shared" ref="SDW334:SDZ334" si="1777">SDW301+SDW314+SDW327</f>
        <v>0</v>
      </c>
      <c r="SDX334" s="535">
        <f t="shared" si="1777"/>
        <v>0</v>
      </c>
      <c r="SDY334" s="535">
        <f t="shared" si="1777"/>
        <v>0</v>
      </c>
      <c r="SDZ334" s="535">
        <f t="shared" si="1777"/>
        <v>0</v>
      </c>
      <c r="SEA334" s="2"/>
      <c r="SEB334" s="402"/>
      <c r="SEC334" s="533" t="s">
        <v>287</v>
      </c>
      <c r="SED334" s="2"/>
      <c r="SEE334" s="535">
        <f t="shared" ref="SEE334:SEH334" si="1778">SEE301+SEE314+SEE327</f>
        <v>0</v>
      </c>
      <c r="SEF334" s="535">
        <f t="shared" si="1778"/>
        <v>0</v>
      </c>
      <c r="SEG334" s="535">
        <f t="shared" si="1778"/>
        <v>0</v>
      </c>
      <c r="SEH334" s="535">
        <f t="shared" si="1778"/>
        <v>0</v>
      </c>
      <c r="SEI334" s="2"/>
      <c r="SEJ334" s="402"/>
      <c r="SEK334" s="533" t="s">
        <v>287</v>
      </c>
      <c r="SEL334" s="2"/>
      <c r="SEM334" s="535">
        <f t="shared" ref="SEM334:SEP334" si="1779">SEM301+SEM314+SEM327</f>
        <v>0</v>
      </c>
      <c r="SEN334" s="535">
        <f t="shared" si="1779"/>
        <v>0</v>
      </c>
      <c r="SEO334" s="535">
        <f t="shared" si="1779"/>
        <v>0</v>
      </c>
      <c r="SEP334" s="535">
        <f t="shared" si="1779"/>
        <v>0</v>
      </c>
      <c r="SEQ334" s="2"/>
      <c r="SER334" s="402"/>
      <c r="SES334" s="533" t="s">
        <v>287</v>
      </c>
      <c r="SET334" s="2"/>
      <c r="SEU334" s="535">
        <f t="shared" ref="SEU334:SEX334" si="1780">SEU301+SEU314+SEU327</f>
        <v>0</v>
      </c>
      <c r="SEV334" s="535">
        <f t="shared" si="1780"/>
        <v>0</v>
      </c>
      <c r="SEW334" s="535">
        <f t="shared" si="1780"/>
        <v>0</v>
      </c>
      <c r="SEX334" s="535">
        <f t="shared" si="1780"/>
        <v>0</v>
      </c>
      <c r="SEY334" s="2"/>
      <c r="SEZ334" s="402"/>
      <c r="SFA334" s="533" t="s">
        <v>287</v>
      </c>
      <c r="SFB334" s="2"/>
      <c r="SFC334" s="535">
        <f t="shared" ref="SFC334:SFF334" si="1781">SFC301+SFC314+SFC327</f>
        <v>0</v>
      </c>
      <c r="SFD334" s="535">
        <f t="shared" si="1781"/>
        <v>0</v>
      </c>
      <c r="SFE334" s="535">
        <f t="shared" si="1781"/>
        <v>0</v>
      </c>
      <c r="SFF334" s="535">
        <f t="shared" si="1781"/>
        <v>0</v>
      </c>
      <c r="SFG334" s="2"/>
      <c r="SFH334" s="402"/>
      <c r="SFI334" s="533" t="s">
        <v>287</v>
      </c>
      <c r="SFJ334" s="2"/>
      <c r="SFK334" s="535">
        <f t="shared" ref="SFK334:SFN334" si="1782">SFK301+SFK314+SFK327</f>
        <v>0</v>
      </c>
      <c r="SFL334" s="535">
        <f t="shared" si="1782"/>
        <v>0</v>
      </c>
      <c r="SFM334" s="535">
        <f t="shared" si="1782"/>
        <v>0</v>
      </c>
      <c r="SFN334" s="535">
        <f t="shared" si="1782"/>
        <v>0</v>
      </c>
      <c r="SFO334" s="2"/>
      <c r="SFP334" s="402"/>
      <c r="SFQ334" s="533" t="s">
        <v>287</v>
      </c>
      <c r="SFR334" s="2"/>
      <c r="SFS334" s="535">
        <f t="shared" ref="SFS334:SFV334" si="1783">SFS301+SFS314+SFS327</f>
        <v>0</v>
      </c>
      <c r="SFT334" s="535">
        <f t="shared" si="1783"/>
        <v>0</v>
      </c>
      <c r="SFU334" s="535">
        <f t="shared" si="1783"/>
        <v>0</v>
      </c>
      <c r="SFV334" s="535">
        <f t="shared" si="1783"/>
        <v>0</v>
      </c>
      <c r="SFW334" s="2"/>
      <c r="SFX334" s="402"/>
      <c r="SFY334" s="533" t="s">
        <v>287</v>
      </c>
      <c r="SFZ334" s="2"/>
      <c r="SGA334" s="535">
        <f t="shared" ref="SGA334:SGD334" si="1784">SGA301+SGA314+SGA327</f>
        <v>0</v>
      </c>
      <c r="SGB334" s="535">
        <f t="shared" si="1784"/>
        <v>0</v>
      </c>
      <c r="SGC334" s="535">
        <f t="shared" si="1784"/>
        <v>0</v>
      </c>
      <c r="SGD334" s="535">
        <f t="shared" si="1784"/>
        <v>0</v>
      </c>
      <c r="SGE334" s="2"/>
      <c r="SGF334" s="402"/>
      <c r="SGG334" s="533" t="s">
        <v>287</v>
      </c>
      <c r="SGH334" s="2"/>
      <c r="SGI334" s="535">
        <f t="shared" ref="SGI334:SGL334" si="1785">SGI301+SGI314+SGI327</f>
        <v>0</v>
      </c>
      <c r="SGJ334" s="535">
        <f t="shared" si="1785"/>
        <v>0</v>
      </c>
      <c r="SGK334" s="535">
        <f t="shared" si="1785"/>
        <v>0</v>
      </c>
      <c r="SGL334" s="535">
        <f t="shared" si="1785"/>
        <v>0</v>
      </c>
      <c r="SGM334" s="2"/>
      <c r="SGN334" s="402"/>
      <c r="SGO334" s="533" t="s">
        <v>287</v>
      </c>
      <c r="SGP334" s="2"/>
      <c r="SGQ334" s="535">
        <f t="shared" ref="SGQ334:SGT334" si="1786">SGQ301+SGQ314+SGQ327</f>
        <v>0</v>
      </c>
      <c r="SGR334" s="535">
        <f t="shared" si="1786"/>
        <v>0</v>
      </c>
      <c r="SGS334" s="535">
        <f t="shared" si="1786"/>
        <v>0</v>
      </c>
      <c r="SGT334" s="535">
        <f t="shared" si="1786"/>
        <v>0</v>
      </c>
      <c r="SGU334" s="2"/>
      <c r="SGV334" s="402"/>
      <c r="SGW334" s="533" t="s">
        <v>287</v>
      </c>
      <c r="SGX334" s="2"/>
      <c r="SGY334" s="535">
        <f t="shared" ref="SGY334:SHB334" si="1787">SGY301+SGY314+SGY327</f>
        <v>0</v>
      </c>
      <c r="SGZ334" s="535">
        <f t="shared" si="1787"/>
        <v>0</v>
      </c>
      <c r="SHA334" s="535">
        <f t="shared" si="1787"/>
        <v>0</v>
      </c>
      <c r="SHB334" s="535">
        <f t="shared" si="1787"/>
        <v>0</v>
      </c>
      <c r="SHC334" s="2"/>
      <c r="SHD334" s="402"/>
      <c r="SHE334" s="533" t="s">
        <v>287</v>
      </c>
      <c r="SHF334" s="2"/>
      <c r="SHG334" s="535">
        <f t="shared" ref="SHG334:SHJ334" si="1788">SHG301+SHG314+SHG327</f>
        <v>0</v>
      </c>
      <c r="SHH334" s="535">
        <f t="shared" si="1788"/>
        <v>0</v>
      </c>
      <c r="SHI334" s="535">
        <f t="shared" si="1788"/>
        <v>0</v>
      </c>
      <c r="SHJ334" s="535">
        <f t="shared" si="1788"/>
        <v>0</v>
      </c>
      <c r="SHK334" s="2"/>
      <c r="SHL334" s="402"/>
      <c r="SHM334" s="533" t="s">
        <v>287</v>
      </c>
      <c r="SHN334" s="2"/>
      <c r="SHO334" s="535">
        <f t="shared" ref="SHO334:SHR334" si="1789">SHO301+SHO314+SHO327</f>
        <v>0</v>
      </c>
      <c r="SHP334" s="535">
        <f t="shared" si="1789"/>
        <v>0</v>
      </c>
      <c r="SHQ334" s="535">
        <f t="shared" si="1789"/>
        <v>0</v>
      </c>
      <c r="SHR334" s="535">
        <f t="shared" si="1789"/>
        <v>0</v>
      </c>
      <c r="SHS334" s="2"/>
      <c r="SHT334" s="402"/>
      <c r="SHU334" s="533" t="s">
        <v>287</v>
      </c>
      <c r="SHV334" s="2"/>
      <c r="SHW334" s="535">
        <f t="shared" ref="SHW334:SHZ334" si="1790">SHW301+SHW314+SHW327</f>
        <v>0</v>
      </c>
      <c r="SHX334" s="535">
        <f t="shared" si="1790"/>
        <v>0</v>
      </c>
      <c r="SHY334" s="535">
        <f t="shared" si="1790"/>
        <v>0</v>
      </c>
      <c r="SHZ334" s="535">
        <f t="shared" si="1790"/>
        <v>0</v>
      </c>
      <c r="SIA334" s="2"/>
      <c r="SIB334" s="402"/>
      <c r="SIC334" s="533" t="s">
        <v>287</v>
      </c>
      <c r="SID334" s="2"/>
      <c r="SIE334" s="535">
        <f t="shared" ref="SIE334:SIH334" si="1791">SIE301+SIE314+SIE327</f>
        <v>0</v>
      </c>
      <c r="SIF334" s="535">
        <f t="shared" si="1791"/>
        <v>0</v>
      </c>
      <c r="SIG334" s="535">
        <f t="shared" si="1791"/>
        <v>0</v>
      </c>
      <c r="SIH334" s="535">
        <f t="shared" si="1791"/>
        <v>0</v>
      </c>
      <c r="SII334" s="2"/>
      <c r="SIJ334" s="402"/>
      <c r="SIK334" s="533" t="s">
        <v>287</v>
      </c>
      <c r="SIL334" s="2"/>
      <c r="SIM334" s="535">
        <f t="shared" ref="SIM334:SIP334" si="1792">SIM301+SIM314+SIM327</f>
        <v>0</v>
      </c>
      <c r="SIN334" s="535">
        <f t="shared" si="1792"/>
        <v>0</v>
      </c>
      <c r="SIO334" s="535">
        <f t="shared" si="1792"/>
        <v>0</v>
      </c>
      <c r="SIP334" s="535">
        <f t="shared" si="1792"/>
        <v>0</v>
      </c>
      <c r="SIQ334" s="2"/>
      <c r="SIR334" s="402"/>
      <c r="SIS334" s="533" t="s">
        <v>287</v>
      </c>
      <c r="SIT334" s="2"/>
      <c r="SIU334" s="535">
        <f t="shared" ref="SIU334:SIX334" si="1793">SIU301+SIU314+SIU327</f>
        <v>0</v>
      </c>
      <c r="SIV334" s="535">
        <f t="shared" si="1793"/>
        <v>0</v>
      </c>
      <c r="SIW334" s="535">
        <f t="shared" si="1793"/>
        <v>0</v>
      </c>
      <c r="SIX334" s="535">
        <f t="shared" si="1793"/>
        <v>0</v>
      </c>
      <c r="SIY334" s="2"/>
      <c r="SIZ334" s="402"/>
      <c r="SJA334" s="533" t="s">
        <v>287</v>
      </c>
      <c r="SJB334" s="2"/>
      <c r="SJC334" s="535">
        <f t="shared" ref="SJC334:SJF334" si="1794">SJC301+SJC314+SJC327</f>
        <v>0</v>
      </c>
      <c r="SJD334" s="535">
        <f t="shared" si="1794"/>
        <v>0</v>
      </c>
      <c r="SJE334" s="535">
        <f t="shared" si="1794"/>
        <v>0</v>
      </c>
      <c r="SJF334" s="535">
        <f t="shared" si="1794"/>
        <v>0</v>
      </c>
      <c r="SJG334" s="2"/>
      <c r="SJH334" s="402"/>
      <c r="SJI334" s="533" t="s">
        <v>287</v>
      </c>
      <c r="SJJ334" s="2"/>
      <c r="SJK334" s="535">
        <f t="shared" ref="SJK334:SJN334" si="1795">SJK301+SJK314+SJK327</f>
        <v>0</v>
      </c>
      <c r="SJL334" s="535">
        <f t="shared" si="1795"/>
        <v>0</v>
      </c>
      <c r="SJM334" s="535">
        <f t="shared" si="1795"/>
        <v>0</v>
      </c>
      <c r="SJN334" s="535">
        <f t="shared" si="1795"/>
        <v>0</v>
      </c>
      <c r="SJO334" s="2"/>
      <c r="SJP334" s="402"/>
      <c r="SJQ334" s="533" t="s">
        <v>287</v>
      </c>
      <c r="SJR334" s="2"/>
      <c r="SJS334" s="535">
        <f t="shared" ref="SJS334:SJV334" si="1796">SJS301+SJS314+SJS327</f>
        <v>0</v>
      </c>
      <c r="SJT334" s="535">
        <f t="shared" si="1796"/>
        <v>0</v>
      </c>
      <c r="SJU334" s="535">
        <f t="shared" si="1796"/>
        <v>0</v>
      </c>
      <c r="SJV334" s="535">
        <f t="shared" si="1796"/>
        <v>0</v>
      </c>
      <c r="SJW334" s="2"/>
      <c r="SJX334" s="402"/>
      <c r="SJY334" s="533" t="s">
        <v>287</v>
      </c>
      <c r="SJZ334" s="2"/>
      <c r="SKA334" s="535">
        <f t="shared" ref="SKA334:SKD334" si="1797">SKA301+SKA314+SKA327</f>
        <v>0</v>
      </c>
      <c r="SKB334" s="535">
        <f t="shared" si="1797"/>
        <v>0</v>
      </c>
      <c r="SKC334" s="535">
        <f t="shared" si="1797"/>
        <v>0</v>
      </c>
      <c r="SKD334" s="535">
        <f t="shared" si="1797"/>
        <v>0</v>
      </c>
      <c r="SKE334" s="2"/>
      <c r="SKF334" s="402"/>
      <c r="SKG334" s="533" t="s">
        <v>287</v>
      </c>
      <c r="SKH334" s="2"/>
      <c r="SKI334" s="535">
        <f t="shared" ref="SKI334:SKL334" si="1798">SKI301+SKI314+SKI327</f>
        <v>0</v>
      </c>
      <c r="SKJ334" s="535">
        <f t="shared" si="1798"/>
        <v>0</v>
      </c>
      <c r="SKK334" s="535">
        <f t="shared" si="1798"/>
        <v>0</v>
      </c>
      <c r="SKL334" s="535">
        <f t="shared" si="1798"/>
        <v>0</v>
      </c>
      <c r="SKM334" s="2"/>
      <c r="SKN334" s="402"/>
      <c r="SKO334" s="533" t="s">
        <v>287</v>
      </c>
      <c r="SKP334" s="2"/>
      <c r="SKQ334" s="535">
        <f t="shared" ref="SKQ334:SKT334" si="1799">SKQ301+SKQ314+SKQ327</f>
        <v>0</v>
      </c>
      <c r="SKR334" s="535">
        <f t="shared" si="1799"/>
        <v>0</v>
      </c>
      <c r="SKS334" s="535">
        <f t="shared" si="1799"/>
        <v>0</v>
      </c>
      <c r="SKT334" s="535">
        <f t="shared" si="1799"/>
        <v>0</v>
      </c>
      <c r="SKU334" s="2"/>
      <c r="SKV334" s="402"/>
      <c r="SKW334" s="533" t="s">
        <v>287</v>
      </c>
      <c r="SKX334" s="2"/>
      <c r="SKY334" s="535">
        <f t="shared" ref="SKY334:SLB334" si="1800">SKY301+SKY314+SKY327</f>
        <v>0</v>
      </c>
      <c r="SKZ334" s="535">
        <f t="shared" si="1800"/>
        <v>0</v>
      </c>
      <c r="SLA334" s="535">
        <f t="shared" si="1800"/>
        <v>0</v>
      </c>
      <c r="SLB334" s="535">
        <f t="shared" si="1800"/>
        <v>0</v>
      </c>
      <c r="SLC334" s="2"/>
      <c r="SLD334" s="402"/>
      <c r="SLE334" s="533" t="s">
        <v>287</v>
      </c>
      <c r="SLF334" s="2"/>
      <c r="SLG334" s="535">
        <f t="shared" ref="SLG334:SLJ334" si="1801">SLG301+SLG314+SLG327</f>
        <v>0</v>
      </c>
      <c r="SLH334" s="535">
        <f t="shared" si="1801"/>
        <v>0</v>
      </c>
      <c r="SLI334" s="535">
        <f t="shared" si="1801"/>
        <v>0</v>
      </c>
      <c r="SLJ334" s="535">
        <f t="shared" si="1801"/>
        <v>0</v>
      </c>
      <c r="SLK334" s="2"/>
      <c r="SLL334" s="402"/>
      <c r="SLM334" s="533" t="s">
        <v>287</v>
      </c>
      <c r="SLN334" s="2"/>
      <c r="SLO334" s="535">
        <f t="shared" ref="SLO334:SLR334" si="1802">SLO301+SLO314+SLO327</f>
        <v>0</v>
      </c>
      <c r="SLP334" s="535">
        <f t="shared" si="1802"/>
        <v>0</v>
      </c>
      <c r="SLQ334" s="535">
        <f t="shared" si="1802"/>
        <v>0</v>
      </c>
      <c r="SLR334" s="535">
        <f t="shared" si="1802"/>
        <v>0</v>
      </c>
      <c r="SLS334" s="2"/>
      <c r="SLT334" s="402"/>
      <c r="SLU334" s="533" t="s">
        <v>287</v>
      </c>
      <c r="SLV334" s="2"/>
      <c r="SLW334" s="535">
        <f t="shared" ref="SLW334:SLZ334" si="1803">SLW301+SLW314+SLW327</f>
        <v>0</v>
      </c>
      <c r="SLX334" s="535">
        <f t="shared" si="1803"/>
        <v>0</v>
      </c>
      <c r="SLY334" s="535">
        <f t="shared" si="1803"/>
        <v>0</v>
      </c>
      <c r="SLZ334" s="535">
        <f t="shared" si="1803"/>
        <v>0</v>
      </c>
      <c r="SMA334" s="2"/>
      <c r="SMB334" s="402"/>
      <c r="SMC334" s="533" t="s">
        <v>287</v>
      </c>
      <c r="SMD334" s="2"/>
      <c r="SME334" s="535">
        <f t="shared" ref="SME334:SMH334" si="1804">SME301+SME314+SME327</f>
        <v>0</v>
      </c>
      <c r="SMF334" s="535">
        <f t="shared" si="1804"/>
        <v>0</v>
      </c>
      <c r="SMG334" s="535">
        <f t="shared" si="1804"/>
        <v>0</v>
      </c>
      <c r="SMH334" s="535">
        <f t="shared" si="1804"/>
        <v>0</v>
      </c>
      <c r="SMI334" s="2"/>
      <c r="SMJ334" s="402"/>
      <c r="SMK334" s="533" t="s">
        <v>287</v>
      </c>
      <c r="SML334" s="2"/>
      <c r="SMM334" s="535">
        <f t="shared" ref="SMM334:SMP334" si="1805">SMM301+SMM314+SMM327</f>
        <v>0</v>
      </c>
      <c r="SMN334" s="535">
        <f t="shared" si="1805"/>
        <v>0</v>
      </c>
      <c r="SMO334" s="535">
        <f t="shared" si="1805"/>
        <v>0</v>
      </c>
      <c r="SMP334" s="535">
        <f t="shared" si="1805"/>
        <v>0</v>
      </c>
      <c r="SMQ334" s="2"/>
      <c r="SMR334" s="402"/>
      <c r="SMS334" s="533" t="s">
        <v>287</v>
      </c>
      <c r="SMT334" s="2"/>
      <c r="SMU334" s="535">
        <f t="shared" ref="SMU334:SMX334" si="1806">SMU301+SMU314+SMU327</f>
        <v>0</v>
      </c>
      <c r="SMV334" s="535">
        <f t="shared" si="1806"/>
        <v>0</v>
      </c>
      <c r="SMW334" s="535">
        <f t="shared" si="1806"/>
        <v>0</v>
      </c>
      <c r="SMX334" s="535">
        <f t="shared" si="1806"/>
        <v>0</v>
      </c>
      <c r="SMY334" s="2"/>
      <c r="SMZ334" s="402"/>
      <c r="SNA334" s="533" t="s">
        <v>287</v>
      </c>
      <c r="SNB334" s="2"/>
      <c r="SNC334" s="535">
        <f t="shared" ref="SNC334:SNF334" si="1807">SNC301+SNC314+SNC327</f>
        <v>0</v>
      </c>
      <c r="SND334" s="535">
        <f t="shared" si="1807"/>
        <v>0</v>
      </c>
      <c r="SNE334" s="535">
        <f t="shared" si="1807"/>
        <v>0</v>
      </c>
      <c r="SNF334" s="535">
        <f t="shared" si="1807"/>
        <v>0</v>
      </c>
      <c r="SNG334" s="2"/>
      <c r="SNH334" s="402"/>
      <c r="SNI334" s="533" t="s">
        <v>287</v>
      </c>
      <c r="SNJ334" s="2"/>
      <c r="SNK334" s="535">
        <f t="shared" ref="SNK334:SNN334" si="1808">SNK301+SNK314+SNK327</f>
        <v>0</v>
      </c>
      <c r="SNL334" s="535">
        <f t="shared" si="1808"/>
        <v>0</v>
      </c>
      <c r="SNM334" s="535">
        <f t="shared" si="1808"/>
        <v>0</v>
      </c>
      <c r="SNN334" s="535">
        <f t="shared" si="1808"/>
        <v>0</v>
      </c>
      <c r="SNO334" s="2"/>
      <c r="SNP334" s="402"/>
      <c r="SNQ334" s="533" t="s">
        <v>287</v>
      </c>
      <c r="SNR334" s="2"/>
      <c r="SNS334" s="535">
        <f t="shared" ref="SNS334:SNV334" si="1809">SNS301+SNS314+SNS327</f>
        <v>0</v>
      </c>
      <c r="SNT334" s="535">
        <f t="shared" si="1809"/>
        <v>0</v>
      </c>
      <c r="SNU334" s="535">
        <f t="shared" si="1809"/>
        <v>0</v>
      </c>
      <c r="SNV334" s="535">
        <f t="shared" si="1809"/>
        <v>0</v>
      </c>
      <c r="SNW334" s="2"/>
      <c r="SNX334" s="402"/>
      <c r="SNY334" s="533" t="s">
        <v>287</v>
      </c>
      <c r="SNZ334" s="2"/>
      <c r="SOA334" s="535">
        <f t="shared" ref="SOA334:SOD334" si="1810">SOA301+SOA314+SOA327</f>
        <v>0</v>
      </c>
      <c r="SOB334" s="535">
        <f t="shared" si="1810"/>
        <v>0</v>
      </c>
      <c r="SOC334" s="535">
        <f t="shared" si="1810"/>
        <v>0</v>
      </c>
      <c r="SOD334" s="535">
        <f t="shared" si="1810"/>
        <v>0</v>
      </c>
      <c r="SOE334" s="2"/>
      <c r="SOF334" s="402"/>
      <c r="SOG334" s="533" t="s">
        <v>287</v>
      </c>
      <c r="SOH334" s="2"/>
      <c r="SOI334" s="535">
        <f t="shared" ref="SOI334:SOL334" si="1811">SOI301+SOI314+SOI327</f>
        <v>0</v>
      </c>
      <c r="SOJ334" s="535">
        <f t="shared" si="1811"/>
        <v>0</v>
      </c>
      <c r="SOK334" s="535">
        <f t="shared" si="1811"/>
        <v>0</v>
      </c>
      <c r="SOL334" s="535">
        <f t="shared" si="1811"/>
        <v>0</v>
      </c>
      <c r="SOM334" s="2"/>
      <c r="SON334" s="402"/>
      <c r="SOO334" s="533" t="s">
        <v>287</v>
      </c>
      <c r="SOP334" s="2"/>
      <c r="SOQ334" s="535">
        <f t="shared" ref="SOQ334:SOT334" si="1812">SOQ301+SOQ314+SOQ327</f>
        <v>0</v>
      </c>
      <c r="SOR334" s="535">
        <f t="shared" si="1812"/>
        <v>0</v>
      </c>
      <c r="SOS334" s="535">
        <f t="shared" si="1812"/>
        <v>0</v>
      </c>
      <c r="SOT334" s="535">
        <f t="shared" si="1812"/>
        <v>0</v>
      </c>
      <c r="SOU334" s="2"/>
      <c r="SOV334" s="402"/>
      <c r="SOW334" s="533" t="s">
        <v>287</v>
      </c>
      <c r="SOX334" s="2"/>
      <c r="SOY334" s="535">
        <f t="shared" ref="SOY334:SPB334" si="1813">SOY301+SOY314+SOY327</f>
        <v>0</v>
      </c>
      <c r="SOZ334" s="535">
        <f t="shared" si="1813"/>
        <v>0</v>
      </c>
      <c r="SPA334" s="535">
        <f t="shared" si="1813"/>
        <v>0</v>
      </c>
      <c r="SPB334" s="535">
        <f t="shared" si="1813"/>
        <v>0</v>
      </c>
      <c r="SPC334" s="2"/>
      <c r="SPD334" s="402"/>
      <c r="SPE334" s="533" t="s">
        <v>287</v>
      </c>
      <c r="SPF334" s="2"/>
      <c r="SPG334" s="535">
        <f t="shared" ref="SPG334:SPJ334" si="1814">SPG301+SPG314+SPG327</f>
        <v>0</v>
      </c>
      <c r="SPH334" s="535">
        <f t="shared" si="1814"/>
        <v>0</v>
      </c>
      <c r="SPI334" s="535">
        <f t="shared" si="1814"/>
        <v>0</v>
      </c>
      <c r="SPJ334" s="535">
        <f t="shared" si="1814"/>
        <v>0</v>
      </c>
      <c r="SPK334" s="2"/>
      <c r="SPL334" s="402"/>
      <c r="SPM334" s="533" t="s">
        <v>287</v>
      </c>
      <c r="SPN334" s="2"/>
      <c r="SPO334" s="535">
        <f t="shared" ref="SPO334:SPR334" si="1815">SPO301+SPO314+SPO327</f>
        <v>0</v>
      </c>
      <c r="SPP334" s="535">
        <f t="shared" si="1815"/>
        <v>0</v>
      </c>
      <c r="SPQ334" s="535">
        <f t="shared" si="1815"/>
        <v>0</v>
      </c>
      <c r="SPR334" s="535">
        <f t="shared" si="1815"/>
        <v>0</v>
      </c>
      <c r="SPS334" s="2"/>
      <c r="SPT334" s="402"/>
      <c r="SPU334" s="533" t="s">
        <v>287</v>
      </c>
      <c r="SPV334" s="2"/>
      <c r="SPW334" s="535">
        <f t="shared" ref="SPW334:SPZ334" si="1816">SPW301+SPW314+SPW327</f>
        <v>0</v>
      </c>
      <c r="SPX334" s="535">
        <f t="shared" si="1816"/>
        <v>0</v>
      </c>
      <c r="SPY334" s="535">
        <f t="shared" si="1816"/>
        <v>0</v>
      </c>
      <c r="SPZ334" s="535">
        <f t="shared" si="1816"/>
        <v>0</v>
      </c>
      <c r="SQA334" s="2"/>
      <c r="SQB334" s="402"/>
      <c r="SQC334" s="533" t="s">
        <v>287</v>
      </c>
      <c r="SQD334" s="2"/>
      <c r="SQE334" s="535">
        <f t="shared" ref="SQE334:SQH334" si="1817">SQE301+SQE314+SQE327</f>
        <v>0</v>
      </c>
      <c r="SQF334" s="535">
        <f t="shared" si="1817"/>
        <v>0</v>
      </c>
      <c r="SQG334" s="535">
        <f t="shared" si="1817"/>
        <v>0</v>
      </c>
      <c r="SQH334" s="535">
        <f t="shared" si="1817"/>
        <v>0</v>
      </c>
      <c r="SQI334" s="2"/>
      <c r="SQJ334" s="402"/>
      <c r="SQK334" s="533" t="s">
        <v>287</v>
      </c>
      <c r="SQL334" s="2"/>
      <c r="SQM334" s="535">
        <f t="shared" ref="SQM334:SQP334" si="1818">SQM301+SQM314+SQM327</f>
        <v>0</v>
      </c>
      <c r="SQN334" s="535">
        <f t="shared" si="1818"/>
        <v>0</v>
      </c>
      <c r="SQO334" s="535">
        <f t="shared" si="1818"/>
        <v>0</v>
      </c>
      <c r="SQP334" s="535">
        <f t="shared" si="1818"/>
        <v>0</v>
      </c>
      <c r="SQQ334" s="2"/>
      <c r="SQR334" s="402"/>
      <c r="SQS334" s="533" t="s">
        <v>287</v>
      </c>
      <c r="SQT334" s="2"/>
      <c r="SQU334" s="535">
        <f t="shared" ref="SQU334:SQX334" si="1819">SQU301+SQU314+SQU327</f>
        <v>0</v>
      </c>
      <c r="SQV334" s="535">
        <f t="shared" si="1819"/>
        <v>0</v>
      </c>
      <c r="SQW334" s="535">
        <f t="shared" si="1819"/>
        <v>0</v>
      </c>
      <c r="SQX334" s="535">
        <f t="shared" si="1819"/>
        <v>0</v>
      </c>
      <c r="SQY334" s="2"/>
      <c r="SQZ334" s="402"/>
      <c r="SRA334" s="533" t="s">
        <v>287</v>
      </c>
      <c r="SRB334" s="2"/>
      <c r="SRC334" s="535">
        <f t="shared" ref="SRC334:SRF334" si="1820">SRC301+SRC314+SRC327</f>
        <v>0</v>
      </c>
      <c r="SRD334" s="535">
        <f t="shared" si="1820"/>
        <v>0</v>
      </c>
      <c r="SRE334" s="535">
        <f t="shared" si="1820"/>
        <v>0</v>
      </c>
      <c r="SRF334" s="535">
        <f t="shared" si="1820"/>
        <v>0</v>
      </c>
      <c r="SRG334" s="2"/>
      <c r="SRH334" s="402"/>
      <c r="SRI334" s="533" t="s">
        <v>287</v>
      </c>
      <c r="SRJ334" s="2"/>
      <c r="SRK334" s="535">
        <f t="shared" ref="SRK334:SRN334" si="1821">SRK301+SRK314+SRK327</f>
        <v>0</v>
      </c>
      <c r="SRL334" s="535">
        <f t="shared" si="1821"/>
        <v>0</v>
      </c>
      <c r="SRM334" s="535">
        <f t="shared" si="1821"/>
        <v>0</v>
      </c>
      <c r="SRN334" s="535">
        <f t="shared" si="1821"/>
        <v>0</v>
      </c>
      <c r="SRO334" s="2"/>
      <c r="SRP334" s="402"/>
      <c r="SRQ334" s="533" t="s">
        <v>287</v>
      </c>
      <c r="SRR334" s="2"/>
      <c r="SRS334" s="535">
        <f t="shared" ref="SRS334:SRV334" si="1822">SRS301+SRS314+SRS327</f>
        <v>0</v>
      </c>
      <c r="SRT334" s="535">
        <f t="shared" si="1822"/>
        <v>0</v>
      </c>
      <c r="SRU334" s="535">
        <f t="shared" si="1822"/>
        <v>0</v>
      </c>
      <c r="SRV334" s="535">
        <f t="shared" si="1822"/>
        <v>0</v>
      </c>
      <c r="SRW334" s="2"/>
      <c r="SRX334" s="402"/>
      <c r="SRY334" s="533" t="s">
        <v>287</v>
      </c>
      <c r="SRZ334" s="2"/>
      <c r="SSA334" s="535">
        <f t="shared" ref="SSA334:SSD334" si="1823">SSA301+SSA314+SSA327</f>
        <v>0</v>
      </c>
      <c r="SSB334" s="535">
        <f t="shared" si="1823"/>
        <v>0</v>
      </c>
      <c r="SSC334" s="535">
        <f t="shared" si="1823"/>
        <v>0</v>
      </c>
      <c r="SSD334" s="535">
        <f t="shared" si="1823"/>
        <v>0</v>
      </c>
      <c r="SSE334" s="2"/>
      <c r="SSF334" s="402"/>
      <c r="SSG334" s="533" t="s">
        <v>287</v>
      </c>
      <c r="SSH334" s="2"/>
      <c r="SSI334" s="535">
        <f t="shared" ref="SSI334:SSL334" si="1824">SSI301+SSI314+SSI327</f>
        <v>0</v>
      </c>
      <c r="SSJ334" s="535">
        <f t="shared" si="1824"/>
        <v>0</v>
      </c>
      <c r="SSK334" s="535">
        <f t="shared" si="1824"/>
        <v>0</v>
      </c>
      <c r="SSL334" s="535">
        <f t="shared" si="1824"/>
        <v>0</v>
      </c>
      <c r="SSM334" s="2"/>
      <c r="SSN334" s="402"/>
      <c r="SSO334" s="533" t="s">
        <v>287</v>
      </c>
      <c r="SSP334" s="2"/>
      <c r="SSQ334" s="535">
        <f t="shared" ref="SSQ334:SST334" si="1825">SSQ301+SSQ314+SSQ327</f>
        <v>0</v>
      </c>
      <c r="SSR334" s="535">
        <f t="shared" si="1825"/>
        <v>0</v>
      </c>
      <c r="SSS334" s="535">
        <f t="shared" si="1825"/>
        <v>0</v>
      </c>
      <c r="SST334" s="535">
        <f t="shared" si="1825"/>
        <v>0</v>
      </c>
      <c r="SSU334" s="2"/>
      <c r="SSV334" s="402"/>
      <c r="SSW334" s="533" t="s">
        <v>287</v>
      </c>
      <c r="SSX334" s="2"/>
      <c r="SSY334" s="535">
        <f t="shared" ref="SSY334:STB334" si="1826">SSY301+SSY314+SSY327</f>
        <v>0</v>
      </c>
      <c r="SSZ334" s="535">
        <f t="shared" si="1826"/>
        <v>0</v>
      </c>
      <c r="STA334" s="535">
        <f t="shared" si="1826"/>
        <v>0</v>
      </c>
      <c r="STB334" s="535">
        <f t="shared" si="1826"/>
        <v>0</v>
      </c>
      <c r="STC334" s="2"/>
      <c r="STD334" s="402"/>
      <c r="STE334" s="533" t="s">
        <v>287</v>
      </c>
      <c r="STF334" s="2"/>
      <c r="STG334" s="535">
        <f t="shared" ref="STG334:STJ334" si="1827">STG301+STG314+STG327</f>
        <v>0</v>
      </c>
      <c r="STH334" s="535">
        <f t="shared" si="1827"/>
        <v>0</v>
      </c>
      <c r="STI334" s="535">
        <f t="shared" si="1827"/>
        <v>0</v>
      </c>
      <c r="STJ334" s="535">
        <f t="shared" si="1827"/>
        <v>0</v>
      </c>
      <c r="STK334" s="2"/>
      <c r="STL334" s="402"/>
      <c r="STM334" s="533" t="s">
        <v>287</v>
      </c>
      <c r="STN334" s="2"/>
      <c r="STO334" s="535">
        <f t="shared" ref="STO334:STR334" si="1828">STO301+STO314+STO327</f>
        <v>0</v>
      </c>
      <c r="STP334" s="535">
        <f t="shared" si="1828"/>
        <v>0</v>
      </c>
      <c r="STQ334" s="535">
        <f t="shared" si="1828"/>
        <v>0</v>
      </c>
      <c r="STR334" s="535">
        <f t="shared" si="1828"/>
        <v>0</v>
      </c>
      <c r="STS334" s="2"/>
      <c r="STT334" s="402"/>
      <c r="STU334" s="533" t="s">
        <v>287</v>
      </c>
      <c r="STV334" s="2"/>
      <c r="STW334" s="535">
        <f t="shared" ref="STW334:STZ334" si="1829">STW301+STW314+STW327</f>
        <v>0</v>
      </c>
      <c r="STX334" s="535">
        <f t="shared" si="1829"/>
        <v>0</v>
      </c>
      <c r="STY334" s="535">
        <f t="shared" si="1829"/>
        <v>0</v>
      </c>
      <c r="STZ334" s="535">
        <f t="shared" si="1829"/>
        <v>0</v>
      </c>
      <c r="SUA334" s="2"/>
      <c r="SUB334" s="402"/>
      <c r="SUC334" s="533" t="s">
        <v>287</v>
      </c>
      <c r="SUD334" s="2"/>
      <c r="SUE334" s="535">
        <f t="shared" ref="SUE334:SUH334" si="1830">SUE301+SUE314+SUE327</f>
        <v>0</v>
      </c>
      <c r="SUF334" s="535">
        <f t="shared" si="1830"/>
        <v>0</v>
      </c>
      <c r="SUG334" s="535">
        <f t="shared" si="1830"/>
        <v>0</v>
      </c>
      <c r="SUH334" s="535">
        <f t="shared" si="1830"/>
        <v>0</v>
      </c>
      <c r="SUI334" s="2"/>
      <c r="SUJ334" s="402"/>
      <c r="SUK334" s="533" t="s">
        <v>287</v>
      </c>
      <c r="SUL334" s="2"/>
      <c r="SUM334" s="535">
        <f t="shared" ref="SUM334:SUP334" si="1831">SUM301+SUM314+SUM327</f>
        <v>0</v>
      </c>
      <c r="SUN334" s="535">
        <f t="shared" si="1831"/>
        <v>0</v>
      </c>
      <c r="SUO334" s="535">
        <f t="shared" si="1831"/>
        <v>0</v>
      </c>
      <c r="SUP334" s="535">
        <f t="shared" si="1831"/>
        <v>0</v>
      </c>
      <c r="SUQ334" s="2"/>
      <c r="SUR334" s="402"/>
      <c r="SUS334" s="533" t="s">
        <v>287</v>
      </c>
      <c r="SUT334" s="2"/>
      <c r="SUU334" s="535">
        <f t="shared" ref="SUU334:SUX334" si="1832">SUU301+SUU314+SUU327</f>
        <v>0</v>
      </c>
      <c r="SUV334" s="535">
        <f t="shared" si="1832"/>
        <v>0</v>
      </c>
      <c r="SUW334" s="535">
        <f t="shared" si="1832"/>
        <v>0</v>
      </c>
      <c r="SUX334" s="535">
        <f t="shared" si="1832"/>
        <v>0</v>
      </c>
      <c r="SUY334" s="2"/>
      <c r="SUZ334" s="402"/>
      <c r="SVA334" s="533" t="s">
        <v>287</v>
      </c>
      <c r="SVB334" s="2"/>
      <c r="SVC334" s="535">
        <f t="shared" ref="SVC334:SVF334" si="1833">SVC301+SVC314+SVC327</f>
        <v>0</v>
      </c>
      <c r="SVD334" s="535">
        <f t="shared" si="1833"/>
        <v>0</v>
      </c>
      <c r="SVE334" s="535">
        <f t="shared" si="1833"/>
        <v>0</v>
      </c>
      <c r="SVF334" s="535">
        <f t="shared" si="1833"/>
        <v>0</v>
      </c>
      <c r="SVG334" s="2"/>
      <c r="SVH334" s="402"/>
      <c r="SVI334" s="533" t="s">
        <v>287</v>
      </c>
      <c r="SVJ334" s="2"/>
      <c r="SVK334" s="535">
        <f t="shared" ref="SVK334:SVN334" si="1834">SVK301+SVK314+SVK327</f>
        <v>0</v>
      </c>
      <c r="SVL334" s="535">
        <f t="shared" si="1834"/>
        <v>0</v>
      </c>
      <c r="SVM334" s="535">
        <f t="shared" si="1834"/>
        <v>0</v>
      </c>
      <c r="SVN334" s="535">
        <f t="shared" si="1834"/>
        <v>0</v>
      </c>
      <c r="SVO334" s="2"/>
      <c r="SVP334" s="402"/>
      <c r="SVQ334" s="533" t="s">
        <v>287</v>
      </c>
      <c r="SVR334" s="2"/>
      <c r="SVS334" s="535">
        <f t="shared" ref="SVS334:SVV334" si="1835">SVS301+SVS314+SVS327</f>
        <v>0</v>
      </c>
      <c r="SVT334" s="535">
        <f t="shared" si="1835"/>
        <v>0</v>
      </c>
      <c r="SVU334" s="535">
        <f t="shared" si="1835"/>
        <v>0</v>
      </c>
      <c r="SVV334" s="535">
        <f t="shared" si="1835"/>
        <v>0</v>
      </c>
      <c r="SVW334" s="2"/>
      <c r="SVX334" s="402"/>
      <c r="SVY334" s="533" t="s">
        <v>287</v>
      </c>
      <c r="SVZ334" s="2"/>
      <c r="SWA334" s="535">
        <f t="shared" ref="SWA334:SWD334" si="1836">SWA301+SWA314+SWA327</f>
        <v>0</v>
      </c>
      <c r="SWB334" s="535">
        <f t="shared" si="1836"/>
        <v>0</v>
      </c>
      <c r="SWC334" s="535">
        <f t="shared" si="1836"/>
        <v>0</v>
      </c>
      <c r="SWD334" s="535">
        <f t="shared" si="1836"/>
        <v>0</v>
      </c>
      <c r="SWE334" s="2"/>
      <c r="SWF334" s="402"/>
      <c r="SWG334" s="533" t="s">
        <v>287</v>
      </c>
      <c r="SWH334" s="2"/>
      <c r="SWI334" s="535">
        <f t="shared" ref="SWI334:SWL334" si="1837">SWI301+SWI314+SWI327</f>
        <v>0</v>
      </c>
      <c r="SWJ334" s="535">
        <f t="shared" si="1837"/>
        <v>0</v>
      </c>
      <c r="SWK334" s="535">
        <f t="shared" si="1837"/>
        <v>0</v>
      </c>
      <c r="SWL334" s="535">
        <f t="shared" si="1837"/>
        <v>0</v>
      </c>
      <c r="SWM334" s="2"/>
      <c r="SWN334" s="402"/>
      <c r="SWO334" s="533" t="s">
        <v>287</v>
      </c>
      <c r="SWP334" s="2"/>
      <c r="SWQ334" s="535">
        <f t="shared" ref="SWQ334:SWT334" si="1838">SWQ301+SWQ314+SWQ327</f>
        <v>0</v>
      </c>
      <c r="SWR334" s="535">
        <f t="shared" si="1838"/>
        <v>0</v>
      </c>
      <c r="SWS334" s="535">
        <f t="shared" si="1838"/>
        <v>0</v>
      </c>
      <c r="SWT334" s="535">
        <f t="shared" si="1838"/>
        <v>0</v>
      </c>
      <c r="SWU334" s="2"/>
      <c r="SWV334" s="402"/>
      <c r="SWW334" s="533" t="s">
        <v>287</v>
      </c>
      <c r="SWX334" s="2"/>
      <c r="SWY334" s="535">
        <f t="shared" ref="SWY334:SXB334" si="1839">SWY301+SWY314+SWY327</f>
        <v>0</v>
      </c>
      <c r="SWZ334" s="535">
        <f t="shared" si="1839"/>
        <v>0</v>
      </c>
      <c r="SXA334" s="535">
        <f t="shared" si="1839"/>
        <v>0</v>
      </c>
      <c r="SXB334" s="535">
        <f t="shared" si="1839"/>
        <v>0</v>
      </c>
      <c r="SXC334" s="2"/>
      <c r="SXD334" s="402"/>
      <c r="SXE334" s="533" t="s">
        <v>287</v>
      </c>
      <c r="SXF334" s="2"/>
      <c r="SXG334" s="535">
        <f t="shared" ref="SXG334:SXJ334" si="1840">SXG301+SXG314+SXG327</f>
        <v>0</v>
      </c>
      <c r="SXH334" s="535">
        <f t="shared" si="1840"/>
        <v>0</v>
      </c>
      <c r="SXI334" s="535">
        <f t="shared" si="1840"/>
        <v>0</v>
      </c>
      <c r="SXJ334" s="535">
        <f t="shared" si="1840"/>
        <v>0</v>
      </c>
      <c r="SXK334" s="2"/>
      <c r="SXL334" s="402"/>
      <c r="SXM334" s="533" t="s">
        <v>287</v>
      </c>
      <c r="SXN334" s="2"/>
      <c r="SXO334" s="535">
        <f t="shared" ref="SXO334:SXR334" si="1841">SXO301+SXO314+SXO327</f>
        <v>0</v>
      </c>
      <c r="SXP334" s="535">
        <f t="shared" si="1841"/>
        <v>0</v>
      </c>
      <c r="SXQ334" s="535">
        <f t="shared" si="1841"/>
        <v>0</v>
      </c>
      <c r="SXR334" s="535">
        <f t="shared" si="1841"/>
        <v>0</v>
      </c>
      <c r="SXS334" s="2"/>
      <c r="SXT334" s="402"/>
      <c r="SXU334" s="533" t="s">
        <v>287</v>
      </c>
      <c r="SXV334" s="2"/>
      <c r="SXW334" s="535">
        <f t="shared" ref="SXW334:SXZ334" si="1842">SXW301+SXW314+SXW327</f>
        <v>0</v>
      </c>
      <c r="SXX334" s="535">
        <f t="shared" si="1842"/>
        <v>0</v>
      </c>
      <c r="SXY334" s="535">
        <f t="shared" si="1842"/>
        <v>0</v>
      </c>
      <c r="SXZ334" s="535">
        <f t="shared" si="1842"/>
        <v>0</v>
      </c>
      <c r="SYA334" s="2"/>
      <c r="SYB334" s="402"/>
      <c r="SYC334" s="533" t="s">
        <v>287</v>
      </c>
      <c r="SYD334" s="2"/>
      <c r="SYE334" s="535">
        <f t="shared" ref="SYE334:SYH334" si="1843">SYE301+SYE314+SYE327</f>
        <v>0</v>
      </c>
      <c r="SYF334" s="535">
        <f t="shared" si="1843"/>
        <v>0</v>
      </c>
      <c r="SYG334" s="535">
        <f t="shared" si="1843"/>
        <v>0</v>
      </c>
      <c r="SYH334" s="535">
        <f t="shared" si="1843"/>
        <v>0</v>
      </c>
      <c r="SYI334" s="2"/>
      <c r="SYJ334" s="402"/>
      <c r="SYK334" s="533" t="s">
        <v>287</v>
      </c>
      <c r="SYL334" s="2"/>
      <c r="SYM334" s="535">
        <f t="shared" ref="SYM334:SYP334" si="1844">SYM301+SYM314+SYM327</f>
        <v>0</v>
      </c>
      <c r="SYN334" s="535">
        <f t="shared" si="1844"/>
        <v>0</v>
      </c>
      <c r="SYO334" s="535">
        <f t="shared" si="1844"/>
        <v>0</v>
      </c>
      <c r="SYP334" s="535">
        <f t="shared" si="1844"/>
        <v>0</v>
      </c>
      <c r="SYQ334" s="2"/>
      <c r="SYR334" s="402"/>
      <c r="SYS334" s="533" t="s">
        <v>287</v>
      </c>
      <c r="SYT334" s="2"/>
      <c r="SYU334" s="535">
        <f t="shared" ref="SYU334:SYX334" si="1845">SYU301+SYU314+SYU327</f>
        <v>0</v>
      </c>
      <c r="SYV334" s="535">
        <f t="shared" si="1845"/>
        <v>0</v>
      </c>
      <c r="SYW334" s="535">
        <f t="shared" si="1845"/>
        <v>0</v>
      </c>
      <c r="SYX334" s="535">
        <f t="shared" si="1845"/>
        <v>0</v>
      </c>
      <c r="SYY334" s="2"/>
      <c r="SYZ334" s="402"/>
      <c r="SZA334" s="533" t="s">
        <v>287</v>
      </c>
      <c r="SZB334" s="2"/>
      <c r="SZC334" s="535">
        <f t="shared" ref="SZC334:SZF334" si="1846">SZC301+SZC314+SZC327</f>
        <v>0</v>
      </c>
      <c r="SZD334" s="535">
        <f t="shared" si="1846"/>
        <v>0</v>
      </c>
      <c r="SZE334" s="535">
        <f t="shared" si="1846"/>
        <v>0</v>
      </c>
      <c r="SZF334" s="535">
        <f t="shared" si="1846"/>
        <v>0</v>
      </c>
      <c r="SZG334" s="2"/>
      <c r="SZH334" s="402"/>
      <c r="SZI334" s="533" t="s">
        <v>287</v>
      </c>
      <c r="SZJ334" s="2"/>
      <c r="SZK334" s="535">
        <f t="shared" ref="SZK334:SZN334" si="1847">SZK301+SZK314+SZK327</f>
        <v>0</v>
      </c>
      <c r="SZL334" s="535">
        <f t="shared" si="1847"/>
        <v>0</v>
      </c>
      <c r="SZM334" s="535">
        <f t="shared" si="1847"/>
        <v>0</v>
      </c>
      <c r="SZN334" s="535">
        <f t="shared" si="1847"/>
        <v>0</v>
      </c>
      <c r="SZO334" s="2"/>
      <c r="SZP334" s="402"/>
      <c r="SZQ334" s="533" t="s">
        <v>287</v>
      </c>
      <c r="SZR334" s="2"/>
      <c r="SZS334" s="535">
        <f t="shared" ref="SZS334:SZV334" si="1848">SZS301+SZS314+SZS327</f>
        <v>0</v>
      </c>
      <c r="SZT334" s="535">
        <f t="shared" si="1848"/>
        <v>0</v>
      </c>
      <c r="SZU334" s="535">
        <f t="shared" si="1848"/>
        <v>0</v>
      </c>
      <c r="SZV334" s="535">
        <f t="shared" si="1848"/>
        <v>0</v>
      </c>
      <c r="SZW334" s="2"/>
      <c r="SZX334" s="402"/>
      <c r="SZY334" s="533" t="s">
        <v>287</v>
      </c>
      <c r="SZZ334" s="2"/>
      <c r="TAA334" s="535">
        <f t="shared" ref="TAA334:TAD334" si="1849">TAA301+TAA314+TAA327</f>
        <v>0</v>
      </c>
      <c r="TAB334" s="535">
        <f t="shared" si="1849"/>
        <v>0</v>
      </c>
      <c r="TAC334" s="535">
        <f t="shared" si="1849"/>
        <v>0</v>
      </c>
      <c r="TAD334" s="535">
        <f t="shared" si="1849"/>
        <v>0</v>
      </c>
      <c r="TAE334" s="2"/>
      <c r="TAF334" s="402"/>
      <c r="TAG334" s="533" t="s">
        <v>287</v>
      </c>
      <c r="TAH334" s="2"/>
      <c r="TAI334" s="535">
        <f t="shared" ref="TAI334:TAL334" si="1850">TAI301+TAI314+TAI327</f>
        <v>0</v>
      </c>
      <c r="TAJ334" s="535">
        <f t="shared" si="1850"/>
        <v>0</v>
      </c>
      <c r="TAK334" s="535">
        <f t="shared" si="1850"/>
        <v>0</v>
      </c>
      <c r="TAL334" s="535">
        <f t="shared" si="1850"/>
        <v>0</v>
      </c>
      <c r="TAM334" s="2"/>
      <c r="TAN334" s="402"/>
      <c r="TAO334" s="533" t="s">
        <v>287</v>
      </c>
      <c r="TAP334" s="2"/>
      <c r="TAQ334" s="535">
        <f t="shared" ref="TAQ334:TAT334" si="1851">TAQ301+TAQ314+TAQ327</f>
        <v>0</v>
      </c>
      <c r="TAR334" s="535">
        <f t="shared" si="1851"/>
        <v>0</v>
      </c>
      <c r="TAS334" s="535">
        <f t="shared" si="1851"/>
        <v>0</v>
      </c>
      <c r="TAT334" s="535">
        <f t="shared" si="1851"/>
        <v>0</v>
      </c>
      <c r="TAU334" s="2"/>
      <c r="TAV334" s="402"/>
      <c r="TAW334" s="533" t="s">
        <v>287</v>
      </c>
      <c r="TAX334" s="2"/>
      <c r="TAY334" s="535">
        <f t="shared" ref="TAY334:TBB334" si="1852">TAY301+TAY314+TAY327</f>
        <v>0</v>
      </c>
      <c r="TAZ334" s="535">
        <f t="shared" si="1852"/>
        <v>0</v>
      </c>
      <c r="TBA334" s="535">
        <f t="shared" si="1852"/>
        <v>0</v>
      </c>
      <c r="TBB334" s="535">
        <f t="shared" si="1852"/>
        <v>0</v>
      </c>
      <c r="TBC334" s="2"/>
      <c r="TBD334" s="402"/>
      <c r="TBE334" s="533" t="s">
        <v>287</v>
      </c>
      <c r="TBF334" s="2"/>
      <c r="TBG334" s="535">
        <f t="shared" ref="TBG334:TBJ334" si="1853">TBG301+TBG314+TBG327</f>
        <v>0</v>
      </c>
      <c r="TBH334" s="535">
        <f t="shared" si="1853"/>
        <v>0</v>
      </c>
      <c r="TBI334" s="535">
        <f t="shared" si="1853"/>
        <v>0</v>
      </c>
      <c r="TBJ334" s="535">
        <f t="shared" si="1853"/>
        <v>0</v>
      </c>
      <c r="TBK334" s="2"/>
      <c r="TBL334" s="402"/>
      <c r="TBM334" s="533" t="s">
        <v>287</v>
      </c>
      <c r="TBN334" s="2"/>
      <c r="TBO334" s="535">
        <f t="shared" ref="TBO334:TBR334" si="1854">TBO301+TBO314+TBO327</f>
        <v>0</v>
      </c>
      <c r="TBP334" s="535">
        <f t="shared" si="1854"/>
        <v>0</v>
      </c>
      <c r="TBQ334" s="535">
        <f t="shared" si="1854"/>
        <v>0</v>
      </c>
      <c r="TBR334" s="535">
        <f t="shared" si="1854"/>
        <v>0</v>
      </c>
      <c r="TBS334" s="2"/>
      <c r="TBT334" s="402"/>
      <c r="TBU334" s="533" t="s">
        <v>287</v>
      </c>
      <c r="TBV334" s="2"/>
      <c r="TBW334" s="535">
        <f t="shared" ref="TBW334:TBZ334" si="1855">TBW301+TBW314+TBW327</f>
        <v>0</v>
      </c>
      <c r="TBX334" s="535">
        <f t="shared" si="1855"/>
        <v>0</v>
      </c>
      <c r="TBY334" s="535">
        <f t="shared" si="1855"/>
        <v>0</v>
      </c>
      <c r="TBZ334" s="535">
        <f t="shared" si="1855"/>
        <v>0</v>
      </c>
      <c r="TCA334" s="2"/>
      <c r="TCB334" s="402"/>
      <c r="TCC334" s="533" t="s">
        <v>287</v>
      </c>
      <c r="TCD334" s="2"/>
      <c r="TCE334" s="535">
        <f t="shared" ref="TCE334:TCH334" si="1856">TCE301+TCE314+TCE327</f>
        <v>0</v>
      </c>
      <c r="TCF334" s="535">
        <f t="shared" si="1856"/>
        <v>0</v>
      </c>
      <c r="TCG334" s="535">
        <f t="shared" si="1856"/>
        <v>0</v>
      </c>
      <c r="TCH334" s="535">
        <f t="shared" si="1856"/>
        <v>0</v>
      </c>
      <c r="TCI334" s="2"/>
      <c r="TCJ334" s="402"/>
      <c r="TCK334" s="533" t="s">
        <v>287</v>
      </c>
      <c r="TCL334" s="2"/>
      <c r="TCM334" s="535">
        <f t="shared" ref="TCM334:TCP334" si="1857">TCM301+TCM314+TCM327</f>
        <v>0</v>
      </c>
      <c r="TCN334" s="535">
        <f t="shared" si="1857"/>
        <v>0</v>
      </c>
      <c r="TCO334" s="535">
        <f t="shared" si="1857"/>
        <v>0</v>
      </c>
      <c r="TCP334" s="535">
        <f t="shared" si="1857"/>
        <v>0</v>
      </c>
      <c r="TCQ334" s="2"/>
      <c r="TCR334" s="402"/>
      <c r="TCS334" s="533" t="s">
        <v>287</v>
      </c>
      <c r="TCT334" s="2"/>
      <c r="TCU334" s="535">
        <f t="shared" ref="TCU334:TCX334" si="1858">TCU301+TCU314+TCU327</f>
        <v>0</v>
      </c>
      <c r="TCV334" s="535">
        <f t="shared" si="1858"/>
        <v>0</v>
      </c>
      <c r="TCW334" s="535">
        <f t="shared" si="1858"/>
        <v>0</v>
      </c>
      <c r="TCX334" s="535">
        <f t="shared" si="1858"/>
        <v>0</v>
      </c>
      <c r="TCY334" s="2"/>
      <c r="TCZ334" s="402"/>
      <c r="TDA334" s="533" t="s">
        <v>287</v>
      </c>
      <c r="TDB334" s="2"/>
      <c r="TDC334" s="535">
        <f t="shared" ref="TDC334:TDF334" si="1859">TDC301+TDC314+TDC327</f>
        <v>0</v>
      </c>
      <c r="TDD334" s="535">
        <f t="shared" si="1859"/>
        <v>0</v>
      </c>
      <c r="TDE334" s="535">
        <f t="shared" si="1859"/>
        <v>0</v>
      </c>
      <c r="TDF334" s="535">
        <f t="shared" si="1859"/>
        <v>0</v>
      </c>
      <c r="TDG334" s="2"/>
      <c r="TDH334" s="402"/>
      <c r="TDI334" s="533" t="s">
        <v>287</v>
      </c>
      <c r="TDJ334" s="2"/>
      <c r="TDK334" s="535">
        <f t="shared" ref="TDK334:TDN334" si="1860">TDK301+TDK314+TDK327</f>
        <v>0</v>
      </c>
      <c r="TDL334" s="535">
        <f t="shared" si="1860"/>
        <v>0</v>
      </c>
      <c r="TDM334" s="535">
        <f t="shared" si="1860"/>
        <v>0</v>
      </c>
      <c r="TDN334" s="535">
        <f t="shared" si="1860"/>
        <v>0</v>
      </c>
      <c r="TDO334" s="2"/>
      <c r="TDP334" s="402"/>
      <c r="TDQ334" s="533" t="s">
        <v>287</v>
      </c>
      <c r="TDR334" s="2"/>
      <c r="TDS334" s="535">
        <f t="shared" ref="TDS334:TDV334" si="1861">TDS301+TDS314+TDS327</f>
        <v>0</v>
      </c>
      <c r="TDT334" s="535">
        <f t="shared" si="1861"/>
        <v>0</v>
      </c>
      <c r="TDU334" s="535">
        <f t="shared" si="1861"/>
        <v>0</v>
      </c>
      <c r="TDV334" s="535">
        <f t="shared" si="1861"/>
        <v>0</v>
      </c>
      <c r="TDW334" s="2"/>
      <c r="TDX334" s="402"/>
      <c r="TDY334" s="533" t="s">
        <v>287</v>
      </c>
      <c r="TDZ334" s="2"/>
      <c r="TEA334" s="535">
        <f t="shared" ref="TEA334:TED334" si="1862">TEA301+TEA314+TEA327</f>
        <v>0</v>
      </c>
      <c r="TEB334" s="535">
        <f t="shared" si="1862"/>
        <v>0</v>
      </c>
      <c r="TEC334" s="535">
        <f t="shared" si="1862"/>
        <v>0</v>
      </c>
      <c r="TED334" s="535">
        <f t="shared" si="1862"/>
        <v>0</v>
      </c>
      <c r="TEE334" s="2"/>
      <c r="TEF334" s="402"/>
      <c r="TEG334" s="533" t="s">
        <v>287</v>
      </c>
      <c r="TEH334" s="2"/>
      <c r="TEI334" s="535">
        <f t="shared" ref="TEI334:TEL334" si="1863">TEI301+TEI314+TEI327</f>
        <v>0</v>
      </c>
      <c r="TEJ334" s="535">
        <f t="shared" si="1863"/>
        <v>0</v>
      </c>
      <c r="TEK334" s="535">
        <f t="shared" si="1863"/>
        <v>0</v>
      </c>
      <c r="TEL334" s="535">
        <f t="shared" si="1863"/>
        <v>0</v>
      </c>
      <c r="TEM334" s="2"/>
      <c r="TEN334" s="402"/>
      <c r="TEO334" s="533" t="s">
        <v>287</v>
      </c>
      <c r="TEP334" s="2"/>
      <c r="TEQ334" s="535">
        <f t="shared" ref="TEQ334:TET334" si="1864">TEQ301+TEQ314+TEQ327</f>
        <v>0</v>
      </c>
      <c r="TER334" s="535">
        <f t="shared" si="1864"/>
        <v>0</v>
      </c>
      <c r="TES334" s="535">
        <f t="shared" si="1864"/>
        <v>0</v>
      </c>
      <c r="TET334" s="535">
        <f t="shared" si="1864"/>
        <v>0</v>
      </c>
      <c r="TEU334" s="2"/>
      <c r="TEV334" s="402"/>
      <c r="TEW334" s="533" t="s">
        <v>287</v>
      </c>
      <c r="TEX334" s="2"/>
      <c r="TEY334" s="535">
        <f t="shared" ref="TEY334:TFB334" si="1865">TEY301+TEY314+TEY327</f>
        <v>0</v>
      </c>
      <c r="TEZ334" s="535">
        <f t="shared" si="1865"/>
        <v>0</v>
      </c>
      <c r="TFA334" s="535">
        <f t="shared" si="1865"/>
        <v>0</v>
      </c>
      <c r="TFB334" s="535">
        <f t="shared" si="1865"/>
        <v>0</v>
      </c>
      <c r="TFC334" s="2"/>
      <c r="TFD334" s="402"/>
      <c r="TFE334" s="533" t="s">
        <v>287</v>
      </c>
      <c r="TFF334" s="2"/>
      <c r="TFG334" s="535">
        <f t="shared" ref="TFG334:TFJ334" si="1866">TFG301+TFG314+TFG327</f>
        <v>0</v>
      </c>
      <c r="TFH334" s="535">
        <f t="shared" si="1866"/>
        <v>0</v>
      </c>
      <c r="TFI334" s="535">
        <f t="shared" si="1866"/>
        <v>0</v>
      </c>
      <c r="TFJ334" s="535">
        <f t="shared" si="1866"/>
        <v>0</v>
      </c>
      <c r="TFK334" s="2"/>
      <c r="TFL334" s="402"/>
      <c r="TFM334" s="533" t="s">
        <v>287</v>
      </c>
      <c r="TFN334" s="2"/>
      <c r="TFO334" s="535">
        <f t="shared" ref="TFO334:TFR334" si="1867">TFO301+TFO314+TFO327</f>
        <v>0</v>
      </c>
      <c r="TFP334" s="535">
        <f t="shared" si="1867"/>
        <v>0</v>
      </c>
      <c r="TFQ334" s="535">
        <f t="shared" si="1867"/>
        <v>0</v>
      </c>
      <c r="TFR334" s="535">
        <f t="shared" si="1867"/>
        <v>0</v>
      </c>
      <c r="TFS334" s="2"/>
      <c r="TFT334" s="402"/>
      <c r="TFU334" s="533" t="s">
        <v>287</v>
      </c>
      <c r="TFV334" s="2"/>
      <c r="TFW334" s="535">
        <f t="shared" ref="TFW334:TFZ334" si="1868">TFW301+TFW314+TFW327</f>
        <v>0</v>
      </c>
      <c r="TFX334" s="535">
        <f t="shared" si="1868"/>
        <v>0</v>
      </c>
      <c r="TFY334" s="535">
        <f t="shared" si="1868"/>
        <v>0</v>
      </c>
      <c r="TFZ334" s="535">
        <f t="shared" si="1868"/>
        <v>0</v>
      </c>
      <c r="TGA334" s="2"/>
      <c r="TGB334" s="402"/>
      <c r="TGC334" s="533" t="s">
        <v>287</v>
      </c>
      <c r="TGD334" s="2"/>
      <c r="TGE334" s="535">
        <f t="shared" ref="TGE334:TGH334" si="1869">TGE301+TGE314+TGE327</f>
        <v>0</v>
      </c>
      <c r="TGF334" s="535">
        <f t="shared" si="1869"/>
        <v>0</v>
      </c>
      <c r="TGG334" s="535">
        <f t="shared" si="1869"/>
        <v>0</v>
      </c>
      <c r="TGH334" s="535">
        <f t="shared" si="1869"/>
        <v>0</v>
      </c>
      <c r="TGI334" s="2"/>
      <c r="TGJ334" s="402"/>
      <c r="TGK334" s="533" t="s">
        <v>287</v>
      </c>
      <c r="TGL334" s="2"/>
      <c r="TGM334" s="535">
        <f t="shared" ref="TGM334:TGP334" si="1870">TGM301+TGM314+TGM327</f>
        <v>0</v>
      </c>
      <c r="TGN334" s="535">
        <f t="shared" si="1870"/>
        <v>0</v>
      </c>
      <c r="TGO334" s="535">
        <f t="shared" si="1870"/>
        <v>0</v>
      </c>
      <c r="TGP334" s="535">
        <f t="shared" si="1870"/>
        <v>0</v>
      </c>
      <c r="TGQ334" s="2"/>
      <c r="TGR334" s="402"/>
      <c r="TGS334" s="533" t="s">
        <v>287</v>
      </c>
      <c r="TGT334" s="2"/>
      <c r="TGU334" s="535">
        <f t="shared" ref="TGU334:TGX334" si="1871">TGU301+TGU314+TGU327</f>
        <v>0</v>
      </c>
      <c r="TGV334" s="535">
        <f t="shared" si="1871"/>
        <v>0</v>
      </c>
      <c r="TGW334" s="535">
        <f t="shared" si="1871"/>
        <v>0</v>
      </c>
      <c r="TGX334" s="535">
        <f t="shared" si="1871"/>
        <v>0</v>
      </c>
      <c r="TGY334" s="2"/>
      <c r="TGZ334" s="402"/>
      <c r="THA334" s="533" t="s">
        <v>287</v>
      </c>
      <c r="THB334" s="2"/>
      <c r="THC334" s="535">
        <f t="shared" ref="THC334:THF334" si="1872">THC301+THC314+THC327</f>
        <v>0</v>
      </c>
      <c r="THD334" s="535">
        <f t="shared" si="1872"/>
        <v>0</v>
      </c>
      <c r="THE334" s="535">
        <f t="shared" si="1872"/>
        <v>0</v>
      </c>
      <c r="THF334" s="535">
        <f t="shared" si="1872"/>
        <v>0</v>
      </c>
      <c r="THG334" s="2"/>
      <c r="THH334" s="402"/>
      <c r="THI334" s="533" t="s">
        <v>287</v>
      </c>
      <c r="THJ334" s="2"/>
      <c r="THK334" s="535">
        <f t="shared" ref="THK334:THN334" si="1873">THK301+THK314+THK327</f>
        <v>0</v>
      </c>
      <c r="THL334" s="535">
        <f t="shared" si="1873"/>
        <v>0</v>
      </c>
      <c r="THM334" s="535">
        <f t="shared" si="1873"/>
        <v>0</v>
      </c>
      <c r="THN334" s="535">
        <f t="shared" si="1873"/>
        <v>0</v>
      </c>
      <c r="THO334" s="2"/>
      <c r="THP334" s="402"/>
      <c r="THQ334" s="533" t="s">
        <v>287</v>
      </c>
      <c r="THR334" s="2"/>
      <c r="THS334" s="535">
        <f t="shared" ref="THS334:THV334" si="1874">THS301+THS314+THS327</f>
        <v>0</v>
      </c>
      <c r="THT334" s="535">
        <f t="shared" si="1874"/>
        <v>0</v>
      </c>
      <c r="THU334" s="535">
        <f t="shared" si="1874"/>
        <v>0</v>
      </c>
      <c r="THV334" s="535">
        <f t="shared" si="1874"/>
        <v>0</v>
      </c>
      <c r="THW334" s="2"/>
      <c r="THX334" s="402"/>
      <c r="THY334" s="533" t="s">
        <v>287</v>
      </c>
      <c r="THZ334" s="2"/>
      <c r="TIA334" s="535">
        <f t="shared" ref="TIA334:TID334" si="1875">TIA301+TIA314+TIA327</f>
        <v>0</v>
      </c>
      <c r="TIB334" s="535">
        <f t="shared" si="1875"/>
        <v>0</v>
      </c>
      <c r="TIC334" s="535">
        <f t="shared" si="1875"/>
        <v>0</v>
      </c>
      <c r="TID334" s="535">
        <f t="shared" si="1875"/>
        <v>0</v>
      </c>
      <c r="TIE334" s="2"/>
      <c r="TIF334" s="402"/>
      <c r="TIG334" s="533" t="s">
        <v>287</v>
      </c>
      <c r="TIH334" s="2"/>
      <c r="TII334" s="535">
        <f t="shared" ref="TII334:TIL334" si="1876">TII301+TII314+TII327</f>
        <v>0</v>
      </c>
      <c r="TIJ334" s="535">
        <f t="shared" si="1876"/>
        <v>0</v>
      </c>
      <c r="TIK334" s="535">
        <f t="shared" si="1876"/>
        <v>0</v>
      </c>
      <c r="TIL334" s="535">
        <f t="shared" si="1876"/>
        <v>0</v>
      </c>
      <c r="TIM334" s="2"/>
      <c r="TIN334" s="402"/>
      <c r="TIO334" s="533" t="s">
        <v>287</v>
      </c>
      <c r="TIP334" s="2"/>
      <c r="TIQ334" s="535">
        <f t="shared" ref="TIQ334:TIT334" si="1877">TIQ301+TIQ314+TIQ327</f>
        <v>0</v>
      </c>
      <c r="TIR334" s="535">
        <f t="shared" si="1877"/>
        <v>0</v>
      </c>
      <c r="TIS334" s="535">
        <f t="shared" si="1877"/>
        <v>0</v>
      </c>
      <c r="TIT334" s="535">
        <f t="shared" si="1877"/>
        <v>0</v>
      </c>
      <c r="TIU334" s="2"/>
      <c r="TIV334" s="402"/>
      <c r="TIW334" s="533" t="s">
        <v>287</v>
      </c>
      <c r="TIX334" s="2"/>
      <c r="TIY334" s="535">
        <f t="shared" ref="TIY334:TJB334" si="1878">TIY301+TIY314+TIY327</f>
        <v>0</v>
      </c>
      <c r="TIZ334" s="535">
        <f t="shared" si="1878"/>
        <v>0</v>
      </c>
      <c r="TJA334" s="535">
        <f t="shared" si="1878"/>
        <v>0</v>
      </c>
      <c r="TJB334" s="535">
        <f t="shared" si="1878"/>
        <v>0</v>
      </c>
      <c r="TJC334" s="2"/>
      <c r="TJD334" s="402"/>
      <c r="TJE334" s="533" t="s">
        <v>287</v>
      </c>
      <c r="TJF334" s="2"/>
      <c r="TJG334" s="535">
        <f t="shared" ref="TJG334:TJJ334" si="1879">TJG301+TJG314+TJG327</f>
        <v>0</v>
      </c>
      <c r="TJH334" s="535">
        <f t="shared" si="1879"/>
        <v>0</v>
      </c>
      <c r="TJI334" s="535">
        <f t="shared" si="1879"/>
        <v>0</v>
      </c>
      <c r="TJJ334" s="535">
        <f t="shared" si="1879"/>
        <v>0</v>
      </c>
      <c r="TJK334" s="2"/>
      <c r="TJL334" s="402"/>
      <c r="TJM334" s="533" t="s">
        <v>287</v>
      </c>
      <c r="TJN334" s="2"/>
      <c r="TJO334" s="535">
        <f t="shared" ref="TJO334:TJR334" si="1880">TJO301+TJO314+TJO327</f>
        <v>0</v>
      </c>
      <c r="TJP334" s="535">
        <f t="shared" si="1880"/>
        <v>0</v>
      </c>
      <c r="TJQ334" s="535">
        <f t="shared" si="1880"/>
        <v>0</v>
      </c>
      <c r="TJR334" s="535">
        <f t="shared" si="1880"/>
        <v>0</v>
      </c>
      <c r="TJS334" s="2"/>
      <c r="TJT334" s="402"/>
      <c r="TJU334" s="533" t="s">
        <v>287</v>
      </c>
      <c r="TJV334" s="2"/>
      <c r="TJW334" s="535">
        <f t="shared" ref="TJW334:TJZ334" si="1881">TJW301+TJW314+TJW327</f>
        <v>0</v>
      </c>
      <c r="TJX334" s="535">
        <f t="shared" si="1881"/>
        <v>0</v>
      </c>
      <c r="TJY334" s="535">
        <f t="shared" si="1881"/>
        <v>0</v>
      </c>
      <c r="TJZ334" s="535">
        <f t="shared" si="1881"/>
        <v>0</v>
      </c>
      <c r="TKA334" s="2"/>
      <c r="TKB334" s="402"/>
      <c r="TKC334" s="533" t="s">
        <v>287</v>
      </c>
      <c r="TKD334" s="2"/>
      <c r="TKE334" s="535">
        <f t="shared" ref="TKE334:TKH334" si="1882">TKE301+TKE314+TKE327</f>
        <v>0</v>
      </c>
      <c r="TKF334" s="535">
        <f t="shared" si="1882"/>
        <v>0</v>
      </c>
      <c r="TKG334" s="535">
        <f t="shared" si="1882"/>
        <v>0</v>
      </c>
      <c r="TKH334" s="535">
        <f t="shared" si="1882"/>
        <v>0</v>
      </c>
      <c r="TKI334" s="2"/>
      <c r="TKJ334" s="402"/>
      <c r="TKK334" s="533" t="s">
        <v>287</v>
      </c>
      <c r="TKL334" s="2"/>
      <c r="TKM334" s="535">
        <f t="shared" ref="TKM334:TKP334" si="1883">TKM301+TKM314+TKM327</f>
        <v>0</v>
      </c>
      <c r="TKN334" s="535">
        <f t="shared" si="1883"/>
        <v>0</v>
      </c>
      <c r="TKO334" s="535">
        <f t="shared" si="1883"/>
        <v>0</v>
      </c>
      <c r="TKP334" s="535">
        <f t="shared" si="1883"/>
        <v>0</v>
      </c>
      <c r="TKQ334" s="2"/>
      <c r="TKR334" s="402"/>
      <c r="TKS334" s="533" t="s">
        <v>287</v>
      </c>
      <c r="TKT334" s="2"/>
      <c r="TKU334" s="535">
        <f t="shared" ref="TKU334:TKX334" si="1884">TKU301+TKU314+TKU327</f>
        <v>0</v>
      </c>
      <c r="TKV334" s="535">
        <f t="shared" si="1884"/>
        <v>0</v>
      </c>
      <c r="TKW334" s="535">
        <f t="shared" si="1884"/>
        <v>0</v>
      </c>
      <c r="TKX334" s="535">
        <f t="shared" si="1884"/>
        <v>0</v>
      </c>
      <c r="TKY334" s="2"/>
      <c r="TKZ334" s="402"/>
      <c r="TLA334" s="533" t="s">
        <v>287</v>
      </c>
      <c r="TLB334" s="2"/>
      <c r="TLC334" s="535">
        <f t="shared" ref="TLC334:TLF334" si="1885">TLC301+TLC314+TLC327</f>
        <v>0</v>
      </c>
      <c r="TLD334" s="535">
        <f t="shared" si="1885"/>
        <v>0</v>
      </c>
      <c r="TLE334" s="535">
        <f t="shared" si="1885"/>
        <v>0</v>
      </c>
      <c r="TLF334" s="535">
        <f t="shared" si="1885"/>
        <v>0</v>
      </c>
      <c r="TLG334" s="2"/>
      <c r="TLH334" s="402"/>
      <c r="TLI334" s="533" t="s">
        <v>287</v>
      </c>
      <c r="TLJ334" s="2"/>
      <c r="TLK334" s="535">
        <f t="shared" ref="TLK334:TLN334" si="1886">TLK301+TLK314+TLK327</f>
        <v>0</v>
      </c>
      <c r="TLL334" s="535">
        <f t="shared" si="1886"/>
        <v>0</v>
      </c>
      <c r="TLM334" s="535">
        <f t="shared" si="1886"/>
        <v>0</v>
      </c>
      <c r="TLN334" s="535">
        <f t="shared" si="1886"/>
        <v>0</v>
      </c>
      <c r="TLO334" s="2"/>
      <c r="TLP334" s="402"/>
      <c r="TLQ334" s="533" t="s">
        <v>287</v>
      </c>
      <c r="TLR334" s="2"/>
      <c r="TLS334" s="535">
        <f t="shared" ref="TLS334:TLV334" si="1887">TLS301+TLS314+TLS327</f>
        <v>0</v>
      </c>
      <c r="TLT334" s="535">
        <f t="shared" si="1887"/>
        <v>0</v>
      </c>
      <c r="TLU334" s="535">
        <f t="shared" si="1887"/>
        <v>0</v>
      </c>
      <c r="TLV334" s="535">
        <f t="shared" si="1887"/>
        <v>0</v>
      </c>
      <c r="TLW334" s="2"/>
      <c r="TLX334" s="402"/>
      <c r="TLY334" s="533" t="s">
        <v>287</v>
      </c>
      <c r="TLZ334" s="2"/>
      <c r="TMA334" s="535">
        <f t="shared" ref="TMA334:TMD334" si="1888">TMA301+TMA314+TMA327</f>
        <v>0</v>
      </c>
      <c r="TMB334" s="535">
        <f t="shared" si="1888"/>
        <v>0</v>
      </c>
      <c r="TMC334" s="535">
        <f t="shared" si="1888"/>
        <v>0</v>
      </c>
      <c r="TMD334" s="535">
        <f t="shared" si="1888"/>
        <v>0</v>
      </c>
      <c r="TME334" s="2"/>
      <c r="TMF334" s="402"/>
      <c r="TMG334" s="533" t="s">
        <v>287</v>
      </c>
      <c r="TMH334" s="2"/>
      <c r="TMI334" s="535">
        <f t="shared" ref="TMI334:TML334" si="1889">TMI301+TMI314+TMI327</f>
        <v>0</v>
      </c>
      <c r="TMJ334" s="535">
        <f t="shared" si="1889"/>
        <v>0</v>
      </c>
      <c r="TMK334" s="535">
        <f t="shared" si="1889"/>
        <v>0</v>
      </c>
      <c r="TML334" s="535">
        <f t="shared" si="1889"/>
        <v>0</v>
      </c>
      <c r="TMM334" s="2"/>
      <c r="TMN334" s="402"/>
      <c r="TMO334" s="533" t="s">
        <v>287</v>
      </c>
      <c r="TMP334" s="2"/>
      <c r="TMQ334" s="535">
        <f t="shared" ref="TMQ334:TMT334" si="1890">TMQ301+TMQ314+TMQ327</f>
        <v>0</v>
      </c>
      <c r="TMR334" s="535">
        <f t="shared" si="1890"/>
        <v>0</v>
      </c>
      <c r="TMS334" s="535">
        <f t="shared" si="1890"/>
        <v>0</v>
      </c>
      <c r="TMT334" s="535">
        <f t="shared" si="1890"/>
        <v>0</v>
      </c>
      <c r="TMU334" s="2"/>
      <c r="TMV334" s="402"/>
      <c r="TMW334" s="533" t="s">
        <v>287</v>
      </c>
      <c r="TMX334" s="2"/>
      <c r="TMY334" s="535">
        <f t="shared" ref="TMY334:TNB334" si="1891">TMY301+TMY314+TMY327</f>
        <v>0</v>
      </c>
      <c r="TMZ334" s="535">
        <f t="shared" si="1891"/>
        <v>0</v>
      </c>
      <c r="TNA334" s="535">
        <f t="shared" si="1891"/>
        <v>0</v>
      </c>
      <c r="TNB334" s="535">
        <f t="shared" si="1891"/>
        <v>0</v>
      </c>
      <c r="TNC334" s="2"/>
      <c r="TND334" s="402"/>
      <c r="TNE334" s="533" t="s">
        <v>287</v>
      </c>
      <c r="TNF334" s="2"/>
      <c r="TNG334" s="535">
        <f t="shared" ref="TNG334:TNJ334" si="1892">TNG301+TNG314+TNG327</f>
        <v>0</v>
      </c>
      <c r="TNH334" s="535">
        <f t="shared" si="1892"/>
        <v>0</v>
      </c>
      <c r="TNI334" s="535">
        <f t="shared" si="1892"/>
        <v>0</v>
      </c>
      <c r="TNJ334" s="535">
        <f t="shared" si="1892"/>
        <v>0</v>
      </c>
      <c r="TNK334" s="2"/>
      <c r="TNL334" s="402"/>
      <c r="TNM334" s="533" t="s">
        <v>287</v>
      </c>
      <c r="TNN334" s="2"/>
      <c r="TNO334" s="535">
        <f t="shared" ref="TNO334:TNR334" si="1893">TNO301+TNO314+TNO327</f>
        <v>0</v>
      </c>
      <c r="TNP334" s="535">
        <f t="shared" si="1893"/>
        <v>0</v>
      </c>
      <c r="TNQ334" s="535">
        <f t="shared" si="1893"/>
        <v>0</v>
      </c>
      <c r="TNR334" s="535">
        <f t="shared" si="1893"/>
        <v>0</v>
      </c>
      <c r="TNS334" s="2"/>
      <c r="TNT334" s="402"/>
      <c r="TNU334" s="533" t="s">
        <v>287</v>
      </c>
      <c r="TNV334" s="2"/>
      <c r="TNW334" s="535">
        <f t="shared" ref="TNW334:TNZ334" si="1894">TNW301+TNW314+TNW327</f>
        <v>0</v>
      </c>
      <c r="TNX334" s="535">
        <f t="shared" si="1894"/>
        <v>0</v>
      </c>
      <c r="TNY334" s="535">
        <f t="shared" si="1894"/>
        <v>0</v>
      </c>
      <c r="TNZ334" s="535">
        <f t="shared" si="1894"/>
        <v>0</v>
      </c>
      <c r="TOA334" s="2"/>
      <c r="TOB334" s="402"/>
      <c r="TOC334" s="533" t="s">
        <v>287</v>
      </c>
      <c r="TOD334" s="2"/>
      <c r="TOE334" s="535">
        <f t="shared" ref="TOE334:TOH334" si="1895">TOE301+TOE314+TOE327</f>
        <v>0</v>
      </c>
      <c r="TOF334" s="535">
        <f t="shared" si="1895"/>
        <v>0</v>
      </c>
      <c r="TOG334" s="535">
        <f t="shared" si="1895"/>
        <v>0</v>
      </c>
      <c r="TOH334" s="535">
        <f t="shared" si="1895"/>
        <v>0</v>
      </c>
      <c r="TOI334" s="2"/>
      <c r="TOJ334" s="402"/>
      <c r="TOK334" s="533" t="s">
        <v>287</v>
      </c>
      <c r="TOL334" s="2"/>
      <c r="TOM334" s="535">
        <f t="shared" ref="TOM334:TOP334" si="1896">TOM301+TOM314+TOM327</f>
        <v>0</v>
      </c>
      <c r="TON334" s="535">
        <f t="shared" si="1896"/>
        <v>0</v>
      </c>
      <c r="TOO334" s="535">
        <f t="shared" si="1896"/>
        <v>0</v>
      </c>
      <c r="TOP334" s="535">
        <f t="shared" si="1896"/>
        <v>0</v>
      </c>
      <c r="TOQ334" s="2"/>
      <c r="TOR334" s="402"/>
      <c r="TOS334" s="533" t="s">
        <v>287</v>
      </c>
      <c r="TOT334" s="2"/>
      <c r="TOU334" s="535">
        <f t="shared" ref="TOU334:TOX334" si="1897">TOU301+TOU314+TOU327</f>
        <v>0</v>
      </c>
      <c r="TOV334" s="535">
        <f t="shared" si="1897"/>
        <v>0</v>
      </c>
      <c r="TOW334" s="535">
        <f t="shared" si="1897"/>
        <v>0</v>
      </c>
      <c r="TOX334" s="535">
        <f t="shared" si="1897"/>
        <v>0</v>
      </c>
      <c r="TOY334" s="2"/>
      <c r="TOZ334" s="402"/>
      <c r="TPA334" s="533" t="s">
        <v>287</v>
      </c>
      <c r="TPB334" s="2"/>
      <c r="TPC334" s="535">
        <f t="shared" ref="TPC334:TPF334" si="1898">TPC301+TPC314+TPC327</f>
        <v>0</v>
      </c>
      <c r="TPD334" s="535">
        <f t="shared" si="1898"/>
        <v>0</v>
      </c>
      <c r="TPE334" s="535">
        <f t="shared" si="1898"/>
        <v>0</v>
      </c>
      <c r="TPF334" s="535">
        <f t="shared" si="1898"/>
        <v>0</v>
      </c>
      <c r="TPG334" s="2"/>
      <c r="TPH334" s="402"/>
      <c r="TPI334" s="533" t="s">
        <v>287</v>
      </c>
      <c r="TPJ334" s="2"/>
      <c r="TPK334" s="535">
        <f t="shared" ref="TPK334:TPN334" si="1899">TPK301+TPK314+TPK327</f>
        <v>0</v>
      </c>
      <c r="TPL334" s="535">
        <f t="shared" si="1899"/>
        <v>0</v>
      </c>
      <c r="TPM334" s="535">
        <f t="shared" si="1899"/>
        <v>0</v>
      </c>
      <c r="TPN334" s="535">
        <f t="shared" si="1899"/>
        <v>0</v>
      </c>
      <c r="TPO334" s="2"/>
      <c r="TPP334" s="402"/>
      <c r="TPQ334" s="533" t="s">
        <v>287</v>
      </c>
      <c r="TPR334" s="2"/>
      <c r="TPS334" s="535">
        <f t="shared" ref="TPS334:TPV334" si="1900">TPS301+TPS314+TPS327</f>
        <v>0</v>
      </c>
      <c r="TPT334" s="535">
        <f t="shared" si="1900"/>
        <v>0</v>
      </c>
      <c r="TPU334" s="535">
        <f t="shared" si="1900"/>
        <v>0</v>
      </c>
      <c r="TPV334" s="535">
        <f t="shared" si="1900"/>
        <v>0</v>
      </c>
      <c r="TPW334" s="2"/>
      <c r="TPX334" s="402"/>
      <c r="TPY334" s="533" t="s">
        <v>287</v>
      </c>
      <c r="TPZ334" s="2"/>
      <c r="TQA334" s="535">
        <f t="shared" ref="TQA334:TQD334" si="1901">TQA301+TQA314+TQA327</f>
        <v>0</v>
      </c>
      <c r="TQB334" s="535">
        <f t="shared" si="1901"/>
        <v>0</v>
      </c>
      <c r="TQC334" s="535">
        <f t="shared" si="1901"/>
        <v>0</v>
      </c>
      <c r="TQD334" s="535">
        <f t="shared" si="1901"/>
        <v>0</v>
      </c>
      <c r="TQE334" s="2"/>
      <c r="TQF334" s="402"/>
      <c r="TQG334" s="533" t="s">
        <v>287</v>
      </c>
      <c r="TQH334" s="2"/>
      <c r="TQI334" s="535">
        <f t="shared" ref="TQI334:TQL334" si="1902">TQI301+TQI314+TQI327</f>
        <v>0</v>
      </c>
      <c r="TQJ334" s="535">
        <f t="shared" si="1902"/>
        <v>0</v>
      </c>
      <c r="TQK334" s="535">
        <f t="shared" si="1902"/>
        <v>0</v>
      </c>
      <c r="TQL334" s="535">
        <f t="shared" si="1902"/>
        <v>0</v>
      </c>
      <c r="TQM334" s="2"/>
      <c r="TQN334" s="402"/>
      <c r="TQO334" s="533" t="s">
        <v>287</v>
      </c>
      <c r="TQP334" s="2"/>
      <c r="TQQ334" s="535">
        <f t="shared" ref="TQQ334:TQT334" si="1903">TQQ301+TQQ314+TQQ327</f>
        <v>0</v>
      </c>
      <c r="TQR334" s="535">
        <f t="shared" si="1903"/>
        <v>0</v>
      </c>
      <c r="TQS334" s="535">
        <f t="shared" si="1903"/>
        <v>0</v>
      </c>
      <c r="TQT334" s="535">
        <f t="shared" si="1903"/>
        <v>0</v>
      </c>
      <c r="TQU334" s="2"/>
      <c r="TQV334" s="402"/>
      <c r="TQW334" s="533" t="s">
        <v>287</v>
      </c>
      <c r="TQX334" s="2"/>
      <c r="TQY334" s="535">
        <f t="shared" ref="TQY334:TRB334" si="1904">TQY301+TQY314+TQY327</f>
        <v>0</v>
      </c>
      <c r="TQZ334" s="535">
        <f t="shared" si="1904"/>
        <v>0</v>
      </c>
      <c r="TRA334" s="535">
        <f t="shared" si="1904"/>
        <v>0</v>
      </c>
      <c r="TRB334" s="535">
        <f t="shared" si="1904"/>
        <v>0</v>
      </c>
      <c r="TRC334" s="2"/>
      <c r="TRD334" s="402"/>
      <c r="TRE334" s="533" t="s">
        <v>287</v>
      </c>
      <c r="TRF334" s="2"/>
      <c r="TRG334" s="535">
        <f t="shared" ref="TRG334:TRJ334" si="1905">TRG301+TRG314+TRG327</f>
        <v>0</v>
      </c>
      <c r="TRH334" s="535">
        <f t="shared" si="1905"/>
        <v>0</v>
      </c>
      <c r="TRI334" s="535">
        <f t="shared" si="1905"/>
        <v>0</v>
      </c>
      <c r="TRJ334" s="535">
        <f t="shared" si="1905"/>
        <v>0</v>
      </c>
      <c r="TRK334" s="2"/>
      <c r="TRL334" s="402"/>
      <c r="TRM334" s="533" t="s">
        <v>287</v>
      </c>
      <c r="TRN334" s="2"/>
      <c r="TRO334" s="535">
        <f t="shared" ref="TRO334:TRR334" si="1906">TRO301+TRO314+TRO327</f>
        <v>0</v>
      </c>
      <c r="TRP334" s="535">
        <f t="shared" si="1906"/>
        <v>0</v>
      </c>
      <c r="TRQ334" s="535">
        <f t="shared" si="1906"/>
        <v>0</v>
      </c>
      <c r="TRR334" s="535">
        <f t="shared" si="1906"/>
        <v>0</v>
      </c>
      <c r="TRS334" s="2"/>
      <c r="TRT334" s="402"/>
      <c r="TRU334" s="533" t="s">
        <v>287</v>
      </c>
      <c r="TRV334" s="2"/>
      <c r="TRW334" s="535">
        <f t="shared" ref="TRW334:TRZ334" si="1907">TRW301+TRW314+TRW327</f>
        <v>0</v>
      </c>
      <c r="TRX334" s="535">
        <f t="shared" si="1907"/>
        <v>0</v>
      </c>
      <c r="TRY334" s="535">
        <f t="shared" si="1907"/>
        <v>0</v>
      </c>
      <c r="TRZ334" s="535">
        <f t="shared" si="1907"/>
        <v>0</v>
      </c>
      <c r="TSA334" s="2"/>
      <c r="TSB334" s="402"/>
      <c r="TSC334" s="533" t="s">
        <v>287</v>
      </c>
      <c r="TSD334" s="2"/>
      <c r="TSE334" s="535">
        <f t="shared" ref="TSE334:TSH334" si="1908">TSE301+TSE314+TSE327</f>
        <v>0</v>
      </c>
      <c r="TSF334" s="535">
        <f t="shared" si="1908"/>
        <v>0</v>
      </c>
      <c r="TSG334" s="535">
        <f t="shared" si="1908"/>
        <v>0</v>
      </c>
      <c r="TSH334" s="535">
        <f t="shared" si="1908"/>
        <v>0</v>
      </c>
      <c r="TSI334" s="2"/>
      <c r="TSJ334" s="402"/>
      <c r="TSK334" s="533" t="s">
        <v>287</v>
      </c>
      <c r="TSL334" s="2"/>
      <c r="TSM334" s="535">
        <f t="shared" ref="TSM334:TSP334" si="1909">TSM301+TSM314+TSM327</f>
        <v>0</v>
      </c>
      <c r="TSN334" s="535">
        <f t="shared" si="1909"/>
        <v>0</v>
      </c>
      <c r="TSO334" s="535">
        <f t="shared" si="1909"/>
        <v>0</v>
      </c>
      <c r="TSP334" s="535">
        <f t="shared" si="1909"/>
        <v>0</v>
      </c>
      <c r="TSQ334" s="2"/>
      <c r="TSR334" s="402"/>
      <c r="TSS334" s="533" t="s">
        <v>287</v>
      </c>
      <c r="TST334" s="2"/>
      <c r="TSU334" s="535">
        <f t="shared" ref="TSU334:TSX334" si="1910">TSU301+TSU314+TSU327</f>
        <v>0</v>
      </c>
      <c r="TSV334" s="535">
        <f t="shared" si="1910"/>
        <v>0</v>
      </c>
      <c r="TSW334" s="535">
        <f t="shared" si="1910"/>
        <v>0</v>
      </c>
      <c r="TSX334" s="535">
        <f t="shared" si="1910"/>
        <v>0</v>
      </c>
      <c r="TSY334" s="2"/>
      <c r="TSZ334" s="402"/>
      <c r="TTA334" s="533" t="s">
        <v>287</v>
      </c>
      <c r="TTB334" s="2"/>
      <c r="TTC334" s="535">
        <f t="shared" ref="TTC334:TTF334" si="1911">TTC301+TTC314+TTC327</f>
        <v>0</v>
      </c>
      <c r="TTD334" s="535">
        <f t="shared" si="1911"/>
        <v>0</v>
      </c>
      <c r="TTE334" s="535">
        <f t="shared" si="1911"/>
        <v>0</v>
      </c>
      <c r="TTF334" s="535">
        <f t="shared" si="1911"/>
        <v>0</v>
      </c>
      <c r="TTG334" s="2"/>
      <c r="TTH334" s="402"/>
      <c r="TTI334" s="533" t="s">
        <v>287</v>
      </c>
      <c r="TTJ334" s="2"/>
      <c r="TTK334" s="535">
        <f t="shared" ref="TTK334:TTN334" si="1912">TTK301+TTK314+TTK327</f>
        <v>0</v>
      </c>
      <c r="TTL334" s="535">
        <f t="shared" si="1912"/>
        <v>0</v>
      </c>
      <c r="TTM334" s="535">
        <f t="shared" si="1912"/>
        <v>0</v>
      </c>
      <c r="TTN334" s="535">
        <f t="shared" si="1912"/>
        <v>0</v>
      </c>
      <c r="TTO334" s="2"/>
      <c r="TTP334" s="402"/>
      <c r="TTQ334" s="533" t="s">
        <v>287</v>
      </c>
      <c r="TTR334" s="2"/>
      <c r="TTS334" s="535">
        <f t="shared" ref="TTS334:TTV334" si="1913">TTS301+TTS314+TTS327</f>
        <v>0</v>
      </c>
      <c r="TTT334" s="535">
        <f t="shared" si="1913"/>
        <v>0</v>
      </c>
      <c r="TTU334" s="535">
        <f t="shared" si="1913"/>
        <v>0</v>
      </c>
      <c r="TTV334" s="535">
        <f t="shared" si="1913"/>
        <v>0</v>
      </c>
      <c r="TTW334" s="2"/>
      <c r="TTX334" s="402"/>
      <c r="TTY334" s="533" t="s">
        <v>287</v>
      </c>
      <c r="TTZ334" s="2"/>
      <c r="TUA334" s="535">
        <f t="shared" ref="TUA334:TUD334" si="1914">TUA301+TUA314+TUA327</f>
        <v>0</v>
      </c>
      <c r="TUB334" s="535">
        <f t="shared" si="1914"/>
        <v>0</v>
      </c>
      <c r="TUC334" s="535">
        <f t="shared" si="1914"/>
        <v>0</v>
      </c>
      <c r="TUD334" s="535">
        <f t="shared" si="1914"/>
        <v>0</v>
      </c>
      <c r="TUE334" s="2"/>
      <c r="TUF334" s="402"/>
      <c r="TUG334" s="533" t="s">
        <v>287</v>
      </c>
      <c r="TUH334" s="2"/>
      <c r="TUI334" s="535">
        <f t="shared" ref="TUI334:TUL334" si="1915">TUI301+TUI314+TUI327</f>
        <v>0</v>
      </c>
      <c r="TUJ334" s="535">
        <f t="shared" si="1915"/>
        <v>0</v>
      </c>
      <c r="TUK334" s="535">
        <f t="shared" si="1915"/>
        <v>0</v>
      </c>
      <c r="TUL334" s="535">
        <f t="shared" si="1915"/>
        <v>0</v>
      </c>
      <c r="TUM334" s="2"/>
      <c r="TUN334" s="402"/>
      <c r="TUO334" s="533" t="s">
        <v>287</v>
      </c>
      <c r="TUP334" s="2"/>
      <c r="TUQ334" s="535">
        <f t="shared" ref="TUQ334:TUT334" si="1916">TUQ301+TUQ314+TUQ327</f>
        <v>0</v>
      </c>
      <c r="TUR334" s="535">
        <f t="shared" si="1916"/>
        <v>0</v>
      </c>
      <c r="TUS334" s="535">
        <f t="shared" si="1916"/>
        <v>0</v>
      </c>
      <c r="TUT334" s="535">
        <f t="shared" si="1916"/>
        <v>0</v>
      </c>
      <c r="TUU334" s="2"/>
      <c r="TUV334" s="402"/>
      <c r="TUW334" s="533" t="s">
        <v>287</v>
      </c>
      <c r="TUX334" s="2"/>
      <c r="TUY334" s="535">
        <f t="shared" ref="TUY334:TVB334" si="1917">TUY301+TUY314+TUY327</f>
        <v>0</v>
      </c>
      <c r="TUZ334" s="535">
        <f t="shared" si="1917"/>
        <v>0</v>
      </c>
      <c r="TVA334" s="535">
        <f t="shared" si="1917"/>
        <v>0</v>
      </c>
      <c r="TVB334" s="535">
        <f t="shared" si="1917"/>
        <v>0</v>
      </c>
      <c r="TVC334" s="2"/>
      <c r="TVD334" s="402"/>
      <c r="TVE334" s="533" t="s">
        <v>287</v>
      </c>
      <c r="TVF334" s="2"/>
      <c r="TVG334" s="535">
        <f t="shared" ref="TVG334:TVJ334" si="1918">TVG301+TVG314+TVG327</f>
        <v>0</v>
      </c>
      <c r="TVH334" s="535">
        <f t="shared" si="1918"/>
        <v>0</v>
      </c>
      <c r="TVI334" s="535">
        <f t="shared" si="1918"/>
        <v>0</v>
      </c>
      <c r="TVJ334" s="535">
        <f t="shared" si="1918"/>
        <v>0</v>
      </c>
      <c r="TVK334" s="2"/>
      <c r="TVL334" s="402"/>
      <c r="TVM334" s="533" t="s">
        <v>287</v>
      </c>
      <c r="TVN334" s="2"/>
      <c r="TVO334" s="535">
        <f t="shared" ref="TVO334:TVR334" si="1919">TVO301+TVO314+TVO327</f>
        <v>0</v>
      </c>
      <c r="TVP334" s="535">
        <f t="shared" si="1919"/>
        <v>0</v>
      </c>
      <c r="TVQ334" s="535">
        <f t="shared" si="1919"/>
        <v>0</v>
      </c>
      <c r="TVR334" s="535">
        <f t="shared" si="1919"/>
        <v>0</v>
      </c>
      <c r="TVS334" s="2"/>
      <c r="TVT334" s="402"/>
      <c r="TVU334" s="533" t="s">
        <v>287</v>
      </c>
      <c r="TVV334" s="2"/>
      <c r="TVW334" s="535">
        <f t="shared" ref="TVW334:TVZ334" si="1920">TVW301+TVW314+TVW327</f>
        <v>0</v>
      </c>
      <c r="TVX334" s="535">
        <f t="shared" si="1920"/>
        <v>0</v>
      </c>
      <c r="TVY334" s="535">
        <f t="shared" si="1920"/>
        <v>0</v>
      </c>
      <c r="TVZ334" s="535">
        <f t="shared" si="1920"/>
        <v>0</v>
      </c>
      <c r="TWA334" s="2"/>
      <c r="TWB334" s="402"/>
      <c r="TWC334" s="533" t="s">
        <v>287</v>
      </c>
      <c r="TWD334" s="2"/>
      <c r="TWE334" s="535">
        <f t="shared" ref="TWE334:TWH334" si="1921">TWE301+TWE314+TWE327</f>
        <v>0</v>
      </c>
      <c r="TWF334" s="535">
        <f t="shared" si="1921"/>
        <v>0</v>
      </c>
      <c r="TWG334" s="535">
        <f t="shared" si="1921"/>
        <v>0</v>
      </c>
      <c r="TWH334" s="535">
        <f t="shared" si="1921"/>
        <v>0</v>
      </c>
      <c r="TWI334" s="2"/>
      <c r="TWJ334" s="402"/>
      <c r="TWK334" s="533" t="s">
        <v>287</v>
      </c>
      <c r="TWL334" s="2"/>
      <c r="TWM334" s="535">
        <f t="shared" ref="TWM334:TWP334" si="1922">TWM301+TWM314+TWM327</f>
        <v>0</v>
      </c>
      <c r="TWN334" s="535">
        <f t="shared" si="1922"/>
        <v>0</v>
      </c>
      <c r="TWO334" s="535">
        <f t="shared" si="1922"/>
        <v>0</v>
      </c>
      <c r="TWP334" s="535">
        <f t="shared" si="1922"/>
        <v>0</v>
      </c>
      <c r="TWQ334" s="2"/>
      <c r="TWR334" s="402"/>
      <c r="TWS334" s="533" t="s">
        <v>287</v>
      </c>
      <c r="TWT334" s="2"/>
      <c r="TWU334" s="535">
        <f t="shared" ref="TWU334:TWX334" si="1923">TWU301+TWU314+TWU327</f>
        <v>0</v>
      </c>
      <c r="TWV334" s="535">
        <f t="shared" si="1923"/>
        <v>0</v>
      </c>
      <c r="TWW334" s="535">
        <f t="shared" si="1923"/>
        <v>0</v>
      </c>
      <c r="TWX334" s="535">
        <f t="shared" si="1923"/>
        <v>0</v>
      </c>
      <c r="TWY334" s="2"/>
      <c r="TWZ334" s="402"/>
      <c r="TXA334" s="533" t="s">
        <v>287</v>
      </c>
      <c r="TXB334" s="2"/>
      <c r="TXC334" s="535">
        <f t="shared" ref="TXC334:TXF334" si="1924">TXC301+TXC314+TXC327</f>
        <v>0</v>
      </c>
      <c r="TXD334" s="535">
        <f t="shared" si="1924"/>
        <v>0</v>
      </c>
      <c r="TXE334" s="535">
        <f t="shared" si="1924"/>
        <v>0</v>
      </c>
      <c r="TXF334" s="535">
        <f t="shared" si="1924"/>
        <v>0</v>
      </c>
      <c r="TXG334" s="2"/>
      <c r="TXH334" s="402"/>
      <c r="TXI334" s="533" t="s">
        <v>287</v>
      </c>
      <c r="TXJ334" s="2"/>
      <c r="TXK334" s="535">
        <f t="shared" ref="TXK334:TXN334" si="1925">TXK301+TXK314+TXK327</f>
        <v>0</v>
      </c>
      <c r="TXL334" s="535">
        <f t="shared" si="1925"/>
        <v>0</v>
      </c>
      <c r="TXM334" s="535">
        <f t="shared" si="1925"/>
        <v>0</v>
      </c>
      <c r="TXN334" s="535">
        <f t="shared" si="1925"/>
        <v>0</v>
      </c>
      <c r="TXO334" s="2"/>
      <c r="TXP334" s="402"/>
      <c r="TXQ334" s="533" t="s">
        <v>287</v>
      </c>
      <c r="TXR334" s="2"/>
      <c r="TXS334" s="535">
        <f t="shared" ref="TXS334:TXV334" si="1926">TXS301+TXS314+TXS327</f>
        <v>0</v>
      </c>
      <c r="TXT334" s="535">
        <f t="shared" si="1926"/>
        <v>0</v>
      </c>
      <c r="TXU334" s="535">
        <f t="shared" si="1926"/>
        <v>0</v>
      </c>
      <c r="TXV334" s="535">
        <f t="shared" si="1926"/>
        <v>0</v>
      </c>
      <c r="TXW334" s="2"/>
      <c r="TXX334" s="402"/>
      <c r="TXY334" s="533" t="s">
        <v>287</v>
      </c>
      <c r="TXZ334" s="2"/>
      <c r="TYA334" s="535">
        <f t="shared" ref="TYA334:TYD334" si="1927">TYA301+TYA314+TYA327</f>
        <v>0</v>
      </c>
      <c r="TYB334" s="535">
        <f t="shared" si="1927"/>
        <v>0</v>
      </c>
      <c r="TYC334" s="535">
        <f t="shared" si="1927"/>
        <v>0</v>
      </c>
      <c r="TYD334" s="535">
        <f t="shared" si="1927"/>
        <v>0</v>
      </c>
      <c r="TYE334" s="2"/>
      <c r="TYF334" s="402"/>
      <c r="TYG334" s="533" t="s">
        <v>287</v>
      </c>
      <c r="TYH334" s="2"/>
      <c r="TYI334" s="535">
        <f t="shared" ref="TYI334:TYL334" si="1928">TYI301+TYI314+TYI327</f>
        <v>0</v>
      </c>
      <c r="TYJ334" s="535">
        <f t="shared" si="1928"/>
        <v>0</v>
      </c>
      <c r="TYK334" s="535">
        <f t="shared" si="1928"/>
        <v>0</v>
      </c>
      <c r="TYL334" s="535">
        <f t="shared" si="1928"/>
        <v>0</v>
      </c>
      <c r="TYM334" s="2"/>
      <c r="TYN334" s="402"/>
      <c r="TYO334" s="533" t="s">
        <v>287</v>
      </c>
      <c r="TYP334" s="2"/>
      <c r="TYQ334" s="535">
        <f t="shared" ref="TYQ334:TYT334" si="1929">TYQ301+TYQ314+TYQ327</f>
        <v>0</v>
      </c>
      <c r="TYR334" s="535">
        <f t="shared" si="1929"/>
        <v>0</v>
      </c>
      <c r="TYS334" s="535">
        <f t="shared" si="1929"/>
        <v>0</v>
      </c>
      <c r="TYT334" s="535">
        <f t="shared" si="1929"/>
        <v>0</v>
      </c>
      <c r="TYU334" s="2"/>
      <c r="TYV334" s="402"/>
      <c r="TYW334" s="533" t="s">
        <v>287</v>
      </c>
      <c r="TYX334" s="2"/>
      <c r="TYY334" s="535">
        <f t="shared" ref="TYY334:TZB334" si="1930">TYY301+TYY314+TYY327</f>
        <v>0</v>
      </c>
      <c r="TYZ334" s="535">
        <f t="shared" si="1930"/>
        <v>0</v>
      </c>
      <c r="TZA334" s="535">
        <f t="shared" si="1930"/>
        <v>0</v>
      </c>
      <c r="TZB334" s="535">
        <f t="shared" si="1930"/>
        <v>0</v>
      </c>
      <c r="TZC334" s="2"/>
      <c r="TZD334" s="402"/>
      <c r="TZE334" s="533" t="s">
        <v>287</v>
      </c>
      <c r="TZF334" s="2"/>
      <c r="TZG334" s="535">
        <f t="shared" ref="TZG334:TZJ334" si="1931">TZG301+TZG314+TZG327</f>
        <v>0</v>
      </c>
      <c r="TZH334" s="535">
        <f t="shared" si="1931"/>
        <v>0</v>
      </c>
      <c r="TZI334" s="535">
        <f t="shared" si="1931"/>
        <v>0</v>
      </c>
      <c r="TZJ334" s="535">
        <f t="shared" si="1931"/>
        <v>0</v>
      </c>
      <c r="TZK334" s="2"/>
      <c r="TZL334" s="402"/>
      <c r="TZM334" s="533" t="s">
        <v>287</v>
      </c>
      <c r="TZN334" s="2"/>
      <c r="TZO334" s="535">
        <f t="shared" ref="TZO334:TZR334" si="1932">TZO301+TZO314+TZO327</f>
        <v>0</v>
      </c>
      <c r="TZP334" s="535">
        <f t="shared" si="1932"/>
        <v>0</v>
      </c>
      <c r="TZQ334" s="535">
        <f t="shared" si="1932"/>
        <v>0</v>
      </c>
      <c r="TZR334" s="535">
        <f t="shared" si="1932"/>
        <v>0</v>
      </c>
      <c r="TZS334" s="2"/>
      <c r="TZT334" s="402"/>
      <c r="TZU334" s="533" t="s">
        <v>287</v>
      </c>
      <c r="TZV334" s="2"/>
      <c r="TZW334" s="535">
        <f t="shared" ref="TZW334:TZZ334" si="1933">TZW301+TZW314+TZW327</f>
        <v>0</v>
      </c>
      <c r="TZX334" s="535">
        <f t="shared" si="1933"/>
        <v>0</v>
      </c>
      <c r="TZY334" s="535">
        <f t="shared" si="1933"/>
        <v>0</v>
      </c>
      <c r="TZZ334" s="535">
        <f t="shared" si="1933"/>
        <v>0</v>
      </c>
      <c r="UAA334" s="2"/>
      <c r="UAB334" s="402"/>
      <c r="UAC334" s="533" t="s">
        <v>287</v>
      </c>
      <c r="UAD334" s="2"/>
      <c r="UAE334" s="535">
        <f t="shared" ref="UAE334:UAH334" si="1934">UAE301+UAE314+UAE327</f>
        <v>0</v>
      </c>
      <c r="UAF334" s="535">
        <f t="shared" si="1934"/>
        <v>0</v>
      </c>
      <c r="UAG334" s="535">
        <f t="shared" si="1934"/>
        <v>0</v>
      </c>
      <c r="UAH334" s="535">
        <f t="shared" si="1934"/>
        <v>0</v>
      </c>
      <c r="UAI334" s="2"/>
      <c r="UAJ334" s="402"/>
      <c r="UAK334" s="533" t="s">
        <v>287</v>
      </c>
      <c r="UAL334" s="2"/>
      <c r="UAM334" s="535">
        <f t="shared" ref="UAM334:UAP334" si="1935">UAM301+UAM314+UAM327</f>
        <v>0</v>
      </c>
      <c r="UAN334" s="535">
        <f t="shared" si="1935"/>
        <v>0</v>
      </c>
      <c r="UAO334" s="535">
        <f t="shared" si="1935"/>
        <v>0</v>
      </c>
      <c r="UAP334" s="535">
        <f t="shared" si="1935"/>
        <v>0</v>
      </c>
      <c r="UAQ334" s="2"/>
      <c r="UAR334" s="402"/>
      <c r="UAS334" s="533" t="s">
        <v>287</v>
      </c>
      <c r="UAT334" s="2"/>
      <c r="UAU334" s="535">
        <f t="shared" ref="UAU334:UAX334" si="1936">UAU301+UAU314+UAU327</f>
        <v>0</v>
      </c>
      <c r="UAV334" s="535">
        <f t="shared" si="1936"/>
        <v>0</v>
      </c>
      <c r="UAW334" s="535">
        <f t="shared" si="1936"/>
        <v>0</v>
      </c>
      <c r="UAX334" s="535">
        <f t="shared" si="1936"/>
        <v>0</v>
      </c>
      <c r="UAY334" s="2"/>
      <c r="UAZ334" s="402"/>
      <c r="UBA334" s="533" t="s">
        <v>287</v>
      </c>
      <c r="UBB334" s="2"/>
      <c r="UBC334" s="535">
        <f t="shared" ref="UBC334:UBF334" si="1937">UBC301+UBC314+UBC327</f>
        <v>0</v>
      </c>
      <c r="UBD334" s="535">
        <f t="shared" si="1937"/>
        <v>0</v>
      </c>
      <c r="UBE334" s="535">
        <f t="shared" si="1937"/>
        <v>0</v>
      </c>
      <c r="UBF334" s="535">
        <f t="shared" si="1937"/>
        <v>0</v>
      </c>
      <c r="UBG334" s="2"/>
      <c r="UBH334" s="402"/>
      <c r="UBI334" s="533" t="s">
        <v>287</v>
      </c>
      <c r="UBJ334" s="2"/>
      <c r="UBK334" s="535">
        <f t="shared" ref="UBK334:UBN334" si="1938">UBK301+UBK314+UBK327</f>
        <v>0</v>
      </c>
      <c r="UBL334" s="535">
        <f t="shared" si="1938"/>
        <v>0</v>
      </c>
      <c r="UBM334" s="535">
        <f t="shared" si="1938"/>
        <v>0</v>
      </c>
      <c r="UBN334" s="535">
        <f t="shared" si="1938"/>
        <v>0</v>
      </c>
      <c r="UBO334" s="2"/>
      <c r="UBP334" s="402"/>
      <c r="UBQ334" s="533" t="s">
        <v>287</v>
      </c>
      <c r="UBR334" s="2"/>
      <c r="UBS334" s="535">
        <f t="shared" ref="UBS334:UBV334" si="1939">UBS301+UBS314+UBS327</f>
        <v>0</v>
      </c>
      <c r="UBT334" s="535">
        <f t="shared" si="1939"/>
        <v>0</v>
      </c>
      <c r="UBU334" s="535">
        <f t="shared" si="1939"/>
        <v>0</v>
      </c>
      <c r="UBV334" s="535">
        <f t="shared" si="1939"/>
        <v>0</v>
      </c>
      <c r="UBW334" s="2"/>
      <c r="UBX334" s="402"/>
      <c r="UBY334" s="533" t="s">
        <v>287</v>
      </c>
      <c r="UBZ334" s="2"/>
      <c r="UCA334" s="535">
        <f t="shared" ref="UCA334:UCD334" si="1940">UCA301+UCA314+UCA327</f>
        <v>0</v>
      </c>
      <c r="UCB334" s="535">
        <f t="shared" si="1940"/>
        <v>0</v>
      </c>
      <c r="UCC334" s="535">
        <f t="shared" si="1940"/>
        <v>0</v>
      </c>
      <c r="UCD334" s="535">
        <f t="shared" si="1940"/>
        <v>0</v>
      </c>
      <c r="UCE334" s="2"/>
      <c r="UCF334" s="402"/>
      <c r="UCG334" s="533" t="s">
        <v>287</v>
      </c>
      <c r="UCH334" s="2"/>
      <c r="UCI334" s="535">
        <f t="shared" ref="UCI334:UCL334" si="1941">UCI301+UCI314+UCI327</f>
        <v>0</v>
      </c>
      <c r="UCJ334" s="535">
        <f t="shared" si="1941"/>
        <v>0</v>
      </c>
      <c r="UCK334" s="535">
        <f t="shared" si="1941"/>
        <v>0</v>
      </c>
      <c r="UCL334" s="535">
        <f t="shared" si="1941"/>
        <v>0</v>
      </c>
      <c r="UCM334" s="2"/>
      <c r="UCN334" s="402"/>
      <c r="UCO334" s="533" t="s">
        <v>287</v>
      </c>
      <c r="UCP334" s="2"/>
      <c r="UCQ334" s="535">
        <f t="shared" ref="UCQ334:UCT334" si="1942">UCQ301+UCQ314+UCQ327</f>
        <v>0</v>
      </c>
      <c r="UCR334" s="535">
        <f t="shared" si="1942"/>
        <v>0</v>
      </c>
      <c r="UCS334" s="535">
        <f t="shared" si="1942"/>
        <v>0</v>
      </c>
      <c r="UCT334" s="535">
        <f t="shared" si="1942"/>
        <v>0</v>
      </c>
      <c r="UCU334" s="2"/>
      <c r="UCV334" s="402"/>
      <c r="UCW334" s="533" t="s">
        <v>287</v>
      </c>
      <c r="UCX334" s="2"/>
      <c r="UCY334" s="535">
        <f t="shared" ref="UCY334:UDB334" si="1943">UCY301+UCY314+UCY327</f>
        <v>0</v>
      </c>
      <c r="UCZ334" s="535">
        <f t="shared" si="1943"/>
        <v>0</v>
      </c>
      <c r="UDA334" s="535">
        <f t="shared" si="1943"/>
        <v>0</v>
      </c>
      <c r="UDB334" s="535">
        <f t="shared" si="1943"/>
        <v>0</v>
      </c>
      <c r="UDC334" s="2"/>
      <c r="UDD334" s="402"/>
      <c r="UDE334" s="533" t="s">
        <v>287</v>
      </c>
      <c r="UDF334" s="2"/>
      <c r="UDG334" s="535">
        <f t="shared" ref="UDG334:UDJ334" si="1944">UDG301+UDG314+UDG327</f>
        <v>0</v>
      </c>
      <c r="UDH334" s="535">
        <f t="shared" si="1944"/>
        <v>0</v>
      </c>
      <c r="UDI334" s="535">
        <f t="shared" si="1944"/>
        <v>0</v>
      </c>
      <c r="UDJ334" s="535">
        <f t="shared" si="1944"/>
        <v>0</v>
      </c>
      <c r="UDK334" s="2"/>
      <c r="UDL334" s="402"/>
      <c r="UDM334" s="533" t="s">
        <v>287</v>
      </c>
      <c r="UDN334" s="2"/>
      <c r="UDO334" s="535">
        <f t="shared" ref="UDO334:UDR334" si="1945">UDO301+UDO314+UDO327</f>
        <v>0</v>
      </c>
      <c r="UDP334" s="535">
        <f t="shared" si="1945"/>
        <v>0</v>
      </c>
      <c r="UDQ334" s="535">
        <f t="shared" si="1945"/>
        <v>0</v>
      </c>
      <c r="UDR334" s="535">
        <f t="shared" si="1945"/>
        <v>0</v>
      </c>
      <c r="UDS334" s="2"/>
      <c r="UDT334" s="402"/>
      <c r="UDU334" s="533" t="s">
        <v>287</v>
      </c>
      <c r="UDV334" s="2"/>
      <c r="UDW334" s="535">
        <f t="shared" ref="UDW334:UDZ334" si="1946">UDW301+UDW314+UDW327</f>
        <v>0</v>
      </c>
      <c r="UDX334" s="535">
        <f t="shared" si="1946"/>
        <v>0</v>
      </c>
      <c r="UDY334" s="535">
        <f t="shared" si="1946"/>
        <v>0</v>
      </c>
      <c r="UDZ334" s="535">
        <f t="shared" si="1946"/>
        <v>0</v>
      </c>
      <c r="UEA334" s="2"/>
      <c r="UEB334" s="402"/>
      <c r="UEC334" s="533" t="s">
        <v>287</v>
      </c>
      <c r="UED334" s="2"/>
      <c r="UEE334" s="535">
        <f t="shared" ref="UEE334:UEH334" si="1947">UEE301+UEE314+UEE327</f>
        <v>0</v>
      </c>
      <c r="UEF334" s="535">
        <f t="shared" si="1947"/>
        <v>0</v>
      </c>
      <c r="UEG334" s="535">
        <f t="shared" si="1947"/>
        <v>0</v>
      </c>
      <c r="UEH334" s="535">
        <f t="shared" si="1947"/>
        <v>0</v>
      </c>
      <c r="UEI334" s="2"/>
      <c r="UEJ334" s="402"/>
      <c r="UEK334" s="533" t="s">
        <v>287</v>
      </c>
      <c r="UEL334" s="2"/>
      <c r="UEM334" s="535">
        <f t="shared" ref="UEM334:UEP334" si="1948">UEM301+UEM314+UEM327</f>
        <v>0</v>
      </c>
      <c r="UEN334" s="535">
        <f t="shared" si="1948"/>
        <v>0</v>
      </c>
      <c r="UEO334" s="535">
        <f t="shared" si="1948"/>
        <v>0</v>
      </c>
      <c r="UEP334" s="535">
        <f t="shared" si="1948"/>
        <v>0</v>
      </c>
      <c r="UEQ334" s="2"/>
      <c r="UER334" s="402"/>
      <c r="UES334" s="533" t="s">
        <v>287</v>
      </c>
      <c r="UET334" s="2"/>
      <c r="UEU334" s="535">
        <f t="shared" ref="UEU334:UEX334" si="1949">UEU301+UEU314+UEU327</f>
        <v>0</v>
      </c>
      <c r="UEV334" s="535">
        <f t="shared" si="1949"/>
        <v>0</v>
      </c>
      <c r="UEW334" s="535">
        <f t="shared" si="1949"/>
        <v>0</v>
      </c>
      <c r="UEX334" s="535">
        <f t="shared" si="1949"/>
        <v>0</v>
      </c>
      <c r="UEY334" s="2"/>
      <c r="UEZ334" s="402"/>
      <c r="UFA334" s="533" t="s">
        <v>287</v>
      </c>
      <c r="UFB334" s="2"/>
      <c r="UFC334" s="535">
        <f t="shared" ref="UFC334:UFF334" si="1950">UFC301+UFC314+UFC327</f>
        <v>0</v>
      </c>
      <c r="UFD334" s="535">
        <f t="shared" si="1950"/>
        <v>0</v>
      </c>
      <c r="UFE334" s="535">
        <f t="shared" si="1950"/>
        <v>0</v>
      </c>
      <c r="UFF334" s="535">
        <f t="shared" si="1950"/>
        <v>0</v>
      </c>
      <c r="UFG334" s="2"/>
      <c r="UFH334" s="402"/>
      <c r="UFI334" s="533" t="s">
        <v>287</v>
      </c>
      <c r="UFJ334" s="2"/>
      <c r="UFK334" s="535">
        <f t="shared" ref="UFK334:UFN334" si="1951">UFK301+UFK314+UFK327</f>
        <v>0</v>
      </c>
      <c r="UFL334" s="535">
        <f t="shared" si="1951"/>
        <v>0</v>
      </c>
      <c r="UFM334" s="535">
        <f t="shared" si="1951"/>
        <v>0</v>
      </c>
      <c r="UFN334" s="535">
        <f t="shared" si="1951"/>
        <v>0</v>
      </c>
      <c r="UFO334" s="2"/>
      <c r="UFP334" s="402"/>
      <c r="UFQ334" s="533" t="s">
        <v>287</v>
      </c>
      <c r="UFR334" s="2"/>
      <c r="UFS334" s="535">
        <f t="shared" ref="UFS334:UFV334" si="1952">UFS301+UFS314+UFS327</f>
        <v>0</v>
      </c>
      <c r="UFT334" s="535">
        <f t="shared" si="1952"/>
        <v>0</v>
      </c>
      <c r="UFU334" s="535">
        <f t="shared" si="1952"/>
        <v>0</v>
      </c>
      <c r="UFV334" s="535">
        <f t="shared" si="1952"/>
        <v>0</v>
      </c>
      <c r="UFW334" s="2"/>
      <c r="UFX334" s="402"/>
      <c r="UFY334" s="533" t="s">
        <v>287</v>
      </c>
      <c r="UFZ334" s="2"/>
      <c r="UGA334" s="535">
        <f t="shared" ref="UGA334:UGD334" si="1953">UGA301+UGA314+UGA327</f>
        <v>0</v>
      </c>
      <c r="UGB334" s="535">
        <f t="shared" si="1953"/>
        <v>0</v>
      </c>
      <c r="UGC334" s="535">
        <f t="shared" si="1953"/>
        <v>0</v>
      </c>
      <c r="UGD334" s="535">
        <f t="shared" si="1953"/>
        <v>0</v>
      </c>
      <c r="UGE334" s="2"/>
      <c r="UGF334" s="402"/>
      <c r="UGG334" s="533" t="s">
        <v>287</v>
      </c>
      <c r="UGH334" s="2"/>
      <c r="UGI334" s="535">
        <f t="shared" ref="UGI334:UGL334" si="1954">UGI301+UGI314+UGI327</f>
        <v>0</v>
      </c>
      <c r="UGJ334" s="535">
        <f t="shared" si="1954"/>
        <v>0</v>
      </c>
      <c r="UGK334" s="535">
        <f t="shared" si="1954"/>
        <v>0</v>
      </c>
      <c r="UGL334" s="535">
        <f t="shared" si="1954"/>
        <v>0</v>
      </c>
      <c r="UGM334" s="2"/>
      <c r="UGN334" s="402"/>
      <c r="UGO334" s="533" t="s">
        <v>287</v>
      </c>
      <c r="UGP334" s="2"/>
      <c r="UGQ334" s="535">
        <f t="shared" ref="UGQ334:UGT334" si="1955">UGQ301+UGQ314+UGQ327</f>
        <v>0</v>
      </c>
      <c r="UGR334" s="535">
        <f t="shared" si="1955"/>
        <v>0</v>
      </c>
      <c r="UGS334" s="535">
        <f t="shared" si="1955"/>
        <v>0</v>
      </c>
      <c r="UGT334" s="535">
        <f t="shared" si="1955"/>
        <v>0</v>
      </c>
      <c r="UGU334" s="2"/>
      <c r="UGV334" s="402"/>
      <c r="UGW334" s="533" t="s">
        <v>287</v>
      </c>
      <c r="UGX334" s="2"/>
      <c r="UGY334" s="535">
        <f t="shared" ref="UGY334:UHB334" si="1956">UGY301+UGY314+UGY327</f>
        <v>0</v>
      </c>
      <c r="UGZ334" s="535">
        <f t="shared" si="1956"/>
        <v>0</v>
      </c>
      <c r="UHA334" s="535">
        <f t="shared" si="1956"/>
        <v>0</v>
      </c>
      <c r="UHB334" s="535">
        <f t="shared" si="1956"/>
        <v>0</v>
      </c>
      <c r="UHC334" s="2"/>
      <c r="UHD334" s="402"/>
      <c r="UHE334" s="533" t="s">
        <v>287</v>
      </c>
      <c r="UHF334" s="2"/>
      <c r="UHG334" s="535">
        <f t="shared" ref="UHG334:UHJ334" si="1957">UHG301+UHG314+UHG327</f>
        <v>0</v>
      </c>
      <c r="UHH334" s="535">
        <f t="shared" si="1957"/>
        <v>0</v>
      </c>
      <c r="UHI334" s="535">
        <f t="shared" si="1957"/>
        <v>0</v>
      </c>
      <c r="UHJ334" s="535">
        <f t="shared" si="1957"/>
        <v>0</v>
      </c>
      <c r="UHK334" s="2"/>
      <c r="UHL334" s="402"/>
      <c r="UHM334" s="533" t="s">
        <v>287</v>
      </c>
      <c r="UHN334" s="2"/>
      <c r="UHO334" s="535">
        <f t="shared" ref="UHO334:UHR334" si="1958">UHO301+UHO314+UHO327</f>
        <v>0</v>
      </c>
      <c r="UHP334" s="535">
        <f t="shared" si="1958"/>
        <v>0</v>
      </c>
      <c r="UHQ334" s="535">
        <f t="shared" si="1958"/>
        <v>0</v>
      </c>
      <c r="UHR334" s="535">
        <f t="shared" si="1958"/>
        <v>0</v>
      </c>
      <c r="UHS334" s="2"/>
      <c r="UHT334" s="402"/>
      <c r="UHU334" s="533" t="s">
        <v>287</v>
      </c>
      <c r="UHV334" s="2"/>
      <c r="UHW334" s="535">
        <f t="shared" ref="UHW334:UHZ334" si="1959">UHW301+UHW314+UHW327</f>
        <v>0</v>
      </c>
      <c r="UHX334" s="535">
        <f t="shared" si="1959"/>
        <v>0</v>
      </c>
      <c r="UHY334" s="535">
        <f t="shared" si="1959"/>
        <v>0</v>
      </c>
      <c r="UHZ334" s="535">
        <f t="shared" si="1959"/>
        <v>0</v>
      </c>
      <c r="UIA334" s="2"/>
      <c r="UIB334" s="402"/>
      <c r="UIC334" s="533" t="s">
        <v>287</v>
      </c>
      <c r="UID334" s="2"/>
      <c r="UIE334" s="535">
        <f t="shared" ref="UIE334:UIH334" si="1960">UIE301+UIE314+UIE327</f>
        <v>0</v>
      </c>
      <c r="UIF334" s="535">
        <f t="shared" si="1960"/>
        <v>0</v>
      </c>
      <c r="UIG334" s="535">
        <f t="shared" si="1960"/>
        <v>0</v>
      </c>
      <c r="UIH334" s="535">
        <f t="shared" si="1960"/>
        <v>0</v>
      </c>
      <c r="UII334" s="2"/>
      <c r="UIJ334" s="402"/>
      <c r="UIK334" s="533" t="s">
        <v>287</v>
      </c>
      <c r="UIL334" s="2"/>
      <c r="UIM334" s="535">
        <f t="shared" ref="UIM334:UIP334" si="1961">UIM301+UIM314+UIM327</f>
        <v>0</v>
      </c>
      <c r="UIN334" s="535">
        <f t="shared" si="1961"/>
        <v>0</v>
      </c>
      <c r="UIO334" s="535">
        <f t="shared" si="1961"/>
        <v>0</v>
      </c>
      <c r="UIP334" s="535">
        <f t="shared" si="1961"/>
        <v>0</v>
      </c>
      <c r="UIQ334" s="2"/>
      <c r="UIR334" s="402"/>
      <c r="UIS334" s="533" t="s">
        <v>287</v>
      </c>
      <c r="UIT334" s="2"/>
      <c r="UIU334" s="535">
        <f t="shared" ref="UIU334:UIX334" si="1962">UIU301+UIU314+UIU327</f>
        <v>0</v>
      </c>
      <c r="UIV334" s="535">
        <f t="shared" si="1962"/>
        <v>0</v>
      </c>
      <c r="UIW334" s="535">
        <f t="shared" si="1962"/>
        <v>0</v>
      </c>
      <c r="UIX334" s="535">
        <f t="shared" si="1962"/>
        <v>0</v>
      </c>
      <c r="UIY334" s="2"/>
      <c r="UIZ334" s="402"/>
      <c r="UJA334" s="533" t="s">
        <v>287</v>
      </c>
      <c r="UJB334" s="2"/>
      <c r="UJC334" s="535">
        <f t="shared" ref="UJC334:UJF334" si="1963">UJC301+UJC314+UJC327</f>
        <v>0</v>
      </c>
      <c r="UJD334" s="535">
        <f t="shared" si="1963"/>
        <v>0</v>
      </c>
      <c r="UJE334" s="535">
        <f t="shared" si="1963"/>
        <v>0</v>
      </c>
      <c r="UJF334" s="535">
        <f t="shared" si="1963"/>
        <v>0</v>
      </c>
      <c r="UJG334" s="2"/>
      <c r="UJH334" s="402"/>
      <c r="UJI334" s="533" t="s">
        <v>287</v>
      </c>
      <c r="UJJ334" s="2"/>
      <c r="UJK334" s="535">
        <f t="shared" ref="UJK334:UJN334" si="1964">UJK301+UJK314+UJK327</f>
        <v>0</v>
      </c>
      <c r="UJL334" s="535">
        <f t="shared" si="1964"/>
        <v>0</v>
      </c>
      <c r="UJM334" s="535">
        <f t="shared" si="1964"/>
        <v>0</v>
      </c>
      <c r="UJN334" s="535">
        <f t="shared" si="1964"/>
        <v>0</v>
      </c>
      <c r="UJO334" s="2"/>
      <c r="UJP334" s="402"/>
      <c r="UJQ334" s="533" t="s">
        <v>287</v>
      </c>
      <c r="UJR334" s="2"/>
      <c r="UJS334" s="535">
        <f t="shared" ref="UJS334:UJV334" si="1965">UJS301+UJS314+UJS327</f>
        <v>0</v>
      </c>
      <c r="UJT334" s="535">
        <f t="shared" si="1965"/>
        <v>0</v>
      </c>
      <c r="UJU334" s="535">
        <f t="shared" si="1965"/>
        <v>0</v>
      </c>
      <c r="UJV334" s="535">
        <f t="shared" si="1965"/>
        <v>0</v>
      </c>
      <c r="UJW334" s="2"/>
      <c r="UJX334" s="402"/>
      <c r="UJY334" s="533" t="s">
        <v>287</v>
      </c>
      <c r="UJZ334" s="2"/>
      <c r="UKA334" s="535">
        <f t="shared" ref="UKA334:UKD334" si="1966">UKA301+UKA314+UKA327</f>
        <v>0</v>
      </c>
      <c r="UKB334" s="535">
        <f t="shared" si="1966"/>
        <v>0</v>
      </c>
      <c r="UKC334" s="535">
        <f t="shared" si="1966"/>
        <v>0</v>
      </c>
      <c r="UKD334" s="535">
        <f t="shared" si="1966"/>
        <v>0</v>
      </c>
      <c r="UKE334" s="2"/>
      <c r="UKF334" s="402"/>
      <c r="UKG334" s="533" t="s">
        <v>287</v>
      </c>
      <c r="UKH334" s="2"/>
      <c r="UKI334" s="535">
        <f t="shared" ref="UKI334:UKL334" si="1967">UKI301+UKI314+UKI327</f>
        <v>0</v>
      </c>
      <c r="UKJ334" s="535">
        <f t="shared" si="1967"/>
        <v>0</v>
      </c>
      <c r="UKK334" s="535">
        <f t="shared" si="1967"/>
        <v>0</v>
      </c>
      <c r="UKL334" s="535">
        <f t="shared" si="1967"/>
        <v>0</v>
      </c>
      <c r="UKM334" s="2"/>
      <c r="UKN334" s="402"/>
      <c r="UKO334" s="533" t="s">
        <v>287</v>
      </c>
      <c r="UKP334" s="2"/>
      <c r="UKQ334" s="535">
        <f t="shared" ref="UKQ334:UKT334" si="1968">UKQ301+UKQ314+UKQ327</f>
        <v>0</v>
      </c>
      <c r="UKR334" s="535">
        <f t="shared" si="1968"/>
        <v>0</v>
      </c>
      <c r="UKS334" s="535">
        <f t="shared" si="1968"/>
        <v>0</v>
      </c>
      <c r="UKT334" s="535">
        <f t="shared" si="1968"/>
        <v>0</v>
      </c>
      <c r="UKU334" s="2"/>
      <c r="UKV334" s="402"/>
      <c r="UKW334" s="533" t="s">
        <v>287</v>
      </c>
      <c r="UKX334" s="2"/>
      <c r="UKY334" s="535">
        <f t="shared" ref="UKY334:ULB334" si="1969">UKY301+UKY314+UKY327</f>
        <v>0</v>
      </c>
      <c r="UKZ334" s="535">
        <f t="shared" si="1969"/>
        <v>0</v>
      </c>
      <c r="ULA334" s="535">
        <f t="shared" si="1969"/>
        <v>0</v>
      </c>
      <c r="ULB334" s="535">
        <f t="shared" si="1969"/>
        <v>0</v>
      </c>
      <c r="ULC334" s="2"/>
      <c r="ULD334" s="402"/>
      <c r="ULE334" s="533" t="s">
        <v>287</v>
      </c>
      <c r="ULF334" s="2"/>
      <c r="ULG334" s="535">
        <f t="shared" ref="ULG334:ULJ334" si="1970">ULG301+ULG314+ULG327</f>
        <v>0</v>
      </c>
      <c r="ULH334" s="535">
        <f t="shared" si="1970"/>
        <v>0</v>
      </c>
      <c r="ULI334" s="535">
        <f t="shared" si="1970"/>
        <v>0</v>
      </c>
      <c r="ULJ334" s="535">
        <f t="shared" si="1970"/>
        <v>0</v>
      </c>
      <c r="ULK334" s="2"/>
      <c r="ULL334" s="402"/>
      <c r="ULM334" s="533" t="s">
        <v>287</v>
      </c>
      <c r="ULN334" s="2"/>
      <c r="ULO334" s="535">
        <f t="shared" ref="ULO334:ULR334" si="1971">ULO301+ULO314+ULO327</f>
        <v>0</v>
      </c>
      <c r="ULP334" s="535">
        <f t="shared" si="1971"/>
        <v>0</v>
      </c>
      <c r="ULQ334" s="535">
        <f t="shared" si="1971"/>
        <v>0</v>
      </c>
      <c r="ULR334" s="535">
        <f t="shared" si="1971"/>
        <v>0</v>
      </c>
      <c r="ULS334" s="2"/>
      <c r="ULT334" s="402"/>
      <c r="ULU334" s="533" t="s">
        <v>287</v>
      </c>
      <c r="ULV334" s="2"/>
      <c r="ULW334" s="535">
        <f t="shared" ref="ULW334:ULZ334" si="1972">ULW301+ULW314+ULW327</f>
        <v>0</v>
      </c>
      <c r="ULX334" s="535">
        <f t="shared" si="1972"/>
        <v>0</v>
      </c>
      <c r="ULY334" s="535">
        <f t="shared" si="1972"/>
        <v>0</v>
      </c>
      <c r="ULZ334" s="535">
        <f t="shared" si="1972"/>
        <v>0</v>
      </c>
      <c r="UMA334" s="2"/>
      <c r="UMB334" s="402"/>
      <c r="UMC334" s="533" t="s">
        <v>287</v>
      </c>
      <c r="UMD334" s="2"/>
      <c r="UME334" s="535">
        <f t="shared" ref="UME334:UMH334" si="1973">UME301+UME314+UME327</f>
        <v>0</v>
      </c>
      <c r="UMF334" s="535">
        <f t="shared" si="1973"/>
        <v>0</v>
      </c>
      <c r="UMG334" s="535">
        <f t="shared" si="1973"/>
        <v>0</v>
      </c>
      <c r="UMH334" s="535">
        <f t="shared" si="1973"/>
        <v>0</v>
      </c>
      <c r="UMI334" s="2"/>
      <c r="UMJ334" s="402"/>
      <c r="UMK334" s="533" t="s">
        <v>287</v>
      </c>
      <c r="UML334" s="2"/>
      <c r="UMM334" s="535">
        <f t="shared" ref="UMM334:UMP334" si="1974">UMM301+UMM314+UMM327</f>
        <v>0</v>
      </c>
      <c r="UMN334" s="535">
        <f t="shared" si="1974"/>
        <v>0</v>
      </c>
      <c r="UMO334" s="535">
        <f t="shared" si="1974"/>
        <v>0</v>
      </c>
      <c r="UMP334" s="535">
        <f t="shared" si="1974"/>
        <v>0</v>
      </c>
      <c r="UMQ334" s="2"/>
      <c r="UMR334" s="402"/>
      <c r="UMS334" s="533" t="s">
        <v>287</v>
      </c>
      <c r="UMT334" s="2"/>
      <c r="UMU334" s="535">
        <f t="shared" ref="UMU334:UMX334" si="1975">UMU301+UMU314+UMU327</f>
        <v>0</v>
      </c>
      <c r="UMV334" s="535">
        <f t="shared" si="1975"/>
        <v>0</v>
      </c>
      <c r="UMW334" s="535">
        <f t="shared" si="1975"/>
        <v>0</v>
      </c>
      <c r="UMX334" s="535">
        <f t="shared" si="1975"/>
        <v>0</v>
      </c>
      <c r="UMY334" s="2"/>
      <c r="UMZ334" s="402"/>
      <c r="UNA334" s="533" t="s">
        <v>287</v>
      </c>
      <c r="UNB334" s="2"/>
      <c r="UNC334" s="535">
        <f t="shared" ref="UNC334:UNF334" si="1976">UNC301+UNC314+UNC327</f>
        <v>0</v>
      </c>
      <c r="UND334" s="535">
        <f t="shared" si="1976"/>
        <v>0</v>
      </c>
      <c r="UNE334" s="535">
        <f t="shared" si="1976"/>
        <v>0</v>
      </c>
      <c r="UNF334" s="535">
        <f t="shared" si="1976"/>
        <v>0</v>
      </c>
      <c r="UNG334" s="2"/>
      <c r="UNH334" s="402"/>
      <c r="UNI334" s="533" t="s">
        <v>287</v>
      </c>
      <c r="UNJ334" s="2"/>
      <c r="UNK334" s="535">
        <f t="shared" ref="UNK334:UNN334" si="1977">UNK301+UNK314+UNK327</f>
        <v>0</v>
      </c>
      <c r="UNL334" s="535">
        <f t="shared" si="1977"/>
        <v>0</v>
      </c>
      <c r="UNM334" s="535">
        <f t="shared" si="1977"/>
        <v>0</v>
      </c>
      <c r="UNN334" s="535">
        <f t="shared" si="1977"/>
        <v>0</v>
      </c>
      <c r="UNO334" s="2"/>
      <c r="UNP334" s="402"/>
      <c r="UNQ334" s="533" t="s">
        <v>287</v>
      </c>
      <c r="UNR334" s="2"/>
      <c r="UNS334" s="535">
        <f t="shared" ref="UNS334:UNV334" si="1978">UNS301+UNS314+UNS327</f>
        <v>0</v>
      </c>
      <c r="UNT334" s="535">
        <f t="shared" si="1978"/>
        <v>0</v>
      </c>
      <c r="UNU334" s="535">
        <f t="shared" si="1978"/>
        <v>0</v>
      </c>
      <c r="UNV334" s="535">
        <f t="shared" si="1978"/>
        <v>0</v>
      </c>
      <c r="UNW334" s="2"/>
      <c r="UNX334" s="402"/>
      <c r="UNY334" s="533" t="s">
        <v>287</v>
      </c>
      <c r="UNZ334" s="2"/>
      <c r="UOA334" s="535">
        <f t="shared" ref="UOA334:UOD334" si="1979">UOA301+UOA314+UOA327</f>
        <v>0</v>
      </c>
      <c r="UOB334" s="535">
        <f t="shared" si="1979"/>
        <v>0</v>
      </c>
      <c r="UOC334" s="535">
        <f t="shared" si="1979"/>
        <v>0</v>
      </c>
      <c r="UOD334" s="535">
        <f t="shared" si="1979"/>
        <v>0</v>
      </c>
      <c r="UOE334" s="2"/>
      <c r="UOF334" s="402"/>
      <c r="UOG334" s="533" t="s">
        <v>287</v>
      </c>
      <c r="UOH334" s="2"/>
      <c r="UOI334" s="535">
        <f t="shared" ref="UOI334:UOL334" si="1980">UOI301+UOI314+UOI327</f>
        <v>0</v>
      </c>
      <c r="UOJ334" s="535">
        <f t="shared" si="1980"/>
        <v>0</v>
      </c>
      <c r="UOK334" s="535">
        <f t="shared" si="1980"/>
        <v>0</v>
      </c>
      <c r="UOL334" s="535">
        <f t="shared" si="1980"/>
        <v>0</v>
      </c>
      <c r="UOM334" s="2"/>
      <c r="UON334" s="402"/>
      <c r="UOO334" s="533" t="s">
        <v>287</v>
      </c>
      <c r="UOP334" s="2"/>
      <c r="UOQ334" s="535">
        <f t="shared" ref="UOQ334:UOT334" si="1981">UOQ301+UOQ314+UOQ327</f>
        <v>0</v>
      </c>
      <c r="UOR334" s="535">
        <f t="shared" si="1981"/>
        <v>0</v>
      </c>
      <c r="UOS334" s="535">
        <f t="shared" si="1981"/>
        <v>0</v>
      </c>
      <c r="UOT334" s="535">
        <f t="shared" si="1981"/>
        <v>0</v>
      </c>
      <c r="UOU334" s="2"/>
      <c r="UOV334" s="402"/>
      <c r="UOW334" s="533" t="s">
        <v>287</v>
      </c>
      <c r="UOX334" s="2"/>
      <c r="UOY334" s="535">
        <f t="shared" ref="UOY334:UPB334" si="1982">UOY301+UOY314+UOY327</f>
        <v>0</v>
      </c>
      <c r="UOZ334" s="535">
        <f t="shared" si="1982"/>
        <v>0</v>
      </c>
      <c r="UPA334" s="535">
        <f t="shared" si="1982"/>
        <v>0</v>
      </c>
      <c r="UPB334" s="535">
        <f t="shared" si="1982"/>
        <v>0</v>
      </c>
      <c r="UPC334" s="2"/>
      <c r="UPD334" s="402"/>
      <c r="UPE334" s="533" t="s">
        <v>287</v>
      </c>
      <c r="UPF334" s="2"/>
      <c r="UPG334" s="535">
        <f t="shared" ref="UPG334:UPJ334" si="1983">UPG301+UPG314+UPG327</f>
        <v>0</v>
      </c>
      <c r="UPH334" s="535">
        <f t="shared" si="1983"/>
        <v>0</v>
      </c>
      <c r="UPI334" s="535">
        <f t="shared" si="1983"/>
        <v>0</v>
      </c>
      <c r="UPJ334" s="535">
        <f t="shared" si="1983"/>
        <v>0</v>
      </c>
      <c r="UPK334" s="2"/>
      <c r="UPL334" s="402"/>
      <c r="UPM334" s="533" t="s">
        <v>287</v>
      </c>
      <c r="UPN334" s="2"/>
      <c r="UPO334" s="535">
        <f t="shared" ref="UPO334:UPR334" si="1984">UPO301+UPO314+UPO327</f>
        <v>0</v>
      </c>
      <c r="UPP334" s="535">
        <f t="shared" si="1984"/>
        <v>0</v>
      </c>
      <c r="UPQ334" s="535">
        <f t="shared" si="1984"/>
        <v>0</v>
      </c>
      <c r="UPR334" s="535">
        <f t="shared" si="1984"/>
        <v>0</v>
      </c>
      <c r="UPS334" s="2"/>
      <c r="UPT334" s="402"/>
      <c r="UPU334" s="533" t="s">
        <v>287</v>
      </c>
      <c r="UPV334" s="2"/>
      <c r="UPW334" s="535">
        <f t="shared" ref="UPW334:UPZ334" si="1985">UPW301+UPW314+UPW327</f>
        <v>0</v>
      </c>
      <c r="UPX334" s="535">
        <f t="shared" si="1985"/>
        <v>0</v>
      </c>
      <c r="UPY334" s="535">
        <f t="shared" si="1985"/>
        <v>0</v>
      </c>
      <c r="UPZ334" s="535">
        <f t="shared" si="1985"/>
        <v>0</v>
      </c>
      <c r="UQA334" s="2"/>
      <c r="UQB334" s="402"/>
      <c r="UQC334" s="533" t="s">
        <v>287</v>
      </c>
      <c r="UQD334" s="2"/>
      <c r="UQE334" s="535">
        <f t="shared" ref="UQE334:UQH334" si="1986">UQE301+UQE314+UQE327</f>
        <v>0</v>
      </c>
      <c r="UQF334" s="535">
        <f t="shared" si="1986"/>
        <v>0</v>
      </c>
      <c r="UQG334" s="535">
        <f t="shared" si="1986"/>
        <v>0</v>
      </c>
      <c r="UQH334" s="535">
        <f t="shared" si="1986"/>
        <v>0</v>
      </c>
      <c r="UQI334" s="2"/>
      <c r="UQJ334" s="402"/>
      <c r="UQK334" s="533" t="s">
        <v>287</v>
      </c>
      <c r="UQL334" s="2"/>
      <c r="UQM334" s="535">
        <f t="shared" ref="UQM334:UQP334" si="1987">UQM301+UQM314+UQM327</f>
        <v>0</v>
      </c>
      <c r="UQN334" s="535">
        <f t="shared" si="1987"/>
        <v>0</v>
      </c>
      <c r="UQO334" s="535">
        <f t="shared" si="1987"/>
        <v>0</v>
      </c>
      <c r="UQP334" s="535">
        <f t="shared" si="1987"/>
        <v>0</v>
      </c>
      <c r="UQQ334" s="2"/>
      <c r="UQR334" s="402"/>
      <c r="UQS334" s="533" t="s">
        <v>287</v>
      </c>
      <c r="UQT334" s="2"/>
      <c r="UQU334" s="535">
        <f t="shared" ref="UQU334:UQX334" si="1988">UQU301+UQU314+UQU327</f>
        <v>0</v>
      </c>
      <c r="UQV334" s="535">
        <f t="shared" si="1988"/>
        <v>0</v>
      </c>
      <c r="UQW334" s="535">
        <f t="shared" si="1988"/>
        <v>0</v>
      </c>
      <c r="UQX334" s="535">
        <f t="shared" si="1988"/>
        <v>0</v>
      </c>
      <c r="UQY334" s="2"/>
      <c r="UQZ334" s="402"/>
      <c r="URA334" s="533" t="s">
        <v>287</v>
      </c>
      <c r="URB334" s="2"/>
      <c r="URC334" s="535">
        <f t="shared" ref="URC334:URF334" si="1989">URC301+URC314+URC327</f>
        <v>0</v>
      </c>
      <c r="URD334" s="535">
        <f t="shared" si="1989"/>
        <v>0</v>
      </c>
      <c r="URE334" s="535">
        <f t="shared" si="1989"/>
        <v>0</v>
      </c>
      <c r="URF334" s="535">
        <f t="shared" si="1989"/>
        <v>0</v>
      </c>
      <c r="URG334" s="2"/>
      <c r="URH334" s="402"/>
      <c r="URI334" s="533" t="s">
        <v>287</v>
      </c>
      <c r="URJ334" s="2"/>
      <c r="URK334" s="535">
        <f t="shared" ref="URK334:URN334" si="1990">URK301+URK314+URK327</f>
        <v>0</v>
      </c>
      <c r="URL334" s="535">
        <f t="shared" si="1990"/>
        <v>0</v>
      </c>
      <c r="URM334" s="535">
        <f t="shared" si="1990"/>
        <v>0</v>
      </c>
      <c r="URN334" s="535">
        <f t="shared" si="1990"/>
        <v>0</v>
      </c>
      <c r="URO334" s="2"/>
      <c r="URP334" s="402"/>
      <c r="URQ334" s="533" t="s">
        <v>287</v>
      </c>
      <c r="URR334" s="2"/>
      <c r="URS334" s="535">
        <f t="shared" ref="URS334:URV334" si="1991">URS301+URS314+URS327</f>
        <v>0</v>
      </c>
      <c r="URT334" s="535">
        <f t="shared" si="1991"/>
        <v>0</v>
      </c>
      <c r="URU334" s="535">
        <f t="shared" si="1991"/>
        <v>0</v>
      </c>
      <c r="URV334" s="535">
        <f t="shared" si="1991"/>
        <v>0</v>
      </c>
      <c r="URW334" s="2"/>
      <c r="URX334" s="402"/>
      <c r="URY334" s="533" t="s">
        <v>287</v>
      </c>
      <c r="URZ334" s="2"/>
      <c r="USA334" s="535">
        <f t="shared" ref="USA334:USD334" si="1992">USA301+USA314+USA327</f>
        <v>0</v>
      </c>
      <c r="USB334" s="535">
        <f t="shared" si="1992"/>
        <v>0</v>
      </c>
      <c r="USC334" s="535">
        <f t="shared" si="1992"/>
        <v>0</v>
      </c>
      <c r="USD334" s="535">
        <f t="shared" si="1992"/>
        <v>0</v>
      </c>
      <c r="USE334" s="2"/>
      <c r="USF334" s="402"/>
      <c r="USG334" s="533" t="s">
        <v>287</v>
      </c>
      <c r="USH334" s="2"/>
      <c r="USI334" s="535">
        <f t="shared" ref="USI334:USL334" si="1993">USI301+USI314+USI327</f>
        <v>0</v>
      </c>
      <c r="USJ334" s="535">
        <f t="shared" si="1993"/>
        <v>0</v>
      </c>
      <c r="USK334" s="535">
        <f t="shared" si="1993"/>
        <v>0</v>
      </c>
      <c r="USL334" s="535">
        <f t="shared" si="1993"/>
        <v>0</v>
      </c>
      <c r="USM334" s="2"/>
      <c r="USN334" s="402"/>
      <c r="USO334" s="533" t="s">
        <v>287</v>
      </c>
      <c r="USP334" s="2"/>
      <c r="USQ334" s="535">
        <f t="shared" ref="USQ334:UST334" si="1994">USQ301+USQ314+USQ327</f>
        <v>0</v>
      </c>
      <c r="USR334" s="535">
        <f t="shared" si="1994"/>
        <v>0</v>
      </c>
      <c r="USS334" s="535">
        <f t="shared" si="1994"/>
        <v>0</v>
      </c>
      <c r="UST334" s="535">
        <f t="shared" si="1994"/>
        <v>0</v>
      </c>
      <c r="USU334" s="2"/>
      <c r="USV334" s="402"/>
      <c r="USW334" s="533" t="s">
        <v>287</v>
      </c>
      <c r="USX334" s="2"/>
      <c r="USY334" s="535">
        <f t="shared" ref="USY334:UTB334" si="1995">USY301+USY314+USY327</f>
        <v>0</v>
      </c>
      <c r="USZ334" s="535">
        <f t="shared" si="1995"/>
        <v>0</v>
      </c>
      <c r="UTA334" s="535">
        <f t="shared" si="1995"/>
        <v>0</v>
      </c>
      <c r="UTB334" s="535">
        <f t="shared" si="1995"/>
        <v>0</v>
      </c>
      <c r="UTC334" s="2"/>
      <c r="UTD334" s="402"/>
      <c r="UTE334" s="533" t="s">
        <v>287</v>
      </c>
      <c r="UTF334" s="2"/>
      <c r="UTG334" s="535">
        <f t="shared" ref="UTG334:UTJ334" si="1996">UTG301+UTG314+UTG327</f>
        <v>0</v>
      </c>
      <c r="UTH334" s="535">
        <f t="shared" si="1996"/>
        <v>0</v>
      </c>
      <c r="UTI334" s="535">
        <f t="shared" si="1996"/>
        <v>0</v>
      </c>
      <c r="UTJ334" s="535">
        <f t="shared" si="1996"/>
        <v>0</v>
      </c>
      <c r="UTK334" s="2"/>
      <c r="UTL334" s="402"/>
      <c r="UTM334" s="533" t="s">
        <v>287</v>
      </c>
      <c r="UTN334" s="2"/>
      <c r="UTO334" s="535">
        <f t="shared" ref="UTO334:UTR334" si="1997">UTO301+UTO314+UTO327</f>
        <v>0</v>
      </c>
      <c r="UTP334" s="535">
        <f t="shared" si="1997"/>
        <v>0</v>
      </c>
      <c r="UTQ334" s="535">
        <f t="shared" si="1997"/>
        <v>0</v>
      </c>
      <c r="UTR334" s="535">
        <f t="shared" si="1997"/>
        <v>0</v>
      </c>
      <c r="UTS334" s="2"/>
      <c r="UTT334" s="402"/>
      <c r="UTU334" s="533" t="s">
        <v>287</v>
      </c>
      <c r="UTV334" s="2"/>
      <c r="UTW334" s="535">
        <f t="shared" ref="UTW334:UTZ334" si="1998">UTW301+UTW314+UTW327</f>
        <v>0</v>
      </c>
      <c r="UTX334" s="535">
        <f t="shared" si="1998"/>
        <v>0</v>
      </c>
      <c r="UTY334" s="535">
        <f t="shared" si="1998"/>
        <v>0</v>
      </c>
      <c r="UTZ334" s="535">
        <f t="shared" si="1998"/>
        <v>0</v>
      </c>
      <c r="UUA334" s="2"/>
      <c r="UUB334" s="402"/>
      <c r="UUC334" s="533" t="s">
        <v>287</v>
      </c>
      <c r="UUD334" s="2"/>
      <c r="UUE334" s="535">
        <f t="shared" ref="UUE334:UUH334" si="1999">UUE301+UUE314+UUE327</f>
        <v>0</v>
      </c>
      <c r="UUF334" s="535">
        <f t="shared" si="1999"/>
        <v>0</v>
      </c>
      <c r="UUG334" s="535">
        <f t="shared" si="1999"/>
        <v>0</v>
      </c>
      <c r="UUH334" s="535">
        <f t="shared" si="1999"/>
        <v>0</v>
      </c>
      <c r="UUI334" s="2"/>
      <c r="UUJ334" s="402"/>
      <c r="UUK334" s="533" t="s">
        <v>287</v>
      </c>
      <c r="UUL334" s="2"/>
      <c r="UUM334" s="535">
        <f t="shared" ref="UUM334:UUP334" si="2000">UUM301+UUM314+UUM327</f>
        <v>0</v>
      </c>
      <c r="UUN334" s="535">
        <f t="shared" si="2000"/>
        <v>0</v>
      </c>
      <c r="UUO334" s="535">
        <f t="shared" si="2000"/>
        <v>0</v>
      </c>
      <c r="UUP334" s="535">
        <f t="shared" si="2000"/>
        <v>0</v>
      </c>
      <c r="UUQ334" s="2"/>
      <c r="UUR334" s="402"/>
      <c r="UUS334" s="533" t="s">
        <v>287</v>
      </c>
      <c r="UUT334" s="2"/>
      <c r="UUU334" s="535">
        <f t="shared" ref="UUU334:UUX334" si="2001">UUU301+UUU314+UUU327</f>
        <v>0</v>
      </c>
      <c r="UUV334" s="535">
        <f t="shared" si="2001"/>
        <v>0</v>
      </c>
      <c r="UUW334" s="535">
        <f t="shared" si="2001"/>
        <v>0</v>
      </c>
      <c r="UUX334" s="535">
        <f t="shared" si="2001"/>
        <v>0</v>
      </c>
      <c r="UUY334" s="2"/>
      <c r="UUZ334" s="402"/>
      <c r="UVA334" s="533" t="s">
        <v>287</v>
      </c>
      <c r="UVB334" s="2"/>
      <c r="UVC334" s="535">
        <f t="shared" ref="UVC334:UVF334" si="2002">UVC301+UVC314+UVC327</f>
        <v>0</v>
      </c>
      <c r="UVD334" s="535">
        <f t="shared" si="2002"/>
        <v>0</v>
      </c>
      <c r="UVE334" s="535">
        <f t="shared" si="2002"/>
        <v>0</v>
      </c>
      <c r="UVF334" s="535">
        <f t="shared" si="2002"/>
        <v>0</v>
      </c>
      <c r="UVG334" s="2"/>
      <c r="UVH334" s="402"/>
      <c r="UVI334" s="533" t="s">
        <v>287</v>
      </c>
      <c r="UVJ334" s="2"/>
      <c r="UVK334" s="535">
        <f t="shared" ref="UVK334:UVN334" si="2003">UVK301+UVK314+UVK327</f>
        <v>0</v>
      </c>
      <c r="UVL334" s="535">
        <f t="shared" si="2003"/>
        <v>0</v>
      </c>
      <c r="UVM334" s="535">
        <f t="shared" si="2003"/>
        <v>0</v>
      </c>
      <c r="UVN334" s="535">
        <f t="shared" si="2003"/>
        <v>0</v>
      </c>
      <c r="UVO334" s="2"/>
      <c r="UVP334" s="402"/>
      <c r="UVQ334" s="533" t="s">
        <v>287</v>
      </c>
      <c r="UVR334" s="2"/>
      <c r="UVS334" s="535">
        <f t="shared" ref="UVS334:UVV334" si="2004">UVS301+UVS314+UVS327</f>
        <v>0</v>
      </c>
      <c r="UVT334" s="535">
        <f t="shared" si="2004"/>
        <v>0</v>
      </c>
      <c r="UVU334" s="535">
        <f t="shared" si="2004"/>
        <v>0</v>
      </c>
      <c r="UVV334" s="535">
        <f t="shared" si="2004"/>
        <v>0</v>
      </c>
      <c r="UVW334" s="2"/>
      <c r="UVX334" s="402"/>
      <c r="UVY334" s="533" t="s">
        <v>287</v>
      </c>
      <c r="UVZ334" s="2"/>
      <c r="UWA334" s="535">
        <f t="shared" ref="UWA334:UWD334" si="2005">UWA301+UWA314+UWA327</f>
        <v>0</v>
      </c>
      <c r="UWB334" s="535">
        <f t="shared" si="2005"/>
        <v>0</v>
      </c>
      <c r="UWC334" s="535">
        <f t="shared" si="2005"/>
        <v>0</v>
      </c>
      <c r="UWD334" s="535">
        <f t="shared" si="2005"/>
        <v>0</v>
      </c>
      <c r="UWE334" s="2"/>
      <c r="UWF334" s="402"/>
      <c r="UWG334" s="533" t="s">
        <v>287</v>
      </c>
      <c r="UWH334" s="2"/>
      <c r="UWI334" s="535">
        <f t="shared" ref="UWI334:UWL334" si="2006">UWI301+UWI314+UWI327</f>
        <v>0</v>
      </c>
      <c r="UWJ334" s="535">
        <f t="shared" si="2006"/>
        <v>0</v>
      </c>
      <c r="UWK334" s="535">
        <f t="shared" si="2006"/>
        <v>0</v>
      </c>
      <c r="UWL334" s="535">
        <f t="shared" si="2006"/>
        <v>0</v>
      </c>
      <c r="UWM334" s="2"/>
      <c r="UWN334" s="402"/>
      <c r="UWO334" s="533" t="s">
        <v>287</v>
      </c>
      <c r="UWP334" s="2"/>
      <c r="UWQ334" s="535">
        <f t="shared" ref="UWQ334:UWT334" si="2007">UWQ301+UWQ314+UWQ327</f>
        <v>0</v>
      </c>
      <c r="UWR334" s="535">
        <f t="shared" si="2007"/>
        <v>0</v>
      </c>
      <c r="UWS334" s="535">
        <f t="shared" si="2007"/>
        <v>0</v>
      </c>
      <c r="UWT334" s="535">
        <f t="shared" si="2007"/>
        <v>0</v>
      </c>
      <c r="UWU334" s="2"/>
      <c r="UWV334" s="402"/>
      <c r="UWW334" s="533" t="s">
        <v>287</v>
      </c>
      <c r="UWX334" s="2"/>
      <c r="UWY334" s="535">
        <f t="shared" ref="UWY334:UXB334" si="2008">UWY301+UWY314+UWY327</f>
        <v>0</v>
      </c>
      <c r="UWZ334" s="535">
        <f t="shared" si="2008"/>
        <v>0</v>
      </c>
      <c r="UXA334" s="535">
        <f t="shared" si="2008"/>
        <v>0</v>
      </c>
      <c r="UXB334" s="535">
        <f t="shared" si="2008"/>
        <v>0</v>
      </c>
      <c r="UXC334" s="2"/>
      <c r="UXD334" s="402"/>
      <c r="UXE334" s="533" t="s">
        <v>287</v>
      </c>
      <c r="UXF334" s="2"/>
      <c r="UXG334" s="535">
        <f t="shared" ref="UXG334:UXJ334" si="2009">UXG301+UXG314+UXG327</f>
        <v>0</v>
      </c>
      <c r="UXH334" s="535">
        <f t="shared" si="2009"/>
        <v>0</v>
      </c>
      <c r="UXI334" s="535">
        <f t="shared" si="2009"/>
        <v>0</v>
      </c>
      <c r="UXJ334" s="535">
        <f t="shared" si="2009"/>
        <v>0</v>
      </c>
      <c r="UXK334" s="2"/>
      <c r="UXL334" s="402"/>
      <c r="UXM334" s="533" t="s">
        <v>287</v>
      </c>
      <c r="UXN334" s="2"/>
      <c r="UXO334" s="535">
        <f t="shared" ref="UXO334:UXR334" si="2010">UXO301+UXO314+UXO327</f>
        <v>0</v>
      </c>
      <c r="UXP334" s="535">
        <f t="shared" si="2010"/>
        <v>0</v>
      </c>
      <c r="UXQ334" s="535">
        <f t="shared" si="2010"/>
        <v>0</v>
      </c>
      <c r="UXR334" s="535">
        <f t="shared" si="2010"/>
        <v>0</v>
      </c>
      <c r="UXS334" s="2"/>
      <c r="UXT334" s="402"/>
      <c r="UXU334" s="533" t="s">
        <v>287</v>
      </c>
      <c r="UXV334" s="2"/>
      <c r="UXW334" s="535">
        <f t="shared" ref="UXW334:UXZ334" si="2011">UXW301+UXW314+UXW327</f>
        <v>0</v>
      </c>
      <c r="UXX334" s="535">
        <f t="shared" si="2011"/>
        <v>0</v>
      </c>
      <c r="UXY334" s="535">
        <f t="shared" si="2011"/>
        <v>0</v>
      </c>
      <c r="UXZ334" s="535">
        <f t="shared" si="2011"/>
        <v>0</v>
      </c>
      <c r="UYA334" s="2"/>
      <c r="UYB334" s="402"/>
      <c r="UYC334" s="533" t="s">
        <v>287</v>
      </c>
      <c r="UYD334" s="2"/>
      <c r="UYE334" s="535">
        <f t="shared" ref="UYE334:UYH334" si="2012">UYE301+UYE314+UYE327</f>
        <v>0</v>
      </c>
      <c r="UYF334" s="535">
        <f t="shared" si="2012"/>
        <v>0</v>
      </c>
      <c r="UYG334" s="535">
        <f t="shared" si="2012"/>
        <v>0</v>
      </c>
      <c r="UYH334" s="535">
        <f t="shared" si="2012"/>
        <v>0</v>
      </c>
      <c r="UYI334" s="2"/>
      <c r="UYJ334" s="402"/>
      <c r="UYK334" s="533" t="s">
        <v>287</v>
      </c>
      <c r="UYL334" s="2"/>
      <c r="UYM334" s="535">
        <f t="shared" ref="UYM334:UYP334" si="2013">UYM301+UYM314+UYM327</f>
        <v>0</v>
      </c>
      <c r="UYN334" s="535">
        <f t="shared" si="2013"/>
        <v>0</v>
      </c>
      <c r="UYO334" s="535">
        <f t="shared" si="2013"/>
        <v>0</v>
      </c>
      <c r="UYP334" s="535">
        <f t="shared" si="2013"/>
        <v>0</v>
      </c>
      <c r="UYQ334" s="2"/>
      <c r="UYR334" s="402"/>
      <c r="UYS334" s="533" t="s">
        <v>287</v>
      </c>
      <c r="UYT334" s="2"/>
      <c r="UYU334" s="535">
        <f t="shared" ref="UYU334:UYX334" si="2014">UYU301+UYU314+UYU327</f>
        <v>0</v>
      </c>
      <c r="UYV334" s="535">
        <f t="shared" si="2014"/>
        <v>0</v>
      </c>
      <c r="UYW334" s="535">
        <f t="shared" si="2014"/>
        <v>0</v>
      </c>
      <c r="UYX334" s="535">
        <f t="shared" si="2014"/>
        <v>0</v>
      </c>
      <c r="UYY334" s="2"/>
      <c r="UYZ334" s="402"/>
      <c r="UZA334" s="533" t="s">
        <v>287</v>
      </c>
      <c r="UZB334" s="2"/>
      <c r="UZC334" s="535">
        <f t="shared" ref="UZC334:UZF334" si="2015">UZC301+UZC314+UZC327</f>
        <v>0</v>
      </c>
      <c r="UZD334" s="535">
        <f t="shared" si="2015"/>
        <v>0</v>
      </c>
      <c r="UZE334" s="535">
        <f t="shared" si="2015"/>
        <v>0</v>
      </c>
      <c r="UZF334" s="535">
        <f t="shared" si="2015"/>
        <v>0</v>
      </c>
      <c r="UZG334" s="2"/>
      <c r="UZH334" s="402"/>
      <c r="UZI334" s="533" t="s">
        <v>287</v>
      </c>
      <c r="UZJ334" s="2"/>
      <c r="UZK334" s="535">
        <f t="shared" ref="UZK334:UZN334" si="2016">UZK301+UZK314+UZK327</f>
        <v>0</v>
      </c>
      <c r="UZL334" s="535">
        <f t="shared" si="2016"/>
        <v>0</v>
      </c>
      <c r="UZM334" s="535">
        <f t="shared" si="2016"/>
        <v>0</v>
      </c>
      <c r="UZN334" s="535">
        <f t="shared" si="2016"/>
        <v>0</v>
      </c>
      <c r="UZO334" s="2"/>
      <c r="UZP334" s="402"/>
      <c r="UZQ334" s="533" t="s">
        <v>287</v>
      </c>
      <c r="UZR334" s="2"/>
      <c r="UZS334" s="535">
        <f t="shared" ref="UZS334:UZV334" si="2017">UZS301+UZS314+UZS327</f>
        <v>0</v>
      </c>
      <c r="UZT334" s="535">
        <f t="shared" si="2017"/>
        <v>0</v>
      </c>
      <c r="UZU334" s="535">
        <f t="shared" si="2017"/>
        <v>0</v>
      </c>
      <c r="UZV334" s="535">
        <f t="shared" si="2017"/>
        <v>0</v>
      </c>
      <c r="UZW334" s="2"/>
      <c r="UZX334" s="402"/>
      <c r="UZY334" s="533" t="s">
        <v>287</v>
      </c>
      <c r="UZZ334" s="2"/>
      <c r="VAA334" s="535">
        <f t="shared" ref="VAA334:VAD334" si="2018">VAA301+VAA314+VAA327</f>
        <v>0</v>
      </c>
      <c r="VAB334" s="535">
        <f t="shared" si="2018"/>
        <v>0</v>
      </c>
      <c r="VAC334" s="535">
        <f t="shared" si="2018"/>
        <v>0</v>
      </c>
      <c r="VAD334" s="535">
        <f t="shared" si="2018"/>
        <v>0</v>
      </c>
      <c r="VAE334" s="2"/>
      <c r="VAF334" s="402"/>
      <c r="VAG334" s="533" t="s">
        <v>287</v>
      </c>
      <c r="VAH334" s="2"/>
      <c r="VAI334" s="535">
        <f t="shared" ref="VAI334:VAL334" si="2019">VAI301+VAI314+VAI327</f>
        <v>0</v>
      </c>
      <c r="VAJ334" s="535">
        <f t="shared" si="2019"/>
        <v>0</v>
      </c>
      <c r="VAK334" s="535">
        <f t="shared" si="2019"/>
        <v>0</v>
      </c>
      <c r="VAL334" s="535">
        <f t="shared" si="2019"/>
        <v>0</v>
      </c>
      <c r="VAM334" s="2"/>
      <c r="VAN334" s="402"/>
      <c r="VAO334" s="533" t="s">
        <v>287</v>
      </c>
      <c r="VAP334" s="2"/>
      <c r="VAQ334" s="535">
        <f t="shared" ref="VAQ334:VAT334" si="2020">VAQ301+VAQ314+VAQ327</f>
        <v>0</v>
      </c>
      <c r="VAR334" s="535">
        <f t="shared" si="2020"/>
        <v>0</v>
      </c>
      <c r="VAS334" s="535">
        <f t="shared" si="2020"/>
        <v>0</v>
      </c>
      <c r="VAT334" s="535">
        <f t="shared" si="2020"/>
        <v>0</v>
      </c>
      <c r="VAU334" s="2"/>
      <c r="VAV334" s="402"/>
      <c r="VAW334" s="533" t="s">
        <v>287</v>
      </c>
      <c r="VAX334" s="2"/>
      <c r="VAY334" s="535">
        <f t="shared" ref="VAY334:VBB334" si="2021">VAY301+VAY314+VAY327</f>
        <v>0</v>
      </c>
      <c r="VAZ334" s="535">
        <f t="shared" si="2021"/>
        <v>0</v>
      </c>
      <c r="VBA334" s="535">
        <f t="shared" si="2021"/>
        <v>0</v>
      </c>
      <c r="VBB334" s="535">
        <f t="shared" si="2021"/>
        <v>0</v>
      </c>
      <c r="VBC334" s="2"/>
      <c r="VBD334" s="402"/>
      <c r="VBE334" s="533" t="s">
        <v>287</v>
      </c>
      <c r="VBF334" s="2"/>
      <c r="VBG334" s="535">
        <f t="shared" ref="VBG334:VBJ334" si="2022">VBG301+VBG314+VBG327</f>
        <v>0</v>
      </c>
      <c r="VBH334" s="535">
        <f t="shared" si="2022"/>
        <v>0</v>
      </c>
      <c r="VBI334" s="535">
        <f t="shared" si="2022"/>
        <v>0</v>
      </c>
      <c r="VBJ334" s="535">
        <f t="shared" si="2022"/>
        <v>0</v>
      </c>
      <c r="VBK334" s="2"/>
      <c r="VBL334" s="402"/>
      <c r="VBM334" s="533" t="s">
        <v>287</v>
      </c>
      <c r="VBN334" s="2"/>
      <c r="VBO334" s="535">
        <f t="shared" ref="VBO334:VBR334" si="2023">VBO301+VBO314+VBO327</f>
        <v>0</v>
      </c>
      <c r="VBP334" s="535">
        <f t="shared" si="2023"/>
        <v>0</v>
      </c>
      <c r="VBQ334" s="535">
        <f t="shared" si="2023"/>
        <v>0</v>
      </c>
      <c r="VBR334" s="535">
        <f t="shared" si="2023"/>
        <v>0</v>
      </c>
      <c r="VBS334" s="2"/>
      <c r="VBT334" s="402"/>
      <c r="VBU334" s="533" t="s">
        <v>287</v>
      </c>
      <c r="VBV334" s="2"/>
      <c r="VBW334" s="535">
        <f t="shared" ref="VBW334:VBZ334" si="2024">VBW301+VBW314+VBW327</f>
        <v>0</v>
      </c>
      <c r="VBX334" s="535">
        <f t="shared" si="2024"/>
        <v>0</v>
      </c>
      <c r="VBY334" s="535">
        <f t="shared" si="2024"/>
        <v>0</v>
      </c>
      <c r="VBZ334" s="535">
        <f t="shared" si="2024"/>
        <v>0</v>
      </c>
      <c r="VCA334" s="2"/>
      <c r="VCB334" s="402"/>
      <c r="VCC334" s="533" t="s">
        <v>287</v>
      </c>
      <c r="VCD334" s="2"/>
      <c r="VCE334" s="535">
        <f t="shared" ref="VCE334:VCH334" si="2025">VCE301+VCE314+VCE327</f>
        <v>0</v>
      </c>
      <c r="VCF334" s="535">
        <f t="shared" si="2025"/>
        <v>0</v>
      </c>
      <c r="VCG334" s="535">
        <f t="shared" si="2025"/>
        <v>0</v>
      </c>
      <c r="VCH334" s="535">
        <f t="shared" si="2025"/>
        <v>0</v>
      </c>
      <c r="VCI334" s="2"/>
      <c r="VCJ334" s="402"/>
      <c r="VCK334" s="533" t="s">
        <v>287</v>
      </c>
      <c r="VCL334" s="2"/>
      <c r="VCM334" s="535">
        <f t="shared" ref="VCM334:VCP334" si="2026">VCM301+VCM314+VCM327</f>
        <v>0</v>
      </c>
      <c r="VCN334" s="535">
        <f t="shared" si="2026"/>
        <v>0</v>
      </c>
      <c r="VCO334" s="535">
        <f t="shared" si="2026"/>
        <v>0</v>
      </c>
      <c r="VCP334" s="535">
        <f t="shared" si="2026"/>
        <v>0</v>
      </c>
      <c r="VCQ334" s="2"/>
      <c r="VCR334" s="402"/>
      <c r="VCS334" s="533" t="s">
        <v>287</v>
      </c>
      <c r="VCT334" s="2"/>
      <c r="VCU334" s="535">
        <f t="shared" ref="VCU334:VCX334" si="2027">VCU301+VCU314+VCU327</f>
        <v>0</v>
      </c>
      <c r="VCV334" s="535">
        <f t="shared" si="2027"/>
        <v>0</v>
      </c>
      <c r="VCW334" s="535">
        <f t="shared" si="2027"/>
        <v>0</v>
      </c>
      <c r="VCX334" s="535">
        <f t="shared" si="2027"/>
        <v>0</v>
      </c>
      <c r="VCY334" s="2"/>
      <c r="VCZ334" s="402"/>
      <c r="VDA334" s="533" t="s">
        <v>287</v>
      </c>
      <c r="VDB334" s="2"/>
      <c r="VDC334" s="535">
        <f t="shared" ref="VDC334:VDF334" si="2028">VDC301+VDC314+VDC327</f>
        <v>0</v>
      </c>
      <c r="VDD334" s="535">
        <f t="shared" si="2028"/>
        <v>0</v>
      </c>
      <c r="VDE334" s="535">
        <f t="shared" si="2028"/>
        <v>0</v>
      </c>
      <c r="VDF334" s="535">
        <f t="shared" si="2028"/>
        <v>0</v>
      </c>
      <c r="VDG334" s="2"/>
      <c r="VDH334" s="402"/>
      <c r="VDI334" s="533" t="s">
        <v>287</v>
      </c>
      <c r="VDJ334" s="2"/>
      <c r="VDK334" s="535">
        <f t="shared" ref="VDK334:VDN334" si="2029">VDK301+VDK314+VDK327</f>
        <v>0</v>
      </c>
      <c r="VDL334" s="535">
        <f t="shared" si="2029"/>
        <v>0</v>
      </c>
      <c r="VDM334" s="535">
        <f t="shared" si="2029"/>
        <v>0</v>
      </c>
      <c r="VDN334" s="535">
        <f t="shared" si="2029"/>
        <v>0</v>
      </c>
      <c r="VDO334" s="2"/>
      <c r="VDP334" s="402"/>
      <c r="VDQ334" s="533" t="s">
        <v>287</v>
      </c>
      <c r="VDR334" s="2"/>
      <c r="VDS334" s="535">
        <f t="shared" ref="VDS334:VDV334" si="2030">VDS301+VDS314+VDS327</f>
        <v>0</v>
      </c>
      <c r="VDT334" s="535">
        <f t="shared" si="2030"/>
        <v>0</v>
      </c>
      <c r="VDU334" s="535">
        <f t="shared" si="2030"/>
        <v>0</v>
      </c>
      <c r="VDV334" s="535">
        <f t="shared" si="2030"/>
        <v>0</v>
      </c>
      <c r="VDW334" s="2"/>
      <c r="VDX334" s="402"/>
      <c r="VDY334" s="533" t="s">
        <v>287</v>
      </c>
      <c r="VDZ334" s="2"/>
      <c r="VEA334" s="535">
        <f t="shared" ref="VEA334:VED334" si="2031">VEA301+VEA314+VEA327</f>
        <v>0</v>
      </c>
      <c r="VEB334" s="535">
        <f t="shared" si="2031"/>
        <v>0</v>
      </c>
      <c r="VEC334" s="535">
        <f t="shared" si="2031"/>
        <v>0</v>
      </c>
      <c r="VED334" s="535">
        <f t="shared" si="2031"/>
        <v>0</v>
      </c>
      <c r="VEE334" s="2"/>
      <c r="VEF334" s="402"/>
      <c r="VEG334" s="533" t="s">
        <v>287</v>
      </c>
      <c r="VEH334" s="2"/>
      <c r="VEI334" s="535">
        <f t="shared" ref="VEI334:VEL334" si="2032">VEI301+VEI314+VEI327</f>
        <v>0</v>
      </c>
      <c r="VEJ334" s="535">
        <f t="shared" si="2032"/>
        <v>0</v>
      </c>
      <c r="VEK334" s="535">
        <f t="shared" si="2032"/>
        <v>0</v>
      </c>
      <c r="VEL334" s="535">
        <f t="shared" si="2032"/>
        <v>0</v>
      </c>
      <c r="VEM334" s="2"/>
      <c r="VEN334" s="402"/>
      <c r="VEO334" s="533" t="s">
        <v>287</v>
      </c>
      <c r="VEP334" s="2"/>
      <c r="VEQ334" s="535">
        <f t="shared" ref="VEQ334:VET334" si="2033">VEQ301+VEQ314+VEQ327</f>
        <v>0</v>
      </c>
      <c r="VER334" s="535">
        <f t="shared" si="2033"/>
        <v>0</v>
      </c>
      <c r="VES334" s="535">
        <f t="shared" si="2033"/>
        <v>0</v>
      </c>
      <c r="VET334" s="535">
        <f t="shared" si="2033"/>
        <v>0</v>
      </c>
      <c r="VEU334" s="2"/>
      <c r="VEV334" s="402"/>
      <c r="VEW334" s="533" t="s">
        <v>287</v>
      </c>
      <c r="VEX334" s="2"/>
      <c r="VEY334" s="535">
        <f t="shared" ref="VEY334:VFB334" si="2034">VEY301+VEY314+VEY327</f>
        <v>0</v>
      </c>
      <c r="VEZ334" s="535">
        <f t="shared" si="2034"/>
        <v>0</v>
      </c>
      <c r="VFA334" s="535">
        <f t="shared" si="2034"/>
        <v>0</v>
      </c>
      <c r="VFB334" s="535">
        <f t="shared" si="2034"/>
        <v>0</v>
      </c>
      <c r="VFC334" s="2"/>
      <c r="VFD334" s="402"/>
      <c r="VFE334" s="533" t="s">
        <v>287</v>
      </c>
      <c r="VFF334" s="2"/>
      <c r="VFG334" s="535">
        <f t="shared" ref="VFG334:VFJ334" si="2035">VFG301+VFG314+VFG327</f>
        <v>0</v>
      </c>
      <c r="VFH334" s="535">
        <f t="shared" si="2035"/>
        <v>0</v>
      </c>
      <c r="VFI334" s="535">
        <f t="shared" si="2035"/>
        <v>0</v>
      </c>
      <c r="VFJ334" s="535">
        <f t="shared" si="2035"/>
        <v>0</v>
      </c>
      <c r="VFK334" s="2"/>
      <c r="VFL334" s="402"/>
      <c r="VFM334" s="533" t="s">
        <v>287</v>
      </c>
      <c r="VFN334" s="2"/>
      <c r="VFO334" s="535">
        <f t="shared" ref="VFO334:VFR334" si="2036">VFO301+VFO314+VFO327</f>
        <v>0</v>
      </c>
      <c r="VFP334" s="535">
        <f t="shared" si="2036"/>
        <v>0</v>
      </c>
      <c r="VFQ334" s="535">
        <f t="shared" si="2036"/>
        <v>0</v>
      </c>
      <c r="VFR334" s="535">
        <f t="shared" si="2036"/>
        <v>0</v>
      </c>
      <c r="VFS334" s="2"/>
      <c r="VFT334" s="402"/>
      <c r="VFU334" s="533" t="s">
        <v>287</v>
      </c>
      <c r="VFV334" s="2"/>
      <c r="VFW334" s="535">
        <f t="shared" ref="VFW334:VFZ334" si="2037">VFW301+VFW314+VFW327</f>
        <v>0</v>
      </c>
      <c r="VFX334" s="535">
        <f t="shared" si="2037"/>
        <v>0</v>
      </c>
      <c r="VFY334" s="535">
        <f t="shared" si="2037"/>
        <v>0</v>
      </c>
      <c r="VFZ334" s="535">
        <f t="shared" si="2037"/>
        <v>0</v>
      </c>
      <c r="VGA334" s="2"/>
      <c r="VGB334" s="402"/>
      <c r="VGC334" s="533" t="s">
        <v>287</v>
      </c>
      <c r="VGD334" s="2"/>
      <c r="VGE334" s="535">
        <f t="shared" ref="VGE334:VGH334" si="2038">VGE301+VGE314+VGE327</f>
        <v>0</v>
      </c>
      <c r="VGF334" s="535">
        <f t="shared" si="2038"/>
        <v>0</v>
      </c>
      <c r="VGG334" s="535">
        <f t="shared" si="2038"/>
        <v>0</v>
      </c>
      <c r="VGH334" s="535">
        <f t="shared" si="2038"/>
        <v>0</v>
      </c>
      <c r="VGI334" s="2"/>
      <c r="VGJ334" s="402"/>
      <c r="VGK334" s="533" t="s">
        <v>287</v>
      </c>
      <c r="VGL334" s="2"/>
      <c r="VGM334" s="535">
        <f t="shared" ref="VGM334:VGP334" si="2039">VGM301+VGM314+VGM327</f>
        <v>0</v>
      </c>
      <c r="VGN334" s="535">
        <f t="shared" si="2039"/>
        <v>0</v>
      </c>
      <c r="VGO334" s="535">
        <f t="shared" si="2039"/>
        <v>0</v>
      </c>
      <c r="VGP334" s="535">
        <f t="shared" si="2039"/>
        <v>0</v>
      </c>
      <c r="VGQ334" s="2"/>
      <c r="VGR334" s="402"/>
      <c r="VGS334" s="533" t="s">
        <v>287</v>
      </c>
      <c r="VGT334" s="2"/>
      <c r="VGU334" s="535">
        <f t="shared" ref="VGU334:VGX334" si="2040">VGU301+VGU314+VGU327</f>
        <v>0</v>
      </c>
      <c r="VGV334" s="535">
        <f t="shared" si="2040"/>
        <v>0</v>
      </c>
      <c r="VGW334" s="535">
        <f t="shared" si="2040"/>
        <v>0</v>
      </c>
      <c r="VGX334" s="535">
        <f t="shared" si="2040"/>
        <v>0</v>
      </c>
      <c r="VGY334" s="2"/>
      <c r="VGZ334" s="402"/>
      <c r="VHA334" s="533" t="s">
        <v>287</v>
      </c>
      <c r="VHB334" s="2"/>
      <c r="VHC334" s="535">
        <f t="shared" ref="VHC334:VHF334" si="2041">VHC301+VHC314+VHC327</f>
        <v>0</v>
      </c>
      <c r="VHD334" s="535">
        <f t="shared" si="2041"/>
        <v>0</v>
      </c>
      <c r="VHE334" s="535">
        <f t="shared" si="2041"/>
        <v>0</v>
      </c>
      <c r="VHF334" s="535">
        <f t="shared" si="2041"/>
        <v>0</v>
      </c>
      <c r="VHG334" s="2"/>
      <c r="VHH334" s="402"/>
      <c r="VHI334" s="533" t="s">
        <v>287</v>
      </c>
      <c r="VHJ334" s="2"/>
      <c r="VHK334" s="535">
        <f t="shared" ref="VHK334:VHN334" si="2042">VHK301+VHK314+VHK327</f>
        <v>0</v>
      </c>
      <c r="VHL334" s="535">
        <f t="shared" si="2042"/>
        <v>0</v>
      </c>
      <c r="VHM334" s="535">
        <f t="shared" si="2042"/>
        <v>0</v>
      </c>
      <c r="VHN334" s="535">
        <f t="shared" si="2042"/>
        <v>0</v>
      </c>
      <c r="VHO334" s="2"/>
      <c r="VHP334" s="402"/>
      <c r="VHQ334" s="533" t="s">
        <v>287</v>
      </c>
      <c r="VHR334" s="2"/>
      <c r="VHS334" s="535">
        <f t="shared" ref="VHS334:VHV334" si="2043">VHS301+VHS314+VHS327</f>
        <v>0</v>
      </c>
      <c r="VHT334" s="535">
        <f t="shared" si="2043"/>
        <v>0</v>
      </c>
      <c r="VHU334" s="535">
        <f t="shared" si="2043"/>
        <v>0</v>
      </c>
      <c r="VHV334" s="535">
        <f t="shared" si="2043"/>
        <v>0</v>
      </c>
      <c r="VHW334" s="2"/>
      <c r="VHX334" s="402"/>
      <c r="VHY334" s="533" t="s">
        <v>287</v>
      </c>
      <c r="VHZ334" s="2"/>
      <c r="VIA334" s="535">
        <f t="shared" ref="VIA334:VID334" si="2044">VIA301+VIA314+VIA327</f>
        <v>0</v>
      </c>
      <c r="VIB334" s="535">
        <f t="shared" si="2044"/>
        <v>0</v>
      </c>
      <c r="VIC334" s="535">
        <f t="shared" si="2044"/>
        <v>0</v>
      </c>
      <c r="VID334" s="535">
        <f t="shared" si="2044"/>
        <v>0</v>
      </c>
      <c r="VIE334" s="2"/>
      <c r="VIF334" s="402"/>
      <c r="VIG334" s="533" t="s">
        <v>287</v>
      </c>
      <c r="VIH334" s="2"/>
      <c r="VII334" s="535">
        <f t="shared" ref="VII334:VIL334" si="2045">VII301+VII314+VII327</f>
        <v>0</v>
      </c>
      <c r="VIJ334" s="535">
        <f t="shared" si="2045"/>
        <v>0</v>
      </c>
      <c r="VIK334" s="535">
        <f t="shared" si="2045"/>
        <v>0</v>
      </c>
      <c r="VIL334" s="535">
        <f t="shared" si="2045"/>
        <v>0</v>
      </c>
      <c r="VIM334" s="2"/>
      <c r="VIN334" s="402"/>
      <c r="VIO334" s="533" t="s">
        <v>287</v>
      </c>
      <c r="VIP334" s="2"/>
      <c r="VIQ334" s="535">
        <f t="shared" ref="VIQ334:VIT334" si="2046">VIQ301+VIQ314+VIQ327</f>
        <v>0</v>
      </c>
      <c r="VIR334" s="535">
        <f t="shared" si="2046"/>
        <v>0</v>
      </c>
      <c r="VIS334" s="535">
        <f t="shared" si="2046"/>
        <v>0</v>
      </c>
      <c r="VIT334" s="535">
        <f t="shared" si="2046"/>
        <v>0</v>
      </c>
      <c r="VIU334" s="2"/>
      <c r="VIV334" s="402"/>
      <c r="VIW334" s="533" t="s">
        <v>287</v>
      </c>
      <c r="VIX334" s="2"/>
      <c r="VIY334" s="535">
        <f t="shared" ref="VIY334:VJB334" si="2047">VIY301+VIY314+VIY327</f>
        <v>0</v>
      </c>
      <c r="VIZ334" s="535">
        <f t="shared" si="2047"/>
        <v>0</v>
      </c>
      <c r="VJA334" s="535">
        <f t="shared" si="2047"/>
        <v>0</v>
      </c>
      <c r="VJB334" s="535">
        <f t="shared" si="2047"/>
        <v>0</v>
      </c>
      <c r="VJC334" s="2"/>
      <c r="VJD334" s="402"/>
      <c r="VJE334" s="533" t="s">
        <v>287</v>
      </c>
      <c r="VJF334" s="2"/>
      <c r="VJG334" s="535">
        <f t="shared" ref="VJG334:VJJ334" si="2048">VJG301+VJG314+VJG327</f>
        <v>0</v>
      </c>
      <c r="VJH334" s="535">
        <f t="shared" si="2048"/>
        <v>0</v>
      </c>
      <c r="VJI334" s="535">
        <f t="shared" si="2048"/>
        <v>0</v>
      </c>
      <c r="VJJ334" s="535">
        <f t="shared" si="2048"/>
        <v>0</v>
      </c>
      <c r="VJK334" s="2"/>
      <c r="VJL334" s="402"/>
      <c r="VJM334" s="533" t="s">
        <v>287</v>
      </c>
      <c r="VJN334" s="2"/>
      <c r="VJO334" s="535">
        <f t="shared" ref="VJO334:VJR334" si="2049">VJO301+VJO314+VJO327</f>
        <v>0</v>
      </c>
      <c r="VJP334" s="535">
        <f t="shared" si="2049"/>
        <v>0</v>
      </c>
      <c r="VJQ334" s="535">
        <f t="shared" si="2049"/>
        <v>0</v>
      </c>
      <c r="VJR334" s="535">
        <f t="shared" si="2049"/>
        <v>0</v>
      </c>
      <c r="VJS334" s="2"/>
      <c r="VJT334" s="402"/>
      <c r="VJU334" s="533" t="s">
        <v>287</v>
      </c>
      <c r="VJV334" s="2"/>
      <c r="VJW334" s="535">
        <f t="shared" ref="VJW334:VJZ334" si="2050">VJW301+VJW314+VJW327</f>
        <v>0</v>
      </c>
      <c r="VJX334" s="535">
        <f t="shared" si="2050"/>
        <v>0</v>
      </c>
      <c r="VJY334" s="535">
        <f t="shared" si="2050"/>
        <v>0</v>
      </c>
      <c r="VJZ334" s="535">
        <f t="shared" si="2050"/>
        <v>0</v>
      </c>
      <c r="VKA334" s="2"/>
      <c r="VKB334" s="402"/>
      <c r="VKC334" s="533" t="s">
        <v>287</v>
      </c>
      <c r="VKD334" s="2"/>
      <c r="VKE334" s="535">
        <f t="shared" ref="VKE334:VKH334" si="2051">VKE301+VKE314+VKE327</f>
        <v>0</v>
      </c>
      <c r="VKF334" s="535">
        <f t="shared" si="2051"/>
        <v>0</v>
      </c>
      <c r="VKG334" s="535">
        <f t="shared" si="2051"/>
        <v>0</v>
      </c>
      <c r="VKH334" s="535">
        <f t="shared" si="2051"/>
        <v>0</v>
      </c>
      <c r="VKI334" s="2"/>
      <c r="VKJ334" s="402"/>
      <c r="VKK334" s="533" t="s">
        <v>287</v>
      </c>
      <c r="VKL334" s="2"/>
      <c r="VKM334" s="535">
        <f t="shared" ref="VKM334:VKP334" si="2052">VKM301+VKM314+VKM327</f>
        <v>0</v>
      </c>
      <c r="VKN334" s="535">
        <f t="shared" si="2052"/>
        <v>0</v>
      </c>
      <c r="VKO334" s="535">
        <f t="shared" si="2052"/>
        <v>0</v>
      </c>
      <c r="VKP334" s="535">
        <f t="shared" si="2052"/>
        <v>0</v>
      </c>
      <c r="VKQ334" s="2"/>
      <c r="VKR334" s="402"/>
      <c r="VKS334" s="533" t="s">
        <v>287</v>
      </c>
      <c r="VKT334" s="2"/>
      <c r="VKU334" s="535">
        <f t="shared" ref="VKU334:VKX334" si="2053">VKU301+VKU314+VKU327</f>
        <v>0</v>
      </c>
      <c r="VKV334" s="535">
        <f t="shared" si="2053"/>
        <v>0</v>
      </c>
      <c r="VKW334" s="535">
        <f t="shared" si="2053"/>
        <v>0</v>
      </c>
      <c r="VKX334" s="535">
        <f t="shared" si="2053"/>
        <v>0</v>
      </c>
      <c r="VKY334" s="2"/>
      <c r="VKZ334" s="402"/>
      <c r="VLA334" s="533" t="s">
        <v>287</v>
      </c>
      <c r="VLB334" s="2"/>
      <c r="VLC334" s="535">
        <f t="shared" ref="VLC334:VLF334" si="2054">VLC301+VLC314+VLC327</f>
        <v>0</v>
      </c>
      <c r="VLD334" s="535">
        <f t="shared" si="2054"/>
        <v>0</v>
      </c>
      <c r="VLE334" s="535">
        <f t="shared" si="2054"/>
        <v>0</v>
      </c>
      <c r="VLF334" s="535">
        <f t="shared" si="2054"/>
        <v>0</v>
      </c>
      <c r="VLG334" s="2"/>
      <c r="VLH334" s="402"/>
      <c r="VLI334" s="533" t="s">
        <v>287</v>
      </c>
      <c r="VLJ334" s="2"/>
      <c r="VLK334" s="535">
        <f t="shared" ref="VLK334:VLN334" si="2055">VLK301+VLK314+VLK327</f>
        <v>0</v>
      </c>
      <c r="VLL334" s="535">
        <f t="shared" si="2055"/>
        <v>0</v>
      </c>
      <c r="VLM334" s="535">
        <f t="shared" si="2055"/>
        <v>0</v>
      </c>
      <c r="VLN334" s="535">
        <f t="shared" si="2055"/>
        <v>0</v>
      </c>
      <c r="VLO334" s="2"/>
      <c r="VLP334" s="402"/>
      <c r="VLQ334" s="533" t="s">
        <v>287</v>
      </c>
      <c r="VLR334" s="2"/>
      <c r="VLS334" s="535">
        <f t="shared" ref="VLS334:VLV334" si="2056">VLS301+VLS314+VLS327</f>
        <v>0</v>
      </c>
      <c r="VLT334" s="535">
        <f t="shared" si="2056"/>
        <v>0</v>
      </c>
      <c r="VLU334" s="535">
        <f t="shared" si="2056"/>
        <v>0</v>
      </c>
      <c r="VLV334" s="535">
        <f t="shared" si="2056"/>
        <v>0</v>
      </c>
      <c r="VLW334" s="2"/>
      <c r="VLX334" s="402"/>
      <c r="VLY334" s="533" t="s">
        <v>287</v>
      </c>
      <c r="VLZ334" s="2"/>
      <c r="VMA334" s="535">
        <f t="shared" ref="VMA334:VMD334" si="2057">VMA301+VMA314+VMA327</f>
        <v>0</v>
      </c>
      <c r="VMB334" s="535">
        <f t="shared" si="2057"/>
        <v>0</v>
      </c>
      <c r="VMC334" s="535">
        <f t="shared" si="2057"/>
        <v>0</v>
      </c>
      <c r="VMD334" s="535">
        <f t="shared" si="2057"/>
        <v>0</v>
      </c>
      <c r="VME334" s="2"/>
      <c r="VMF334" s="402"/>
      <c r="VMG334" s="533" t="s">
        <v>287</v>
      </c>
      <c r="VMH334" s="2"/>
      <c r="VMI334" s="535">
        <f t="shared" ref="VMI334:VML334" si="2058">VMI301+VMI314+VMI327</f>
        <v>0</v>
      </c>
      <c r="VMJ334" s="535">
        <f t="shared" si="2058"/>
        <v>0</v>
      </c>
      <c r="VMK334" s="535">
        <f t="shared" si="2058"/>
        <v>0</v>
      </c>
      <c r="VML334" s="535">
        <f t="shared" si="2058"/>
        <v>0</v>
      </c>
      <c r="VMM334" s="2"/>
      <c r="VMN334" s="402"/>
      <c r="VMO334" s="533" t="s">
        <v>287</v>
      </c>
      <c r="VMP334" s="2"/>
      <c r="VMQ334" s="535">
        <f t="shared" ref="VMQ334:VMT334" si="2059">VMQ301+VMQ314+VMQ327</f>
        <v>0</v>
      </c>
      <c r="VMR334" s="535">
        <f t="shared" si="2059"/>
        <v>0</v>
      </c>
      <c r="VMS334" s="535">
        <f t="shared" si="2059"/>
        <v>0</v>
      </c>
      <c r="VMT334" s="535">
        <f t="shared" si="2059"/>
        <v>0</v>
      </c>
      <c r="VMU334" s="2"/>
      <c r="VMV334" s="402"/>
      <c r="VMW334" s="533" t="s">
        <v>287</v>
      </c>
      <c r="VMX334" s="2"/>
      <c r="VMY334" s="535">
        <f t="shared" ref="VMY334:VNB334" si="2060">VMY301+VMY314+VMY327</f>
        <v>0</v>
      </c>
      <c r="VMZ334" s="535">
        <f t="shared" si="2060"/>
        <v>0</v>
      </c>
      <c r="VNA334" s="535">
        <f t="shared" si="2060"/>
        <v>0</v>
      </c>
      <c r="VNB334" s="535">
        <f t="shared" si="2060"/>
        <v>0</v>
      </c>
      <c r="VNC334" s="2"/>
      <c r="VND334" s="402"/>
      <c r="VNE334" s="533" t="s">
        <v>287</v>
      </c>
      <c r="VNF334" s="2"/>
      <c r="VNG334" s="535">
        <f t="shared" ref="VNG334:VNJ334" si="2061">VNG301+VNG314+VNG327</f>
        <v>0</v>
      </c>
      <c r="VNH334" s="535">
        <f t="shared" si="2061"/>
        <v>0</v>
      </c>
      <c r="VNI334" s="535">
        <f t="shared" si="2061"/>
        <v>0</v>
      </c>
      <c r="VNJ334" s="535">
        <f t="shared" si="2061"/>
        <v>0</v>
      </c>
      <c r="VNK334" s="2"/>
      <c r="VNL334" s="402"/>
      <c r="VNM334" s="533" t="s">
        <v>287</v>
      </c>
      <c r="VNN334" s="2"/>
      <c r="VNO334" s="535">
        <f t="shared" ref="VNO334:VNR334" si="2062">VNO301+VNO314+VNO327</f>
        <v>0</v>
      </c>
      <c r="VNP334" s="535">
        <f t="shared" si="2062"/>
        <v>0</v>
      </c>
      <c r="VNQ334" s="535">
        <f t="shared" si="2062"/>
        <v>0</v>
      </c>
      <c r="VNR334" s="535">
        <f t="shared" si="2062"/>
        <v>0</v>
      </c>
      <c r="VNS334" s="2"/>
      <c r="VNT334" s="402"/>
      <c r="VNU334" s="533" t="s">
        <v>287</v>
      </c>
      <c r="VNV334" s="2"/>
      <c r="VNW334" s="535">
        <f t="shared" ref="VNW334:VNZ334" si="2063">VNW301+VNW314+VNW327</f>
        <v>0</v>
      </c>
      <c r="VNX334" s="535">
        <f t="shared" si="2063"/>
        <v>0</v>
      </c>
      <c r="VNY334" s="535">
        <f t="shared" si="2063"/>
        <v>0</v>
      </c>
      <c r="VNZ334" s="535">
        <f t="shared" si="2063"/>
        <v>0</v>
      </c>
      <c r="VOA334" s="2"/>
      <c r="VOB334" s="402"/>
      <c r="VOC334" s="533" t="s">
        <v>287</v>
      </c>
      <c r="VOD334" s="2"/>
      <c r="VOE334" s="535">
        <f t="shared" ref="VOE334:VOH334" si="2064">VOE301+VOE314+VOE327</f>
        <v>0</v>
      </c>
      <c r="VOF334" s="535">
        <f t="shared" si="2064"/>
        <v>0</v>
      </c>
      <c r="VOG334" s="535">
        <f t="shared" si="2064"/>
        <v>0</v>
      </c>
      <c r="VOH334" s="535">
        <f t="shared" si="2064"/>
        <v>0</v>
      </c>
      <c r="VOI334" s="2"/>
      <c r="VOJ334" s="402"/>
      <c r="VOK334" s="533" t="s">
        <v>287</v>
      </c>
      <c r="VOL334" s="2"/>
      <c r="VOM334" s="535">
        <f t="shared" ref="VOM334:VOP334" si="2065">VOM301+VOM314+VOM327</f>
        <v>0</v>
      </c>
      <c r="VON334" s="535">
        <f t="shared" si="2065"/>
        <v>0</v>
      </c>
      <c r="VOO334" s="535">
        <f t="shared" si="2065"/>
        <v>0</v>
      </c>
      <c r="VOP334" s="535">
        <f t="shared" si="2065"/>
        <v>0</v>
      </c>
      <c r="VOQ334" s="2"/>
      <c r="VOR334" s="402"/>
      <c r="VOS334" s="533" t="s">
        <v>287</v>
      </c>
      <c r="VOT334" s="2"/>
      <c r="VOU334" s="535">
        <f t="shared" ref="VOU334:VOX334" si="2066">VOU301+VOU314+VOU327</f>
        <v>0</v>
      </c>
      <c r="VOV334" s="535">
        <f t="shared" si="2066"/>
        <v>0</v>
      </c>
      <c r="VOW334" s="535">
        <f t="shared" si="2066"/>
        <v>0</v>
      </c>
      <c r="VOX334" s="535">
        <f t="shared" si="2066"/>
        <v>0</v>
      </c>
      <c r="VOY334" s="2"/>
      <c r="VOZ334" s="402"/>
      <c r="VPA334" s="533" t="s">
        <v>287</v>
      </c>
      <c r="VPB334" s="2"/>
      <c r="VPC334" s="535">
        <f t="shared" ref="VPC334:VPF334" si="2067">VPC301+VPC314+VPC327</f>
        <v>0</v>
      </c>
      <c r="VPD334" s="535">
        <f t="shared" si="2067"/>
        <v>0</v>
      </c>
      <c r="VPE334" s="535">
        <f t="shared" si="2067"/>
        <v>0</v>
      </c>
      <c r="VPF334" s="535">
        <f t="shared" si="2067"/>
        <v>0</v>
      </c>
      <c r="VPG334" s="2"/>
      <c r="VPH334" s="402"/>
      <c r="VPI334" s="533" t="s">
        <v>287</v>
      </c>
      <c r="VPJ334" s="2"/>
      <c r="VPK334" s="535">
        <f t="shared" ref="VPK334:VPN334" si="2068">VPK301+VPK314+VPK327</f>
        <v>0</v>
      </c>
      <c r="VPL334" s="535">
        <f t="shared" si="2068"/>
        <v>0</v>
      </c>
      <c r="VPM334" s="535">
        <f t="shared" si="2068"/>
        <v>0</v>
      </c>
      <c r="VPN334" s="535">
        <f t="shared" si="2068"/>
        <v>0</v>
      </c>
      <c r="VPO334" s="2"/>
      <c r="VPP334" s="402"/>
      <c r="VPQ334" s="533" t="s">
        <v>287</v>
      </c>
      <c r="VPR334" s="2"/>
      <c r="VPS334" s="535">
        <f t="shared" ref="VPS334:VPV334" si="2069">VPS301+VPS314+VPS327</f>
        <v>0</v>
      </c>
      <c r="VPT334" s="535">
        <f t="shared" si="2069"/>
        <v>0</v>
      </c>
      <c r="VPU334" s="535">
        <f t="shared" si="2069"/>
        <v>0</v>
      </c>
      <c r="VPV334" s="535">
        <f t="shared" si="2069"/>
        <v>0</v>
      </c>
      <c r="VPW334" s="2"/>
      <c r="VPX334" s="402"/>
      <c r="VPY334" s="533" t="s">
        <v>287</v>
      </c>
      <c r="VPZ334" s="2"/>
      <c r="VQA334" s="535">
        <f t="shared" ref="VQA334:VQD334" si="2070">VQA301+VQA314+VQA327</f>
        <v>0</v>
      </c>
      <c r="VQB334" s="535">
        <f t="shared" si="2070"/>
        <v>0</v>
      </c>
      <c r="VQC334" s="535">
        <f t="shared" si="2070"/>
        <v>0</v>
      </c>
      <c r="VQD334" s="535">
        <f t="shared" si="2070"/>
        <v>0</v>
      </c>
      <c r="VQE334" s="2"/>
      <c r="VQF334" s="402"/>
      <c r="VQG334" s="533" t="s">
        <v>287</v>
      </c>
      <c r="VQH334" s="2"/>
      <c r="VQI334" s="535">
        <f t="shared" ref="VQI334:VQL334" si="2071">VQI301+VQI314+VQI327</f>
        <v>0</v>
      </c>
      <c r="VQJ334" s="535">
        <f t="shared" si="2071"/>
        <v>0</v>
      </c>
      <c r="VQK334" s="535">
        <f t="shared" si="2071"/>
        <v>0</v>
      </c>
      <c r="VQL334" s="535">
        <f t="shared" si="2071"/>
        <v>0</v>
      </c>
      <c r="VQM334" s="2"/>
      <c r="VQN334" s="402"/>
      <c r="VQO334" s="533" t="s">
        <v>287</v>
      </c>
      <c r="VQP334" s="2"/>
      <c r="VQQ334" s="535">
        <f t="shared" ref="VQQ334:VQT334" si="2072">VQQ301+VQQ314+VQQ327</f>
        <v>0</v>
      </c>
      <c r="VQR334" s="535">
        <f t="shared" si="2072"/>
        <v>0</v>
      </c>
      <c r="VQS334" s="535">
        <f t="shared" si="2072"/>
        <v>0</v>
      </c>
      <c r="VQT334" s="535">
        <f t="shared" si="2072"/>
        <v>0</v>
      </c>
      <c r="VQU334" s="2"/>
      <c r="VQV334" s="402"/>
      <c r="VQW334" s="533" t="s">
        <v>287</v>
      </c>
      <c r="VQX334" s="2"/>
      <c r="VQY334" s="535">
        <f t="shared" ref="VQY334:VRB334" si="2073">VQY301+VQY314+VQY327</f>
        <v>0</v>
      </c>
      <c r="VQZ334" s="535">
        <f t="shared" si="2073"/>
        <v>0</v>
      </c>
      <c r="VRA334" s="535">
        <f t="shared" si="2073"/>
        <v>0</v>
      </c>
      <c r="VRB334" s="535">
        <f t="shared" si="2073"/>
        <v>0</v>
      </c>
      <c r="VRC334" s="2"/>
      <c r="VRD334" s="402"/>
      <c r="VRE334" s="533" t="s">
        <v>287</v>
      </c>
      <c r="VRF334" s="2"/>
      <c r="VRG334" s="535">
        <f t="shared" ref="VRG334:VRJ334" si="2074">VRG301+VRG314+VRG327</f>
        <v>0</v>
      </c>
      <c r="VRH334" s="535">
        <f t="shared" si="2074"/>
        <v>0</v>
      </c>
      <c r="VRI334" s="535">
        <f t="shared" si="2074"/>
        <v>0</v>
      </c>
      <c r="VRJ334" s="535">
        <f t="shared" si="2074"/>
        <v>0</v>
      </c>
      <c r="VRK334" s="2"/>
      <c r="VRL334" s="402"/>
      <c r="VRM334" s="533" t="s">
        <v>287</v>
      </c>
      <c r="VRN334" s="2"/>
      <c r="VRO334" s="535">
        <f t="shared" ref="VRO334:VRR334" si="2075">VRO301+VRO314+VRO327</f>
        <v>0</v>
      </c>
      <c r="VRP334" s="535">
        <f t="shared" si="2075"/>
        <v>0</v>
      </c>
      <c r="VRQ334" s="535">
        <f t="shared" si="2075"/>
        <v>0</v>
      </c>
      <c r="VRR334" s="535">
        <f t="shared" si="2075"/>
        <v>0</v>
      </c>
      <c r="VRS334" s="2"/>
      <c r="VRT334" s="402"/>
      <c r="VRU334" s="533" t="s">
        <v>287</v>
      </c>
      <c r="VRV334" s="2"/>
      <c r="VRW334" s="535">
        <f t="shared" ref="VRW334:VRZ334" si="2076">VRW301+VRW314+VRW327</f>
        <v>0</v>
      </c>
      <c r="VRX334" s="535">
        <f t="shared" si="2076"/>
        <v>0</v>
      </c>
      <c r="VRY334" s="535">
        <f t="shared" si="2076"/>
        <v>0</v>
      </c>
      <c r="VRZ334" s="535">
        <f t="shared" si="2076"/>
        <v>0</v>
      </c>
      <c r="VSA334" s="2"/>
      <c r="VSB334" s="402"/>
      <c r="VSC334" s="533" t="s">
        <v>287</v>
      </c>
      <c r="VSD334" s="2"/>
      <c r="VSE334" s="535">
        <f t="shared" ref="VSE334:VSH334" si="2077">VSE301+VSE314+VSE327</f>
        <v>0</v>
      </c>
      <c r="VSF334" s="535">
        <f t="shared" si="2077"/>
        <v>0</v>
      </c>
      <c r="VSG334" s="535">
        <f t="shared" si="2077"/>
        <v>0</v>
      </c>
      <c r="VSH334" s="535">
        <f t="shared" si="2077"/>
        <v>0</v>
      </c>
      <c r="VSI334" s="2"/>
      <c r="VSJ334" s="402"/>
      <c r="VSK334" s="533" t="s">
        <v>287</v>
      </c>
      <c r="VSL334" s="2"/>
      <c r="VSM334" s="535">
        <f t="shared" ref="VSM334:VSP334" si="2078">VSM301+VSM314+VSM327</f>
        <v>0</v>
      </c>
      <c r="VSN334" s="535">
        <f t="shared" si="2078"/>
        <v>0</v>
      </c>
      <c r="VSO334" s="535">
        <f t="shared" si="2078"/>
        <v>0</v>
      </c>
      <c r="VSP334" s="535">
        <f t="shared" si="2078"/>
        <v>0</v>
      </c>
      <c r="VSQ334" s="2"/>
      <c r="VSR334" s="402"/>
      <c r="VSS334" s="533" t="s">
        <v>287</v>
      </c>
      <c r="VST334" s="2"/>
      <c r="VSU334" s="535">
        <f t="shared" ref="VSU334:VSX334" si="2079">VSU301+VSU314+VSU327</f>
        <v>0</v>
      </c>
      <c r="VSV334" s="535">
        <f t="shared" si="2079"/>
        <v>0</v>
      </c>
      <c r="VSW334" s="535">
        <f t="shared" si="2079"/>
        <v>0</v>
      </c>
      <c r="VSX334" s="535">
        <f t="shared" si="2079"/>
        <v>0</v>
      </c>
      <c r="VSY334" s="2"/>
      <c r="VSZ334" s="402"/>
      <c r="VTA334" s="533" t="s">
        <v>287</v>
      </c>
      <c r="VTB334" s="2"/>
      <c r="VTC334" s="535">
        <f t="shared" ref="VTC334:VTF334" si="2080">VTC301+VTC314+VTC327</f>
        <v>0</v>
      </c>
      <c r="VTD334" s="535">
        <f t="shared" si="2080"/>
        <v>0</v>
      </c>
      <c r="VTE334" s="535">
        <f t="shared" si="2080"/>
        <v>0</v>
      </c>
      <c r="VTF334" s="535">
        <f t="shared" si="2080"/>
        <v>0</v>
      </c>
      <c r="VTG334" s="2"/>
      <c r="VTH334" s="402"/>
      <c r="VTI334" s="533" t="s">
        <v>287</v>
      </c>
      <c r="VTJ334" s="2"/>
      <c r="VTK334" s="535">
        <f t="shared" ref="VTK334:VTN334" si="2081">VTK301+VTK314+VTK327</f>
        <v>0</v>
      </c>
      <c r="VTL334" s="535">
        <f t="shared" si="2081"/>
        <v>0</v>
      </c>
      <c r="VTM334" s="535">
        <f t="shared" si="2081"/>
        <v>0</v>
      </c>
      <c r="VTN334" s="535">
        <f t="shared" si="2081"/>
        <v>0</v>
      </c>
      <c r="VTO334" s="2"/>
      <c r="VTP334" s="402"/>
      <c r="VTQ334" s="533" t="s">
        <v>287</v>
      </c>
      <c r="VTR334" s="2"/>
      <c r="VTS334" s="535">
        <f t="shared" ref="VTS334:VTV334" si="2082">VTS301+VTS314+VTS327</f>
        <v>0</v>
      </c>
      <c r="VTT334" s="535">
        <f t="shared" si="2082"/>
        <v>0</v>
      </c>
      <c r="VTU334" s="535">
        <f t="shared" si="2082"/>
        <v>0</v>
      </c>
      <c r="VTV334" s="535">
        <f t="shared" si="2082"/>
        <v>0</v>
      </c>
      <c r="VTW334" s="2"/>
      <c r="VTX334" s="402"/>
      <c r="VTY334" s="533" t="s">
        <v>287</v>
      </c>
      <c r="VTZ334" s="2"/>
      <c r="VUA334" s="535">
        <f t="shared" ref="VUA334:VUD334" si="2083">VUA301+VUA314+VUA327</f>
        <v>0</v>
      </c>
      <c r="VUB334" s="535">
        <f t="shared" si="2083"/>
        <v>0</v>
      </c>
      <c r="VUC334" s="535">
        <f t="shared" si="2083"/>
        <v>0</v>
      </c>
      <c r="VUD334" s="535">
        <f t="shared" si="2083"/>
        <v>0</v>
      </c>
      <c r="VUE334" s="2"/>
      <c r="VUF334" s="402"/>
      <c r="VUG334" s="533" t="s">
        <v>287</v>
      </c>
      <c r="VUH334" s="2"/>
      <c r="VUI334" s="535">
        <f t="shared" ref="VUI334:VUL334" si="2084">VUI301+VUI314+VUI327</f>
        <v>0</v>
      </c>
      <c r="VUJ334" s="535">
        <f t="shared" si="2084"/>
        <v>0</v>
      </c>
      <c r="VUK334" s="535">
        <f t="shared" si="2084"/>
        <v>0</v>
      </c>
      <c r="VUL334" s="535">
        <f t="shared" si="2084"/>
        <v>0</v>
      </c>
      <c r="VUM334" s="2"/>
      <c r="VUN334" s="402"/>
      <c r="VUO334" s="533" t="s">
        <v>287</v>
      </c>
      <c r="VUP334" s="2"/>
      <c r="VUQ334" s="535">
        <f t="shared" ref="VUQ334:VUT334" si="2085">VUQ301+VUQ314+VUQ327</f>
        <v>0</v>
      </c>
      <c r="VUR334" s="535">
        <f t="shared" si="2085"/>
        <v>0</v>
      </c>
      <c r="VUS334" s="535">
        <f t="shared" si="2085"/>
        <v>0</v>
      </c>
      <c r="VUT334" s="535">
        <f t="shared" si="2085"/>
        <v>0</v>
      </c>
      <c r="VUU334" s="2"/>
      <c r="VUV334" s="402"/>
      <c r="VUW334" s="533" t="s">
        <v>287</v>
      </c>
      <c r="VUX334" s="2"/>
      <c r="VUY334" s="535">
        <f t="shared" ref="VUY334:VVB334" si="2086">VUY301+VUY314+VUY327</f>
        <v>0</v>
      </c>
      <c r="VUZ334" s="535">
        <f t="shared" si="2086"/>
        <v>0</v>
      </c>
      <c r="VVA334" s="535">
        <f t="shared" si="2086"/>
        <v>0</v>
      </c>
      <c r="VVB334" s="535">
        <f t="shared" si="2086"/>
        <v>0</v>
      </c>
      <c r="VVC334" s="2"/>
      <c r="VVD334" s="402"/>
      <c r="VVE334" s="533" t="s">
        <v>287</v>
      </c>
      <c r="VVF334" s="2"/>
      <c r="VVG334" s="535">
        <f t="shared" ref="VVG334:VVJ334" si="2087">VVG301+VVG314+VVG327</f>
        <v>0</v>
      </c>
      <c r="VVH334" s="535">
        <f t="shared" si="2087"/>
        <v>0</v>
      </c>
      <c r="VVI334" s="535">
        <f t="shared" si="2087"/>
        <v>0</v>
      </c>
      <c r="VVJ334" s="535">
        <f t="shared" si="2087"/>
        <v>0</v>
      </c>
      <c r="VVK334" s="2"/>
      <c r="VVL334" s="402"/>
      <c r="VVM334" s="533" t="s">
        <v>287</v>
      </c>
      <c r="VVN334" s="2"/>
      <c r="VVO334" s="535">
        <f t="shared" ref="VVO334:VVR334" si="2088">VVO301+VVO314+VVO327</f>
        <v>0</v>
      </c>
      <c r="VVP334" s="535">
        <f t="shared" si="2088"/>
        <v>0</v>
      </c>
      <c r="VVQ334" s="535">
        <f t="shared" si="2088"/>
        <v>0</v>
      </c>
      <c r="VVR334" s="535">
        <f t="shared" si="2088"/>
        <v>0</v>
      </c>
      <c r="VVS334" s="2"/>
      <c r="VVT334" s="402"/>
      <c r="VVU334" s="533" t="s">
        <v>287</v>
      </c>
      <c r="VVV334" s="2"/>
      <c r="VVW334" s="535">
        <f t="shared" ref="VVW334:VVZ334" si="2089">VVW301+VVW314+VVW327</f>
        <v>0</v>
      </c>
      <c r="VVX334" s="535">
        <f t="shared" si="2089"/>
        <v>0</v>
      </c>
      <c r="VVY334" s="535">
        <f t="shared" si="2089"/>
        <v>0</v>
      </c>
      <c r="VVZ334" s="535">
        <f t="shared" si="2089"/>
        <v>0</v>
      </c>
      <c r="VWA334" s="2"/>
      <c r="VWB334" s="402"/>
      <c r="VWC334" s="533" t="s">
        <v>287</v>
      </c>
      <c r="VWD334" s="2"/>
      <c r="VWE334" s="535">
        <f t="shared" ref="VWE334:VWH334" si="2090">VWE301+VWE314+VWE327</f>
        <v>0</v>
      </c>
      <c r="VWF334" s="535">
        <f t="shared" si="2090"/>
        <v>0</v>
      </c>
      <c r="VWG334" s="535">
        <f t="shared" si="2090"/>
        <v>0</v>
      </c>
      <c r="VWH334" s="535">
        <f t="shared" si="2090"/>
        <v>0</v>
      </c>
      <c r="VWI334" s="2"/>
      <c r="VWJ334" s="402"/>
      <c r="VWK334" s="533" t="s">
        <v>287</v>
      </c>
      <c r="VWL334" s="2"/>
      <c r="VWM334" s="535">
        <f t="shared" ref="VWM334:VWP334" si="2091">VWM301+VWM314+VWM327</f>
        <v>0</v>
      </c>
      <c r="VWN334" s="535">
        <f t="shared" si="2091"/>
        <v>0</v>
      </c>
      <c r="VWO334" s="535">
        <f t="shared" si="2091"/>
        <v>0</v>
      </c>
      <c r="VWP334" s="535">
        <f t="shared" si="2091"/>
        <v>0</v>
      </c>
      <c r="VWQ334" s="2"/>
      <c r="VWR334" s="402"/>
      <c r="VWS334" s="533" t="s">
        <v>287</v>
      </c>
      <c r="VWT334" s="2"/>
      <c r="VWU334" s="535">
        <f t="shared" ref="VWU334:VWX334" si="2092">VWU301+VWU314+VWU327</f>
        <v>0</v>
      </c>
      <c r="VWV334" s="535">
        <f t="shared" si="2092"/>
        <v>0</v>
      </c>
      <c r="VWW334" s="535">
        <f t="shared" si="2092"/>
        <v>0</v>
      </c>
      <c r="VWX334" s="535">
        <f t="shared" si="2092"/>
        <v>0</v>
      </c>
      <c r="VWY334" s="2"/>
      <c r="VWZ334" s="402"/>
      <c r="VXA334" s="533" t="s">
        <v>287</v>
      </c>
      <c r="VXB334" s="2"/>
      <c r="VXC334" s="535">
        <f t="shared" ref="VXC334:VXF334" si="2093">VXC301+VXC314+VXC327</f>
        <v>0</v>
      </c>
      <c r="VXD334" s="535">
        <f t="shared" si="2093"/>
        <v>0</v>
      </c>
      <c r="VXE334" s="535">
        <f t="shared" si="2093"/>
        <v>0</v>
      </c>
      <c r="VXF334" s="535">
        <f t="shared" si="2093"/>
        <v>0</v>
      </c>
      <c r="VXG334" s="2"/>
      <c r="VXH334" s="402"/>
      <c r="VXI334" s="533" t="s">
        <v>287</v>
      </c>
      <c r="VXJ334" s="2"/>
      <c r="VXK334" s="535">
        <f t="shared" ref="VXK334:VXN334" si="2094">VXK301+VXK314+VXK327</f>
        <v>0</v>
      </c>
      <c r="VXL334" s="535">
        <f t="shared" si="2094"/>
        <v>0</v>
      </c>
      <c r="VXM334" s="535">
        <f t="shared" si="2094"/>
        <v>0</v>
      </c>
      <c r="VXN334" s="535">
        <f t="shared" si="2094"/>
        <v>0</v>
      </c>
      <c r="VXO334" s="2"/>
      <c r="VXP334" s="402"/>
      <c r="VXQ334" s="533" t="s">
        <v>287</v>
      </c>
      <c r="VXR334" s="2"/>
      <c r="VXS334" s="535">
        <f t="shared" ref="VXS334:VXV334" si="2095">VXS301+VXS314+VXS327</f>
        <v>0</v>
      </c>
      <c r="VXT334" s="535">
        <f t="shared" si="2095"/>
        <v>0</v>
      </c>
      <c r="VXU334" s="535">
        <f t="shared" si="2095"/>
        <v>0</v>
      </c>
      <c r="VXV334" s="535">
        <f t="shared" si="2095"/>
        <v>0</v>
      </c>
      <c r="VXW334" s="2"/>
      <c r="VXX334" s="402"/>
      <c r="VXY334" s="533" t="s">
        <v>287</v>
      </c>
      <c r="VXZ334" s="2"/>
      <c r="VYA334" s="535">
        <f t="shared" ref="VYA334:VYD334" si="2096">VYA301+VYA314+VYA327</f>
        <v>0</v>
      </c>
      <c r="VYB334" s="535">
        <f t="shared" si="2096"/>
        <v>0</v>
      </c>
      <c r="VYC334" s="535">
        <f t="shared" si="2096"/>
        <v>0</v>
      </c>
      <c r="VYD334" s="535">
        <f t="shared" si="2096"/>
        <v>0</v>
      </c>
      <c r="VYE334" s="2"/>
      <c r="VYF334" s="402"/>
      <c r="VYG334" s="533" t="s">
        <v>287</v>
      </c>
      <c r="VYH334" s="2"/>
      <c r="VYI334" s="535">
        <f t="shared" ref="VYI334:VYL334" si="2097">VYI301+VYI314+VYI327</f>
        <v>0</v>
      </c>
      <c r="VYJ334" s="535">
        <f t="shared" si="2097"/>
        <v>0</v>
      </c>
      <c r="VYK334" s="535">
        <f t="shared" si="2097"/>
        <v>0</v>
      </c>
      <c r="VYL334" s="535">
        <f t="shared" si="2097"/>
        <v>0</v>
      </c>
      <c r="VYM334" s="2"/>
      <c r="VYN334" s="402"/>
      <c r="VYO334" s="533" t="s">
        <v>287</v>
      </c>
      <c r="VYP334" s="2"/>
      <c r="VYQ334" s="535">
        <f t="shared" ref="VYQ334:VYT334" si="2098">VYQ301+VYQ314+VYQ327</f>
        <v>0</v>
      </c>
      <c r="VYR334" s="535">
        <f t="shared" si="2098"/>
        <v>0</v>
      </c>
      <c r="VYS334" s="535">
        <f t="shared" si="2098"/>
        <v>0</v>
      </c>
      <c r="VYT334" s="535">
        <f t="shared" si="2098"/>
        <v>0</v>
      </c>
      <c r="VYU334" s="2"/>
      <c r="VYV334" s="402"/>
      <c r="VYW334" s="533" t="s">
        <v>287</v>
      </c>
      <c r="VYX334" s="2"/>
      <c r="VYY334" s="535">
        <f t="shared" ref="VYY334:VZB334" si="2099">VYY301+VYY314+VYY327</f>
        <v>0</v>
      </c>
      <c r="VYZ334" s="535">
        <f t="shared" si="2099"/>
        <v>0</v>
      </c>
      <c r="VZA334" s="535">
        <f t="shared" si="2099"/>
        <v>0</v>
      </c>
      <c r="VZB334" s="535">
        <f t="shared" si="2099"/>
        <v>0</v>
      </c>
      <c r="VZC334" s="2"/>
      <c r="VZD334" s="402"/>
      <c r="VZE334" s="533" t="s">
        <v>287</v>
      </c>
      <c r="VZF334" s="2"/>
      <c r="VZG334" s="535">
        <f t="shared" ref="VZG334:VZJ334" si="2100">VZG301+VZG314+VZG327</f>
        <v>0</v>
      </c>
      <c r="VZH334" s="535">
        <f t="shared" si="2100"/>
        <v>0</v>
      </c>
      <c r="VZI334" s="535">
        <f t="shared" si="2100"/>
        <v>0</v>
      </c>
      <c r="VZJ334" s="535">
        <f t="shared" si="2100"/>
        <v>0</v>
      </c>
      <c r="VZK334" s="2"/>
      <c r="VZL334" s="402"/>
      <c r="VZM334" s="533" t="s">
        <v>287</v>
      </c>
      <c r="VZN334" s="2"/>
      <c r="VZO334" s="535">
        <f t="shared" ref="VZO334:VZR334" si="2101">VZO301+VZO314+VZO327</f>
        <v>0</v>
      </c>
      <c r="VZP334" s="535">
        <f t="shared" si="2101"/>
        <v>0</v>
      </c>
      <c r="VZQ334" s="535">
        <f t="shared" si="2101"/>
        <v>0</v>
      </c>
      <c r="VZR334" s="535">
        <f t="shared" si="2101"/>
        <v>0</v>
      </c>
      <c r="VZS334" s="2"/>
      <c r="VZT334" s="402"/>
      <c r="VZU334" s="533" t="s">
        <v>287</v>
      </c>
      <c r="VZV334" s="2"/>
      <c r="VZW334" s="535">
        <f t="shared" ref="VZW334:VZZ334" si="2102">VZW301+VZW314+VZW327</f>
        <v>0</v>
      </c>
      <c r="VZX334" s="535">
        <f t="shared" si="2102"/>
        <v>0</v>
      </c>
      <c r="VZY334" s="535">
        <f t="shared" si="2102"/>
        <v>0</v>
      </c>
      <c r="VZZ334" s="535">
        <f t="shared" si="2102"/>
        <v>0</v>
      </c>
      <c r="WAA334" s="2"/>
      <c r="WAB334" s="402"/>
      <c r="WAC334" s="533" t="s">
        <v>287</v>
      </c>
      <c r="WAD334" s="2"/>
      <c r="WAE334" s="535">
        <f t="shared" ref="WAE334:WAH334" si="2103">WAE301+WAE314+WAE327</f>
        <v>0</v>
      </c>
      <c r="WAF334" s="535">
        <f t="shared" si="2103"/>
        <v>0</v>
      </c>
      <c r="WAG334" s="535">
        <f t="shared" si="2103"/>
        <v>0</v>
      </c>
      <c r="WAH334" s="535">
        <f t="shared" si="2103"/>
        <v>0</v>
      </c>
      <c r="WAI334" s="2"/>
      <c r="WAJ334" s="402"/>
      <c r="WAK334" s="533" t="s">
        <v>287</v>
      </c>
      <c r="WAL334" s="2"/>
      <c r="WAM334" s="535">
        <f t="shared" ref="WAM334:WAP334" si="2104">WAM301+WAM314+WAM327</f>
        <v>0</v>
      </c>
      <c r="WAN334" s="535">
        <f t="shared" si="2104"/>
        <v>0</v>
      </c>
      <c r="WAO334" s="535">
        <f t="shared" si="2104"/>
        <v>0</v>
      </c>
      <c r="WAP334" s="535">
        <f t="shared" si="2104"/>
        <v>0</v>
      </c>
      <c r="WAQ334" s="2"/>
      <c r="WAR334" s="402"/>
      <c r="WAS334" s="533" t="s">
        <v>287</v>
      </c>
      <c r="WAT334" s="2"/>
      <c r="WAU334" s="535">
        <f t="shared" ref="WAU334:WAX334" si="2105">WAU301+WAU314+WAU327</f>
        <v>0</v>
      </c>
      <c r="WAV334" s="535">
        <f t="shared" si="2105"/>
        <v>0</v>
      </c>
      <c r="WAW334" s="535">
        <f t="shared" si="2105"/>
        <v>0</v>
      </c>
      <c r="WAX334" s="535">
        <f t="shared" si="2105"/>
        <v>0</v>
      </c>
      <c r="WAY334" s="2"/>
      <c r="WAZ334" s="402"/>
      <c r="WBA334" s="533" t="s">
        <v>287</v>
      </c>
      <c r="WBB334" s="2"/>
      <c r="WBC334" s="535">
        <f t="shared" ref="WBC334:WBF334" si="2106">WBC301+WBC314+WBC327</f>
        <v>0</v>
      </c>
      <c r="WBD334" s="535">
        <f t="shared" si="2106"/>
        <v>0</v>
      </c>
      <c r="WBE334" s="535">
        <f t="shared" si="2106"/>
        <v>0</v>
      </c>
      <c r="WBF334" s="535">
        <f t="shared" si="2106"/>
        <v>0</v>
      </c>
      <c r="WBG334" s="2"/>
      <c r="WBH334" s="402"/>
      <c r="WBI334" s="533" t="s">
        <v>287</v>
      </c>
      <c r="WBJ334" s="2"/>
      <c r="WBK334" s="535">
        <f t="shared" ref="WBK334:WBN334" si="2107">WBK301+WBK314+WBK327</f>
        <v>0</v>
      </c>
      <c r="WBL334" s="535">
        <f t="shared" si="2107"/>
        <v>0</v>
      </c>
      <c r="WBM334" s="535">
        <f t="shared" si="2107"/>
        <v>0</v>
      </c>
      <c r="WBN334" s="535">
        <f t="shared" si="2107"/>
        <v>0</v>
      </c>
      <c r="WBO334" s="2"/>
      <c r="WBP334" s="402"/>
      <c r="WBQ334" s="533" t="s">
        <v>287</v>
      </c>
      <c r="WBR334" s="2"/>
      <c r="WBS334" s="535">
        <f t="shared" ref="WBS334:WBV334" si="2108">WBS301+WBS314+WBS327</f>
        <v>0</v>
      </c>
      <c r="WBT334" s="535">
        <f t="shared" si="2108"/>
        <v>0</v>
      </c>
      <c r="WBU334" s="535">
        <f t="shared" si="2108"/>
        <v>0</v>
      </c>
      <c r="WBV334" s="535">
        <f t="shared" si="2108"/>
        <v>0</v>
      </c>
      <c r="WBW334" s="2"/>
      <c r="WBX334" s="402"/>
      <c r="WBY334" s="533" t="s">
        <v>287</v>
      </c>
      <c r="WBZ334" s="2"/>
      <c r="WCA334" s="535">
        <f t="shared" ref="WCA334:WCD334" si="2109">WCA301+WCA314+WCA327</f>
        <v>0</v>
      </c>
      <c r="WCB334" s="535">
        <f t="shared" si="2109"/>
        <v>0</v>
      </c>
      <c r="WCC334" s="535">
        <f t="shared" si="2109"/>
        <v>0</v>
      </c>
      <c r="WCD334" s="535">
        <f t="shared" si="2109"/>
        <v>0</v>
      </c>
      <c r="WCE334" s="2"/>
      <c r="WCF334" s="402"/>
      <c r="WCG334" s="533" t="s">
        <v>287</v>
      </c>
      <c r="WCH334" s="2"/>
      <c r="WCI334" s="535">
        <f t="shared" ref="WCI334:WCL334" si="2110">WCI301+WCI314+WCI327</f>
        <v>0</v>
      </c>
      <c r="WCJ334" s="535">
        <f t="shared" si="2110"/>
        <v>0</v>
      </c>
      <c r="WCK334" s="535">
        <f t="shared" si="2110"/>
        <v>0</v>
      </c>
      <c r="WCL334" s="535">
        <f t="shared" si="2110"/>
        <v>0</v>
      </c>
      <c r="WCM334" s="2"/>
      <c r="WCN334" s="402"/>
      <c r="WCO334" s="533" t="s">
        <v>287</v>
      </c>
      <c r="WCP334" s="2"/>
      <c r="WCQ334" s="535">
        <f t="shared" ref="WCQ334:WCT334" si="2111">WCQ301+WCQ314+WCQ327</f>
        <v>0</v>
      </c>
      <c r="WCR334" s="535">
        <f t="shared" si="2111"/>
        <v>0</v>
      </c>
      <c r="WCS334" s="535">
        <f t="shared" si="2111"/>
        <v>0</v>
      </c>
      <c r="WCT334" s="535">
        <f t="shared" si="2111"/>
        <v>0</v>
      </c>
      <c r="WCU334" s="2"/>
      <c r="WCV334" s="402"/>
      <c r="WCW334" s="533" t="s">
        <v>287</v>
      </c>
      <c r="WCX334" s="2"/>
      <c r="WCY334" s="535">
        <f t="shared" ref="WCY334:WDB334" si="2112">WCY301+WCY314+WCY327</f>
        <v>0</v>
      </c>
      <c r="WCZ334" s="535">
        <f t="shared" si="2112"/>
        <v>0</v>
      </c>
      <c r="WDA334" s="535">
        <f t="shared" si="2112"/>
        <v>0</v>
      </c>
      <c r="WDB334" s="535">
        <f t="shared" si="2112"/>
        <v>0</v>
      </c>
      <c r="WDC334" s="2"/>
      <c r="WDD334" s="402"/>
      <c r="WDE334" s="533" t="s">
        <v>287</v>
      </c>
      <c r="WDF334" s="2"/>
      <c r="WDG334" s="535">
        <f t="shared" ref="WDG334:WDJ334" si="2113">WDG301+WDG314+WDG327</f>
        <v>0</v>
      </c>
      <c r="WDH334" s="535">
        <f t="shared" si="2113"/>
        <v>0</v>
      </c>
      <c r="WDI334" s="535">
        <f t="shared" si="2113"/>
        <v>0</v>
      </c>
      <c r="WDJ334" s="535">
        <f t="shared" si="2113"/>
        <v>0</v>
      </c>
      <c r="WDK334" s="2"/>
      <c r="WDL334" s="402"/>
      <c r="WDM334" s="533" t="s">
        <v>287</v>
      </c>
      <c r="WDN334" s="2"/>
      <c r="WDO334" s="535">
        <f t="shared" ref="WDO334:WDR334" si="2114">WDO301+WDO314+WDO327</f>
        <v>0</v>
      </c>
      <c r="WDP334" s="535">
        <f t="shared" si="2114"/>
        <v>0</v>
      </c>
      <c r="WDQ334" s="535">
        <f t="shared" si="2114"/>
        <v>0</v>
      </c>
      <c r="WDR334" s="535">
        <f t="shared" si="2114"/>
        <v>0</v>
      </c>
      <c r="WDS334" s="2"/>
      <c r="WDT334" s="402"/>
      <c r="WDU334" s="533" t="s">
        <v>287</v>
      </c>
      <c r="WDV334" s="2"/>
      <c r="WDW334" s="535">
        <f t="shared" ref="WDW334:WDZ334" si="2115">WDW301+WDW314+WDW327</f>
        <v>0</v>
      </c>
      <c r="WDX334" s="535">
        <f t="shared" si="2115"/>
        <v>0</v>
      </c>
      <c r="WDY334" s="535">
        <f t="shared" si="2115"/>
        <v>0</v>
      </c>
      <c r="WDZ334" s="535">
        <f t="shared" si="2115"/>
        <v>0</v>
      </c>
      <c r="WEA334" s="2"/>
      <c r="WEB334" s="402"/>
      <c r="WEC334" s="533" t="s">
        <v>287</v>
      </c>
      <c r="WED334" s="2"/>
      <c r="WEE334" s="535">
        <f t="shared" ref="WEE334:WEH334" si="2116">WEE301+WEE314+WEE327</f>
        <v>0</v>
      </c>
      <c r="WEF334" s="535">
        <f t="shared" si="2116"/>
        <v>0</v>
      </c>
      <c r="WEG334" s="535">
        <f t="shared" si="2116"/>
        <v>0</v>
      </c>
      <c r="WEH334" s="535">
        <f t="shared" si="2116"/>
        <v>0</v>
      </c>
      <c r="WEI334" s="2"/>
      <c r="WEJ334" s="402"/>
      <c r="WEK334" s="533" t="s">
        <v>287</v>
      </c>
      <c r="WEL334" s="2"/>
      <c r="WEM334" s="535">
        <f t="shared" ref="WEM334:WEP334" si="2117">WEM301+WEM314+WEM327</f>
        <v>0</v>
      </c>
      <c r="WEN334" s="535">
        <f t="shared" si="2117"/>
        <v>0</v>
      </c>
      <c r="WEO334" s="535">
        <f t="shared" si="2117"/>
        <v>0</v>
      </c>
      <c r="WEP334" s="535">
        <f t="shared" si="2117"/>
        <v>0</v>
      </c>
      <c r="WEQ334" s="2"/>
      <c r="WER334" s="402"/>
      <c r="WES334" s="533" t="s">
        <v>287</v>
      </c>
      <c r="WET334" s="2"/>
      <c r="WEU334" s="535">
        <f t="shared" ref="WEU334:WEX334" si="2118">WEU301+WEU314+WEU327</f>
        <v>0</v>
      </c>
      <c r="WEV334" s="535">
        <f t="shared" si="2118"/>
        <v>0</v>
      </c>
      <c r="WEW334" s="535">
        <f t="shared" si="2118"/>
        <v>0</v>
      </c>
      <c r="WEX334" s="535">
        <f t="shared" si="2118"/>
        <v>0</v>
      </c>
      <c r="WEY334" s="2"/>
      <c r="WEZ334" s="402"/>
      <c r="WFA334" s="533" t="s">
        <v>287</v>
      </c>
      <c r="WFB334" s="2"/>
      <c r="WFC334" s="535">
        <f t="shared" ref="WFC334:WFF334" si="2119">WFC301+WFC314+WFC327</f>
        <v>0</v>
      </c>
      <c r="WFD334" s="535">
        <f t="shared" si="2119"/>
        <v>0</v>
      </c>
      <c r="WFE334" s="535">
        <f t="shared" si="2119"/>
        <v>0</v>
      </c>
      <c r="WFF334" s="535">
        <f t="shared" si="2119"/>
        <v>0</v>
      </c>
      <c r="WFG334" s="2"/>
      <c r="WFH334" s="402"/>
      <c r="WFI334" s="533" t="s">
        <v>287</v>
      </c>
      <c r="WFJ334" s="2"/>
      <c r="WFK334" s="535">
        <f t="shared" ref="WFK334:WFN334" si="2120">WFK301+WFK314+WFK327</f>
        <v>0</v>
      </c>
      <c r="WFL334" s="535">
        <f t="shared" si="2120"/>
        <v>0</v>
      </c>
      <c r="WFM334" s="535">
        <f t="shared" si="2120"/>
        <v>0</v>
      </c>
      <c r="WFN334" s="535">
        <f t="shared" si="2120"/>
        <v>0</v>
      </c>
      <c r="WFO334" s="2"/>
      <c r="WFP334" s="402"/>
      <c r="WFQ334" s="533" t="s">
        <v>287</v>
      </c>
      <c r="WFR334" s="2"/>
      <c r="WFS334" s="535">
        <f t="shared" ref="WFS334:WFV334" si="2121">WFS301+WFS314+WFS327</f>
        <v>0</v>
      </c>
      <c r="WFT334" s="535">
        <f t="shared" si="2121"/>
        <v>0</v>
      </c>
      <c r="WFU334" s="535">
        <f t="shared" si="2121"/>
        <v>0</v>
      </c>
      <c r="WFV334" s="535">
        <f t="shared" si="2121"/>
        <v>0</v>
      </c>
      <c r="WFW334" s="2"/>
      <c r="WFX334" s="402"/>
      <c r="WFY334" s="533" t="s">
        <v>287</v>
      </c>
      <c r="WFZ334" s="2"/>
      <c r="WGA334" s="535">
        <f t="shared" ref="WGA334:WGD334" si="2122">WGA301+WGA314+WGA327</f>
        <v>0</v>
      </c>
      <c r="WGB334" s="535">
        <f t="shared" si="2122"/>
        <v>0</v>
      </c>
      <c r="WGC334" s="535">
        <f t="shared" si="2122"/>
        <v>0</v>
      </c>
      <c r="WGD334" s="535">
        <f t="shared" si="2122"/>
        <v>0</v>
      </c>
      <c r="WGE334" s="2"/>
      <c r="WGF334" s="402"/>
      <c r="WGG334" s="533" t="s">
        <v>287</v>
      </c>
      <c r="WGH334" s="2"/>
      <c r="WGI334" s="535">
        <f t="shared" ref="WGI334:WGL334" si="2123">WGI301+WGI314+WGI327</f>
        <v>0</v>
      </c>
      <c r="WGJ334" s="535">
        <f t="shared" si="2123"/>
        <v>0</v>
      </c>
      <c r="WGK334" s="535">
        <f t="shared" si="2123"/>
        <v>0</v>
      </c>
      <c r="WGL334" s="535">
        <f t="shared" si="2123"/>
        <v>0</v>
      </c>
      <c r="WGM334" s="2"/>
      <c r="WGN334" s="402"/>
      <c r="WGO334" s="533" t="s">
        <v>287</v>
      </c>
      <c r="WGP334" s="2"/>
      <c r="WGQ334" s="535">
        <f t="shared" ref="WGQ334:WGT334" si="2124">WGQ301+WGQ314+WGQ327</f>
        <v>0</v>
      </c>
      <c r="WGR334" s="535">
        <f t="shared" si="2124"/>
        <v>0</v>
      </c>
      <c r="WGS334" s="535">
        <f t="shared" si="2124"/>
        <v>0</v>
      </c>
      <c r="WGT334" s="535">
        <f t="shared" si="2124"/>
        <v>0</v>
      </c>
      <c r="WGU334" s="2"/>
      <c r="WGV334" s="402"/>
      <c r="WGW334" s="533" t="s">
        <v>287</v>
      </c>
      <c r="WGX334" s="2"/>
      <c r="WGY334" s="535">
        <f t="shared" ref="WGY334:WHB334" si="2125">WGY301+WGY314+WGY327</f>
        <v>0</v>
      </c>
      <c r="WGZ334" s="535">
        <f t="shared" si="2125"/>
        <v>0</v>
      </c>
      <c r="WHA334" s="535">
        <f t="shared" si="2125"/>
        <v>0</v>
      </c>
      <c r="WHB334" s="535">
        <f t="shared" si="2125"/>
        <v>0</v>
      </c>
      <c r="WHC334" s="2"/>
      <c r="WHD334" s="402"/>
      <c r="WHE334" s="533" t="s">
        <v>287</v>
      </c>
      <c r="WHF334" s="2"/>
      <c r="WHG334" s="535">
        <f t="shared" ref="WHG334:WHJ334" si="2126">WHG301+WHG314+WHG327</f>
        <v>0</v>
      </c>
      <c r="WHH334" s="535">
        <f t="shared" si="2126"/>
        <v>0</v>
      </c>
      <c r="WHI334" s="535">
        <f t="shared" si="2126"/>
        <v>0</v>
      </c>
      <c r="WHJ334" s="535">
        <f t="shared" si="2126"/>
        <v>0</v>
      </c>
      <c r="WHK334" s="2"/>
      <c r="WHL334" s="402"/>
      <c r="WHM334" s="533" t="s">
        <v>287</v>
      </c>
      <c r="WHN334" s="2"/>
      <c r="WHO334" s="535">
        <f t="shared" ref="WHO334:WHR334" si="2127">WHO301+WHO314+WHO327</f>
        <v>0</v>
      </c>
      <c r="WHP334" s="535">
        <f t="shared" si="2127"/>
        <v>0</v>
      </c>
      <c r="WHQ334" s="535">
        <f t="shared" si="2127"/>
        <v>0</v>
      </c>
      <c r="WHR334" s="535">
        <f t="shared" si="2127"/>
        <v>0</v>
      </c>
      <c r="WHS334" s="2"/>
      <c r="WHT334" s="402"/>
      <c r="WHU334" s="533" t="s">
        <v>287</v>
      </c>
      <c r="WHV334" s="2"/>
      <c r="WHW334" s="535">
        <f t="shared" ref="WHW334:WHZ334" si="2128">WHW301+WHW314+WHW327</f>
        <v>0</v>
      </c>
      <c r="WHX334" s="535">
        <f t="shared" si="2128"/>
        <v>0</v>
      </c>
      <c r="WHY334" s="535">
        <f t="shared" si="2128"/>
        <v>0</v>
      </c>
      <c r="WHZ334" s="535">
        <f t="shared" si="2128"/>
        <v>0</v>
      </c>
      <c r="WIA334" s="2"/>
      <c r="WIB334" s="402"/>
      <c r="WIC334" s="533" t="s">
        <v>287</v>
      </c>
      <c r="WID334" s="2"/>
      <c r="WIE334" s="535">
        <f t="shared" ref="WIE334:WIH334" si="2129">WIE301+WIE314+WIE327</f>
        <v>0</v>
      </c>
      <c r="WIF334" s="535">
        <f t="shared" si="2129"/>
        <v>0</v>
      </c>
      <c r="WIG334" s="535">
        <f t="shared" si="2129"/>
        <v>0</v>
      </c>
      <c r="WIH334" s="535">
        <f t="shared" si="2129"/>
        <v>0</v>
      </c>
      <c r="WII334" s="2"/>
      <c r="WIJ334" s="402"/>
      <c r="WIK334" s="533" t="s">
        <v>287</v>
      </c>
      <c r="WIL334" s="2"/>
      <c r="WIM334" s="535">
        <f t="shared" ref="WIM334:WIP334" si="2130">WIM301+WIM314+WIM327</f>
        <v>0</v>
      </c>
      <c r="WIN334" s="535">
        <f t="shared" si="2130"/>
        <v>0</v>
      </c>
      <c r="WIO334" s="535">
        <f t="shared" si="2130"/>
        <v>0</v>
      </c>
      <c r="WIP334" s="535">
        <f t="shared" si="2130"/>
        <v>0</v>
      </c>
      <c r="WIQ334" s="2"/>
      <c r="WIR334" s="402"/>
      <c r="WIS334" s="533" t="s">
        <v>287</v>
      </c>
      <c r="WIT334" s="2"/>
      <c r="WIU334" s="535">
        <f t="shared" ref="WIU334:WIX334" si="2131">WIU301+WIU314+WIU327</f>
        <v>0</v>
      </c>
      <c r="WIV334" s="535">
        <f t="shared" si="2131"/>
        <v>0</v>
      </c>
      <c r="WIW334" s="535">
        <f t="shared" si="2131"/>
        <v>0</v>
      </c>
      <c r="WIX334" s="535">
        <f t="shared" si="2131"/>
        <v>0</v>
      </c>
      <c r="WIY334" s="2"/>
      <c r="WIZ334" s="402"/>
      <c r="WJA334" s="533" t="s">
        <v>287</v>
      </c>
      <c r="WJB334" s="2"/>
      <c r="WJC334" s="535">
        <f t="shared" ref="WJC334:WJF334" si="2132">WJC301+WJC314+WJC327</f>
        <v>0</v>
      </c>
      <c r="WJD334" s="535">
        <f t="shared" si="2132"/>
        <v>0</v>
      </c>
      <c r="WJE334" s="535">
        <f t="shared" si="2132"/>
        <v>0</v>
      </c>
      <c r="WJF334" s="535">
        <f t="shared" si="2132"/>
        <v>0</v>
      </c>
      <c r="WJG334" s="2"/>
      <c r="WJH334" s="402"/>
      <c r="WJI334" s="533" t="s">
        <v>287</v>
      </c>
      <c r="WJJ334" s="2"/>
      <c r="WJK334" s="535">
        <f t="shared" ref="WJK334:WJN334" si="2133">WJK301+WJK314+WJK327</f>
        <v>0</v>
      </c>
      <c r="WJL334" s="535">
        <f t="shared" si="2133"/>
        <v>0</v>
      </c>
      <c r="WJM334" s="535">
        <f t="shared" si="2133"/>
        <v>0</v>
      </c>
      <c r="WJN334" s="535">
        <f t="shared" si="2133"/>
        <v>0</v>
      </c>
      <c r="WJO334" s="2"/>
      <c r="WJP334" s="402"/>
      <c r="WJQ334" s="533" t="s">
        <v>287</v>
      </c>
      <c r="WJR334" s="2"/>
      <c r="WJS334" s="535">
        <f t="shared" ref="WJS334:WJV334" si="2134">WJS301+WJS314+WJS327</f>
        <v>0</v>
      </c>
      <c r="WJT334" s="535">
        <f t="shared" si="2134"/>
        <v>0</v>
      </c>
      <c r="WJU334" s="535">
        <f t="shared" si="2134"/>
        <v>0</v>
      </c>
      <c r="WJV334" s="535">
        <f t="shared" si="2134"/>
        <v>0</v>
      </c>
      <c r="WJW334" s="2"/>
      <c r="WJX334" s="402"/>
      <c r="WJY334" s="533" t="s">
        <v>287</v>
      </c>
      <c r="WJZ334" s="2"/>
      <c r="WKA334" s="535">
        <f t="shared" ref="WKA334:WKD334" si="2135">WKA301+WKA314+WKA327</f>
        <v>0</v>
      </c>
      <c r="WKB334" s="535">
        <f t="shared" si="2135"/>
        <v>0</v>
      </c>
      <c r="WKC334" s="535">
        <f t="shared" si="2135"/>
        <v>0</v>
      </c>
      <c r="WKD334" s="535">
        <f t="shared" si="2135"/>
        <v>0</v>
      </c>
      <c r="WKE334" s="2"/>
      <c r="WKF334" s="402"/>
      <c r="WKG334" s="533" t="s">
        <v>287</v>
      </c>
      <c r="WKH334" s="2"/>
      <c r="WKI334" s="535">
        <f t="shared" ref="WKI334:WKL334" si="2136">WKI301+WKI314+WKI327</f>
        <v>0</v>
      </c>
      <c r="WKJ334" s="535">
        <f t="shared" si="2136"/>
        <v>0</v>
      </c>
      <c r="WKK334" s="535">
        <f t="shared" si="2136"/>
        <v>0</v>
      </c>
      <c r="WKL334" s="535">
        <f t="shared" si="2136"/>
        <v>0</v>
      </c>
      <c r="WKM334" s="2"/>
      <c r="WKN334" s="402"/>
      <c r="WKO334" s="533" t="s">
        <v>287</v>
      </c>
      <c r="WKP334" s="2"/>
      <c r="WKQ334" s="535">
        <f t="shared" ref="WKQ334:WKT334" si="2137">WKQ301+WKQ314+WKQ327</f>
        <v>0</v>
      </c>
      <c r="WKR334" s="535">
        <f t="shared" si="2137"/>
        <v>0</v>
      </c>
      <c r="WKS334" s="535">
        <f t="shared" si="2137"/>
        <v>0</v>
      </c>
      <c r="WKT334" s="535">
        <f t="shared" si="2137"/>
        <v>0</v>
      </c>
      <c r="WKU334" s="2"/>
      <c r="WKV334" s="402"/>
      <c r="WKW334" s="533" t="s">
        <v>287</v>
      </c>
      <c r="WKX334" s="2"/>
      <c r="WKY334" s="535">
        <f t="shared" ref="WKY334:WLB334" si="2138">WKY301+WKY314+WKY327</f>
        <v>0</v>
      </c>
      <c r="WKZ334" s="535">
        <f t="shared" si="2138"/>
        <v>0</v>
      </c>
      <c r="WLA334" s="535">
        <f t="shared" si="2138"/>
        <v>0</v>
      </c>
      <c r="WLB334" s="535">
        <f t="shared" si="2138"/>
        <v>0</v>
      </c>
      <c r="WLC334" s="2"/>
      <c r="WLD334" s="402"/>
      <c r="WLE334" s="533" t="s">
        <v>287</v>
      </c>
      <c r="WLF334" s="2"/>
      <c r="WLG334" s="535">
        <f t="shared" ref="WLG334:WLJ334" si="2139">WLG301+WLG314+WLG327</f>
        <v>0</v>
      </c>
      <c r="WLH334" s="535">
        <f t="shared" si="2139"/>
        <v>0</v>
      </c>
      <c r="WLI334" s="535">
        <f t="shared" si="2139"/>
        <v>0</v>
      </c>
      <c r="WLJ334" s="535">
        <f t="shared" si="2139"/>
        <v>0</v>
      </c>
      <c r="WLK334" s="2"/>
      <c r="WLL334" s="402"/>
      <c r="WLM334" s="533" t="s">
        <v>287</v>
      </c>
      <c r="WLN334" s="2"/>
      <c r="WLO334" s="535">
        <f t="shared" ref="WLO334:WLR334" si="2140">WLO301+WLO314+WLO327</f>
        <v>0</v>
      </c>
      <c r="WLP334" s="535">
        <f t="shared" si="2140"/>
        <v>0</v>
      </c>
      <c r="WLQ334" s="535">
        <f t="shared" si="2140"/>
        <v>0</v>
      </c>
      <c r="WLR334" s="535">
        <f t="shared" si="2140"/>
        <v>0</v>
      </c>
      <c r="WLS334" s="2"/>
      <c r="WLT334" s="402"/>
      <c r="WLU334" s="533" t="s">
        <v>287</v>
      </c>
      <c r="WLV334" s="2"/>
      <c r="WLW334" s="535">
        <f t="shared" ref="WLW334:WLZ334" si="2141">WLW301+WLW314+WLW327</f>
        <v>0</v>
      </c>
      <c r="WLX334" s="535">
        <f t="shared" si="2141"/>
        <v>0</v>
      </c>
      <c r="WLY334" s="535">
        <f t="shared" si="2141"/>
        <v>0</v>
      </c>
      <c r="WLZ334" s="535">
        <f t="shared" si="2141"/>
        <v>0</v>
      </c>
      <c r="WMA334" s="2"/>
      <c r="WMB334" s="402"/>
      <c r="WMC334" s="533" t="s">
        <v>287</v>
      </c>
      <c r="WMD334" s="2"/>
      <c r="WME334" s="535">
        <f t="shared" ref="WME334:WMH334" si="2142">WME301+WME314+WME327</f>
        <v>0</v>
      </c>
      <c r="WMF334" s="535">
        <f t="shared" si="2142"/>
        <v>0</v>
      </c>
      <c r="WMG334" s="535">
        <f t="shared" si="2142"/>
        <v>0</v>
      </c>
      <c r="WMH334" s="535">
        <f t="shared" si="2142"/>
        <v>0</v>
      </c>
      <c r="WMI334" s="2"/>
      <c r="WMJ334" s="402"/>
      <c r="WMK334" s="533" t="s">
        <v>287</v>
      </c>
      <c r="WML334" s="2"/>
      <c r="WMM334" s="535">
        <f t="shared" ref="WMM334:WMP334" si="2143">WMM301+WMM314+WMM327</f>
        <v>0</v>
      </c>
      <c r="WMN334" s="535">
        <f t="shared" si="2143"/>
        <v>0</v>
      </c>
      <c r="WMO334" s="535">
        <f t="shared" si="2143"/>
        <v>0</v>
      </c>
      <c r="WMP334" s="535">
        <f t="shared" si="2143"/>
        <v>0</v>
      </c>
      <c r="WMQ334" s="2"/>
      <c r="WMR334" s="402"/>
      <c r="WMS334" s="533" t="s">
        <v>287</v>
      </c>
      <c r="WMT334" s="2"/>
      <c r="WMU334" s="535">
        <f t="shared" ref="WMU334:WMX334" si="2144">WMU301+WMU314+WMU327</f>
        <v>0</v>
      </c>
      <c r="WMV334" s="535">
        <f t="shared" si="2144"/>
        <v>0</v>
      </c>
      <c r="WMW334" s="535">
        <f t="shared" si="2144"/>
        <v>0</v>
      </c>
      <c r="WMX334" s="535">
        <f t="shared" si="2144"/>
        <v>0</v>
      </c>
      <c r="WMY334" s="2"/>
      <c r="WMZ334" s="402"/>
      <c r="WNA334" s="533" t="s">
        <v>287</v>
      </c>
      <c r="WNB334" s="2"/>
      <c r="WNC334" s="535">
        <f t="shared" ref="WNC334:WNF334" si="2145">WNC301+WNC314+WNC327</f>
        <v>0</v>
      </c>
      <c r="WND334" s="535">
        <f t="shared" si="2145"/>
        <v>0</v>
      </c>
      <c r="WNE334" s="535">
        <f t="shared" si="2145"/>
        <v>0</v>
      </c>
      <c r="WNF334" s="535">
        <f t="shared" si="2145"/>
        <v>0</v>
      </c>
      <c r="WNG334" s="2"/>
      <c r="WNH334" s="402"/>
      <c r="WNI334" s="533" t="s">
        <v>287</v>
      </c>
      <c r="WNJ334" s="2"/>
      <c r="WNK334" s="535">
        <f t="shared" ref="WNK334:WNN334" si="2146">WNK301+WNK314+WNK327</f>
        <v>0</v>
      </c>
      <c r="WNL334" s="535">
        <f t="shared" si="2146"/>
        <v>0</v>
      </c>
      <c r="WNM334" s="535">
        <f t="shared" si="2146"/>
        <v>0</v>
      </c>
      <c r="WNN334" s="535">
        <f t="shared" si="2146"/>
        <v>0</v>
      </c>
      <c r="WNO334" s="2"/>
      <c r="WNP334" s="402"/>
      <c r="WNQ334" s="533" t="s">
        <v>287</v>
      </c>
      <c r="WNR334" s="2"/>
      <c r="WNS334" s="535">
        <f t="shared" ref="WNS334:WNV334" si="2147">WNS301+WNS314+WNS327</f>
        <v>0</v>
      </c>
      <c r="WNT334" s="535">
        <f t="shared" si="2147"/>
        <v>0</v>
      </c>
      <c r="WNU334" s="535">
        <f t="shared" si="2147"/>
        <v>0</v>
      </c>
      <c r="WNV334" s="535">
        <f t="shared" si="2147"/>
        <v>0</v>
      </c>
      <c r="WNW334" s="2"/>
      <c r="WNX334" s="402"/>
      <c r="WNY334" s="533" t="s">
        <v>287</v>
      </c>
      <c r="WNZ334" s="2"/>
      <c r="WOA334" s="535">
        <f t="shared" ref="WOA334:WOD334" si="2148">WOA301+WOA314+WOA327</f>
        <v>0</v>
      </c>
      <c r="WOB334" s="535">
        <f t="shared" si="2148"/>
        <v>0</v>
      </c>
      <c r="WOC334" s="535">
        <f t="shared" si="2148"/>
        <v>0</v>
      </c>
      <c r="WOD334" s="535">
        <f t="shared" si="2148"/>
        <v>0</v>
      </c>
      <c r="WOE334" s="2"/>
      <c r="WOF334" s="402"/>
      <c r="WOG334" s="533" t="s">
        <v>287</v>
      </c>
      <c r="WOH334" s="2"/>
      <c r="WOI334" s="535">
        <f t="shared" ref="WOI334:WOL334" si="2149">WOI301+WOI314+WOI327</f>
        <v>0</v>
      </c>
      <c r="WOJ334" s="535">
        <f t="shared" si="2149"/>
        <v>0</v>
      </c>
      <c r="WOK334" s="535">
        <f t="shared" si="2149"/>
        <v>0</v>
      </c>
      <c r="WOL334" s="535">
        <f t="shared" si="2149"/>
        <v>0</v>
      </c>
      <c r="WOM334" s="2"/>
      <c r="WON334" s="402"/>
      <c r="WOO334" s="533" t="s">
        <v>287</v>
      </c>
      <c r="WOP334" s="2"/>
      <c r="WOQ334" s="535">
        <f t="shared" ref="WOQ334:WOT334" si="2150">WOQ301+WOQ314+WOQ327</f>
        <v>0</v>
      </c>
      <c r="WOR334" s="535">
        <f t="shared" si="2150"/>
        <v>0</v>
      </c>
      <c r="WOS334" s="535">
        <f t="shared" si="2150"/>
        <v>0</v>
      </c>
      <c r="WOT334" s="535">
        <f t="shared" si="2150"/>
        <v>0</v>
      </c>
      <c r="WOU334" s="2"/>
      <c r="WOV334" s="402"/>
      <c r="WOW334" s="533" t="s">
        <v>287</v>
      </c>
      <c r="WOX334" s="2"/>
      <c r="WOY334" s="535">
        <f t="shared" ref="WOY334:WPB334" si="2151">WOY301+WOY314+WOY327</f>
        <v>0</v>
      </c>
      <c r="WOZ334" s="535">
        <f t="shared" si="2151"/>
        <v>0</v>
      </c>
      <c r="WPA334" s="535">
        <f t="shared" si="2151"/>
        <v>0</v>
      </c>
      <c r="WPB334" s="535">
        <f t="shared" si="2151"/>
        <v>0</v>
      </c>
      <c r="WPC334" s="2"/>
      <c r="WPD334" s="402"/>
      <c r="WPE334" s="533" t="s">
        <v>287</v>
      </c>
      <c r="WPF334" s="2"/>
      <c r="WPG334" s="535">
        <f t="shared" ref="WPG334:WPJ334" si="2152">WPG301+WPG314+WPG327</f>
        <v>0</v>
      </c>
      <c r="WPH334" s="535">
        <f t="shared" si="2152"/>
        <v>0</v>
      </c>
      <c r="WPI334" s="535">
        <f t="shared" si="2152"/>
        <v>0</v>
      </c>
      <c r="WPJ334" s="535">
        <f t="shared" si="2152"/>
        <v>0</v>
      </c>
      <c r="WPK334" s="2"/>
      <c r="WPL334" s="402"/>
      <c r="WPM334" s="533" t="s">
        <v>287</v>
      </c>
      <c r="WPN334" s="2"/>
      <c r="WPO334" s="535">
        <f t="shared" ref="WPO334:WPR334" si="2153">WPO301+WPO314+WPO327</f>
        <v>0</v>
      </c>
      <c r="WPP334" s="535">
        <f t="shared" si="2153"/>
        <v>0</v>
      </c>
      <c r="WPQ334" s="535">
        <f t="shared" si="2153"/>
        <v>0</v>
      </c>
      <c r="WPR334" s="535">
        <f t="shared" si="2153"/>
        <v>0</v>
      </c>
      <c r="WPS334" s="2"/>
      <c r="WPT334" s="402"/>
      <c r="WPU334" s="533" t="s">
        <v>287</v>
      </c>
      <c r="WPV334" s="2"/>
      <c r="WPW334" s="535">
        <f t="shared" ref="WPW334:WPZ334" si="2154">WPW301+WPW314+WPW327</f>
        <v>0</v>
      </c>
      <c r="WPX334" s="535">
        <f t="shared" si="2154"/>
        <v>0</v>
      </c>
      <c r="WPY334" s="535">
        <f t="shared" si="2154"/>
        <v>0</v>
      </c>
      <c r="WPZ334" s="535">
        <f t="shared" si="2154"/>
        <v>0</v>
      </c>
      <c r="WQA334" s="2"/>
      <c r="WQB334" s="402"/>
      <c r="WQC334" s="533" t="s">
        <v>287</v>
      </c>
      <c r="WQD334" s="2"/>
      <c r="WQE334" s="535">
        <f t="shared" ref="WQE334:WQH334" si="2155">WQE301+WQE314+WQE327</f>
        <v>0</v>
      </c>
      <c r="WQF334" s="535">
        <f t="shared" si="2155"/>
        <v>0</v>
      </c>
      <c r="WQG334" s="535">
        <f t="shared" si="2155"/>
        <v>0</v>
      </c>
      <c r="WQH334" s="535">
        <f t="shared" si="2155"/>
        <v>0</v>
      </c>
      <c r="WQI334" s="2"/>
      <c r="WQJ334" s="402"/>
      <c r="WQK334" s="533" t="s">
        <v>287</v>
      </c>
      <c r="WQL334" s="2"/>
      <c r="WQM334" s="535">
        <f t="shared" ref="WQM334:WQP334" si="2156">WQM301+WQM314+WQM327</f>
        <v>0</v>
      </c>
      <c r="WQN334" s="535">
        <f t="shared" si="2156"/>
        <v>0</v>
      </c>
      <c r="WQO334" s="535">
        <f t="shared" si="2156"/>
        <v>0</v>
      </c>
      <c r="WQP334" s="535">
        <f t="shared" si="2156"/>
        <v>0</v>
      </c>
      <c r="WQQ334" s="2"/>
      <c r="WQR334" s="402"/>
      <c r="WQS334" s="533" t="s">
        <v>287</v>
      </c>
      <c r="WQT334" s="2"/>
      <c r="WQU334" s="535">
        <f t="shared" ref="WQU334:WQX334" si="2157">WQU301+WQU314+WQU327</f>
        <v>0</v>
      </c>
      <c r="WQV334" s="535">
        <f t="shared" si="2157"/>
        <v>0</v>
      </c>
      <c r="WQW334" s="535">
        <f t="shared" si="2157"/>
        <v>0</v>
      </c>
      <c r="WQX334" s="535">
        <f t="shared" si="2157"/>
        <v>0</v>
      </c>
      <c r="WQY334" s="2"/>
      <c r="WQZ334" s="402"/>
      <c r="WRA334" s="533" t="s">
        <v>287</v>
      </c>
      <c r="WRB334" s="2"/>
      <c r="WRC334" s="535">
        <f t="shared" ref="WRC334:WRF334" si="2158">WRC301+WRC314+WRC327</f>
        <v>0</v>
      </c>
      <c r="WRD334" s="535">
        <f t="shared" si="2158"/>
        <v>0</v>
      </c>
      <c r="WRE334" s="535">
        <f t="shared" si="2158"/>
        <v>0</v>
      </c>
      <c r="WRF334" s="535">
        <f t="shared" si="2158"/>
        <v>0</v>
      </c>
      <c r="WRG334" s="2"/>
      <c r="WRH334" s="402"/>
      <c r="WRI334" s="533" t="s">
        <v>287</v>
      </c>
      <c r="WRJ334" s="2"/>
      <c r="WRK334" s="535">
        <f t="shared" ref="WRK334:WRN334" si="2159">WRK301+WRK314+WRK327</f>
        <v>0</v>
      </c>
      <c r="WRL334" s="535">
        <f t="shared" si="2159"/>
        <v>0</v>
      </c>
      <c r="WRM334" s="535">
        <f t="shared" si="2159"/>
        <v>0</v>
      </c>
      <c r="WRN334" s="535">
        <f t="shared" si="2159"/>
        <v>0</v>
      </c>
      <c r="WRO334" s="2"/>
      <c r="WRP334" s="402"/>
      <c r="WRQ334" s="533" t="s">
        <v>287</v>
      </c>
      <c r="WRR334" s="2"/>
      <c r="WRS334" s="535">
        <f t="shared" ref="WRS334:WRV334" si="2160">WRS301+WRS314+WRS327</f>
        <v>0</v>
      </c>
      <c r="WRT334" s="535">
        <f t="shared" si="2160"/>
        <v>0</v>
      </c>
      <c r="WRU334" s="535">
        <f t="shared" si="2160"/>
        <v>0</v>
      </c>
      <c r="WRV334" s="535">
        <f t="shared" si="2160"/>
        <v>0</v>
      </c>
      <c r="WRW334" s="2"/>
      <c r="WRX334" s="402"/>
      <c r="WRY334" s="533" t="s">
        <v>287</v>
      </c>
      <c r="WRZ334" s="2"/>
      <c r="WSA334" s="535">
        <f t="shared" ref="WSA334:WSD334" si="2161">WSA301+WSA314+WSA327</f>
        <v>0</v>
      </c>
      <c r="WSB334" s="535">
        <f t="shared" si="2161"/>
        <v>0</v>
      </c>
      <c r="WSC334" s="535">
        <f t="shared" si="2161"/>
        <v>0</v>
      </c>
      <c r="WSD334" s="535">
        <f t="shared" si="2161"/>
        <v>0</v>
      </c>
      <c r="WSE334" s="2"/>
      <c r="WSF334" s="402"/>
      <c r="WSG334" s="533" t="s">
        <v>287</v>
      </c>
      <c r="WSH334" s="2"/>
      <c r="WSI334" s="535">
        <f t="shared" ref="WSI334:WSL334" si="2162">WSI301+WSI314+WSI327</f>
        <v>0</v>
      </c>
      <c r="WSJ334" s="535">
        <f t="shared" si="2162"/>
        <v>0</v>
      </c>
      <c r="WSK334" s="535">
        <f t="shared" si="2162"/>
        <v>0</v>
      </c>
      <c r="WSL334" s="535">
        <f t="shared" si="2162"/>
        <v>0</v>
      </c>
      <c r="WSM334" s="2"/>
      <c r="WSN334" s="402"/>
      <c r="WSO334" s="533" t="s">
        <v>287</v>
      </c>
      <c r="WSP334" s="2"/>
      <c r="WSQ334" s="535">
        <f t="shared" ref="WSQ334:WST334" si="2163">WSQ301+WSQ314+WSQ327</f>
        <v>0</v>
      </c>
      <c r="WSR334" s="535">
        <f t="shared" si="2163"/>
        <v>0</v>
      </c>
      <c r="WSS334" s="535">
        <f t="shared" si="2163"/>
        <v>0</v>
      </c>
      <c r="WST334" s="535">
        <f t="shared" si="2163"/>
        <v>0</v>
      </c>
      <c r="WSU334" s="2"/>
      <c r="WSV334" s="402"/>
      <c r="WSW334" s="533" t="s">
        <v>287</v>
      </c>
      <c r="WSX334" s="2"/>
      <c r="WSY334" s="535">
        <f t="shared" ref="WSY334:WTB334" si="2164">WSY301+WSY314+WSY327</f>
        <v>0</v>
      </c>
      <c r="WSZ334" s="535">
        <f t="shared" si="2164"/>
        <v>0</v>
      </c>
      <c r="WTA334" s="535">
        <f t="shared" si="2164"/>
        <v>0</v>
      </c>
      <c r="WTB334" s="535">
        <f t="shared" si="2164"/>
        <v>0</v>
      </c>
      <c r="WTC334" s="2"/>
      <c r="WTD334" s="402"/>
      <c r="WTE334" s="533" t="s">
        <v>287</v>
      </c>
      <c r="WTF334" s="2"/>
      <c r="WTG334" s="535">
        <f t="shared" ref="WTG334:WTJ334" si="2165">WTG301+WTG314+WTG327</f>
        <v>0</v>
      </c>
      <c r="WTH334" s="535">
        <f t="shared" si="2165"/>
        <v>0</v>
      </c>
      <c r="WTI334" s="535">
        <f t="shared" si="2165"/>
        <v>0</v>
      </c>
      <c r="WTJ334" s="535">
        <f t="shared" si="2165"/>
        <v>0</v>
      </c>
      <c r="WTK334" s="2"/>
      <c r="WTL334" s="402"/>
      <c r="WTM334" s="533" t="s">
        <v>287</v>
      </c>
      <c r="WTN334" s="2"/>
      <c r="WTO334" s="535">
        <f t="shared" ref="WTO334:WTR334" si="2166">WTO301+WTO314+WTO327</f>
        <v>0</v>
      </c>
      <c r="WTP334" s="535">
        <f t="shared" si="2166"/>
        <v>0</v>
      </c>
      <c r="WTQ334" s="535">
        <f t="shared" si="2166"/>
        <v>0</v>
      </c>
      <c r="WTR334" s="535">
        <f t="shared" si="2166"/>
        <v>0</v>
      </c>
      <c r="WTS334" s="2"/>
      <c r="WTT334" s="402"/>
      <c r="WTU334" s="533" t="s">
        <v>287</v>
      </c>
      <c r="WTV334" s="2"/>
      <c r="WTW334" s="535">
        <f t="shared" ref="WTW334:WTZ334" si="2167">WTW301+WTW314+WTW327</f>
        <v>0</v>
      </c>
      <c r="WTX334" s="535">
        <f t="shared" si="2167"/>
        <v>0</v>
      </c>
      <c r="WTY334" s="535">
        <f t="shared" si="2167"/>
        <v>0</v>
      </c>
      <c r="WTZ334" s="535">
        <f t="shared" si="2167"/>
        <v>0</v>
      </c>
      <c r="WUA334" s="2"/>
      <c r="WUB334" s="402"/>
      <c r="WUC334" s="533" t="s">
        <v>287</v>
      </c>
      <c r="WUD334" s="2"/>
      <c r="WUE334" s="535">
        <f t="shared" ref="WUE334:WUH334" si="2168">WUE301+WUE314+WUE327</f>
        <v>0</v>
      </c>
      <c r="WUF334" s="535">
        <f t="shared" si="2168"/>
        <v>0</v>
      </c>
      <c r="WUG334" s="535">
        <f t="shared" si="2168"/>
        <v>0</v>
      </c>
      <c r="WUH334" s="535">
        <f t="shared" si="2168"/>
        <v>0</v>
      </c>
      <c r="WUI334" s="2"/>
      <c r="WUJ334" s="402"/>
      <c r="WUK334" s="533" t="s">
        <v>287</v>
      </c>
      <c r="WUL334" s="2"/>
      <c r="WUM334" s="535">
        <f t="shared" ref="WUM334:WUP334" si="2169">WUM301+WUM314+WUM327</f>
        <v>0</v>
      </c>
      <c r="WUN334" s="535">
        <f t="shared" si="2169"/>
        <v>0</v>
      </c>
      <c r="WUO334" s="535">
        <f t="shared" si="2169"/>
        <v>0</v>
      </c>
      <c r="WUP334" s="535">
        <f t="shared" si="2169"/>
        <v>0</v>
      </c>
      <c r="WUQ334" s="2"/>
      <c r="WUR334" s="402"/>
      <c r="WUS334" s="533" t="s">
        <v>287</v>
      </c>
      <c r="WUT334" s="2"/>
      <c r="WUU334" s="535">
        <f t="shared" ref="WUU334:WUX334" si="2170">WUU301+WUU314+WUU327</f>
        <v>0</v>
      </c>
      <c r="WUV334" s="535">
        <f t="shared" si="2170"/>
        <v>0</v>
      </c>
      <c r="WUW334" s="535">
        <f t="shared" si="2170"/>
        <v>0</v>
      </c>
      <c r="WUX334" s="535">
        <f t="shared" si="2170"/>
        <v>0</v>
      </c>
      <c r="WUY334" s="2"/>
      <c r="WUZ334" s="402"/>
      <c r="WVA334" s="533" t="s">
        <v>287</v>
      </c>
      <c r="WVB334" s="2"/>
      <c r="WVC334" s="535">
        <f t="shared" ref="WVC334:WVF334" si="2171">WVC301+WVC314+WVC327</f>
        <v>0</v>
      </c>
      <c r="WVD334" s="535">
        <f t="shared" si="2171"/>
        <v>0</v>
      </c>
      <c r="WVE334" s="535">
        <f t="shared" si="2171"/>
        <v>0</v>
      </c>
      <c r="WVF334" s="535">
        <f t="shared" si="2171"/>
        <v>0</v>
      </c>
      <c r="WVG334" s="2"/>
      <c r="WVH334" s="402"/>
      <c r="WVI334" s="533" t="s">
        <v>287</v>
      </c>
      <c r="WVJ334" s="2"/>
      <c r="WVK334" s="535">
        <f t="shared" ref="WVK334:WVN334" si="2172">WVK301+WVK314+WVK327</f>
        <v>0</v>
      </c>
      <c r="WVL334" s="535">
        <f t="shared" si="2172"/>
        <v>0</v>
      </c>
      <c r="WVM334" s="535">
        <f t="shared" si="2172"/>
        <v>0</v>
      </c>
      <c r="WVN334" s="535">
        <f t="shared" si="2172"/>
        <v>0</v>
      </c>
      <c r="WVO334" s="2"/>
      <c r="WVP334" s="402"/>
      <c r="WVQ334" s="533" t="s">
        <v>287</v>
      </c>
      <c r="WVR334" s="2"/>
      <c r="WVS334" s="535">
        <f t="shared" ref="WVS334:WVV334" si="2173">WVS301+WVS314+WVS327</f>
        <v>0</v>
      </c>
      <c r="WVT334" s="535">
        <f t="shared" si="2173"/>
        <v>0</v>
      </c>
      <c r="WVU334" s="535">
        <f t="shared" si="2173"/>
        <v>0</v>
      </c>
      <c r="WVV334" s="535">
        <f t="shared" si="2173"/>
        <v>0</v>
      </c>
      <c r="WVW334" s="2"/>
      <c r="WVX334" s="402"/>
      <c r="WVY334" s="533" t="s">
        <v>287</v>
      </c>
      <c r="WVZ334" s="2"/>
      <c r="WWA334" s="535">
        <f t="shared" ref="WWA334:WWD334" si="2174">WWA301+WWA314+WWA327</f>
        <v>0</v>
      </c>
      <c r="WWB334" s="535">
        <f t="shared" si="2174"/>
        <v>0</v>
      </c>
      <c r="WWC334" s="535">
        <f t="shared" si="2174"/>
        <v>0</v>
      </c>
      <c r="WWD334" s="535">
        <f t="shared" si="2174"/>
        <v>0</v>
      </c>
      <c r="WWE334" s="2"/>
      <c r="WWF334" s="402"/>
      <c r="WWG334" s="533" t="s">
        <v>287</v>
      </c>
      <c r="WWH334" s="2"/>
      <c r="WWI334" s="535">
        <f t="shared" ref="WWI334:WWL334" si="2175">WWI301+WWI314+WWI327</f>
        <v>0</v>
      </c>
      <c r="WWJ334" s="535">
        <f t="shared" si="2175"/>
        <v>0</v>
      </c>
      <c r="WWK334" s="535">
        <f t="shared" si="2175"/>
        <v>0</v>
      </c>
      <c r="WWL334" s="535">
        <f t="shared" si="2175"/>
        <v>0</v>
      </c>
      <c r="WWM334" s="2"/>
      <c r="WWN334" s="402"/>
      <c r="WWO334" s="533" t="s">
        <v>287</v>
      </c>
      <c r="WWP334" s="2"/>
      <c r="WWQ334" s="535">
        <f t="shared" ref="WWQ334:WWT334" si="2176">WWQ301+WWQ314+WWQ327</f>
        <v>0</v>
      </c>
      <c r="WWR334" s="535">
        <f t="shared" si="2176"/>
        <v>0</v>
      </c>
      <c r="WWS334" s="535">
        <f t="shared" si="2176"/>
        <v>0</v>
      </c>
      <c r="WWT334" s="535">
        <f t="shared" si="2176"/>
        <v>0</v>
      </c>
      <c r="WWU334" s="2"/>
      <c r="WWV334" s="402"/>
      <c r="WWW334" s="533" t="s">
        <v>287</v>
      </c>
      <c r="WWX334" s="2"/>
      <c r="WWY334" s="535">
        <f t="shared" ref="WWY334:WXB334" si="2177">WWY301+WWY314+WWY327</f>
        <v>0</v>
      </c>
      <c r="WWZ334" s="535">
        <f t="shared" si="2177"/>
        <v>0</v>
      </c>
      <c r="WXA334" s="535">
        <f t="shared" si="2177"/>
        <v>0</v>
      </c>
      <c r="WXB334" s="535">
        <f t="shared" si="2177"/>
        <v>0</v>
      </c>
      <c r="WXC334" s="2"/>
      <c r="WXD334" s="402"/>
      <c r="WXE334" s="533" t="s">
        <v>287</v>
      </c>
      <c r="WXF334" s="2"/>
      <c r="WXG334" s="535">
        <f t="shared" ref="WXG334:WXJ334" si="2178">WXG301+WXG314+WXG327</f>
        <v>0</v>
      </c>
      <c r="WXH334" s="535">
        <f t="shared" si="2178"/>
        <v>0</v>
      </c>
      <c r="WXI334" s="535">
        <f t="shared" si="2178"/>
        <v>0</v>
      </c>
      <c r="WXJ334" s="535">
        <f t="shared" si="2178"/>
        <v>0</v>
      </c>
      <c r="WXK334" s="2"/>
      <c r="WXL334" s="402"/>
      <c r="WXM334" s="533" t="s">
        <v>287</v>
      </c>
      <c r="WXN334" s="2"/>
      <c r="WXO334" s="535">
        <f t="shared" ref="WXO334:WXR334" si="2179">WXO301+WXO314+WXO327</f>
        <v>0</v>
      </c>
      <c r="WXP334" s="535">
        <f t="shared" si="2179"/>
        <v>0</v>
      </c>
      <c r="WXQ334" s="535">
        <f t="shared" si="2179"/>
        <v>0</v>
      </c>
      <c r="WXR334" s="535">
        <f t="shared" si="2179"/>
        <v>0</v>
      </c>
      <c r="WXS334" s="2"/>
      <c r="WXT334" s="402"/>
      <c r="WXU334" s="533" t="s">
        <v>287</v>
      </c>
      <c r="WXV334" s="2"/>
      <c r="WXW334" s="535">
        <f t="shared" ref="WXW334:WXZ334" si="2180">WXW301+WXW314+WXW327</f>
        <v>0</v>
      </c>
      <c r="WXX334" s="535">
        <f t="shared" si="2180"/>
        <v>0</v>
      </c>
      <c r="WXY334" s="535">
        <f t="shared" si="2180"/>
        <v>0</v>
      </c>
      <c r="WXZ334" s="535">
        <f t="shared" si="2180"/>
        <v>0</v>
      </c>
      <c r="WYA334" s="2"/>
      <c r="WYB334" s="402"/>
      <c r="WYC334" s="533" t="s">
        <v>287</v>
      </c>
      <c r="WYD334" s="2"/>
      <c r="WYE334" s="535">
        <f t="shared" ref="WYE334:WYH334" si="2181">WYE301+WYE314+WYE327</f>
        <v>0</v>
      </c>
      <c r="WYF334" s="535">
        <f t="shared" si="2181"/>
        <v>0</v>
      </c>
      <c r="WYG334" s="535">
        <f t="shared" si="2181"/>
        <v>0</v>
      </c>
      <c r="WYH334" s="535">
        <f t="shared" si="2181"/>
        <v>0</v>
      </c>
      <c r="WYI334" s="2"/>
      <c r="WYJ334" s="402"/>
      <c r="WYK334" s="533" t="s">
        <v>287</v>
      </c>
      <c r="WYL334" s="2"/>
      <c r="WYM334" s="535">
        <f t="shared" ref="WYM334:WYP334" si="2182">WYM301+WYM314+WYM327</f>
        <v>0</v>
      </c>
      <c r="WYN334" s="535">
        <f t="shared" si="2182"/>
        <v>0</v>
      </c>
      <c r="WYO334" s="535">
        <f t="shared" si="2182"/>
        <v>0</v>
      </c>
      <c r="WYP334" s="535">
        <f t="shared" si="2182"/>
        <v>0</v>
      </c>
      <c r="WYQ334" s="2"/>
      <c r="WYR334" s="402"/>
      <c r="WYS334" s="533" t="s">
        <v>287</v>
      </c>
      <c r="WYT334" s="2"/>
      <c r="WYU334" s="535">
        <f t="shared" ref="WYU334:WYX334" si="2183">WYU301+WYU314+WYU327</f>
        <v>0</v>
      </c>
      <c r="WYV334" s="535">
        <f t="shared" si="2183"/>
        <v>0</v>
      </c>
      <c r="WYW334" s="535">
        <f t="shared" si="2183"/>
        <v>0</v>
      </c>
      <c r="WYX334" s="535">
        <f t="shared" si="2183"/>
        <v>0</v>
      </c>
      <c r="WYY334" s="2"/>
      <c r="WYZ334" s="402"/>
      <c r="WZA334" s="533" t="s">
        <v>287</v>
      </c>
      <c r="WZB334" s="2"/>
      <c r="WZC334" s="535">
        <f t="shared" ref="WZC334:WZF334" si="2184">WZC301+WZC314+WZC327</f>
        <v>0</v>
      </c>
      <c r="WZD334" s="535">
        <f t="shared" si="2184"/>
        <v>0</v>
      </c>
      <c r="WZE334" s="535">
        <f t="shared" si="2184"/>
        <v>0</v>
      </c>
      <c r="WZF334" s="535">
        <f t="shared" si="2184"/>
        <v>0</v>
      </c>
      <c r="WZG334" s="2"/>
      <c r="WZH334" s="402"/>
      <c r="WZI334" s="533" t="s">
        <v>287</v>
      </c>
      <c r="WZJ334" s="2"/>
      <c r="WZK334" s="535">
        <f t="shared" ref="WZK334:WZN334" si="2185">WZK301+WZK314+WZK327</f>
        <v>0</v>
      </c>
      <c r="WZL334" s="535">
        <f t="shared" si="2185"/>
        <v>0</v>
      </c>
      <c r="WZM334" s="535">
        <f t="shared" si="2185"/>
        <v>0</v>
      </c>
      <c r="WZN334" s="535">
        <f t="shared" si="2185"/>
        <v>0</v>
      </c>
      <c r="WZO334" s="2"/>
      <c r="WZP334" s="402"/>
      <c r="WZQ334" s="533" t="s">
        <v>287</v>
      </c>
      <c r="WZR334" s="2"/>
      <c r="WZS334" s="535">
        <f t="shared" ref="WZS334:WZV334" si="2186">WZS301+WZS314+WZS327</f>
        <v>0</v>
      </c>
      <c r="WZT334" s="535">
        <f t="shared" si="2186"/>
        <v>0</v>
      </c>
      <c r="WZU334" s="535">
        <f t="shared" si="2186"/>
        <v>0</v>
      </c>
      <c r="WZV334" s="535">
        <f t="shared" si="2186"/>
        <v>0</v>
      </c>
      <c r="WZW334" s="2"/>
      <c r="WZX334" s="402"/>
      <c r="WZY334" s="533" t="s">
        <v>287</v>
      </c>
      <c r="WZZ334" s="2"/>
      <c r="XAA334" s="535">
        <f t="shared" ref="XAA334:XAD334" si="2187">XAA301+XAA314+XAA327</f>
        <v>0</v>
      </c>
      <c r="XAB334" s="535">
        <f t="shared" si="2187"/>
        <v>0</v>
      </c>
      <c r="XAC334" s="535">
        <f t="shared" si="2187"/>
        <v>0</v>
      </c>
      <c r="XAD334" s="535">
        <f t="shared" si="2187"/>
        <v>0</v>
      </c>
      <c r="XAE334" s="2"/>
      <c r="XAF334" s="402"/>
      <c r="XAG334" s="533" t="s">
        <v>287</v>
      </c>
      <c r="XAH334" s="2"/>
      <c r="XAI334" s="535">
        <f t="shared" ref="XAI334:XAL334" si="2188">XAI301+XAI314+XAI327</f>
        <v>0</v>
      </c>
      <c r="XAJ334" s="535">
        <f t="shared" si="2188"/>
        <v>0</v>
      </c>
      <c r="XAK334" s="535">
        <f t="shared" si="2188"/>
        <v>0</v>
      </c>
      <c r="XAL334" s="535">
        <f t="shared" si="2188"/>
        <v>0</v>
      </c>
      <c r="XAM334" s="2"/>
      <c r="XAN334" s="402"/>
      <c r="XAO334" s="533" t="s">
        <v>287</v>
      </c>
      <c r="XAP334" s="2"/>
      <c r="XAQ334" s="535">
        <f t="shared" ref="XAQ334:XAT334" si="2189">XAQ301+XAQ314+XAQ327</f>
        <v>0</v>
      </c>
      <c r="XAR334" s="535">
        <f t="shared" si="2189"/>
        <v>0</v>
      </c>
      <c r="XAS334" s="535">
        <f t="shared" si="2189"/>
        <v>0</v>
      </c>
      <c r="XAT334" s="535">
        <f t="shared" si="2189"/>
        <v>0</v>
      </c>
      <c r="XAU334" s="2"/>
      <c r="XAV334" s="402"/>
      <c r="XAW334" s="533" t="s">
        <v>287</v>
      </c>
      <c r="XAX334" s="2"/>
      <c r="XAY334" s="535">
        <f t="shared" ref="XAY334:XBB334" si="2190">XAY301+XAY314+XAY327</f>
        <v>0</v>
      </c>
      <c r="XAZ334" s="535">
        <f t="shared" si="2190"/>
        <v>0</v>
      </c>
      <c r="XBA334" s="535">
        <f t="shared" si="2190"/>
        <v>0</v>
      </c>
      <c r="XBB334" s="535">
        <f t="shared" si="2190"/>
        <v>0</v>
      </c>
      <c r="XBC334" s="2"/>
      <c r="XBD334" s="402"/>
      <c r="XBE334" s="533" t="s">
        <v>287</v>
      </c>
      <c r="XBF334" s="2"/>
      <c r="XBG334" s="535">
        <f t="shared" ref="XBG334:XBJ334" si="2191">XBG301+XBG314+XBG327</f>
        <v>0</v>
      </c>
      <c r="XBH334" s="535">
        <f t="shared" si="2191"/>
        <v>0</v>
      </c>
      <c r="XBI334" s="535">
        <f t="shared" si="2191"/>
        <v>0</v>
      </c>
      <c r="XBJ334" s="535">
        <f t="shared" si="2191"/>
        <v>0</v>
      </c>
      <c r="XBK334" s="2"/>
      <c r="XBL334" s="402"/>
      <c r="XBM334" s="533" t="s">
        <v>287</v>
      </c>
      <c r="XBN334" s="2"/>
      <c r="XBO334" s="535">
        <f t="shared" ref="XBO334:XBR334" si="2192">XBO301+XBO314+XBO327</f>
        <v>0</v>
      </c>
      <c r="XBP334" s="535">
        <f t="shared" si="2192"/>
        <v>0</v>
      </c>
      <c r="XBQ334" s="535">
        <f t="shared" si="2192"/>
        <v>0</v>
      </c>
      <c r="XBR334" s="535">
        <f t="shared" si="2192"/>
        <v>0</v>
      </c>
      <c r="XBS334" s="2"/>
      <c r="XBT334" s="402"/>
      <c r="XBU334" s="533" t="s">
        <v>287</v>
      </c>
      <c r="XBV334" s="2"/>
      <c r="XBW334" s="535">
        <f t="shared" ref="XBW334:XBZ334" si="2193">XBW301+XBW314+XBW327</f>
        <v>0</v>
      </c>
      <c r="XBX334" s="535">
        <f t="shared" si="2193"/>
        <v>0</v>
      </c>
      <c r="XBY334" s="535">
        <f t="shared" si="2193"/>
        <v>0</v>
      </c>
      <c r="XBZ334" s="535">
        <f t="shared" si="2193"/>
        <v>0</v>
      </c>
      <c r="XCA334" s="2"/>
      <c r="XCB334" s="402"/>
      <c r="XCC334" s="533" t="s">
        <v>287</v>
      </c>
      <c r="XCD334" s="2"/>
      <c r="XCE334" s="535">
        <f t="shared" ref="XCE334:XCH334" si="2194">XCE301+XCE314+XCE327</f>
        <v>0</v>
      </c>
      <c r="XCF334" s="535">
        <f t="shared" si="2194"/>
        <v>0</v>
      </c>
      <c r="XCG334" s="535">
        <f t="shared" si="2194"/>
        <v>0</v>
      </c>
      <c r="XCH334" s="535">
        <f t="shared" si="2194"/>
        <v>0</v>
      </c>
      <c r="XCI334" s="2"/>
      <c r="XCJ334" s="402"/>
      <c r="XCK334" s="533" t="s">
        <v>287</v>
      </c>
      <c r="XCL334" s="2"/>
      <c r="XCM334" s="535">
        <f t="shared" ref="XCM334:XCP334" si="2195">XCM301+XCM314+XCM327</f>
        <v>0</v>
      </c>
      <c r="XCN334" s="535">
        <f t="shared" si="2195"/>
        <v>0</v>
      </c>
      <c r="XCO334" s="535">
        <f t="shared" si="2195"/>
        <v>0</v>
      </c>
      <c r="XCP334" s="535">
        <f t="shared" si="2195"/>
        <v>0</v>
      </c>
      <c r="XCQ334" s="2"/>
      <c r="XCR334" s="402"/>
      <c r="XCS334" s="533" t="s">
        <v>287</v>
      </c>
      <c r="XCT334" s="2"/>
      <c r="XCU334" s="535">
        <f t="shared" ref="XCU334:XCX334" si="2196">XCU301+XCU314+XCU327</f>
        <v>0</v>
      </c>
      <c r="XCV334" s="535">
        <f t="shared" si="2196"/>
        <v>0</v>
      </c>
      <c r="XCW334" s="535">
        <f t="shared" si="2196"/>
        <v>0</v>
      </c>
      <c r="XCX334" s="535">
        <f t="shared" si="2196"/>
        <v>0</v>
      </c>
      <c r="XCY334" s="2"/>
      <c r="XCZ334" s="402"/>
      <c r="XDA334" s="533" t="s">
        <v>287</v>
      </c>
      <c r="XDB334" s="2"/>
      <c r="XDC334" s="535">
        <f t="shared" ref="XDC334:XDF334" si="2197">XDC301+XDC314+XDC327</f>
        <v>0</v>
      </c>
      <c r="XDD334" s="535">
        <f t="shared" si="2197"/>
        <v>0</v>
      </c>
      <c r="XDE334" s="535">
        <f t="shared" si="2197"/>
        <v>0</v>
      </c>
      <c r="XDF334" s="535">
        <f t="shared" si="2197"/>
        <v>0</v>
      </c>
      <c r="XDG334" s="2"/>
      <c r="XDH334" s="402"/>
      <c r="XDI334" s="533" t="s">
        <v>287</v>
      </c>
      <c r="XDJ334" s="2"/>
      <c r="XDK334" s="535">
        <f t="shared" ref="XDK334:XDN334" si="2198">XDK301+XDK314+XDK327</f>
        <v>0</v>
      </c>
      <c r="XDL334" s="535">
        <f t="shared" si="2198"/>
        <v>0</v>
      </c>
      <c r="XDM334" s="535">
        <f t="shared" si="2198"/>
        <v>0</v>
      </c>
      <c r="XDN334" s="535">
        <f t="shared" si="2198"/>
        <v>0</v>
      </c>
      <c r="XDO334" s="2"/>
      <c r="XDP334" s="402"/>
      <c r="XDQ334" s="533" t="s">
        <v>287</v>
      </c>
      <c r="XDR334" s="2"/>
      <c r="XDS334" s="535">
        <f t="shared" ref="XDS334:XDV334" si="2199">XDS301+XDS314+XDS327</f>
        <v>0</v>
      </c>
      <c r="XDT334" s="535">
        <f t="shared" si="2199"/>
        <v>0</v>
      </c>
      <c r="XDU334" s="535">
        <f t="shared" si="2199"/>
        <v>0</v>
      </c>
      <c r="XDV334" s="535">
        <f t="shared" si="2199"/>
        <v>0</v>
      </c>
      <c r="XDW334" s="2"/>
      <c r="XDX334" s="402"/>
      <c r="XDY334" s="533" t="s">
        <v>287</v>
      </c>
      <c r="XDZ334" s="2"/>
      <c r="XEA334" s="535">
        <f t="shared" ref="XEA334:XED334" si="2200">XEA301+XEA314+XEA327</f>
        <v>0</v>
      </c>
      <c r="XEB334" s="535">
        <f t="shared" si="2200"/>
        <v>0</v>
      </c>
      <c r="XEC334" s="535">
        <f t="shared" si="2200"/>
        <v>0</v>
      </c>
      <c r="XED334" s="535">
        <f t="shared" si="2200"/>
        <v>0</v>
      </c>
      <c r="XEE334" s="2"/>
      <c r="XEF334" s="402"/>
      <c r="XEG334" s="533" t="s">
        <v>287</v>
      </c>
      <c r="XEH334" s="2"/>
      <c r="XEI334" s="535">
        <f t="shared" ref="XEI334:XEL334" si="2201">XEI301+XEI314+XEI327</f>
        <v>0</v>
      </c>
      <c r="XEJ334" s="535">
        <f t="shared" si="2201"/>
        <v>0</v>
      </c>
      <c r="XEK334" s="535">
        <f t="shared" si="2201"/>
        <v>0</v>
      </c>
      <c r="XEL334" s="535">
        <f t="shared" si="2201"/>
        <v>0</v>
      </c>
      <c r="XEM334" s="2"/>
      <c r="XEN334" s="402"/>
      <c r="XEO334" s="533" t="s">
        <v>287</v>
      </c>
      <c r="XEP334" s="2"/>
      <c r="XEQ334" s="535">
        <f t="shared" ref="XEQ334:XET334" si="2202">XEQ301+XEQ314+XEQ327</f>
        <v>0</v>
      </c>
      <c r="XER334" s="535">
        <f t="shared" si="2202"/>
        <v>0</v>
      </c>
      <c r="XES334" s="535">
        <f t="shared" si="2202"/>
        <v>0</v>
      </c>
      <c r="XET334" s="535">
        <f t="shared" si="2202"/>
        <v>0</v>
      </c>
      <c r="XEU334" s="2"/>
      <c r="XEV334" s="402"/>
      <c r="XEW334" s="533" t="s">
        <v>287</v>
      </c>
      <c r="XEX334" s="2"/>
      <c r="XEY334" s="535">
        <f t="shared" ref="XEY334:XFB334" si="2203">XEY301+XEY314+XEY327</f>
        <v>0</v>
      </c>
      <c r="XEZ334" s="535">
        <f t="shared" si="2203"/>
        <v>0</v>
      </c>
      <c r="XFA334" s="535">
        <f t="shared" si="2203"/>
        <v>0</v>
      </c>
      <c r="XFB334" s="535">
        <f t="shared" si="2203"/>
        <v>0</v>
      </c>
      <c r="XFC334" s="2"/>
      <c r="XFD334" s="402"/>
    </row>
    <row r="335" spans="1:16384" ht="14.5">
      <c r="K335" s="535">
        <f t="shared" ref="K335:N335" si="2204">K302+K315+K328</f>
        <v>0</v>
      </c>
      <c r="L335" s="535">
        <f t="shared" si="2204"/>
        <v>0</v>
      </c>
      <c r="M335" s="535" t="e">
        <f t="shared" si="2204"/>
        <v>#VALUE!</v>
      </c>
      <c r="N335" s="535">
        <f t="shared" si="2204"/>
        <v>0</v>
      </c>
      <c r="O335" s="2"/>
      <c r="P335" s="402"/>
      <c r="Q335" s="533" t="s">
        <v>288</v>
      </c>
      <c r="R335" s="2"/>
      <c r="S335" s="535">
        <f t="shared" ref="S335:V335" si="2205">S302+S315+S328</f>
        <v>0</v>
      </c>
      <c r="T335" s="535">
        <f t="shared" si="2205"/>
        <v>0</v>
      </c>
      <c r="U335" s="535" t="e">
        <f t="shared" si="2205"/>
        <v>#VALUE!</v>
      </c>
      <c r="V335" s="535">
        <f t="shared" si="2205"/>
        <v>0</v>
      </c>
      <c r="W335" s="2"/>
      <c r="X335" s="402"/>
      <c r="Y335" s="533" t="s">
        <v>288</v>
      </c>
      <c r="Z335" s="2"/>
      <c r="AA335" s="535">
        <f t="shared" ref="AA335:AD335" si="2206">AA302+AA315+AA328</f>
        <v>0</v>
      </c>
      <c r="AB335" s="535">
        <f t="shared" si="2206"/>
        <v>0</v>
      </c>
      <c r="AC335" s="535" t="e">
        <f t="shared" si="2206"/>
        <v>#VALUE!</v>
      </c>
      <c r="AD335" s="535">
        <f t="shared" si="2206"/>
        <v>0</v>
      </c>
      <c r="AE335" s="2"/>
      <c r="AF335" s="402"/>
      <c r="AG335" s="533" t="s">
        <v>288</v>
      </c>
      <c r="AH335" s="2"/>
      <c r="AI335" s="535">
        <f t="shared" ref="AI335:AL335" si="2207">AI302+AI315+AI328</f>
        <v>0</v>
      </c>
      <c r="AJ335" s="535">
        <f t="shared" si="2207"/>
        <v>0</v>
      </c>
      <c r="AK335" s="535">
        <f t="shared" si="2207"/>
        <v>0</v>
      </c>
      <c r="AL335" s="535">
        <f t="shared" si="2207"/>
        <v>0</v>
      </c>
      <c r="AM335" s="2"/>
      <c r="AN335" s="402"/>
      <c r="AO335" s="533" t="s">
        <v>288</v>
      </c>
      <c r="AP335" s="2"/>
      <c r="AQ335" s="535">
        <f t="shared" ref="AQ335:AT335" si="2208">AQ302+AQ315+AQ328</f>
        <v>0</v>
      </c>
      <c r="AR335" s="535">
        <f t="shared" si="2208"/>
        <v>0</v>
      </c>
      <c r="AS335" s="535">
        <f t="shared" si="2208"/>
        <v>0</v>
      </c>
      <c r="AT335" s="535">
        <f t="shared" si="2208"/>
        <v>0</v>
      </c>
      <c r="AU335" s="2"/>
      <c r="AV335" s="402"/>
      <c r="AW335" s="533" t="s">
        <v>288</v>
      </c>
      <c r="AX335" s="2"/>
      <c r="AY335" s="535">
        <f t="shared" ref="AY335:BB335" si="2209">AY302+AY315+AY328</f>
        <v>0</v>
      </c>
      <c r="AZ335" s="535">
        <f t="shared" si="2209"/>
        <v>0</v>
      </c>
      <c r="BA335" s="535">
        <f t="shared" si="2209"/>
        <v>0</v>
      </c>
      <c r="BB335" s="535">
        <f t="shared" si="2209"/>
        <v>0</v>
      </c>
      <c r="BC335" s="2"/>
      <c r="BD335" s="402"/>
      <c r="BE335" s="533" t="s">
        <v>288</v>
      </c>
      <c r="BF335" s="2"/>
      <c r="BG335" s="535">
        <f t="shared" ref="BG335:BJ335" si="2210">BG302+BG315+BG328</f>
        <v>0</v>
      </c>
      <c r="BH335" s="535">
        <f t="shared" si="2210"/>
        <v>0</v>
      </c>
      <c r="BI335" s="535">
        <f t="shared" si="2210"/>
        <v>0</v>
      </c>
      <c r="BJ335" s="535">
        <f t="shared" si="2210"/>
        <v>0</v>
      </c>
      <c r="BK335" s="2"/>
      <c r="BL335" s="402"/>
      <c r="BM335" s="533" t="s">
        <v>288</v>
      </c>
      <c r="BN335" s="2"/>
      <c r="BO335" s="535">
        <f t="shared" ref="BO335:BR335" si="2211">BO302+BO315+BO328</f>
        <v>0</v>
      </c>
      <c r="BP335" s="535">
        <f t="shared" si="2211"/>
        <v>0</v>
      </c>
      <c r="BQ335" s="535">
        <f t="shared" si="2211"/>
        <v>0</v>
      </c>
      <c r="BR335" s="535">
        <f t="shared" si="2211"/>
        <v>0</v>
      </c>
      <c r="BS335" s="2"/>
      <c r="BT335" s="402"/>
      <c r="BU335" s="533" t="s">
        <v>288</v>
      </c>
      <c r="BV335" s="2"/>
      <c r="BW335" s="535">
        <f t="shared" ref="BW335:BZ335" si="2212">BW302+BW315+BW328</f>
        <v>0</v>
      </c>
      <c r="BX335" s="535">
        <f t="shared" si="2212"/>
        <v>0</v>
      </c>
      <c r="BY335" s="535">
        <f t="shared" si="2212"/>
        <v>0</v>
      </c>
      <c r="BZ335" s="535">
        <f t="shared" si="2212"/>
        <v>0</v>
      </c>
      <c r="CA335" s="2"/>
      <c r="CB335" s="402"/>
      <c r="CC335" s="533" t="s">
        <v>288</v>
      </c>
      <c r="CD335" s="2"/>
      <c r="CE335" s="535">
        <f t="shared" ref="CE335:CH335" si="2213">CE302+CE315+CE328</f>
        <v>0</v>
      </c>
      <c r="CF335" s="535">
        <f t="shared" si="2213"/>
        <v>0</v>
      </c>
      <c r="CG335" s="535">
        <f t="shared" si="2213"/>
        <v>0</v>
      </c>
      <c r="CH335" s="535">
        <f t="shared" si="2213"/>
        <v>0</v>
      </c>
      <c r="CI335" s="2"/>
      <c r="CJ335" s="402"/>
      <c r="CK335" s="533" t="s">
        <v>288</v>
      </c>
      <c r="CL335" s="2"/>
      <c r="CM335" s="535">
        <f t="shared" ref="CM335:CP335" si="2214">CM302+CM315+CM328</f>
        <v>0</v>
      </c>
      <c r="CN335" s="535">
        <f t="shared" si="2214"/>
        <v>0</v>
      </c>
      <c r="CO335" s="535">
        <f t="shared" si="2214"/>
        <v>0</v>
      </c>
      <c r="CP335" s="535">
        <f t="shared" si="2214"/>
        <v>0</v>
      </c>
      <c r="CQ335" s="2"/>
      <c r="CR335" s="402"/>
      <c r="CS335" s="533" t="s">
        <v>288</v>
      </c>
      <c r="CT335" s="2"/>
      <c r="CU335" s="535">
        <f t="shared" ref="CU335:CX335" si="2215">CU302+CU315+CU328</f>
        <v>0</v>
      </c>
      <c r="CV335" s="535">
        <f t="shared" si="2215"/>
        <v>0</v>
      </c>
      <c r="CW335" s="535">
        <f t="shared" si="2215"/>
        <v>0</v>
      </c>
      <c r="CX335" s="535">
        <f t="shared" si="2215"/>
        <v>0</v>
      </c>
      <c r="CY335" s="2"/>
      <c r="CZ335" s="402"/>
      <c r="DA335" s="533" t="s">
        <v>288</v>
      </c>
      <c r="DB335" s="2"/>
      <c r="DC335" s="535">
        <f t="shared" ref="DC335:DF335" si="2216">DC302+DC315+DC328</f>
        <v>0</v>
      </c>
      <c r="DD335" s="535">
        <f t="shared" si="2216"/>
        <v>0</v>
      </c>
      <c r="DE335" s="535">
        <f t="shared" si="2216"/>
        <v>0</v>
      </c>
      <c r="DF335" s="535">
        <f t="shared" si="2216"/>
        <v>0</v>
      </c>
      <c r="DG335" s="2"/>
      <c r="DH335" s="402"/>
      <c r="DI335" s="533" t="s">
        <v>288</v>
      </c>
      <c r="DJ335" s="2"/>
      <c r="DK335" s="535">
        <f t="shared" ref="DK335:DN335" si="2217">DK302+DK315+DK328</f>
        <v>0</v>
      </c>
      <c r="DL335" s="535">
        <f t="shared" si="2217"/>
        <v>0</v>
      </c>
      <c r="DM335" s="535">
        <f t="shared" si="2217"/>
        <v>0</v>
      </c>
      <c r="DN335" s="535">
        <f t="shared" si="2217"/>
        <v>0</v>
      </c>
      <c r="DO335" s="2"/>
      <c r="DP335" s="402"/>
      <c r="DQ335" s="533" t="s">
        <v>288</v>
      </c>
      <c r="DR335" s="2"/>
      <c r="DS335" s="535">
        <f t="shared" ref="DS335:DV335" si="2218">DS302+DS315+DS328</f>
        <v>0</v>
      </c>
      <c r="DT335" s="535">
        <f t="shared" si="2218"/>
        <v>0</v>
      </c>
      <c r="DU335" s="535">
        <f t="shared" si="2218"/>
        <v>0</v>
      </c>
      <c r="DV335" s="535">
        <f t="shared" si="2218"/>
        <v>0</v>
      </c>
      <c r="DW335" s="2"/>
      <c r="DX335" s="402"/>
      <c r="DY335" s="533" t="s">
        <v>288</v>
      </c>
      <c r="DZ335" s="2"/>
      <c r="EA335" s="535">
        <f t="shared" ref="EA335:ED335" si="2219">EA302+EA315+EA328</f>
        <v>0</v>
      </c>
      <c r="EB335" s="535">
        <f t="shared" si="2219"/>
        <v>0</v>
      </c>
      <c r="EC335" s="535">
        <f t="shared" si="2219"/>
        <v>0</v>
      </c>
      <c r="ED335" s="535">
        <f t="shared" si="2219"/>
        <v>0</v>
      </c>
      <c r="EE335" s="2"/>
      <c r="EF335" s="402"/>
      <c r="EG335" s="533" t="s">
        <v>288</v>
      </c>
      <c r="EH335" s="2"/>
      <c r="EI335" s="535">
        <f t="shared" ref="EI335:EL335" si="2220">EI302+EI315+EI328</f>
        <v>0</v>
      </c>
      <c r="EJ335" s="535">
        <f t="shared" si="2220"/>
        <v>0</v>
      </c>
      <c r="EK335" s="535">
        <f t="shared" si="2220"/>
        <v>0</v>
      </c>
      <c r="EL335" s="535">
        <f t="shared" si="2220"/>
        <v>0</v>
      </c>
      <c r="EM335" s="2"/>
      <c r="EN335" s="402"/>
      <c r="EO335" s="533" t="s">
        <v>288</v>
      </c>
      <c r="EP335" s="2"/>
      <c r="EQ335" s="535">
        <f t="shared" ref="EQ335:ET335" si="2221">EQ302+EQ315+EQ328</f>
        <v>0</v>
      </c>
      <c r="ER335" s="535">
        <f t="shared" si="2221"/>
        <v>0</v>
      </c>
      <c r="ES335" s="535">
        <f t="shared" si="2221"/>
        <v>0</v>
      </c>
      <c r="ET335" s="535">
        <f t="shared" si="2221"/>
        <v>0</v>
      </c>
      <c r="EU335" s="2"/>
      <c r="EV335" s="402"/>
      <c r="EW335" s="533" t="s">
        <v>288</v>
      </c>
      <c r="EX335" s="2"/>
      <c r="EY335" s="535">
        <f t="shared" ref="EY335:FB335" si="2222">EY302+EY315+EY328</f>
        <v>0</v>
      </c>
      <c r="EZ335" s="535">
        <f t="shared" si="2222"/>
        <v>0</v>
      </c>
      <c r="FA335" s="535">
        <f t="shared" si="2222"/>
        <v>0</v>
      </c>
      <c r="FB335" s="535">
        <f t="shared" si="2222"/>
        <v>0</v>
      </c>
      <c r="FC335" s="2"/>
      <c r="FD335" s="402"/>
      <c r="FE335" s="533" t="s">
        <v>288</v>
      </c>
      <c r="FF335" s="2"/>
      <c r="FG335" s="535">
        <f t="shared" ref="FG335:FJ335" si="2223">FG302+FG315+FG328</f>
        <v>0</v>
      </c>
      <c r="FH335" s="535">
        <f t="shared" si="2223"/>
        <v>0</v>
      </c>
      <c r="FI335" s="535">
        <f t="shared" si="2223"/>
        <v>0</v>
      </c>
      <c r="FJ335" s="535">
        <f t="shared" si="2223"/>
        <v>0</v>
      </c>
      <c r="FK335" s="2"/>
      <c r="FL335" s="402"/>
      <c r="FM335" s="533" t="s">
        <v>288</v>
      </c>
      <c r="FN335" s="2"/>
      <c r="FO335" s="535">
        <f t="shared" ref="FO335:FR335" si="2224">FO302+FO315+FO328</f>
        <v>0</v>
      </c>
      <c r="FP335" s="535">
        <f t="shared" si="2224"/>
        <v>0</v>
      </c>
      <c r="FQ335" s="535">
        <f t="shared" si="2224"/>
        <v>0</v>
      </c>
      <c r="FR335" s="535">
        <f t="shared" si="2224"/>
        <v>0</v>
      </c>
      <c r="FS335" s="2"/>
      <c r="FT335" s="402"/>
      <c r="FU335" s="533" t="s">
        <v>288</v>
      </c>
      <c r="FV335" s="2"/>
      <c r="FW335" s="535">
        <f t="shared" ref="FW335:FZ335" si="2225">FW302+FW315+FW328</f>
        <v>0</v>
      </c>
      <c r="FX335" s="535">
        <f t="shared" si="2225"/>
        <v>0</v>
      </c>
      <c r="FY335" s="535">
        <f t="shared" si="2225"/>
        <v>0</v>
      </c>
      <c r="FZ335" s="535">
        <f t="shared" si="2225"/>
        <v>0</v>
      </c>
      <c r="GA335" s="2"/>
      <c r="GB335" s="402"/>
      <c r="GC335" s="533" t="s">
        <v>288</v>
      </c>
      <c r="GD335" s="2"/>
      <c r="GE335" s="535">
        <f t="shared" ref="GE335:GH335" si="2226">GE302+GE315+GE328</f>
        <v>0</v>
      </c>
      <c r="GF335" s="535">
        <f t="shared" si="2226"/>
        <v>0</v>
      </c>
      <c r="GG335" s="535">
        <f t="shared" si="2226"/>
        <v>0</v>
      </c>
      <c r="GH335" s="535">
        <f t="shared" si="2226"/>
        <v>0</v>
      </c>
      <c r="GI335" s="2"/>
      <c r="GJ335" s="402"/>
      <c r="GK335" s="533" t="s">
        <v>288</v>
      </c>
      <c r="GL335" s="2"/>
      <c r="GM335" s="535">
        <f t="shared" ref="GM335:GP335" si="2227">GM302+GM315+GM328</f>
        <v>0</v>
      </c>
      <c r="GN335" s="535">
        <f t="shared" si="2227"/>
        <v>0</v>
      </c>
      <c r="GO335" s="535">
        <f t="shared" si="2227"/>
        <v>0</v>
      </c>
      <c r="GP335" s="535">
        <f t="shared" si="2227"/>
        <v>0</v>
      </c>
      <c r="GQ335" s="2"/>
      <c r="GR335" s="402"/>
      <c r="GS335" s="533" t="s">
        <v>288</v>
      </c>
      <c r="GT335" s="2"/>
      <c r="GU335" s="535">
        <f t="shared" ref="GU335:GX335" si="2228">GU302+GU315+GU328</f>
        <v>0</v>
      </c>
      <c r="GV335" s="535">
        <f t="shared" si="2228"/>
        <v>0</v>
      </c>
      <c r="GW335" s="535">
        <f t="shared" si="2228"/>
        <v>0</v>
      </c>
      <c r="GX335" s="535">
        <f t="shared" si="2228"/>
        <v>0</v>
      </c>
      <c r="GY335" s="2"/>
      <c r="GZ335" s="402"/>
      <c r="HA335" s="533" t="s">
        <v>288</v>
      </c>
      <c r="HB335" s="2"/>
      <c r="HC335" s="535">
        <f t="shared" ref="HC335:HF335" si="2229">HC302+HC315+HC328</f>
        <v>0</v>
      </c>
      <c r="HD335" s="535">
        <f t="shared" si="2229"/>
        <v>0</v>
      </c>
      <c r="HE335" s="535">
        <f t="shared" si="2229"/>
        <v>0</v>
      </c>
      <c r="HF335" s="535">
        <f t="shared" si="2229"/>
        <v>0</v>
      </c>
      <c r="HG335" s="2"/>
      <c r="HH335" s="402"/>
      <c r="HI335" s="533" t="s">
        <v>288</v>
      </c>
      <c r="HJ335" s="2"/>
      <c r="HK335" s="535">
        <f t="shared" ref="HK335:HN335" si="2230">HK302+HK315+HK328</f>
        <v>0</v>
      </c>
      <c r="HL335" s="535">
        <f t="shared" si="2230"/>
        <v>0</v>
      </c>
      <c r="HM335" s="535">
        <f t="shared" si="2230"/>
        <v>0</v>
      </c>
      <c r="HN335" s="535">
        <f t="shared" si="2230"/>
        <v>0</v>
      </c>
      <c r="HO335" s="2"/>
      <c r="HP335" s="402"/>
      <c r="HQ335" s="533" t="s">
        <v>288</v>
      </c>
      <c r="HR335" s="2"/>
      <c r="HS335" s="535">
        <f t="shared" ref="HS335:HV335" si="2231">HS302+HS315+HS328</f>
        <v>0</v>
      </c>
      <c r="HT335" s="535">
        <f t="shared" si="2231"/>
        <v>0</v>
      </c>
      <c r="HU335" s="535">
        <f t="shared" si="2231"/>
        <v>0</v>
      </c>
      <c r="HV335" s="535">
        <f t="shared" si="2231"/>
        <v>0</v>
      </c>
      <c r="HW335" s="2"/>
      <c r="HX335" s="402"/>
      <c r="HY335" s="533" t="s">
        <v>288</v>
      </c>
      <c r="HZ335" s="2"/>
      <c r="IA335" s="535">
        <f t="shared" ref="IA335:ID335" si="2232">IA302+IA315+IA328</f>
        <v>0</v>
      </c>
      <c r="IB335" s="535">
        <f t="shared" si="2232"/>
        <v>0</v>
      </c>
      <c r="IC335" s="535">
        <f t="shared" si="2232"/>
        <v>0</v>
      </c>
      <c r="ID335" s="535">
        <f t="shared" si="2232"/>
        <v>0</v>
      </c>
      <c r="IE335" s="2"/>
      <c r="IF335" s="402"/>
      <c r="IG335" s="533" t="s">
        <v>288</v>
      </c>
      <c r="IH335" s="2"/>
      <c r="II335" s="535">
        <f t="shared" ref="II335:IL335" si="2233">II302+II315+II328</f>
        <v>0</v>
      </c>
      <c r="IJ335" s="535">
        <f t="shared" si="2233"/>
        <v>0</v>
      </c>
      <c r="IK335" s="535">
        <f t="shared" si="2233"/>
        <v>0</v>
      </c>
      <c r="IL335" s="535">
        <f t="shared" si="2233"/>
        <v>0</v>
      </c>
      <c r="IM335" s="2"/>
      <c r="IN335" s="402"/>
      <c r="IO335" s="533" t="s">
        <v>288</v>
      </c>
      <c r="IP335" s="2"/>
      <c r="IQ335" s="535">
        <f t="shared" ref="IQ335:IT335" si="2234">IQ302+IQ315+IQ328</f>
        <v>0</v>
      </c>
      <c r="IR335" s="535">
        <f t="shared" si="2234"/>
        <v>0</v>
      </c>
      <c r="IS335" s="535">
        <f t="shared" si="2234"/>
        <v>0</v>
      </c>
      <c r="IT335" s="535">
        <f t="shared" si="2234"/>
        <v>0</v>
      </c>
      <c r="IU335" s="2"/>
      <c r="IV335" s="402"/>
      <c r="IW335" s="533" t="s">
        <v>288</v>
      </c>
      <c r="IX335" s="2"/>
      <c r="IY335" s="535">
        <f t="shared" ref="IY335:JB335" si="2235">IY302+IY315+IY328</f>
        <v>0</v>
      </c>
      <c r="IZ335" s="535">
        <f t="shared" si="2235"/>
        <v>0</v>
      </c>
      <c r="JA335" s="535">
        <f t="shared" si="2235"/>
        <v>0</v>
      </c>
      <c r="JB335" s="535">
        <f t="shared" si="2235"/>
        <v>0</v>
      </c>
      <c r="JC335" s="2"/>
      <c r="JD335" s="402"/>
      <c r="JE335" s="533" t="s">
        <v>288</v>
      </c>
      <c r="JF335" s="2"/>
      <c r="JG335" s="535">
        <f t="shared" ref="JG335:JJ335" si="2236">JG302+JG315+JG328</f>
        <v>0</v>
      </c>
      <c r="JH335" s="535">
        <f t="shared" si="2236"/>
        <v>0</v>
      </c>
      <c r="JI335" s="535">
        <f t="shared" si="2236"/>
        <v>0</v>
      </c>
      <c r="JJ335" s="535">
        <f t="shared" si="2236"/>
        <v>0</v>
      </c>
      <c r="JK335" s="2"/>
      <c r="JL335" s="402"/>
      <c r="JM335" s="533" t="s">
        <v>288</v>
      </c>
      <c r="JN335" s="2"/>
      <c r="JO335" s="535">
        <f t="shared" ref="JO335:JR335" si="2237">JO302+JO315+JO328</f>
        <v>0</v>
      </c>
      <c r="JP335" s="535">
        <f t="shared" si="2237"/>
        <v>0</v>
      </c>
      <c r="JQ335" s="535">
        <f t="shared" si="2237"/>
        <v>0</v>
      </c>
      <c r="JR335" s="535">
        <f t="shared" si="2237"/>
        <v>0</v>
      </c>
      <c r="JS335" s="2"/>
      <c r="JT335" s="402"/>
      <c r="JU335" s="533" t="s">
        <v>288</v>
      </c>
      <c r="JV335" s="2"/>
      <c r="JW335" s="535">
        <f t="shared" ref="JW335:JZ335" si="2238">JW302+JW315+JW328</f>
        <v>0</v>
      </c>
      <c r="JX335" s="535">
        <f t="shared" si="2238"/>
        <v>0</v>
      </c>
      <c r="JY335" s="535">
        <f t="shared" si="2238"/>
        <v>0</v>
      </c>
      <c r="JZ335" s="535">
        <f t="shared" si="2238"/>
        <v>0</v>
      </c>
      <c r="KA335" s="2"/>
      <c r="KB335" s="402"/>
      <c r="KC335" s="533" t="s">
        <v>288</v>
      </c>
      <c r="KD335" s="2"/>
      <c r="KE335" s="535">
        <f t="shared" ref="KE335:KH335" si="2239">KE302+KE315+KE328</f>
        <v>0</v>
      </c>
      <c r="KF335" s="535">
        <f t="shared" si="2239"/>
        <v>0</v>
      </c>
      <c r="KG335" s="535">
        <f t="shared" si="2239"/>
        <v>0</v>
      </c>
      <c r="KH335" s="535">
        <f t="shared" si="2239"/>
        <v>0</v>
      </c>
      <c r="KI335" s="2"/>
      <c r="KJ335" s="402"/>
      <c r="KK335" s="533" t="s">
        <v>288</v>
      </c>
      <c r="KL335" s="2"/>
      <c r="KM335" s="535">
        <f t="shared" ref="KM335:KP335" si="2240">KM302+KM315+KM328</f>
        <v>0</v>
      </c>
      <c r="KN335" s="535">
        <f t="shared" si="2240"/>
        <v>0</v>
      </c>
      <c r="KO335" s="535">
        <f t="shared" si="2240"/>
        <v>0</v>
      </c>
      <c r="KP335" s="535">
        <f t="shared" si="2240"/>
        <v>0</v>
      </c>
      <c r="KQ335" s="2"/>
      <c r="KR335" s="402"/>
      <c r="KS335" s="533" t="s">
        <v>288</v>
      </c>
      <c r="KT335" s="2"/>
      <c r="KU335" s="535">
        <f t="shared" ref="KU335:KX335" si="2241">KU302+KU315+KU328</f>
        <v>0</v>
      </c>
      <c r="KV335" s="535">
        <f t="shared" si="2241"/>
        <v>0</v>
      </c>
      <c r="KW335" s="535">
        <f t="shared" si="2241"/>
        <v>0</v>
      </c>
      <c r="KX335" s="535">
        <f t="shared" si="2241"/>
        <v>0</v>
      </c>
      <c r="KY335" s="2"/>
      <c r="KZ335" s="402"/>
      <c r="LA335" s="533" t="s">
        <v>288</v>
      </c>
      <c r="LB335" s="2"/>
      <c r="LC335" s="535">
        <f t="shared" ref="LC335:LF335" si="2242">LC302+LC315+LC328</f>
        <v>0</v>
      </c>
      <c r="LD335" s="535">
        <f t="shared" si="2242"/>
        <v>0</v>
      </c>
      <c r="LE335" s="535">
        <f t="shared" si="2242"/>
        <v>0</v>
      </c>
      <c r="LF335" s="535">
        <f t="shared" si="2242"/>
        <v>0</v>
      </c>
      <c r="LG335" s="2"/>
      <c r="LH335" s="402"/>
      <c r="LI335" s="533" t="s">
        <v>288</v>
      </c>
      <c r="LJ335" s="2"/>
      <c r="LK335" s="535">
        <f t="shared" ref="LK335:LN335" si="2243">LK302+LK315+LK328</f>
        <v>0</v>
      </c>
      <c r="LL335" s="535">
        <f t="shared" si="2243"/>
        <v>0</v>
      </c>
      <c r="LM335" s="535">
        <f t="shared" si="2243"/>
        <v>0</v>
      </c>
      <c r="LN335" s="535">
        <f t="shared" si="2243"/>
        <v>0</v>
      </c>
      <c r="LO335" s="2"/>
      <c r="LP335" s="402"/>
      <c r="LQ335" s="533" t="s">
        <v>288</v>
      </c>
      <c r="LR335" s="2"/>
      <c r="LS335" s="535">
        <f t="shared" ref="LS335:LV335" si="2244">LS302+LS315+LS328</f>
        <v>0</v>
      </c>
      <c r="LT335" s="535">
        <f t="shared" si="2244"/>
        <v>0</v>
      </c>
      <c r="LU335" s="535">
        <f t="shared" si="2244"/>
        <v>0</v>
      </c>
      <c r="LV335" s="535">
        <f t="shared" si="2244"/>
        <v>0</v>
      </c>
      <c r="LW335" s="2"/>
      <c r="LX335" s="402"/>
      <c r="LY335" s="533" t="s">
        <v>288</v>
      </c>
      <c r="LZ335" s="2"/>
      <c r="MA335" s="535">
        <f t="shared" ref="MA335:MD335" si="2245">MA302+MA315+MA328</f>
        <v>0</v>
      </c>
      <c r="MB335" s="535">
        <f t="shared" si="2245"/>
        <v>0</v>
      </c>
      <c r="MC335" s="535">
        <f t="shared" si="2245"/>
        <v>0</v>
      </c>
      <c r="MD335" s="535">
        <f t="shared" si="2245"/>
        <v>0</v>
      </c>
      <c r="ME335" s="2"/>
      <c r="MF335" s="402"/>
      <c r="MG335" s="533" t="s">
        <v>288</v>
      </c>
      <c r="MH335" s="2"/>
      <c r="MI335" s="535">
        <f t="shared" ref="MI335:ML335" si="2246">MI302+MI315+MI328</f>
        <v>0</v>
      </c>
      <c r="MJ335" s="535">
        <f t="shared" si="2246"/>
        <v>0</v>
      </c>
      <c r="MK335" s="535">
        <f t="shared" si="2246"/>
        <v>0</v>
      </c>
      <c r="ML335" s="535">
        <f t="shared" si="2246"/>
        <v>0</v>
      </c>
      <c r="MM335" s="2"/>
      <c r="MN335" s="402"/>
      <c r="MO335" s="533" t="s">
        <v>288</v>
      </c>
      <c r="MP335" s="2"/>
      <c r="MQ335" s="535">
        <f t="shared" ref="MQ335:MT335" si="2247">MQ302+MQ315+MQ328</f>
        <v>0</v>
      </c>
      <c r="MR335" s="535">
        <f t="shared" si="2247"/>
        <v>0</v>
      </c>
      <c r="MS335" s="535">
        <f t="shared" si="2247"/>
        <v>0</v>
      </c>
      <c r="MT335" s="535">
        <f t="shared" si="2247"/>
        <v>0</v>
      </c>
      <c r="MU335" s="2"/>
      <c r="MV335" s="402"/>
      <c r="MW335" s="533" t="s">
        <v>288</v>
      </c>
      <c r="MX335" s="2"/>
      <c r="MY335" s="535">
        <f t="shared" ref="MY335:NB335" si="2248">MY302+MY315+MY328</f>
        <v>0</v>
      </c>
      <c r="MZ335" s="535">
        <f t="shared" si="2248"/>
        <v>0</v>
      </c>
      <c r="NA335" s="535">
        <f t="shared" si="2248"/>
        <v>0</v>
      </c>
      <c r="NB335" s="535">
        <f t="shared" si="2248"/>
        <v>0</v>
      </c>
      <c r="NC335" s="2"/>
      <c r="ND335" s="402"/>
      <c r="NE335" s="533" t="s">
        <v>288</v>
      </c>
      <c r="NF335" s="2"/>
      <c r="NG335" s="535">
        <f t="shared" ref="NG335:NJ335" si="2249">NG302+NG315+NG328</f>
        <v>0</v>
      </c>
      <c r="NH335" s="535">
        <f t="shared" si="2249"/>
        <v>0</v>
      </c>
      <c r="NI335" s="535">
        <f t="shared" si="2249"/>
        <v>0</v>
      </c>
      <c r="NJ335" s="535">
        <f t="shared" si="2249"/>
        <v>0</v>
      </c>
      <c r="NK335" s="2"/>
      <c r="NL335" s="402"/>
      <c r="NM335" s="533" t="s">
        <v>288</v>
      </c>
      <c r="NN335" s="2"/>
      <c r="NO335" s="535">
        <f t="shared" ref="NO335:NR335" si="2250">NO302+NO315+NO328</f>
        <v>0</v>
      </c>
      <c r="NP335" s="535">
        <f t="shared" si="2250"/>
        <v>0</v>
      </c>
      <c r="NQ335" s="535">
        <f t="shared" si="2250"/>
        <v>0</v>
      </c>
      <c r="NR335" s="535">
        <f t="shared" si="2250"/>
        <v>0</v>
      </c>
      <c r="NS335" s="2"/>
      <c r="NT335" s="402"/>
      <c r="NU335" s="533" t="s">
        <v>288</v>
      </c>
      <c r="NV335" s="2"/>
      <c r="NW335" s="535">
        <f t="shared" ref="NW335:NZ335" si="2251">NW302+NW315+NW328</f>
        <v>0</v>
      </c>
      <c r="NX335" s="535">
        <f t="shared" si="2251"/>
        <v>0</v>
      </c>
      <c r="NY335" s="535">
        <f t="shared" si="2251"/>
        <v>0</v>
      </c>
      <c r="NZ335" s="535">
        <f t="shared" si="2251"/>
        <v>0</v>
      </c>
      <c r="OA335" s="2"/>
      <c r="OB335" s="402"/>
      <c r="OC335" s="533" t="s">
        <v>288</v>
      </c>
      <c r="OD335" s="2"/>
      <c r="OE335" s="535">
        <f t="shared" ref="OE335:OH335" si="2252">OE302+OE315+OE328</f>
        <v>0</v>
      </c>
      <c r="OF335" s="535">
        <f t="shared" si="2252"/>
        <v>0</v>
      </c>
      <c r="OG335" s="535">
        <f t="shared" si="2252"/>
        <v>0</v>
      </c>
      <c r="OH335" s="535">
        <f t="shared" si="2252"/>
        <v>0</v>
      </c>
      <c r="OI335" s="2"/>
      <c r="OJ335" s="402"/>
      <c r="OK335" s="533" t="s">
        <v>288</v>
      </c>
      <c r="OL335" s="2"/>
      <c r="OM335" s="535">
        <f t="shared" ref="OM335:OP335" si="2253">OM302+OM315+OM328</f>
        <v>0</v>
      </c>
      <c r="ON335" s="535">
        <f t="shared" si="2253"/>
        <v>0</v>
      </c>
      <c r="OO335" s="535">
        <f t="shared" si="2253"/>
        <v>0</v>
      </c>
      <c r="OP335" s="535">
        <f t="shared" si="2253"/>
        <v>0</v>
      </c>
      <c r="OQ335" s="2"/>
      <c r="OR335" s="402"/>
      <c r="OS335" s="533" t="s">
        <v>288</v>
      </c>
      <c r="OT335" s="2"/>
      <c r="OU335" s="535">
        <f t="shared" ref="OU335:OX335" si="2254">OU302+OU315+OU328</f>
        <v>0</v>
      </c>
      <c r="OV335" s="535">
        <f t="shared" si="2254"/>
        <v>0</v>
      </c>
      <c r="OW335" s="535">
        <f t="shared" si="2254"/>
        <v>0</v>
      </c>
      <c r="OX335" s="535">
        <f t="shared" si="2254"/>
        <v>0</v>
      </c>
      <c r="OY335" s="2"/>
      <c r="OZ335" s="402"/>
      <c r="PA335" s="533" t="s">
        <v>288</v>
      </c>
      <c r="PB335" s="2"/>
      <c r="PC335" s="535">
        <f t="shared" ref="PC335:PF335" si="2255">PC302+PC315+PC328</f>
        <v>0</v>
      </c>
      <c r="PD335" s="535">
        <f t="shared" si="2255"/>
        <v>0</v>
      </c>
      <c r="PE335" s="535">
        <f t="shared" si="2255"/>
        <v>0</v>
      </c>
      <c r="PF335" s="535">
        <f t="shared" si="2255"/>
        <v>0</v>
      </c>
      <c r="PG335" s="2"/>
      <c r="PH335" s="402"/>
      <c r="PI335" s="533" t="s">
        <v>288</v>
      </c>
      <c r="PJ335" s="2"/>
      <c r="PK335" s="535">
        <f t="shared" ref="PK335:PN335" si="2256">PK302+PK315+PK328</f>
        <v>0</v>
      </c>
      <c r="PL335" s="535">
        <f t="shared" si="2256"/>
        <v>0</v>
      </c>
      <c r="PM335" s="535">
        <f t="shared" si="2256"/>
        <v>0</v>
      </c>
      <c r="PN335" s="535">
        <f t="shared" si="2256"/>
        <v>0</v>
      </c>
      <c r="PO335" s="2"/>
      <c r="PP335" s="402"/>
      <c r="PQ335" s="533" t="s">
        <v>288</v>
      </c>
      <c r="PR335" s="2"/>
      <c r="PS335" s="535">
        <f t="shared" ref="PS335:PV335" si="2257">PS302+PS315+PS328</f>
        <v>0</v>
      </c>
      <c r="PT335" s="535">
        <f t="shared" si="2257"/>
        <v>0</v>
      </c>
      <c r="PU335" s="535">
        <f t="shared" si="2257"/>
        <v>0</v>
      </c>
      <c r="PV335" s="535">
        <f t="shared" si="2257"/>
        <v>0</v>
      </c>
      <c r="PW335" s="2"/>
      <c r="PX335" s="402"/>
      <c r="PY335" s="533" t="s">
        <v>288</v>
      </c>
      <c r="PZ335" s="2"/>
      <c r="QA335" s="535">
        <f t="shared" ref="QA335:QD335" si="2258">QA302+QA315+QA328</f>
        <v>0</v>
      </c>
      <c r="QB335" s="535">
        <f t="shared" si="2258"/>
        <v>0</v>
      </c>
      <c r="QC335" s="535">
        <f t="shared" si="2258"/>
        <v>0</v>
      </c>
      <c r="QD335" s="535">
        <f t="shared" si="2258"/>
        <v>0</v>
      </c>
      <c r="QE335" s="2"/>
      <c r="QF335" s="402"/>
      <c r="QG335" s="533" t="s">
        <v>288</v>
      </c>
      <c r="QH335" s="2"/>
      <c r="QI335" s="535">
        <f t="shared" ref="QI335:QL335" si="2259">QI302+QI315+QI328</f>
        <v>0</v>
      </c>
      <c r="QJ335" s="535">
        <f t="shared" si="2259"/>
        <v>0</v>
      </c>
      <c r="QK335" s="535">
        <f t="shared" si="2259"/>
        <v>0</v>
      </c>
      <c r="QL335" s="535">
        <f t="shared" si="2259"/>
        <v>0</v>
      </c>
      <c r="QM335" s="2"/>
      <c r="QN335" s="402"/>
      <c r="QO335" s="533" t="s">
        <v>288</v>
      </c>
      <c r="QP335" s="2"/>
      <c r="QQ335" s="535">
        <f t="shared" ref="QQ335:QT335" si="2260">QQ302+QQ315+QQ328</f>
        <v>0</v>
      </c>
      <c r="QR335" s="535">
        <f t="shared" si="2260"/>
        <v>0</v>
      </c>
      <c r="QS335" s="535">
        <f t="shared" si="2260"/>
        <v>0</v>
      </c>
      <c r="QT335" s="535">
        <f t="shared" si="2260"/>
        <v>0</v>
      </c>
      <c r="QU335" s="2"/>
      <c r="QV335" s="402"/>
      <c r="QW335" s="533" t="s">
        <v>288</v>
      </c>
      <c r="QX335" s="2"/>
      <c r="QY335" s="535">
        <f t="shared" ref="QY335:RB335" si="2261">QY302+QY315+QY328</f>
        <v>0</v>
      </c>
      <c r="QZ335" s="535">
        <f t="shared" si="2261"/>
        <v>0</v>
      </c>
      <c r="RA335" s="535">
        <f t="shared" si="2261"/>
        <v>0</v>
      </c>
      <c r="RB335" s="535">
        <f t="shared" si="2261"/>
        <v>0</v>
      </c>
      <c r="RC335" s="2"/>
      <c r="RD335" s="402"/>
      <c r="RE335" s="533" t="s">
        <v>288</v>
      </c>
      <c r="RF335" s="2"/>
      <c r="RG335" s="535">
        <f t="shared" ref="RG335:RJ335" si="2262">RG302+RG315+RG328</f>
        <v>0</v>
      </c>
      <c r="RH335" s="535">
        <f t="shared" si="2262"/>
        <v>0</v>
      </c>
      <c r="RI335" s="535">
        <f t="shared" si="2262"/>
        <v>0</v>
      </c>
      <c r="RJ335" s="535">
        <f t="shared" si="2262"/>
        <v>0</v>
      </c>
      <c r="RK335" s="2"/>
      <c r="RL335" s="402"/>
      <c r="RM335" s="533" t="s">
        <v>288</v>
      </c>
      <c r="RN335" s="2"/>
      <c r="RO335" s="535">
        <f t="shared" ref="RO335:RR335" si="2263">RO302+RO315+RO328</f>
        <v>0</v>
      </c>
      <c r="RP335" s="535">
        <f t="shared" si="2263"/>
        <v>0</v>
      </c>
      <c r="RQ335" s="535">
        <f t="shared" si="2263"/>
        <v>0</v>
      </c>
      <c r="RR335" s="535">
        <f t="shared" si="2263"/>
        <v>0</v>
      </c>
      <c r="RS335" s="2"/>
      <c r="RT335" s="402"/>
      <c r="RU335" s="533" t="s">
        <v>288</v>
      </c>
      <c r="RV335" s="2"/>
      <c r="RW335" s="535">
        <f t="shared" ref="RW335:RZ335" si="2264">RW302+RW315+RW328</f>
        <v>0</v>
      </c>
      <c r="RX335" s="535">
        <f t="shared" si="2264"/>
        <v>0</v>
      </c>
      <c r="RY335" s="535">
        <f t="shared" si="2264"/>
        <v>0</v>
      </c>
      <c r="RZ335" s="535">
        <f t="shared" si="2264"/>
        <v>0</v>
      </c>
      <c r="SA335" s="2"/>
      <c r="SB335" s="402"/>
      <c r="SC335" s="533" t="s">
        <v>288</v>
      </c>
      <c r="SD335" s="2"/>
      <c r="SE335" s="535">
        <f t="shared" ref="SE335:SH335" si="2265">SE302+SE315+SE328</f>
        <v>0</v>
      </c>
      <c r="SF335" s="535">
        <f t="shared" si="2265"/>
        <v>0</v>
      </c>
      <c r="SG335" s="535">
        <f t="shared" si="2265"/>
        <v>0</v>
      </c>
      <c r="SH335" s="535">
        <f t="shared" si="2265"/>
        <v>0</v>
      </c>
      <c r="SI335" s="2"/>
      <c r="SJ335" s="402"/>
      <c r="SK335" s="533" t="s">
        <v>288</v>
      </c>
      <c r="SL335" s="2"/>
      <c r="SM335" s="535">
        <f t="shared" ref="SM335:SP335" si="2266">SM302+SM315+SM328</f>
        <v>0</v>
      </c>
      <c r="SN335" s="535">
        <f t="shared" si="2266"/>
        <v>0</v>
      </c>
      <c r="SO335" s="535">
        <f t="shared" si="2266"/>
        <v>0</v>
      </c>
      <c r="SP335" s="535">
        <f t="shared" si="2266"/>
        <v>0</v>
      </c>
      <c r="SQ335" s="2"/>
      <c r="SR335" s="402"/>
      <c r="SS335" s="533" t="s">
        <v>288</v>
      </c>
      <c r="ST335" s="2"/>
      <c r="SU335" s="535">
        <f t="shared" ref="SU335:SX335" si="2267">SU302+SU315+SU328</f>
        <v>0</v>
      </c>
      <c r="SV335" s="535">
        <f t="shared" si="2267"/>
        <v>0</v>
      </c>
      <c r="SW335" s="535">
        <f t="shared" si="2267"/>
        <v>0</v>
      </c>
      <c r="SX335" s="535">
        <f t="shared" si="2267"/>
        <v>0</v>
      </c>
      <c r="SY335" s="2"/>
      <c r="SZ335" s="402"/>
      <c r="TA335" s="533" t="s">
        <v>288</v>
      </c>
      <c r="TB335" s="2"/>
      <c r="TC335" s="535">
        <f t="shared" ref="TC335:TF335" si="2268">TC302+TC315+TC328</f>
        <v>0</v>
      </c>
      <c r="TD335" s="535">
        <f t="shared" si="2268"/>
        <v>0</v>
      </c>
      <c r="TE335" s="535">
        <f t="shared" si="2268"/>
        <v>0</v>
      </c>
      <c r="TF335" s="535">
        <f t="shared" si="2268"/>
        <v>0</v>
      </c>
      <c r="TG335" s="2"/>
      <c r="TH335" s="402"/>
      <c r="TI335" s="533" t="s">
        <v>288</v>
      </c>
      <c r="TJ335" s="2"/>
      <c r="TK335" s="535">
        <f t="shared" ref="TK335:TN335" si="2269">TK302+TK315+TK328</f>
        <v>0</v>
      </c>
      <c r="TL335" s="535">
        <f t="shared" si="2269"/>
        <v>0</v>
      </c>
      <c r="TM335" s="535">
        <f t="shared" si="2269"/>
        <v>0</v>
      </c>
      <c r="TN335" s="535">
        <f t="shared" si="2269"/>
        <v>0</v>
      </c>
      <c r="TO335" s="2"/>
      <c r="TP335" s="402"/>
      <c r="TQ335" s="533" t="s">
        <v>288</v>
      </c>
      <c r="TR335" s="2"/>
      <c r="TS335" s="535">
        <f t="shared" ref="TS335:TV335" si="2270">TS302+TS315+TS328</f>
        <v>0</v>
      </c>
      <c r="TT335" s="535">
        <f t="shared" si="2270"/>
        <v>0</v>
      </c>
      <c r="TU335" s="535">
        <f t="shared" si="2270"/>
        <v>0</v>
      </c>
      <c r="TV335" s="535">
        <f t="shared" si="2270"/>
        <v>0</v>
      </c>
      <c r="TW335" s="2"/>
      <c r="TX335" s="402"/>
      <c r="TY335" s="533" t="s">
        <v>288</v>
      </c>
      <c r="TZ335" s="2"/>
      <c r="UA335" s="535">
        <f t="shared" ref="UA335:UD335" si="2271">UA302+UA315+UA328</f>
        <v>0</v>
      </c>
      <c r="UB335" s="535">
        <f t="shared" si="2271"/>
        <v>0</v>
      </c>
      <c r="UC335" s="535">
        <f t="shared" si="2271"/>
        <v>0</v>
      </c>
      <c r="UD335" s="535">
        <f t="shared" si="2271"/>
        <v>0</v>
      </c>
      <c r="UE335" s="2"/>
      <c r="UF335" s="402"/>
      <c r="UG335" s="533" t="s">
        <v>288</v>
      </c>
      <c r="UH335" s="2"/>
      <c r="UI335" s="535">
        <f t="shared" ref="UI335:UL335" si="2272">UI302+UI315+UI328</f>
        <v>0</v>
      </c>
      <c r="UJ335" s="535">
        <f t="shared" si="2272"/>
        <v>0</v>
      </c>
      <c r="UK335" s="535">
        <f t="shared" si="2272"/>
        <v>0</v>
      </c>
      <c r="UL335" s="535">
        <f t="shared" si="2272"/>
        <v>0</v>
      </c>
      <c r="UM335" s="2"/>
      <c r="UN335" s="402"/>
      <c r="UO335" s="533" t="s">
        <v>288</v>
      </c>
      <c r="UP335" s="2"/>
      <c r="UQ335" s="535">
        <f t="shared" ref="UQ335:UT335" si="2273">UQ302+UQ315+UQ328</f>
        <v>0</v>
      </c>
      <c r="UR335" s="535">
        <f t="shared" si="2273"/>
        <v>0</v>
      </c>
      <c r="US335" s="535">
        <f t="shared" si="2273"/>
        <v>0</v>
      </c>
      <c r="UT335" s="535">
        <f t="shared" si="2273"/>
        <v>0</v>
      </c>
      <c r="UU335" s="2"/>
      <c r="UV335" s="402"/>
      <c r="UW335" s="533" t="s">
        <v>288</v>
      </c>
      <c r="UX335" s="2"/>
      <c r="UY335" s="535">
        <f t="shared" ref="UY335:VB335" si="2274">UY302+UY315+UY328</f>
        <v>0</v>
      </c>
      <c r="UZ335" s="535">
        <f t="shared" si="2274"/>
        <v>0</v>
      </c>
      <c r="VA335" s="535">
        <f t="shared" si="2274"/>
        <v>0</v>
      </c>
      <c r="VB335" s="535">
        <f t="shared" si="2274"/>
        <v>0</v>
      </c>
      <c r="VC335" s="2"/>
      <c r="VD335" s="402"/>
      <c r="VE335" s="533" t="s">
        <v>288</v>
      </c>
      <c r="VF335" s="2"/>
      <c r="VG335" s="535">
        <f t="shared" ref="VG335:VJ335" si="2275">VG302+VG315+VG328</f>
        <v>0</v>
      </c>
      <c r="VH335" s="535">
        <f t="shared" si="2275"/>
        <v>0</v>
      </c>
      <c r="VI335" s="535">
        <f t="shared" si="2275"/>
        <v>0</v>
      </c>
      <c r="VJ335" s="535">
        <f t="shared" si="2275"/>
        <v>0</v>
      </c>
      <c r="VK335" s="2"/>
      <c r="VL335" s="402"/>
      <c r="VM335" s="533" t="s">
        <v>288</v>
      </c>
      <c r="VN335" s="2"/>
      <c r="VO335" s="535">
        <f t="shared" ref="VO335:VR335" si="2276">VO302+VO315+VO328</f>
        <v>0</v>
      </c>
      <c r="VP335" s="535">
        <f t="shared" si="2276"/>
        <v>0</v>
      </c>
      <c r="VQ335" s="535">
        <f t="shared" si="2276"/>
        <v>0</v>
      </c>
      <c r="VR335" s="535">
        <f t="shared" si="2276"/>
        <v>0</v>
      </c>
      <c r="VS335" s="2"/>
      <c r="VT335" s="402"/>
      <c r="VU335" s="533" t="s">
        <v>288</v>
      </c>
      <c r="VV335" s="2"/>
      <c r="VW335" s="535">
        <f t="shared" ref="VW335:VZ335" si="2277">VW302+VW315+VW328</f>
        <v>0</v>
      </c>
      <c r="VX335" s="535">
        <f t="shared" si="2277"/>
        <v>0</v>
      </c>
      <c r="VY335" s="535">
        <f t="shared" si="2277"/>
        <v>0</v>
      </c>
      <c r="VZ335" s="535">
        <f t="shared" si="2277"/>
        <v>0</v>
      </c>
      <c r="WA335" s="2"/>
      <c r="WB335" s="402"/>
      <c r="WC335" s="533" t="s">
        <v>288</v>
      </c>
      <c r="WD335" s="2"/>
      <c r="WE335" s="535">
        <f t="shared" ref="WE335:WH335" si="2278">WE302+WE315+WE328</f>
        <v>0</v>
      </c>
      <c r="WF335" s="535">
        <f t="shared" si="2278"/>
        <v>0</v>
      </c>
      <c r="WG335" s="535">
        <f t="shared" si="2278"/>
        <v>0</v>
      </c>
      <c r="WH335" s="535">
        <f t="shared" si="2278"/>
        <v>0</v>
      </c>
      <c r="WI335" s="2"/>
      <c r="WJ335" s="402"/>
      <c r="WK335" s="533" t="s">
        <v>288</v>
      </c>
      <c r="WL335" s="2"/>
      <c r="WM335" s="535">
        <f t="shared" ref="WM335:WP335" si="2279">WM302+WM315+WM328</f>
        <v>0</v>
      </c>
      <c r="WN335" s="535">
        <f t="shared" si="2279"/>
        <v>0</v>
      </c>
      <c r="WO335" s="535">
        <f t="shared" si="2279"/>
        <v>0</v>
      </c>
      <c r="WP335" s="535">
        <f t="shared" si="2279"/>
        <v>0</v>
      </c>
      <c r="WQ335" s="2"/>
      <c r="WR335" s="402"/>
      <c r="WS335" s="533" t="s">
        <v>288</v>
      </c>
      <c r="WT335" s="2"/>
      <c r="WU335" s="535">
        <f t="shared" ref="WU335:WX335" si="2280">WU302+WU315+WU328</f>
        <v>0</v>
      </c>
      <c r="WV335" s="535">
        <f t="shared" si="2280"/>
        <v>0</v>
      </c>
      <c r="WW335" s="535">
        <f t="shared" si="2280"/>
        <v>0</v>
      </c>
      <c r="WX335" s="535">
        <f t="shared" si="2280"/>
        <v>0</v>
      </c>
      <c r="WY335" s="2"/>
      <c r="WZ335" s="402"/>
      <c r="XA335" s="533" t="s">
        <v>288</v>
      </c>
      <c r="XB335" s="2"/>
      <c r="XC335" s="535">
        <f t="shared" ref="XC335:XF335" si="2281">XC302+XC315+XC328</f>
        <v>0</v>
      </c>
      <c r="XD335" s="535">
        <f t="shared" si="2281"/>
        <v>0</v>
      </c>
      <c r="XE335" s="535">
        <f t="shared" si="2281"/>
        <v>0</v>
      </c>
      <c r="XF335" s="535">
        <f t="shared" si="2281"/>
        <v>0</v>
      </c>
      <c r="XG335" s="2"/>
      <c r="XH335" s="402"/>
      <c r="XI335" s="533" t="s">
        <v>288</v>
      </c>
      <c r="XJ335" s="2"/>
      <c r="XK335" s="535">
        <f t="shared" ref="XK335:XN335" si="2282">XK302+XK315+XK328</f>
        <v>0</v>
      </c>
      <c r="XL335" s="535">
        <f t="shared" si="2282"/>
        <v>0</v>
      </c>
      <c r="XM335" s="535">
        <f t="shared" si="2282"/>
        <v>0</v>
      </c>
      <c r="XN335" s="535">
        <f t="shared" si="2282"/>
        <v>0</v>
      </c>
      <c r="XO335" s="2"/>
      <c r="XP335" s="402"/>
      <c r="XQ335" s="533" t="s">
        <v>288</v>
      </c>
      <c r="XR335" s="2"/>
      <c r="XS335" s="535">
        <f t="shared" ref="XS335:XV335" si="2283">XS302+XS315+XS328</f>
        <v>0</v>
      </c>
      <c r="XT335" s="535">
        <f t="shared" si="2283"/>
        <v>0</v>
      </c>
      <c r="XU335" s="535">
        <f t="shared" si="2283"/>
        <v>0</v>
      </c>
      <c r="XV335" s="535">
        <f t="shared" si="2283"/>
        <v>0</v>
      </c>
      <c r="XW335" s="2"/>
      <c r="XX335" s="402"/>
      <c r="XY335" s="533" t="s">
        <v>288</v>
      </c>
      <c r="XZ335" s="2"/>
      <c r="YA335" s="535">
        <f t="shared" ref="YA335:YD335" si="2284">YA302+YA315+YA328</f>
        <v>0</v>
      </c>
      <c r="YB335" s="535">
        <f t="shared" si="2284"/>
        <v>0</v>
      </c>
      <c r="YC335" s="535">
        <f t="shared" si="2284"/>
        <v>0</v>
      </c>
      <c r="YD335" s="535">
        <f t="shared" si="2284"/>
        <v>0</v>
      </c>
      <c r="YE335" s="2"/>
      <c r="YF335" s="402"/>
      <c r="YG335" s="533" t="s">
        <v>288</v>
      </c>
      <c r="YH335" s="2"/>
      <c r="YI335" s="535">
        <f t="shared" ref="YI335:YL335" si="2285">YI302+YI315+YI328</f>
        <v>0</v>
      </c>
      <c r="YJ335" s="535">
        <f t="shared" si="2285"/>
        <v>0</v>
      </c>
      <c r="YK335" s="535">
        <f t="shared" si="2285"/>
        <v>0</v>
      </c>
      <c r="YL335" s="535">
        <f t="shared" si="2285"/>
        <v>0</v>
      </c>
      <c r="YM335" s="2"/>
      <c r="YN335" s="402"/>
      <c r="YO335" s="533" t="s">
        <v>288</v>
      </c>
      <c r="YP335" s="2"/>
      <c r="YQ335" s="535">
        <f t="shared" ref="YQ335:YT335" si="2286">YQ302+YQ315+YQ328</f>
        <v>0</v>
      </c>
      <c r="YR335" s="535">
        <f t="shared" si="2286"/>
        <v>0</v>
      </c>
      <c r="YS335" s="535">
        <f t="shared" si="2286"/>
        <v>0</v>
      </c>
      <c r="YT335" s="535">
        <f t="shared" si="2286"/>
        <v>0</v>
      </c>
      <c r="YU335" s="2"/>
      <c r="YV335" s="402"/>
      <c r="YW335" s="533" t="s">
        <v>288</v>
      </c>
      <c r="YX335" s="2"/>
      <c r="YY335" s="535">
        <f t="shared" ref="YY335:ZB335" si="2287">YY302+YY315+YY328</f>
        <v>0</v>
      </c>
      <c r="YZ335" s="535">
        <f t="shared" si="2287"/>
        <v>0</v>
      </c>
      <c r="ZA335" s="535">
        <f t="shared" si="2287"/>
        <v>0</v>
      </c>
      <c r="ZB335" s="535">
        <f t="shared" si="2287"/>
        <v>0</v>
      </c>
      <c r="ZC335" s="2"/>
      <c r="ZD335" s="402"/>
      <c r="ZE335" s="533" t="s">
        <v>288</v>
      </c>
      <c r="ZF335" s="2"/>
      <c r="ZG335" s="535">
        <f t="shared" ref="ZG335:ZJ335" si="2288">ZG302+ZG315+ZG328</f>
        <v>0</v>
      </c>
      <c r="ZH335" s="535">
        <f t="shared" si="2288"/>
        <v>0</v>
      </c>
      <c r="ZI335" s="535">
        <f t="shared" si="2288"/>
        <v>0</v>
      </c>
      <c r="ZJ335" s="535">
        <f t="shared" si="2288"/>
        <v>0</v>
      </c>
      <c r="ZK335" s="2"/>
      <c r="ZL335" s="402"/>
      <c r="ZM335" s="533" t="s">
        <v>288</v>
      </c>
      <c r="ZN335" s="2"/>
      <c r="ZO335" s="535">
        <f t="shared" ref="ZO335:ZR335" si="2289">ZO302+ZO315+ZO328</f>
        <v>0</v>
      </c>
      <c r="ZP335" s="535">
        <f t="shared" si="2289"/>
        <v>0</v>
      </c>
      <c r="ZQ335" s="535">
        <f t="shared" si="2289"/>
        <v>0</v>
      </c>
      <c r="ZR335" s="535">
        <f t="shared" si="2289"/>
        <v>0</v>
      </c>
      <c r="ZS335" s="2"/>
      <c r="ZT335" s="402"/>
      <c r="ZU335" s="533" t="s">
        <v>288</v>
      </c>
      <c r="ZV335" s="2"/>
      <c r="ZW335" s="535">
        <f t="shared" ref="ZW335:ZZ335" si="2290">ZW302+ZW315+ZW328</f>
        <v>0</v>
      </c>
      <c r="ZX335" s="535">
        <f t="shared" si="2290"/>
        <v>0</v>
      </c>
      <c r="ZY335" s="535">
        <f t="shared" si="2290"/>
        <v>0</v>
      </c>
      <c r="ZZ335" s="535">
        <f t="shared" si="2290"/>
        <v>0</v>
      </c>
      <c r="AAA335" s="2"/>
      <c r="AAB335" s="402"/>
      <c r="AAC335" s="533" t="s">
        <v>288</v>
      </c>
      <c r="AAD335" s="2"/>
      <c r="AAE335" s="535">
        <f t="shared" ref="AAE335:AAH335" si="2291">AAE302+AAE315+AAE328</f>
        <v>0</v>
      </c>
      <c r="AAF335" s="535">
        <f t="shared" si="2291"/>
        <v>0</v>
      </c>
      <c r="AAG335" s="535">
        <f t="shared" si="2291"/>
        <v>0</v>
      </c>
      <c r="AAH335" s="535">
        <f t="shared" si="2291"/>
        <v>0</v>
      </c>
      <c r="AAI335" s="2"/>
      <c r="AAJ335" s="402"/>
      <c r="AAK335" s="533" t="s">
        <v>288</v>
      </c>
      <c r="AAL335" s="2"/>
      <c r="AAM335" s="535">
        <f t="shared" ref="AAM335:AAP335" si="2292">AAM302+AAM315+AAM328</f>
        <v>0</v>
      </c>
      <c r="AAN335" s="535">
        <f t="shared" si="2292"/>
        <v>0</v>
      </c>
      <c r="AAO335" s="535">
        <f t="shared" si="2292"/>
        <v>0</v>
      </c>
      <c r="AAP335" s="535">
        <f t="shared" si="2292"/>
        <v>0</v>
      </c>
      <c r="AAQ335" s="2"/>
      <c r="AAR335" s="402"/>
      <c r="AAS335" s="533" t="s">
        <v>288</v>
      </c>
      <c r="AAT335" s="2"/>
      <c r="AAU335" s="535">
        <f t="shared" ref="AAU335:AAX335" si="2293">AAU302+AAU315+AAU328</f>
        <v>0</v>
      </c>
      <c r="AAV335" s="535">
        <f t="shared" si="2293"/>
        <v>0</v>
      </c>
      <c r="AAW335" s="535">
        <f t="shared" si="2293"/>
        <v>0</v>
      </c>
      <c r="AAX335" s="535">
        <f t="shared" si="2293"/>
        <v>0</v>
      </c>
      <c r="AAY335" s="2"/>
      <c r="AAZ335" s="402"/>
      <c r="ABA335" s="533" t="s">
        <v>288</v>
      </c>
      <c r="ABB335" s="2"/>
      <c r="ABC335" s="535">
        <f t="shared" ref="ABC335:ABF335" si="2294">ABC302+ABC315+ABC328</f>
        <v>0</v>
      </c>
      <c r="ABD335" s="535">
        <f t="shared" si="2294"/>
        <v>0</v>
      </c>
      <c r="ABE335" s="535">
        <f t="shared" si="2294"/>
        <v>0</v>
      </c>
      <c r="ABF335" s="535">
        <f t="shared" si="2294"/>
        <v>0</v>
      </c>
      <c r="ABG335" s="2"/>
      <c r="ABH335" s="402"/>
      <c r="ABI335" s="533" t="s">
        <v>288</v>
      </c>
      <c r="ABJ335" s="2"/>
      <c r="ABK335" s="535">
        <f t="shared" ref="ABK335:ABN335" si="2295">ABK302+ABK315+ABK328</f>
        <v>0</v>
      </c>
      <c r="ABL335" s="535">
        <f t="shared" si="2295"/>
        <v>0</v>
      </c>
      <c r="ABM335" s="535">
        <f t="shared" si="2295"/>
        <v>0</v>
      </c>
      <c r="ABN335" s="535">
        <f t="shared" si="2295"/>
        <v>0</v>
      </c>
      <c r="ABO335" s="2"/>
      <c r="ABP335" s="402"/>
      <c r="ABQ335" s="533" t="s">
        <v>288</v>
      </c>
      <c r="ABR335" s="2"/>
      <c r="ABS335" s="535">
        <f t="shared" ref="ABS335:ABV335" si="2296">ABS302+ABS315+ABS328</f>
        <v>0</v>
      </c>
      <c r="ABT335" s="535">
        <f t="shared" si="2296"/>
        <v>0</v>
      </c>
      <c r="ABU335" s="535">
        <f t="shared" si="2296"/>
        <v>0</v>
      </c>
      <c r="ABV335" s="535">
        <f t="shared" si="2296"/>
        <v>0</v>
      </c>
      <c r="ABW335" s="2"/>
      <c r="ABX335" s="402"/>
      <c r="ABY335" s="533" t="s">
        <v>288</v>
      </c>
      <c r="ABZ335" s="2"/>
      <c r="ACA335" s="535">
        <f t="shared" ref="ACA335:ACD335" si="2297">ACA302+ACA315+ACA328</f>
        <v>0</v>
      </c>
      <c r="ACB335" s="535">
        <f t="shared" si="2297"/>
        <v>0</v>
      </c>
      <c r="ACC335" s="535">
        <f t="shared" si="2297"/>
        <v>0</v>
      </c>
      <c r="ACD335" s="535">
        <f t="shared" si="2297"/>
        <v>0</v>
      </c>
      <c r="ACE335" s="2"/>
      <c r="ACF335" s="402"/>
      <c r="ACG335" s="533" t="s">
        <v>288</v>
      </c>
      <c r="ACH335" s="2"/>
      <c r="ACI335" s="535">
        <f t="shared" ref="ACI335:ACL335" si="2298">ACI302+ACI315+ACI328</f>
        <v>0</v>
      </c>
      <c r="ACJ335" s="535">
        <f t="shared" si="2298"/>
        <v>0</v>
      </c>
      <c r="ACK335" s="535">
        <f t="shared" si="2298"/>
        <v>0</v>
      </c>
      <c r="ACL335" s="535">
        <f t="shared" si="2298"/>
        <v>0</v>
      </c>
      <c r="ACM335" s="2"/>
      <c r="ACN335" s="402"/>
      <c r="ACO335" s="533" t="s">
        <v>288</v>
      </c>
      <c r="ACP335" s="2"/>
      <c r="ACQ335" s="535">
        <f t="shared" ref="ACQ335:ACT335" si="2299">ACQ302+ACQ315+ACQ328</f>
        <v>0</v>
      </c>
      <c r="ACR335" s="535">
        <f t="shared" si="2299"/>
        <v>0</v>
      </c>
      <c r="ACS335" s="535">
        <f t="shared" si="2299"/>
        <v>0</v>
      </c>
      <c r="ACT335" s="535">
        <f t="shared" si="2299"/>
        <v>0</v>
      </c>
      <c r="ACU335" s="2"/>
      <c r="ACV335" s="402"/>
      <c r="ACW335" s="533" t="s">
        <v>288</v>
      </c>
      <c r="ACX335" s="2"/>
      <c r="ACY335" s="535">
        <f t="shared" ref="ACY335:ADB335" si="2300">ACY302+ACY315+ACY328</f>
        <v>0</v>
      </c>
      <c r="ACZ335" s="535">
        <f t="shared" si="2300"/>
        <v>0</v>
      </c>
      <c r="ADA335" s="535">
        <f t="shared" si="2300"/>
        <v>0</v>
      </c>
      <c r="ADB335" s="535">
        <f t="shared" si="2300"/>
        <v>0</v>
      </c>
      <c r="ADC335" s="2"/>
      <c r="ADD335" s="402"/>
      <c r="ADE335" s="533" t="s">
        <v>288</v>
      </c>
      <c r="ADF335" s="2"/>
      <c r="ADG335" s="535">
        <f t="shared" ref="ADG335:ADJ335" si="2301">ADG302+ADG315+ADG328</f>
        <v>0</v>
      </c>
      <c r="ADH335" s="535">
        <f t="shared" si="2301"/>
        <v>0</v>
      </c>
      <c r="ADI335" s="535">
        <f t="shared" si="2301"/>
        <v>0</v>
      </c>
      <c r="ADJ335" s="535">
        <f t="shared" si="2301"/>
        <v>0</v>
      </c>
      <c r="ADK335" s="2"/>
      <c r="ADL335" s="402"/>
      <c r="ADM335" s="533" t="s">
        <v>288</v>
      </c>
      <c r="ADN335" s="2"/>
      <c r="ADO335" s="535">
        <f t="shared" ref="ADO335:ADR335" si="2302">ADO302+ADO315+ADO328</f>
        <v>0</v>
      </c>
      <c r="ADP335" s="535">
        <f t="shared" si="2302"/>
        <v>0</v>
      </c>
      <c r="ADQ335" s="535">
        <f t="shared" si="2302"/>
        <v>0</v>
      </c>
      <c r="ADR335" s="535">
        <f t="shared" si="2302"/>
        <v>0</v>
      </c>
      <c r="ADS335" s="2"/>
      <c r="ADT335" s="402"/>
      <c r="ADU335" s="533" t="s">
        <v>288</v>
      </c>
      <c r="ADV335" s="2"/>
      <c r="ADW335" s="535">
        <f t="shared" ref="ADW335:ADZ335" si="2303">ADW302+ADW315+ADW328</f>
        <v>0</v>
      </c>
      <c r="ADX335" s="535">
        <f t="shared" si="2303"/>
        <v>0</v>
      </c>
      <c r="ADY335" s="535">
        <f t="shared" si="2303"/>
        <v>0</v>
      </c>
      <c r="ADZ335" s="535">
        <f t="shared" si="2303"/>
        <v>0</v>
      </c>
      <c r="AEA335" s="2"/>
      <c r="AEB335" s="402"/>
      <c r="AEC335" s="533" t="s">
        <v>288</v>
      </c>
      <c r="AED335" s="2"/>
      <c r="AEE335" s="535">
        <f t="shared" ref="AEE335:AEH335" si="2304">AEE302+AEE315+AEE328</f>
        <v>0</v>
      </c>
      <c r="AEF335" s="535">
        <f t="shared" si="2304"/>
        <v>0</v>
      </c>
      <c r="AEG335" s="535">
        <f t="shared" si="2304"/>
        <v>0</v>
      </c>
      <c r="AEH335" s="535">
        <f t="shared" si="2304"/>
        <v>0</v>
      </c>
      <c r="AEI335" s="2"/>
      <c r="AEJ335" s="402"/>
      <c r="AEK335" s="533" t="s">
        <v>288</v>
      </c>
      <c r="AEL335" s="2"/>
      <c r="AEM335" s="535">
        <f t="shared" ref="AEM335:AEP335" si="2305">AEM302+AEM315+AEM328</f>
        <v>0</v>
      </c>
      <c r="AEN335" s="535">
        <f t="shared" si="2305"/>
        <v>0</v>
      </c>
      <c r="AEO335" s="535">
        <f t="shared" si="2305"/>
        <v>0</v>
      </c>
      <c r="AEP335" s="535">
        <f t="shared" si="2305"/>
        <v>0</v>
      </c>
      <c r="AEQ335" s="2"/>
      <c r="AER335" s="402"/>
      <c r="AES335" s="533" t="s">
        <v>288</v>
      </c>
      <c r="AET335" s="2"/>
      <c r="AEU335" s="535">
        <f t="shared" ref="AEU335:AEX335" si="2306">AEU302+AEU315+AEU328</f>
        <v>0</v>
      </c>
      <c r="AEV335" s="535">
        <f t="shared" si="2306"/>
        <v>0</v>
      </c>
      <c r="AEW335" s="535">
        <f t="shared" si="2306"/>
        <v>0</v>
      </c>
      <c r="AEX335" s="535">
        <f t="shared" si="2306"/>
        <v>0</v>
      </c>
      <c r="AEY335" s="2"/>
      <c r="AEZ335" s="402"/>
      <c r="AFA335" s="533" t="s">
        <v>288</v>
      </c>
      <c r="AFB335" s="2"/>
      <c r="AFC335" s="535">
        <f t="shared" ref="AFC335:AFF335" si="2307">AFC302+AFC315+AFC328</f>
        <v>0</v>
      </c>
      <c r="AFD335" s="535">
        <f t="shared" si="2307"/>
        <v>0</v>
      </c>
      <c r="AFE335" s="535">
        <f t="shared" si="2307"/>
        <v>0</v>
      </c>
      <c r="AFF335" s="535">
        <f t="shared" si="2307"/>
        <v>0</v>
      </c>
      <c r="AFG335" s="2"/>
      <c r="AFH335" s="402"/>
      <c r="AFI335" s="533" t="s">
        <v>288</v>
      </c>
      <c r="AFJ335" s="2"/>
      <c r="AFK335" s="535">
        <f t="shared" ref="AFK335:AFN335" si="2308">AFK302+AFK315+AFK328</f>
        <v>0</v>
      </c>
      <c r="AFL335" s="535">
        <f t="shared" si="2308"/>
        <v>0</v>
      </c>
      <c r="AFM335" s="535">
        <f t="shared" si="2308"/>
        <v>0</v>
      </c>
      <c r="AFN335" s="535">
        <f t="shared" si="2308"/>
        <v>0</v>
      </c>
      <c r="AFO335" s="2"/>
      <c r="AFP335" s="402"/>
      <c r="AFQ335" s="533" t="s">
        <v>288</v>
      </c>
      <c r="AFR335" s="2"/>
      <c r="AFS335" s="535">
        <f t="shared" ref="AFS335:AFV335" si="2309">AFS302+AFS315+AFS328</f>
        <v>0</v>
      </c>
      <c r="AFT335" s="535">
        <f t="shared" si="2309"/>
        <v>0</v>
      </c>
      <c r="AFU335" s="535">
        <f t="shared" si="2309"/>
        <v>0</v>
      </c>
      <c r="AFV335" s="535">
        <f t="shared" si="2309"/>
        <v>0</v>
      </c>
      <c r="AFW335" s="2"/>
      <c r="AFX335" s="402"/>
      <c r="AFY335" s="533" t="s">
        <v>288</v>
      </c>
      <c r="AFZ335" s="2"/>
      <c r="AGA335" s="535">
        <f t="shared" ref="AGA335:AGD335" si="2310">AGA302+AGA315+AGA328</f>
        <v>0</v>
      </c>
      <c r="AGB335" s="535">
        <f t="shared" si="2310"/>
        <v>0</v>
      </c>
      <c r="AGC335" s="535">
        <f t="shared" si="2310"/>
        <v>0</v>
      </c>
      <c r="AGD335" s="535">
        <f t="shared" si="2310"/>
        <v>0</v>
      </c>
      <c r="AGE335" s="2"/>
      <c r="AGF335" s="402"/>
      <c r="AGG335" s="533" t="s">
        <v>288</v>
      </c>
      <c r="AGH335" s="2"/>
      <c r="AGI335" s="535">
        <f t="shared" ref="AGI335:AGL335" si="2311">AGI302+AGI315+AGI328</f>
        <v>0</v>
      </c>
      <c r="AGJ335" s="535">
        <f t="shared" si="2311"/>
        <v>0</v>
      </c>
      <c r="AGK335" s="535">
        <f t="shared" si="2311"/>
        <v>0</v>
      </c>
      <c r="AGL335" s="535">
        <f t="shared" si="2311"/>
        <v>0</v>
      </c>
      <c r="AGM335" s="2"/>
      <c r="AGN335" s="402"/>
      <c r="AGO335" s="533" t="s">
        <v>288</v>
      </c>
      <c r="AGP335" s="2"/>
      <c r="AGQ335" s="535">
        <f t="shared" ref="AGQ335:AGT335" si="2312">AGQ302+AGQ315+AGQ328</f>
        <v>0</v>
      </c>
      <c r="AGR335" s="535">
        <f t="shared" si="2312"/>
        <v>0</v>
      </c>
      <c r="AGS335" s="535">
        <f t="shared" si="2312"/>
        <v>0</v>
      </c>
      <c r="AGT335" s="535">
        <f t="shared" si="2312"/>
        <v>0</v>
      </c>
      <c r="AGU335" s="2"/>
      <c r="AGV335" s="402"/>
      <c r="AGW335" s="533" t="s">
        <v>288</v>
      </c>
      <c r="AGX335" s="2"/>
      <c r="AGY335" s="535">
        <f t="shared" ref="AGY335:AHB335" si="2313">AGY302+AGY315+AGY328</f>
        <v>0</v>
      </c>
      <c r="AGZ335" s="535">
        <f t="shared" si="2313"/>
        <v>0</v>
      </c>
      <c r="AHA335" s="535">
        <f t="shared" si="2313"/>
        <v>0</v>
      </c>
      <c r="AHB335" s="535">
        <f t="shared" si="2313"/>
        <v>0</v>
      </c>
      <c r="AHC335" s="2"/>
      <c r="AHD335" s="402"/>
      <c r="AHE335" s="533" t="s">
        <v>288</v>
      </c>
      <c r="AHF335" s="2"/>
      <c r="AHG335" s="535">
        <f t="shared" ref="AHG335:AHJ335" si="2314">AHG302+AHG315+AHG328</f>
        <v>0</v>
      </c>
      <c r="AHH335" s="535">
        <f t="shared" si="2314"/>
        <v>0</v>
      </c>
      <c r="AHI335" s="535">
        <f t="shared" si="2314"/>
        <v>0</v>
      </c>
      <c r="AHJ335" s="535">
        <f t="shared" si="2314"/>
        <v>0</v>
      </c>
      <c r="AHK335" s="2"/>
      <c r="AHL335" s="402"/>
      <c r="AHM335" s="533" t="s">
        <v>288</v>
      </c>
      <c r="AHN335" s="2"/>
      <c r="AHO335" s="535">
        <f t="shared" ref="AHO335:AHR335" si="2315">AHO302+AHO315+AHO328</f>
        <v>0</v>
      </c>
      <c r="AHP335" s="535">
        <f t="shared" si="2315"/>
        <v>0</v>
      </c>
      <c r="AHQ335" s="535">
        <f t="shared" si="2315"/>
        <v>0</v>
      </c>
      <c r="AHR335" s="535">
        <f t="shared" si="2315"/>
        <v>0</v>
      </c>
      <c r="AHS335" s="2"/>
      <c r="AHT335" s="402"/>
      <c r="AHU335" s="533" t="s">
        <v>288</v>
      </c>
      <c r="AHV335" s="2"/>
      <c r="AHW335" s="535">
        <f t="shared" ref="AHW335:AHZ335" si="2316">AHW302+AHW315+AHW328</f>
        <v>0</v>
      </c>
      <c r="AHX335" s="535">
        <f t="shared" si="2316"/>
        <v>0</v>
      </c>
      <c r="AHY335" s="535">
        <f t="shared" si="2316"/>
        <v>0</v>
      </c>
      <c r="AHZ335" s="535">
        <f t="shared" si="2316"/>
        <v>0</v>
      </c>
      <c r="AIA335" s="2"/>
      <c r="AIB335" s="402"/>
      <c r="AIC335" s="533" t="s">
        <v>288</v>
      </c>
      <c r="AID335" s="2"/>
      <c r="AIE335" s="535">
        <f t="shared" ref="AIE335:AIH335" si="2317">AIE302+AIE315+AIE328</f>
        <v>0</v>
      </c>
      <c r="AIF335" s="535">
        <f t="shared" si="2317"/>
        <v>0</v>
      </c>
      <c r="AIG335" s="535">
        <f t="shared" si="2317"/>
        <v>0</v>
      </c>
      <c r="AIH335" s="535">
        <f t="shared" si="2317"/>
        <v>0</v>
      </c>
      <c r="AII335" s="2"/>
      <c r="AIJ335" s="402"/>
      <c r="AIK335" s="533" t="s">
        <v>288</v>
      </c>
      <c r="AIL335" s="2"/>
      <c r="AIM335" s="535">
        <f t="shared" ref="AIM335:AIP335" si="2318">AIM302+AIM315+AIM328</f>
        <v>0</v>
      </c>
      <c r="AIN335" s="535">
        <f t="shared" si="2318"/>
        <v>0</v>
      </c>
      <c r="AIO335" s="535">
        <f t="shared" si="2318"/>
        <v>0</v>
      </c>
      <c r="AIP335" s="535">
        <f t="shared" si="2318"/>
        <v>0</v>
      </c>
      <c r="AIQ335" s="2"/>
      <c r="AIR335" s="402"/>
      <c r="AIS335" s="533" t="s">
        <v>288</v>
      </c>
      <c r="AIT335" s="2"/>
      <c r="AIU335" s="535">
        <f t="shared" ref="AIU335:AIX335" si="2319">AIU302+AIU315+AIU328</f>
        <v>0</v>
      </c>
      <c r="AIV335" s="535">
        <f t="shared" si="2319"/>
        <v>0</v>
      </c>
      <c r="AIW335" s="535">
        <f t="shared" si="2319"/>
        <v>0</v>
      </c>
      <c r="AIX335" s="535">
        <f t="shared" si="2319"/>
        <v>0</v>
      </c>
      <c r="AIY335" s="2"/>
      <c r="AIZ335" s="402"/>
      <c r="AJA335" s="533" t="s">
        <v>288</v>
      </c>
      <c r="AJB335" s="2"/>
      <c r="AJC335" s="535">
        <f t="shared" ref="AJC335:AJF335" si="2320">AJC302+AJC315+AJC328</f>
        <v>0</v>
      </c>
      <c r="AJD335" s="535">
        <f t="shared" si="2320"/>
        <v>0</v>
      </c>
      <c r="AJE335" s="535">
        <f t="shared" si="2320"/>
        <v>0</v>
      </c>
      <c r="AJF335" s="535">
        <f t="shared" si="2320"/>
        <v>0</v>
      </c>
      <c r="AJG335" s="2"/>
      <c r="AJH335" s="402"/>
      <c r="AJI335" s="533" t="s">
        <v>288</v>
      </c>
      <c r="AJJ335" s="2"/>
      <c r="AJK335" s="535">
        <f t="shared" ref="AJK335:AJN335" si="2321">AJK302+AJK315+AJK328</f>
        <v>0</v>
      </c>
      <c r="AJL335" s="535">
        <f t="shared" si="2321"/>
        <v>0</v>
      </c>
      <c r="AJM335" s="535">
        <f t="shared" si="2321"/>
        <v>0</v>
      </c>
      <c r="AJN335" s="535">
        <f t="shared" si="2321"/>
        <v>0</v>
      </c>
      <c r="AJO335" s="2"/>
      <c r="AJP335" s="402"/>
      <c r="AJQ335" s="533" t="s">
        <v>288</v>
      </c>
      <c r="AJR335" s="2"/>
      <c r="AJS335" s="535">
        <f t="shared" ref="AJS335:AJV335" si="2322">AJS302+AJS315+AJS328</f>
        <v>0</v>
      </c>
      <c r="AJT335" s="535">
        <f t="shared" si="2322"/>
        <v>0</v>
      </c>
      <c r="AJU335" s="535">
        <f t="shared" si="2322"/>
        <v>0</v>
      </c>
      <c r="AJV335" s="535">
        <f t="shared" si="2322"/>
        <v>0</v>
      </c>
      <c r="AJW335" s="2"/>
      <c r="AJX335" s="402"/>
      <c r="AJY335" s="533" t="s">
        <v>288</v>
      </c>
      <c r="AJZ335" s="2"/>
      <c r="AKA335" s="535">
        <f t="shared" ref="AKA335:AKD335" si="2323">AKA302+AKA315+AKA328</f>
        <v>0</v>
      </c>
      <c r="AKB335" s="535">
        <f t="shared" si="2323"/>
        <v>0</v>
      </c>
      <c r="AKC335" s="535">
        <f t="shared" si="2323"/>
        <v>0</v>
      </c>
      <c r="AKD335" s="535">
        <f t="shared" si="2323"/>
        <v>0</v>
      </c>
      <c r="AKE335" s="2"/>
      <c r="AKF335" s="402"/>
      <c r="AKG335" s="533" t="s">
        <v>288</v>
      </c>
      <c r="AKH335" s="2"/>
      <c r="AKI335" s="535">
        <f t="shared" ref="AKI335:AKL335" si="2324">AKI302+AKI315+AKI328</f>
        <v>0</v>
      </c>
      <c r="AKJ335" s="535">
        <f t="shared" si="2324"/>
        <v>0</v>
      </c>
      <c r="AKK335" s="535">
        <f t="shared" si="2324"/>
        <v>0</v>
      </c>
      <c r="AKL335" s="535">
        <f t="shared" si="2324"/>
        <v>0</v>
      </c>
      <c r="AKM335" s="2"/>
      <c r="AKN335" s="402"/>
      <c r="AKO335" s="533" t="s">
        <v>288</v>
      </c>
      <c r="AKP335" s="2"/>
      <c r="AKQ335" s="535">
        <f t="shared" ref="AKQ335:AKT335" si="2325">AKQ302+AKQ315+AKQ328</f>
        <v>0</v>
      </c>
      <c r="AKR335" s="535">
        <f t="shared" si="2325"/>
        <v>0</v>
      </c>
      <c r="AKS335" s="535">
        <f t="shared" si="2325"/>
        <v>0</v>
      </c>
      <c r="AKT335" s="535">
        <f t="shared" si="2325"/>
        <v>0</v>
      </c>
      <c r="AKU335" s="2"/>
      <c r="AKV335" s="402"/>
      <c r="AKW335" s="533" t="s">
        <v>288</v>
      </c>
      <c r="AKX335" s="2"/>
      <c r="AKY335" s="535">
        <f t="shared" ref="AKY335:ALB335" si="2326">AKY302+AKY315+AKY328</f>
        <v>0</v>
      </c>
      <c r="AKZ335" s="535">
        <f t="shared" si="2326"/>
        <v>0</v>
      </c>
      <c r="ALA335" s="535">
        <f t="shared" si="2326"/>
        <v>0</v>
      </c>
      <c r="ALB335" s="535">
        <f t="shared" si="2326"/>
        <v>0</v>
      </c>
      <c r="ALC335" s="2"/>
      <c r="ALD335" s="402"/>
      <c r="ALE335" s="533" t="s">
        <v>288</v>
      </c>
      <c r="ALF335" s="2"/>
      <c r="ALG335" s="535">
        <f t="shared" ref="ALG335:ALJ335" si="2327">ALG302+ALG315+ALG328</f>
        <v>0</v>
      </c>
      <c r="ALH335" s="535">
        <f t="shared" si="2327"/>
        <v>0</v>
      </c>
      <c r="ALI335" s="535">
        <f t="shared" si="2327"/>
        <v>0</v>
      </c>
      <c r="ALJ335" s="535">
        <f t="shared" si="2327"/>
        <v>0</v>
      </c>
      <c r="ALK335" s="2"/>
      <c r="ALL335" s="402"/>
      <c r="ALM335" s="533" t="s">
        <v>288</v>
      </c>
      <c r="ALN335" s="2"/>
      <c r="ALO335" s="535">
        <f t="shared" ref="ALO335:ALR335" si="2328">ALO302+ALO315+ALO328</f>
        <v>0</v>
      </c>
      <c r="ALP335" s="535">
        <f t="shared" si="2328"/>
        <v>0</v>
      </c>
      <c r="ALQ335" s="535">
        <f t="shared" si="2328"/>
        <v>0</v>
      </c>
      <c r="ALR335" s="535">
        <f t="shared" si="2328"/>
        <v>0</v>
      </c>
      <c r="ALS335" s="2"/>
      <c r="ALT335" s="402"/>
      <c r="ALU335" s="533" t="s">
        <v>288</v>
      </c>
      <c r="ALV335" s="2"/>
      <c r="ALW335" s="535">
        <f t="shared" ref="ALW335:ALZ335" si="2329">ALW302+ALW315+ALW328</f>
        <v>0</v>
      </c>
      <c r="ALX335" s="535">
        <f t="shared" si="2329"/>
        <v>0</v>
      </c>
      <c r="ALY335" s="535">
        <f t="shared" si="2329"/>
        <v>0</v>
      </c>
      <c r="ALZ335" s="535">
        <f t="shared" si="2329"/>
        <v>0</v>
      </c>
      <c r="AMA335" s="2"/>
      <c r="AMB335" s="402"/>
      <c r="AMC335" s="533" t="s">
        <v>288</v>
      </c>
      <c r="AMD335" s="2"/>
      <c r="AME335" s="535">
        <f t="shared" ref="AME335:AMH335" si="2330">AME302+AME315+AME328</f>
        <v>0</v>
      </c>
      <c r="AMF335" s="535">
        <f t="shared" si="2330"/>
        <v>0</v>
      </c>
      <c r="AMG335" s="535">
        <f t="shared" si="2330"/>
        <v>0</v>
      </c>
      <c r="AMH335" s="535">
        <f t="shared" si="2330"/>
        <v>0</v>
      </c>
      <c r="AMI335" s="2"/>
      <c r="AMJ335" s="402"/>
      <c r="AMK335" s="533" t="s">
        <v>288</v>
      </c>
      <c r="AML335" s="2"/>
      <c r="AMM335" s="535">
        <f t="shared" ref="AMM335:AMP335" si="2331">AMM302+AMM315+AMM328</f>
        <v>0</v>
      </c>
      <c r="AMN335" s="535">
        <f t="shared" si="2331"/>
        <v>0</v>
      </c>
      <c r="AMO335" s="535">
        <f t="shared" si="2331"/>
        <v>0</v>
      </c>
      <c r="AMP335" s="535">
        <f t="shared" si="2331"/>
        <v>0</v>
      </c>
      <c r="AMQ335" s="2"/>
      <c r="AMR335" s="402"/>
      <c r="AMS335" s="533" t="s">
        <v>288</v>
      </c>
      <c r="AMT335" s="2"/>
      <c r="AMU335" s="535">
        <f t="shared" ref="AMU335:AMX335" si="2332">AMU302+AMU315+AMU328</f>
        <v>0</v>
      </c>
      <c r="AMV335" s="535">
        <f t="shared" si="2332"/>
        <v>0</v>
      </c>
      <c r="AMW335" s="535">
        <f t="shared" si="2332"/>
        <v>0</v>
      </c>
      <c r="AMX335" s="535">
        <f t="shared" si="2332"/>
        <v>0</v>
      </c>
      <c r="AMY335" s="2"/>
      <c r="AMZ335" s="402"/>
      <c r="ANA335" s="533" t="s">
        <v>288</v>
      </c>
      <c r="ANB335" s="2"/>
      <c r="ANC335" s="535">
        <f t="shared" ref="ANC335:ANF335" si="2333">ANC302+ANC315+ANC328</f>
        <v>0</v>
      </c>
      <c r="AND335" s="535">
        <f t="shared" si="2333"/>
        <v>0</v>
      </c>
      <c r="ANE335" s="535">
        <f t="shared" si="2333"/>
        <v>0</v>
      </c>
      <c r="ANF335" s="535">
        <f t="shared" si="2333"/>
        <v>0</v>
      </c>
      <c r="ANG335" s="2"/>
      <c r="ANH335" s="402"/>
      <c r="ANI335" s="533" t="s">
        <v>288</v>
      </c>
      <c r="ANJ335" s="2"/>
      <c r="ANK335" s="535">
        <f t="shared" ref="ANK335:ANN335" si="2334">ANK302+ANK315+ANK328</f>
        <v>0</v>
      </c>
      <c r="ANL335" s="535">
        <f t="shared" si="2334"/>
        <v>0</v>
      </c>
      <c r="ANM335" s="535">
        <f t="shared" si="2334"/>
        <v>0</v>
      </c>
      <c r="ANN335" s="535">
        <f t="shared" si="2334"/>
        <v>0</v>
      </c>
      <c r="ANO335" s="2"/>
      <c r="ANP335" s="402"/>
      <c r="ANQ335" s="533" t="s">
        <v>288</v>
      </c>
      <c r="ANR335" s="2"/>
      <c r="ANS335" s="535">
        <f t="shared" ref="ANS335:ANV335" si="2335">ANS302+ANS315+ANS328</f>
        <v>0</v>
      </c>
      <c r="ANT335" s="535">
        <f t="shared" si="2335"/>
        <v>0</v>
      </c>
      <c r="ANU335" s="535">
        <f t="shared" si="2335"/>
        <v>0</v>
      </c>
      <c r="ANV335" s="535">
        <f t="shared" si="2335"/>
        <v>0</v>
      </c>
      <c r="ANW335" s="2"/>
      <c r="ANX335" s="402"/>
      <c r="ANY335" s="533" t="s">
        <v>288</v>
      </c>
      <c r="ANZ335" s="2"/>
      <c r="AOA335" s="535">
        <f t="shared" ref="AOA335:AOD335" si="2336">AOA302+AOA315+AOA328</f>
        <v>0</v>
      </c>
      <c r="AOB335" s="535">
        <f t="shared" si="2336"/>
        <v>0</v>
      </c>
      <c r="AOC335" s="535">
        <f t="shared" si="2336"/>
        <v>0</v>
      </c>
      <c r="AOD335" s="535">
        <f t="shared" si="2336"/>
        <v>0</v>
      </c>
      <c r="AOE335" s="2"/>
      <c r="AOF335" s="402"/>
      <c r="AOG335" s="533" t="s">
        <v>288</v>
      </c>
      <c r="AOH335" s="2"/>
      <c r="AOI335" s="535">
        <f t="shared" ref="AOI335:AOL335" si="2337">AOI302+AOI315+AOI328</f>
        <v>0</v>
      </c>
      <c r="AOJ335" s="535">
        <f t="shared" si="2337"/>
        <v>0</v>
      </c>
      <c r="AOK335" s="535">
        <f t="shared" si="2337"/>
        <v>0</v>
      </c>
      <c r="AOL335" s="535">
        <f t="shared" si="2337"/>
        <v>0</v>
      </c>
      <c r="AOM335" s="2"/>
      <c r="AON335" s="402"/>
      <c r="AOO335" s="533" t="s">
        <v>288</v>
      </c>
      <c r="AOP335" s="2"/>
      <c r="AOQ335" s="535">
        <f t="shared" ref="AOQ335:AOT335" si="2338">AOQ302+AOQ315+AOQ328</f>
        <v>0</v>
      </c>
      <c r="AOR335" s="535">
        <f t="shared" si="2338"/>
        <v>0</v>
      </c>
      <c r="AOS335" s="535">
        <f t="shared" si="2338"/>
        <v>0</v>
      </c>
      <c r="AOT335" s="535">
        <f t="shared" si="2338"/>
        <v>0</v>
      </c>
      <c r="AOU335" s="2"/>
      <c r="AOV335" s="402"/>
      <c r="AOW335" s="533" t="s">
        <v>288</v>
      </c>
      <c r="AOX335" s="2"/>
      <c r="AOY335" s="535">
        <f t="shared" ref="AOY335:APB335" si="2339">AOY302+AOY315+AOY328</f>
        <v>0</v>
      </c>
      <c r="AOZ335" s="535">
        <f t="shared" si="2339"/>
        <v>0</v>
      </c>
      <c r="APA335" s="535">
        <f t="shared" si="2339"/>
        <v>0</v>
      </c>
      <c r="APB335" s="535">
        <f t="shared" si="2339"/>
        <v>0</v>
      </c>
      <c r="APC335" s="2"/>
      <c r="APD335" s="402"/>
      <c r="APE335" s="533" t="s">
        <v>288</v>
      </c>
      <c r="APF335" s="2"/>
      <c r="APG335" s="535">
        <f t="shared" ref="APG335:APJ335" si="2340">APG302+APG315+APG328</f>
        <v>0</v>
      </c>
      <c r="APH335" s="535">
        <f t="shared" si="2340"/>
        <v>0</v>
      </c>
      <c r="API335" s="535">
        <f t="shared" si="2340"/>
        <v>0</v>
      </c>
      <c r="APJ335" s="535">
        <f t="shared" si="2340"/>
        <v>0</v>
      </c>
      <c r="APK335" s="2"/>
      <c r="APL335" s="402"/>
      <c r="APM335" s="533" t="s">
        <v>288</v>
      </c>
      <c r="APN335" s="2"/>
      <c r="APO335" s="535">
        <f t="shared" ref="APO335:APR335" si="2341">APO302+APO315+APO328</f>
        <v>0</v>
      </c>
      <c r="APP335" s="535">
        <f t="shared" si="2341"/>
        <v>0</v>
      </c>
      <c r="APQ335" s="535">
        <f t="shared" si="2341"/>
        <v>0</v>
      </c>
      <c r="APR335" s="535">
        <f t="shared" si="2341"/>
        <v>0</v>
      </c>
      <c r="APS335" s="2"/>
      <c r="APT335" s="402"/>
      <c r="APU335" s="533" t="s">
        <v>288</v>
      </c>
      <c r="APV335" s="2"/>
      <c r="APW335" s="535">
        <f t="shared" ref="APW335:APZ335" si="2342">APW302+APW315+APW328</f>
        <v>0</v>
      </c>
      <c r="APX335" s="535">
        <f t="shared" si="2342"/>
        <v>0</v>
      </c>
      <c r="APY335" s="535">
        <f t="shared" si="2342"/>
        <v>0</v>
      </c>
      <c r="APZ335" s="535">
        <f t="shared" si="2342"/>
        <v>0</v>
      </c>
      <c r="AQA335" s="2"/>
      <c r="AQB335" s="402"/>
      <c r="AQC335" s="533" t="s">
        <v>288</v>
      </c>
      <c r="AQD335" s="2"/>
      <c r="AQE335" s="535">
        <f t="shared" ref="AQE335:AQH335" si="2343">AQE302+AQE315+AQE328</f>
        <v>0</v>
      </c>
      <c r="AQF335" s="535">
        <f t="shared" si="2343"/>
        <v>0</v>
      </c>
      <c r="AQG335" s="535">
        <f t="shared" si="2343"/>
        <v>0</v>
      </c>
      <c r="AQH335" s="535">
        <f t="shared" si="2343"/>
        <v>0</v>
      </c>
      <c r="AQI335" s="2"/>
      <c r="AQJ335" s="402"/>
      <c r="AQK335" s="533" t="s">
        <v>288</v>
      </c>
      <c r="AQL335" s="2"/>
      <c r="AQM335" s="535">
        <f t="shared" ref="AQM335:AQP335" si="2344">AQM302+AQM315+AQM328</f>
        <v>0</v>
      </c>
      <c r="AQN335" s="535">
        <f t="shared" si="2344"/>
        <v>0</v>
      </c>
      <c r="AQO335" s="535">
        <f t="shared" si="2344"/>
        <v>0</v>
      </c>
      <c r="AQP335" s="535">
        <f t="shared" si="2344"/>
        <v>0</v>
      </c>
      <c r="AQQ335" s="2"/>
      <c r="AQR335" s="402"/>
      <c r="AQS335" s="533" t="s">
        <v>288</v>
      </c>
      <c r="AQT335" s="2"/>
      <c r="AQU335" s="535">
        <f t="shared" ref="AQU335:AQX335" si="2345">AQU302+AQU315+AQU328</f>
        <v>0</v>
      </c>
      <c r="AQV335" s="535">
        <f t="shared" si="2345"/>
        <v>0</v>
      </c>
      <c r="AQW335" s="535">
        <f t="shared" si="2345"/>
        <v>0</v>
      </c>
      <c r="AQX335" s="535">
        <f t="shared" si="2345"/>
        <v>0</v>
      </c>
      <c r="AQY335" s="2"/>
      <c r="AQZ335" s="402"/>
      <c r="ARA335" s="533" t="s">
        <v>288</v>
      </c>
      <c r="ARB335" s="2"/>
      <c r="ARC335" s="535">
        <f t="shared" ref="ARC335:ARF335" si="2346">ARC302+ARC315+ARC328</f>
        <v>0</v>
      </c>
      <c r="ARD335" s="535">
        <f t="shared" si="2346"/>
        <v>0</v>
      </c>
      <c r="ARE335" s="535">
        <f t="shared" si="2346"/>
        <v>0</v>
      </c>
      <c r="ARF335" s="535">
        <f t="shared" si="2346"/>
        <v>0</v>
      </c>
      <c r="ARG335" s="2"/>
      <c r="ARH335" s="402"/>
      <c r="ARI335" s="533" t="s">
        <v>288</v>
      </c>
      <c r="ARJ335" s="2"/>
      <c r="ARK335" s="535">
        <f t="shared" ref="ARK335:ARN335" si="2347">ARK302+ARK315+ARK328</f>
        <v>0</v>
      </c>
      <c r="ARL335" s="535">
        <f t="shared" si="2347"/>
        <v>0</v>
      </c>
      <c r="ARM335" s="535">
        <f t="shared" si="2347"/>
        <v>0</v>
      </c>
      <c r="ARN335" s="535">
        <f t="shared" si="2347"/>
        <v>0</v>
      </c>
      <c r="ARO335" s="2"/>
      <c r="ARP335" s="402"/>
      <c r="ARQ335" s="533" t="s">
        <v>288</v>
      </c>
      <c r="ARR335" s="2"/>
      <c r="ARS335" s="535">
        <f t="shared" ref="ARS335:ARV335" si="2348">ARS302+ARS315+ARS328</f>
        <v>0</v>
      </c>
      <c r="ART335" s="535">
        <f t="shared" si="2348"/>
        <v>0</v>
      </c>
      <c r="ARU335" s="535">
        <f t="shared" si="2348"/>
        <v>0</v>
      </c>
      <c r="ARV335" s="535">
        <f t="shared" si="2348"/>
        <v>0</v>
      </c>
      <c r="ARW335" s="2"/>
      <c r="ARX335" s="402"/>
      <c r="ARY335" s="533" t="s">
        <v>288</v>
      </c>
      <c r="ARZ335" s="2"/>
      <c r="ASA335" s="535">
        <f t="shared" ref="ASA335:ASD335" si="2349">ASA302+ASA315+ASA328</f>
        <v>0</v>
      </c>
      <c r="ASB335" s="535">
        <f t="shared" si="2349"/>
        <v>0</v>
      </c>
      <c r="ASC335" s="535">
        <f t="shared" si="2349"/>
        <v>0</v>
      </c>
      <c r="ASD335" s="535">
        <f t="shared" si="2349"/>
        <v>0</v>
      </c>
      <c r="ASE335" s="2"/>
      <c r="ASF335" s="402"/>
      <c r="ASG335" s="533" t="s">
        <v>288</v>
      </c>
      <c r="ASH335" s="2"/>
      <c r="ASI335" s="535">
        <f t="shared" ref="ASI335:ASL335" si="2350">ASI302+ASI315+ASI328</f>
        <v>0</v>
      </c>
      <c r="ASJ335" s="535">
        <f t="shared" si="2350"/>
        <v>0</v>
      </c>
      <c r="ASK335" s="535">
        <f t="shared" si="2350"/>
        <v>0</v>
      </c>
      <c r="ASL335" s="535">
        <f t="shared" si="2350"/>
        <v>0</v>
      </c>
      <c r="ASM335" s="2"/>
      <c r="ASN335" s="402"/>
      <c r="ASO335" s="533" t="s">
        <v>288</v>
      </c>
      <c r="ASP335" s="2"/>
      <c r="ASQ335" s="535">
        <f t="shared" ref="ASQ335:AST335" si="2351">ASQ302+ASQ315+ASQ328</f>
        <v>0</v>
      </c>
      <c r="ASR335" s="535">
        <f t="shared" si="2351"/>
        <v>0</v>
      </c>
      <c r="ASS335" s="535">
        <f t="shared" si="2351"/>
        <v>0</v>
      </c>
      <c r="AST335" s="535">
        <f t="shared" si="2351"/>
        <v>0</v>
      </c>
      <c r="ASU335" s="2"/>
      <c r="ASV335" s="402"/>
      <c r="ASW335" s="533" t="s">
        <v>288</v>
      </c>
      <c r="ASX335" s="2"/>
      <c r="ASY335" s="535">
        <f t="shared" ref="ASY335:ATB335" si="2352">ASY302+ASY315+ASY328</f>
        <v>0</v>
      </c>
      <c r="ASZ335" s="535">
        <f t="shared" si="2352"/>
        <v>0</v>
      </c>
      <c r="ATA335" s="535">
        <f t="shared" si="2352"/>
        <v>0</v>
      </c>
      <c r="ATB335" s="535">
        <f t="shared" si="2352"/>
        <v>0</v>
      </c>
      <c r="ATC335" s="2"/>
      <c r="ATD335" s="402"/>
      <c r="ATE335" s="533" t="s">
        <v>288</v>
      </c>
      <c r="ATF335" s="2"/>
      <c r="ATG335" s="535">
        <f t="shared" ref="ATG335:ATJ335" si="2353">ATG302+ATG315+ATG328</f>
        <v>0</v>
      </c>
      <c r="ATH335" s="535">
        <f t="shared" si="2353"/>
        <v>0</v>
      </c>
      <c r="ATI335" s="535">
        <f t="shared" si="2353"/>
        <v>0</v>
      </c>
      <c r="ATJ335" s="535">
        <f t="shared" si="2353"/>
        <v>0</v>
      </c>
      <c r="ATK335" s="2"/>
      <c r="ATL335" s="402"/>
      <c r="ATM335" s="533" t="s">
        <v>288</v>
      </c>
      <c r="ATN335" s="2"/>
      <c r="ATO335" s="535">
        <f t="shared" ref="ATO335:ATR335" si="2354">ATO302+ATO315+ATO328</f>
        <v>0</v>
      </c>
      <c r="ATP335" s="535">
        <f t="shared" si="2354"/>
        <v>0</v>
      </c>
      <c r="ATQ335" s="535">
        <f t="shared" si="2354"/>
        <v>0</v>
      </c>
      <c r="ATR335" s="535">
        <f t="shared" si="2354"/>
        <v>0</v>
      </c>
      <c r="ATS335" s="2"/>
      <c r="ATT335" s="402"/>
      <c r="ATU335" s="533" t="s">
        <v>288</v>
      </c>
      <c r="ATV335" s="2"/>
      <c r="ATW335" s="535">
        <f t="shared" ref="ATW335:ATZ335" si="2355">ATW302+ATW315+ATW328</f>
        <v>0</v>
      </c>
      <c r="ATX335" s="535">
        <f t="shared" si="2355"/>
        <v>0</v>
      </c>
      <c r="ATY335" s="535">
        <f t="shared" si="2355"/>
        <v>0</v>
      </c>
      <c r="ATZ335" s="535">
        <f t="shared" si="2355"/>
        <v>0</v>
      </c>
      <c r="AUA335" s="2"/>
      <c r="AUB335" s="402"/>
      <c r="AUC335" s="533" t="s">
        <v>288</v>
      </c>
      <c r="AUD335" s="2"/>
      <c r="AUE335" s="535">
        <f t="shared" ref="AUE335:AUH335" si="2356">AUE302+AUE315+AUE328</f>
        <v>0</v>
      </c>
      <c r="AUF335" s="535">
        <f t="shared" si="2356"/>
        <v>0</v>
      </c>
      <c r="AUG335" s="535">
        <f t="shared" si="2356"/>
        <v>0</v>
      </c>
      <c r="AUH335" s="535">
        <f t="shared" si="2356"/>
        <v>0</v>
      </c>
      <c r="AUI335" s="2"/>
      <c r="AUJ335" s="402"/>
      <c r="AUK335" s="533" t="s">
        <v>288</v>
      </c>
      <c r="AUL335" s="2"/>
      <c r="AUM335" s="535">
        <f t="shared" ref="AUM335:AUP335" si="2357">AUM302+AUM315+AUM328</f>
        <v>0</v>
      </c>
      <c r="AUN335" s="535">
        <f t="shared" si="2357"/>
        <v>0</v>
      </c>
      <c r="AUO335" s="535">
        <f t="shared" si="2357"/>
        <v>0</v>
      </c>
      <c r="AUP335" s="535">
        <f t="shared" si="2357"/>
        <v>0</v>
      </c>
      <c r="AUQ335" s="2"/>
      <c r="AUR335" s="402"/>
      <c r="AUS335" s="533" t="s">
        <v>288</v>
      </c>
      <c r="AUT335" s="2"/>
      <c r="AUU335" s="535">
        <f t="shared" ref="AUU335:AUX335" si="2358">AUU302+AUU315+AUU328</f>
        <v>0</v>
      </c>
      <c r="AUV335" s="535">
        <f t="shared" si="2358"/>
        <v>0</v>
      </c>
      <c r="AUW335" s="535">
        <f t="shared" si="2358"/>
        <v>0</v>
      </c>
      <c r="AUX335" s="535">
        <f t="shared" si="2358"/>
        <v>0</v>
      </c>
      <c r="AUY335" s="2"/>
      <c r="AUZ335" s="402"/>
      <c r="AVA335" s="533" t="s">
        <v>288</v>
      </c>
      <c r="AVB335" s="2"/>
      <c r="AVC335" s="535">
        <f t="shared" ref="AVC335:AVF335" si="2359">AVC302+AVC315+AVC328</f>
        <v>0</v>
      </c>
      <c r="AVD335" s="535">
        <f t="shared" si="2359"/>
        <v>0</v>
      </c>
      <c r="AVE335" s="535">
        <f t="shared" si="2359"/>
        <v>0</v>
      </c>
      <c r="AVF335" s="535">
        <f t="shared" si="2359"/>
        <v>0</v>
      </c>
      <c r="AVG335" s="2"/>
      <c r="AVH335" s="402"/>
      <c r="AVI335" s="533" t="s">
        <v>288</v>
      </c>
      <c r="AVJ335" s="2"/>
      <c r="AVK335" s="535">
        <f t="shared" ref="AVK335:AVN335" si="2360">AVK302+AVK315+AVK328</f>
        <v>0</v>
      </c>
      <c r="AVL335" s="535">
        <f t="shared" si="2360"/>
        <v>0</v>
      </c>
      <c r="AVM335" s="535">
        <f t="shared" si="2360"/>
        <v>0</v>
      </c>
      <c r="AVN335" s="535">
        <f t="shared" si="2360"/>
        <v>0</v>
      </c>
      <c r="AVO335" s="2"/>
      <c r="AVP335" s="402"/>
      <c r="AVQ335" s="533" t="s">
        <v>288</v>
      </c>
      <c r="AVR335" s="2"/>
      <c r="AVS335" s="535">
        <f t="shared" ref="AVS335:AVV335" si="2361">AVS302+AVS315+AVS328</f>
        <v>0</v>
      </c>
      <c r="AVT335" s="535">
        <f t="shared" si="2361"/>
        <v>0</v>
      </c>
      <c r="AVU335" s="535">
        <f t="shared" si="2361"/>
        <v>0</v>
      </c>
      <c r="AVV335" s="535">
        <f t="shared" si="2361"/>
        <v>0</v>
      </c>
      <c r="AVW335" s="2"/>
      <c r="AVX335" s="402"/>
      <c r="AVY335" s="533" t="s">
        <v>288</v>
      </c>
      <c r="AVZ335" s="2"/>
      <c r="AWA335" s="535">
        <f t="shared" ref="AWA335:AWD335" si="2362">AWA302+AWA315+AWA328</f>
        <v>0</v>
      </c>
      <c r="AWB335" s="535">
        <f t="shared" si="2362"/>
        <v>0</v>
      </c>
      <c r="AWC335" s="535">
        <f t="shared" si="2362"/>
        <v>0</v>
      </c>
      <c r="AWD335" s="535">
        <f t="shared" si="2362"/>
        <v>0</v>
      </c>
      <c r="AWE335" s="2"/>
      <c r="AWF335" s="402"/>
      <c r="AWG335" s="533" t="s">
        <v>288</v>
      </c>
      <c r="AWH335" s="2"/>
      <c r="AWI335" s="535">
        <f t="shared" ref="AWI335:AWL335" si="2363">AWI302+AWI315+AWI328</f>
        <v>0</v>
      </c>
      <c r="AWJ335" s="535">
        <f t="shared" si="2363"/>
        <v>0</v>
      </c>
      <c r="AWK335" s="535">
        <f t="shared" si="2363"/>
        <v>0</v>
      </c>
      <c r="AWL335" s="535">
        <f t="shared" si="2363"/>
        <v>0</v>
      </c>
      <c r="AWM335" s="2"/>
      <c r="AWN335" s="402"/>
      <c r="AWO335" s="533" t="s">
        <v>288</v>
      </c>
      <c r="AWP335" s="2"/>
      <c r="AWQ335" s="535">
        <f t="shared" ref="AWQ335:AWT335" si="2364">AWQ302+AWQ315+AWQ328</f>
        <v>0</v>
      </c>
      <c r="AWR335" s="535">
        <f t="shared" si="2364"/>
        <v>0</v>
      </c>
      <c r="AWS335" s="535">
        <f t="shared" si="2364"/>
        <v>0</v>
      </c>
      <c r="AWT335" s="535">
        <f t="shared" si="2364"/>
        <v>0</v>
      </c>
      <c r="AWU335" s="2"/>
      <c r="AWV335" s="402"/>
      <c r="AWW335" s="533" t="s">
        <v>288</v>
      </c>
      <c r="AWX335" s="2"/>
      <c r="AWY335" s="535">
        <f t="shared" ref="AWY335:AXB335" si="2365">AWY302+AWY315+AWY328</f>
        <v>0</v>
      </c>
      <c r="AWZ335" s="535">
        <f t="shared" si="2365"/>
        <v>0</v>
      </c>
      <c r="AXA335" s="535">
        <f t="shared" si="2365"/>
        <v>0</v>
      </c>
      <c r="AXB335" s="535">
        <f t="shared" si="2365"/>
        <v>0</v>
      </c>
      <c r="AXC335" s="2"/>
      <c r="AXD335" s="402"/>
      <c r="AXE335" s="533" t="s">
        <v>288</v>
      </c>
      <c r="AXF335" s="2"/>
      <c r="AXG335" s="535">
        <f t="shared" ref="AXG335:AXJ335" si="2366">AXG302+AXG315+AXG328</f>
        <v>0</v>
      </c>
      <c r="AXH335" s="535">
        <f t="shared" si="2366"/>
        <v>0</v>
      </c>
      <c r="AXI335" s="535">
        <f t="shared" si="2366"/>
        <v>0</v>
      </c>
      <c r="AXJ335" s="535">
        <f t="shared" si="2366"/>
        <v>0</v>
      </c>
      <c r="AXK335" s="2"/>
      <c r="AXL335" s="402"/>
      <c r="AXM335" s="533" t="s">
        <v>288</v>
      </c>
      <c r="AXN335" s="2"/>
      <c r="AXO335" s="535">
        <f t="shared" ref="AXO335:AXR335" si="2367">AXO302+AXO315+AXO328</f>
        <v>0</v>
      </c>
      <c r="AXP335" s="535">
        <f t="shared" si="2367"/>
        <v>0</v>
      </c>
      <c r="AXQ335" s="535">
        <f t="shared" si="2367"/>
        <v>0</v>
      </c>
      <c r="AXR335" s="535">
        <f t="shared" si="2367"/>
        <v>0</v>
      </c>
      <c r="AXS335" s="2"/>
      <c r="AXT335" s="402"/>
      <c r="AXU335" s="533" t="s">
        <v>288</v>
      </c>
      <c r="AXV335" s="2"/>
      <c r="AXW335" s="535">
        <f t="shared" ref="AXW335:AXZ335" si="2368">AXW302+AXW315+AXW328</f>
        <v>0</v>
      </c>
      <c r="AXX335" s="535">
        <f t="shared" si="2368"/>
        <v>0</v>
      </c>
      <c r="AXY335" s="535">
        <f t="shared" si="2368"/>
        <v>0</v>
      </c>
      <c r="AXZ335" s="535">
        <f t="shared" si="2368"/>
        <v>0</v>
      </c>
      <c r="AYA335" s="2"/>
      <c r="AYB335" s="402"/>
      <c r="AYC335" s="533" t="s">
        <v>288</v>
      </c>
      <c r="AYD335" s="2"/>
      <c r="AYE335" s="535">
        <f t="shared" ref="AYE335:AYH335" si="2369">AYE302+AYE315+AYE328</f>
        <v>0</v>
      </c>
      <c r="AYF335" s="535">
        <f t="shared" si="2369"/>
        <v>0</v>
      </c>
      <c r="AYG335" s="535">
        <f t="shared" si="2369"/>
        <v>0</v>
      </c>
      <c r="AYH335" s="535">
        <f t="shared" si="2369"/>
        <v>0</v>
      </c>
      <c r="AYI335" s="2"/>
      <c r="AYJ335" s="402"/>
      <c r="AYK335" s="533" t="s">
        <v>288</v>
      </c>
      <c r="AYL335" s="2"/>
      <c r="AYM335" s="535">
        <f t="shared" ref="AYM335:AYP335" si="2370">AYM302+AYM315+AYM328</f>
        <v>0</v>
      </c>
      <c r="AYN335" s="535">
        <f t="shared" si="2370"/>
        <v>0</v>
      </c>
      <c r="AYO335" s="535">
        <f t="shared" si="2370"/>
        <v>0</v>
      </c>
      <c r="AYP335" s="535">
        <f t="shared" si="2370"/>
        <v>0</v>
      </c>
      <c r="AYQ335" s="2"/>
      <c r="AYR335" s="402"/>
      <c r="AYS335" s="533" t="s">
        <v>288</v>
      </c>
      <c r="AYT335" s="2"/>
      <c r="AYU335" s="535">
        <f t="shared" ref="AYU335:AYX335" si="2371">AYU302+AYU315+AYU328</f>
        <v>0</v>
      </c>
      <c r="AYV335" s="535">
        <f t="shared" si="2371"/>
        <v>0</v>
      </c>
      <c r="AYW335" s="535">
        <f t="shared" si="2371"/>
        <v>0</v>
      </c>
      <c r="AYX335" s="535">
        <f t="shared" si="2371"/>
        <v>0</v>
      </c>
      <c r="AYY335" s="2"/>
      <c r="AYZ335" s="402"/>
      <c r="AZA335" s="533" t="s">
        <v>288</v>
      </c>
      <c r="AZB335" s="2"/>
      <c r="AZC335" s="535">
        <f t="shared" ref="AZC335:AZF335" si="2372">AZC302+AZC315+AZC328</f>
        <v>0</v>
      </c>
      <c r="AZD335" s="535">
        <f t="shared" si="2372"/>
        <v>0</v>
      </c>
      <c r="AZE335" s="535">
        <f t="shared" si="2372"/>
        <v>0</v>
      </c>
      <c r="AZF335" s="535">
        <f t="shared" si="2372"/>
        <v>0</v>
      </c>
      <c r="AZG335" s="2"/>
      <c r="AZH335" s="402"/>
      <c r="AZI335" s="533" t="s">
        <v>288</v>
      </c>
      <c r="AZJ335" s="2"/>
      <c r="AZK335" s="535">
        <f t="shared" ref="AZK335:AZN335" si="2373">AZK302+AZK315+AZK328</f>
        <v>0</v>
      </c>
      <c r="AZL335" s="535">
        <f t="shared" si="2373"/>
        <v>0</v>
      </c>
      <c r="AZM335" s="535">
        <f t="shared" si="2373"/>
        <v>0</v>
      </c>
      <c r="AZN335" s="535">
        <f t="shared" si="2373"/>
        <v>0</v>
      </c>
      <c r="AZO335" s="2"/>
      <c r="AZP335" s="402"/>
      <c r="AZQ335" s="533" t="s">
        <v>288</v>
      </c>
      <c r="AZR335" s="2"/>
      <c r="AZS335" s="535">
        <f t="shared" ref="AZS335:AZV335" si="2374">AZS302+AZS315+AZS328</f>
        <v>0</v>
      </c>
      <c r="AZT335" s="535">
        <f t="shared" si="2374"/>
        <v>0</v>
      </c>
      <c r="AZU335" s="535">
        <f t="shared" si="2374"/>
        <v>0</v>
      </c>
      <c r="AZV335" s="535">
        <f t="shared" si="2374"/>
        <v>0</v>
      </c>
      <c r="AZW335" s="2"/>
      <c r="AZX335" s="402"/>
      <c r="AZY335" s="533" t="s">
        <v>288</v>
      </c>
      <c r="AZZ335" s="2"/>
      <c r="BAA335" s="535">
        <f t="shared" ref="BAA335:BAD335" si="2375">BAA302+BAA315+BAA328</f>
        <v>0</v>
      </c>
      <c r="BAB335" s="535">
        <f t="shared" si="2375"/>
        <v>0</v>
      </c>
      <c r="BAC335" s="535">
        <f t="shared" si="2375"/>
        <v>0</v>
      </c>
      <c r="BAD335" s="535">
        <f t="shared" si="2375"/>
        <v>0</v>
      </c>
      <c r="BAE335" s="2"/>
      <c r="BAF335" s="402"/>
      <c r="BAG335" s="533" t="s">
        <v>288</v>
      </c>
      <c r="BAH335" s="2"/>
      <c r="BAI335" s="535">
        <f t="shared" ref="BAI335:BAL335" si="2376">BAI302+BAI315+BAI328</f>
        <v>0</v>
      </c>
      <c r="BAJ335" s="535">
        <f t="shared" si="2376"/>
        <v>0</v>
      </c>
      <c r="BAK335" s="535">
        <f t="shared" si="2376"/>
        <v>0</v>
      </c>
      <c r="BAL335" s="535">
        <f t="shared" si="2376"/>
        <v>0</v>
      </c>
      <c r="BAM335" s="2"/>
      <c r="BAN335" s="402"/>
      <c r="BAO335" s="533" t="s">
        <v>288</v>
      </c>
      <c r="BAP335" s="2"/>
      <c r="BAQ335" s="535">
        <f t="shared" ref="BAQ335:BAT335" si="2377">BAQ302+BAQ315+BAQ328</f>
        <v>0</v>
      </c>
      <c r="BAR335" s="535">
        <f t="shared" si="2377"/>
        <v>0</v>
      </c>
      <c r="BAS335" s="535">
        <f t="shared" si="2377"/>
        <v>0</v>
      </c>
      <c r="BAT335" s="535">
        <f t="shared" si="2377"/>
        <v>0</v>
      </c>
      <c r="BAU335" s="2"/>
      <c r="BAV335" s="402"/>
      <c r="BAW335" s="533" t="s">
        <v>288</v>
      </c>
      <c r="BAX335" s="2"/>
      <c r="BAY335" s="535">
        <f t="shared" ref="BAY335:BBB335" si="2378">BAY302+BAY315+BAY328</f>
        <v>0</v>
      </c>
      <c r="BAZ335" s="535">
        <f t="shared" si="2378"/>
        <v>0</v>
      </c>
      <c r="BBA335" s="535">
        <f t="shared" si="2378"/>
        <v>0</v>
      </c>
      <c r="BBB335" s="535">
        <f t="shared" si="2378"/>
        <v>0</v>
      </c>
      <c r="BBC335" s="2"/>
      <c r="BBD335" s="402"/>
      <c r="BBE335" s="533" t="s">
        <v>288</v>
      </c>
      <c r="BBF335" s="2"/>
      <c r="BBG335" s="535">
        <f t="shared" ref="BBG335:BBJ335" si="2379">BBG302+BBG315+BBG328</f>
        <v>0</v>
      </c>
      <c r="BBH335" s="535">
        <f t="shared" si="2379"/>
        <v>0</v>
      </c>
      <c r="BBI335" s="535">
        <f t="shared" si="2379"/>
        <v>0</v>
      </c>
      <c r="BBJ335" s="535">
        <f t="shared" si="2379"/>
        <v>0</v>
      </c>
      <c r="BBK335" s="2"/>
      <c r="BBL335" s="402"/>
      <c r="BBM335" s="533" t="s">
        <v>288</v>
      </c>
      <c r="BBN335" s="2"/>
      <c r="BBO335" s="535">
        <f t="shared" ref="BBO335:BBR335" si="2380">BBO302+BBO315+BBO328</f>
        <v>0</v>
      </c>
      <c r="BBP335" s="535">
        <f t="shared" si="2380"/>
        <v>0</v>
      </c>
      <c r="BBQ335" s="535">
        <f t="shared" si="2380"/>
        <v>0</v>
      </c>
      <c r="BBR335" s="535">
        <f t="shared" si="2380"/>
        <v>0</v>
      </c>
      <c r="BBS335" s="2"/>
      <c r="BBT335" s="402"/>
      <c r="BBU335" s="533" t="s">
        <v>288</v>
      </c>
      <c r="BBV335" s="2"/>
      <c r="BBW335" s="535">
        <f t="shared" ref="BBW335:BBZ335" si="2381">BBW302+BBW315+BBW328</f>
        <v>0</v>
      </c>
      <c r="BBX335" s="535">
        <f t="shared" si="2381"/>
        <v>0</v>
      </c>
      <c r="BBY335" s="535">
        <f t="shared" si="2381"/>
        <v>0</v>
      </c>
      <c r="BBZ335" s="535">
        <f t="shared" si="2381"/>
        <v>0</v>
      </c>
      <c r="BCA335" s="2"/>
      <c r="BCB335" s="402"/>
      <c r="BCC335" s="533" t="s">
        <v>288</v>
      </c>
      <c r="BCD335" s="2"/>
      <c r="BCE335" s="535">
        <f t="shared" ref="BCE335:BCH335" si="2382">BCE302+BCE315+BCE328</f>
        <v>0</v>
      </c>
      <c r="BCF335" s="535">
        <f t="shared" si="2382"/>
        <v>0</v>
      </c>
      <c r="BCG335" s="535">
        <f t="shared" si="2382"/>
        <v>0</v>
      </c>
      <c r="BCH335" s="535">
        <f t="shared" si="2382"/>
        <v>0</v>
      </c>
      <c r="BCI335" s="2"/>
      <c r="BCJ335" s="402"/>
      <c r="BCK335" s="533" t="s">
        <v>288</v>
      </c>
      <c r="BCL335" s="2"/>
      <c r="BCM335" s="535">
        <f t="shared" ref="BCM335:BCP335" si="2383">BCM302+BCM315+BCM328</f>
        <v>0</v>
      </c>
      <c r="BCN335" s="535">
        <f t="shared" si="2383"/>
        <v>0</v>
      </c>
      <c r="BCO335" s="535">
        <f t="shared" si="2383"/>
        <v>0</v>
      </c>
      <c r="BCP335" s="535">
        <f t="shared" si="2383"/>
        <v>0</v>
      </c>
      <c r="BCQ335" s="2"/>
      <c r="BCR335" s="402"/>
      <c r="BCS335" s="533" t="s">
        <v>288</v>
      </c>
      <c r="BCT335" s="2"/>
      <c r="BCU335" s="535">
        <f t="shared" ref="BCU335:BCX335" si="2384">BCU302+BCU315+BCU328</f>
        <v>0</v>
      </c>
      <c r="BCV335" s="535">
        <f t="shared" si="2384"/>
        <v>0</v>
      </c>
      <c r="BCW335" s="535">
        <f t="shared" si="2384"/>
        <v>0</v>
      </c>
      <c r="BCX335" s="535">
        <f t="shared" si="2384"/>
        <v>0</v>
      </c>
      <c r="BCY335" s="2"/>
      <c r="BCZ335" s="402"/>
      <c r="BDA335" s="533" t="s">
        <v>288</v>
      </c>
      <c r="BDB335" s="2"/>
      <c r="BDC335" s="535">
        <f t="shared" ref="BDC335:BDF335" si="2385">BDC302+BDC315+BDC328</f>
        <v>0</v>
      </c>
      <c r="BDD335" s="535">
        <f t="shared" si="2385"/>
        <v>0</v>
      </c>
      <c r="BDE335" s="535">
        <f t="shared" si="2385"/>
        <v>0</v>
      </c>
      <c r="BDF335" s="535">
        <f t="shared" si="2385"/>
        <v>0</v>
      </c>
      <c r="BDG335" s="2"/>
      <c r="BDH335" s="402"/>
      <c r="BDI335" s="533" t="s">
        <v>288</v>
      </c>
      <c r="BDJ335" s="2"/>
      <c r="BDK335" s="535">
        <f t="shared" ref="BDK335:BDN335" si="2386">BDK302+BDK315+BDK328</f>
        <v>0</v>
      </c>
      <c r="BDL335" s="535">
        <f t="shared" si="2386"/>
        <v>0</v>
      </c>
      <c r="BDM335" s="535">
        <f t="shared" si="2386"/>
        <v>0</v>
      </c>
      <c r="BDN335" s="535">
        <f t="shared" si="2386"/>
        <v>0</v>
      </c>
      <c r="BDO335" s="2"/>
      <c r="BDP335" s="402"/>
      <c r="BDQ335" s="533" t="s">
        <v>288</v>
      </c>
      <c r="BDR335" s="2"/>
      <c r="BDS335" s="535">
        <f t="shared" ref="BDS335:BDV335" si="2387">BDS302+BDS315+BDS328</f>
        <v>0</v>
      </c>
      <c r="BDT335" s="535">
        <f t="shared" si="2387"/>
        <v>0</v>
      </c>
      <c r="BDU335" s="535">
        <f t="shared" si="2387"/>
        <v>0</v>
      </c>
      <c r="BDV335" s="535">
        <f t="shared" si="2387"/>
        <v>0</v>
      </c>
      <c r="BDW335" s="2"/>
      <c r="BDX335" s="402"/>
      <c r="BDY335" s="533" t="s">
        <v>288</v>
      </c>
      <c r="BDZ335" s="2"/>
      <c r="BEA335" s="535">
        <f t="shared" ref="BEA335:BED335" si="2388">BEA302+BEA315+BEA328</f>
        <v>0</v>
      </c>
      <c r="BEB335" s="535">
        <f t="shared" si="2388"/>
        <v>0</v>
      </c>
      <c r="BEC335" s="535">
        <f t="shared" si="2388"/>
        <v>0</v>
      </c>
      <c r="BED335" s="535">
        <f t="shared" si="2388"/>
        <v>0</v>
      </c>
      <c r="BEE335" s="2"/>
      <c r="BEF335" s="402"/>
      <c r="BEG335" s="533" t="s">
        <v>288</v>
      </c>
      <c r="BEH335" s="2"/>
      <c r="BEI335" s="535">
        <f t="shared" ref="BEI335:BEL335" si="2389">BEI302+BEI315+BEI328</f>
        <v>0</v>
      </c>
      <c r="BEJ335" s="535">
        <f t="shared" si="2389"/>
        <v>0</v>
      </c>
      <c r="BEK335" s="535">
        <f t="shared" si="2389"/>
        <v>0</v>
      </c>
      <c r="BEL335" s="535">
        <f t="shared" si="2389"/>
        <v>0</v>
      </c>
      <c r="BEM335" s="2"/>
      <c r="BEN335" s="402"/>
      <c r="BEO335" s="533" t="s">
        <v>288</v>
      </c>
      <c r="BEP335" s="2"/>
      <c r="BEQ335" s="535">
        <f t="shared" ref="BEQ335:BET335" si="2390">BEQ302+BEQ315+BEQ328</f>
        <v>0</v>
      </c>
      <c r="BER335" s="535">
        <f t="shared" si="2390"/>
        <v>0</v>
      </c>
      <c r="BES335" s="535">
        <f t="shared" si="2390"/>
        <v>0</v>
      </c>
      <c r="BET335" s="535">
        <f t="shared" si="2390"/>
        <v>0</v>
      </c>
      <c r="BEU335" s="2"/>
      <c r="BEV335" s="402"/>
      <c r="BEW335" s="533" t="s">
        <v>288</v>
      </c>
      <c r="BEX335" s="2"/>
      <c r="BEY335" s="535">
        <f t="shared" ref="BEY335:BFB335" si="2391">BEY302+BEY315+BEY328</f>
        <v>0</v>
      </c>
      <c r="BEZ335" s="535">
        <f t="shared" si="2391"/>
        <v>0</v>
      </c>
      <c r="BFA335" s="535">
        <f t="shared" si="2391"/>
        <v>0</v>
      </c>
      <c r="BFB335" s="535">
        <f t="shared" si="2391"/>
        <v>0</v>
      </c>
      <c r="BFC335" s="2"/>
      <c r="BFD335" s="402"/>
      <c r="BFE335" s="533" t="s">
        <v>288</v>
      </c>
      <c r="BFF335" s="2"/>
      <c r="BFG335" s="535">
        <f t="shared" ref="BFG335:BFJ335" si="2392">BFG302+BFG315+BFG328</f>
        <v>0</v>
      </c>
      <c r="BFH335" s="535">
        <f t="shared" si="2392"/>
        <v>0</v>
      </c>
      <c r="BFI335" s="535">
        <f t="shared" si="2392"/>
        <v>0</v>
      </c>
      <c r="BFJ335" s="535">
        <f t="shared" si="2392"/>
        <v>0</v>
      </c>
      <c r="BFK335" s="2"/>
      <c r="BFL335" s="402"/>
      <c r="BFM335" s="533" t="s">
        <v>288</v>
      </c>
      <c r="BFN335" s="2"/>
      <c r="BFO335" s="535">
        <f t="shared" ref="BFO335:BFR335" si="2393">BFO302+BFO315+BFO328</f>
        <v>0</v>
      </c>
      <c r="BFP335" s="535">
        <f t="shared" si="2393"/>
        <v>0</v>
      </c>
      <c r="BFQ335" s="535">
        <f t="shared" si="2393"/>
        <v>0</v>
      </c>
      <c r="BFR335" s="535">
        <f t="shared" si="2393"/>
        <v>0</v>
      </c>
      <c r="BFS335" s="2"/>
      <c r="BFT335" s="402"/>
      <c r="BFU335" s="533" t="s">
        <v>288</v>
      </c>
      <c r="BFV335" s="2"/>
      <c r="BFW335" s="535">
        <f t="shared" ref="BFW335:BFZ335" si="2394">BFW302+BFW315+BFW328</f>
        <v>0</v>
      </c>
      <c r="BFX335" s="535">
        <f t="shared" si="2394"/>
        <v>0</v>
      </c>
      <c r="BFY335" s="535">
        <f t="shared" si="2394"/>
        <v>0</v>
      </c>
      <c r="BFZ335" s="535">
        <f t="shared" si="2394"/>
        <v>0</v>
      </c>
      <c r="BGA335" s="2"/>
      <c r="BGB335" s="402"/>
      <c r="BGC335" s="533" t="s">
        <v>288</v>
      </c>
      <c r="BGD335" s="2"/>
      <c r="BGE335" s="535">
        <f t="shared" ref="BGE335:BGH335" si="2395">BGE302+BGE315+BGE328</f>
        <v>0</v>
      </c>
      <c r="BGF335" s="535">
        <f t="shared" si="2395"/>
        <v>0</v>
      </c>
      <c r="BGG335" s="535">
        <f t="shared" si="2395"/>
        <v>0</v>
      </c>
      <c r="BGH335" s="535">
        <f t="shared" si="2395"/>
        <v>0</v>
      </c>
      <c r="BGI335" s="2"/>
      <c r="BGJ335" s="402"/>
      <c r="BGK335" s="533" t="s">
        <v>288</v>
      </c>
      <c r="BGL335" s="2"/>
      <c r="BGM335" s="535">
        <f t="shared" ref="BGM335:BGP335" si="2396">BGM302+BGM315+BGM328</f>
        <v>0</v>
      </c>
      <c r="BGN335" s="535">
        <f t="shared" si="2396"/>
        <v>0</v>
      </c>
      <c r="BGO335" s="535">
        <f t="shared" si="2396"/>
        <v>0</v>
      </c>
      <c r="BGP335" s="535">
        <f t="shared" si="2396"/>
        <v>0</v>
      </c>
      <c r="BGQ335" s="2"/>
      <c r="BGR335" s="402"/>
      <c r="BGS335" s="533" t="s">
        <v>288</v>
      </c>
      <c r="BGT335" s="2"/>
      <c r="BGU335" s="535">
        <f t="shared" ref="BGU335:BGX335" si="2397">BGU302+BGU315+BGU328</f>
        <v>0</v>
      </c>
      <c r="BGV335" s="535">
        <f t="shared" si="2397"/>
        <v>0</v>
      </c>
      <c r="BGW335" s="535">
        <f t="shared" si="2397"/>
        <v>0</v>
      </c>
      <c r="BGX335" s="535">
        <f t="shared" si="2397"/>
        <v>0</v>
      </c>
      <c r="BGY335" s="2"/>
      <c r="BGZ335" s="402"/>
      <c r="BHA335" s="533" t="s">
        <v>288</v>
      </c>
      <c r="BHB335" s="2"/>
      <c r="BHC335" s="535">
        <f t="shared" ref="BHC335:BHF335" si="2398">BHC302+BHC315+BHC328</f>
        <v>0</v>
      </c>
      <c r="BHD335" s="535">
        <f t="shared" si="2398"/>
        <v>0</v>
      </c>
      <c r="BHE335" s="535">
        <f t="shared" si="2398"/>
        <v>0</v>
      </c>
      <c r="BHF335" s="535">
        <f t="shared" si="2398"/>
        <v>0</v>
      </c>
      <c r="BHG335" s="2"/>
      <c r="BHH335" s="402"/>
      <c r="BHI335" s="533" t="s">
        <v>288</v>
      </c>
      <c r="BHJ335" s="2"/>
      <c r="BHK335" s="535">
        <f t="shared" ref="BHK335:BHN335" si="2399">BHK302+BHK315+BHK328</f>
        <v>0</v>
      </c>
      <c r="BHL335" s="535">
        <f t="shared" si="2399"/>
        <v>0</v>
      </c>
      <c r="BHM335" s="535">
        <f t="shared" si="2399"/>
        <v>0</v>
      </c>
      <c r="BHN335" s="535">
        <f t="shared" si="2399"/>
        <v>0</v>
      </c>
      <c r="BHO335" s="2"/>
      <c r="BHP335" s="402"/>
      <c r="BHQ335" s="533" t="s">
        <v>288</v>
      </c>
      <c r="BHR335" s="2"/>
      <c r="BHS335" s="535">
        <f t="shared" ref="BHS335:BHV335" si="2400">BHS302+BHS315+BHS328</f>
        <v>0</v>
      </c>
      <c r="BHT335" s="535">
        <f t="shared" si="2400"/>
        <v>0</v>
      </c>
      <c r="BHU335" s="535">
        <f t="shared" si="2400"/>
        <v>0</v>
      </c>
      <c r="BHV335" s="535">
        <f t="shared" si="2400"/>
        <v>0</v>
      </c>
      <c r="BHW335" s="2"/>
      <c r="BHX335" s="402"/>
      <c r="BHY335" s="533" t="s">
        <v>288</v>
      </c>
      <c r="BHZ335" s="2"/>
      <c r="BIA335" s="535">
        <f t="shared" ref="BIA335:BID335" si="2401">BIA302+BIA315+BIA328</f>
        <v>0</v>
      </c>
      <c r="BIB335" s="535">
        <f t="shared" si="2401"/>
        <v>0</v>
      </c>
      <c r="BIC335" s="535">
        <f t="shared" si="2401"/>
        <v>0</v>
      </c>
      <c r="BID335" s="535">
        <f t="shared" si="2401"/>
        <v>0</v>
      </c>
      <c r="BIE335" s="2"/>
      <c r="BIF335" s="402"/>
      <c r="BIG335" s="533" t="s">
        <v>288</v>
      </c>
      <c r="BIH335" s="2"/>
      <c r="BII335" s="535">
        <f t="shared" ref="BII335:BIL335" si="2402">BII302+BII315+BII328</f>
        <v>0</v>
      </c>
      <c r="BIJ335" s="535">
        <f t="shared" si="2402"/>
        <v>0</v>
      </c>
      <c r="BIK335" s="535">
        <f t="shared" si="2402"/>
        <v>0</v>
      </c>
      <c r="BIL335" s="535">
        <f t="shared" si="2402"/>
        <v>0</v>
      </c>
      <c r="BIM335" s="2"/>
      <c r="BIN335" s="402"/>
      <c r="BIO335" s="533" t="s">
        <v>288</v>
      </c>
      <c r="BIP335" s="2"/>
      <c r="BIQ335" s="535">
        <f t="shared" ref="BIQ335:BIT335" si="2403">BIQ302+BIQ315+BIQ328</f>
        <v>0</v>
      </c>
      <c r="BIR335" s="535">
        <f t="shared" si="2403"/>
        <v>0</v>
      </c>
      <c r="BIS335" s="535">
        <f t="shared" si="2403"/>
        <v>0</v>
      </c>
      <c r="BIT335" s="535">
        <f t="shared" si="2403"/>
        <v>0</v>
      </c>
      <c r="BIU335" s="2"/>
      <c r="BIV335" s="402"/>
      <c r="BIW335" s="533" t="s">
        <v>288</v>
      </c>
      <c r="BIX335" s="2"/>
      <c r="BIY335" s="535">
        <f t="shared" ref="BIY335:BJB335" si="2404">BIY302+BIY315+BIY328</f>
        <v>0</v>
      </c>
      <c r="BIZ335" s="535">
        <f t="shared" si="2404"/>
        <v>0</v>
      </c>
      <c r="BJA335" s="535">
        <f t="shared" si="2404"/>
        <v>0</v>
      </c>
      <c r="BJB335" s="535">
        <f t="shared" si="2404"/>
        <v>0</v>
      </c>
      <c r="BJC335" s="2"/>
      <c r="BJD335" s="402"/>
      <c r="BJE335" s="533" t="s">
        <v>288</v>
      </c>
      <c r="BJF335" s="2"/>
      <c r="BJG335" s="535">
        <f t="shared" ref="BJG335:BJJ335" si="2405">BJG302+BJG315+BJG328</f>
        <v>0</v>
      </c>
      <c r="BJH335" s="535">
        <f t="shared" si="2405"/>
        <v>0</v>
      </c>
      <c r="BJI335" s="535">
        <f t="shared" si="2405"/>
        <v>0</v>
      </c>
      <c r="BJJ335" s="535">
        <f t="shared" si="2405"/>
        <v>0</v>
      </c>
      <c r="BJK335" s="2"/>
      <c r="BJL335" s="402"/>
      <c r="BJM335" s="533" t="s">
        <v>288</v>
      </c>
      <c r="BJN335" s="2"/>
      <c r="BJO335" s="535">
        <f t="shared" ref="BJO335:BJR335" si="2406">BJO302+BJO315+BJO328</f>
        <v>0</v>
      </c>
      <c r="BJP335" s="535">
        <f t="shared" si="2406"/>
        <v>0</v>
      </c>
      <c r="BJQ335" s="535">
        <f t="shared" si="2406"/>
        <v>0</v>
      </c>
      <c r="BJR335" s="535">
        <f t="shared" si="2406"/>
        <v>0</v>
      </c>
      <c r="BJS335" s="2"/>
      <c r="BJT335" s="402"/>
      <c r="BJU335" s="533" t="s">
        <v>288</v>
      </c>
      <c r="BJV335" s="2"/>
      <c r="BJW335" s="535">
        <f t="shared" ref="BJW335:BJZ335" si="2407">BJW302+BJW315+BJW328</f>
        <v>0</v>
      </c>
      <c r="BJX335" s="535">
        <f t="shared" si="2407"/>
        <v>0</v>
      </c>
      <c r="BJY335" s="535">
        <f t="shared" si="2407"/>
        <v>0</v>
      </c>
      <c r="BJZ335" s="535">
        <f t="shared" si="2407"/>
        <v>0</v>
      </c>
      <c r="BKA335" s="2"/>
      <c r="BKB335" s="402"/>
      <c r="BKC335" s="533" t="s">
        <v>288</v>
      </c>
      <c r="BKD335" s="2"/>
      <c r="BKE335" s="535">
        <f t="shared" ref="BKE335:BKH335" si="2408">BKE302+BKE315+BKE328</f>
        <v>0</v>
      </c>
      <c r="BKF335" s="535">
        <f t="shared" si="2408"/>
        <v>0</v>
      </c>
      <c r="BKG335" s="535">
        <f t="shared" si="2408"/>
        <v>0</v>
      </c>
      <c r="BKH335" s="535">
        <f t="shared" si="2408"/>
        <v>0</v>
      </c>
      <c r="BKI335" s="2"/>
      <c r="BKJ335" s="402"/>
      <c r="BKK335" s="533" t="s">
        <v>288</v>
      </c>
      <c r="BKL335" s="2"/>
      <c r="BKM335" s="535">
        <f t="shared" ref="BKM335:BKP335" si="2409">BKM302+BKM315+BKM328</f>
        <v>0</v>
      </c>
      <c r="BKN335" s="535">
        <f t="shared" si="2409"/>
        <v>0</v>
      </c>
      <c r="BKO335" s="535">
        <f t="shared" si="2409"/>
        <v>0</v>
      </c>
      <c r="BKP335" s="535">
        <f t="shared" si="2409"/>
        <v>0</v>
      </c>
      <c r="BKQ335" s="2"/>
      <c r="BKR335" s="402"/>
      <c r="BKS335" s="533" t="s">
        <v>288</v>
      </c>
      <c r="BKT335" s="2"/>
      <c r="BKU335" s="535">
        <f t="shared" ref="BKU335:BKX335" si="2410">BKU302+BKU315+BKU328</f>
        <v>0</v>
      </c>
      <c r="BKV335" s="535">
        <f t="shared" si="2410"/>
        <v>0</v>
      </c>
      <c r="BKW335" s="535">
        <f t="shared" si="2410"/>
        <v>0</v>
      </c>
      <c r="BKX335" s="535">
        <f t="shared" si="2410"/>
        <v>0</v>
      </c>
      <c r="BKY335" s="2"/>
      <c r="BKZ335" s="402"/>
      <c r="BLA335" s="533" t="s">
        <v>288</v>
      </c>
      <c r="BLB335" s="2"/>
      <c r="BLC335" s="535">
        <f t="shared" ref="BLC335:BLF335" si="2411">BLC302+BLC315+BLC328</f>
        <v>0</v>
      </c>
      <c r="BLD335" s="535">
        <f t="shared" si="2411"/>
        <v>0</v>
      </c>
      <c r="BLE335" s="535">
        <f t="shared" si="2411"/>
        <v>0</v>
      </c>
      <c r="BLF335" s="535">
        <f t="shared" si="2411"/>
        <v>0</v>
      </c>
      <c r="BLG335" s="2"/>
      <c r="BLH335" s="402"/>
      <c r="BLI335" s="533" t="s">
        <v>288</v>
      </c>
      <c r="BLJ335" s="2"/>
      <c r="BLK335" s="535">
        <f t="shared" ref="BLK335:BLN335" si="2412">BLK302+BLK315+BLK328</f>
        <v>0</v>
      </c>
      <c r="BLL335" s="535">
        <f t="shared" si="2412"/>
        <v>0</v>
      </c>
      <c r="BLM335" s="535">
        <f t="shared" si="2412"/>
        <v>0</v>
      </c>
      <c r="BLN335" s="535">
        <f t="shared" si="2412"/>
        <v>0</v>
      </c>
      <c r="BLO335" s="2"/>
      <c r="BLP335" s="402"/>
      <c r="BLQ335" s="533" t="s">
        <v>288</v>
      </c>
      <c r="BLR335" s="2"/>
      <c r="BLS335" s="535">
        <f t="shared" ref="BLS335:BLV335" si="2413">BLS302+BLS315+BLS328</f>
        <v>0</v>
      </c>
      <c r="BLT335" s="535">
        <f t="shared" si="2413"/>
        <v>0</v>
      </c>
      <c r="BLU335" s="535">
        <f t="shared" si="2413"/>
        <v>0</v>
      </c>
      <c r="BLV335" s="535">
        <f t="shared" si="2413"/>
        <v>0</v>
      </c>
      <c r="BLW335" s="2"/>
      <c r="BLX335" s="402"/>
      <c r="BLY335" s="533" t="s">
        <v>288</v>
      </c>
      <c r="BLZ335" s="2"/>
      <c r="BMA335" s="535">
        <f t="shared" ref="BMA335:BMD335" si="2414">BMA302+BMA315+BMA328</f>
        <v>0</v>
      </c>
      <c r="BMB335" s="535">
        <f t="shared" si="2414"/>
        <v>0</v>
      </c>
      <c r="BMC335" s="535">
        <f t="shared" si="2414"/>
        <v>0</v>
      </c>
      <c r="BMD335" s="535">
        <f t="shared" si="2414"/>
        <v>0</v>
      </c>
      <c r="BME335" s="2"/>
      <c r="BMF335" s="402"/>
      <c r="BMG335" s="533" t="s">
        <v>288</v>
      </c>
      <c r="BMH335" s="2"/>
      <c r="BMI335" s="535">
        <f t="shared" ref="BMI335:BML335" si="2415">BMI302+BMI315+BMI328</f>
        <v>0</v>
      </c>
      <c r="BMJ335" s="535">
        <f t="shared" si="2415"/>
        <v>0</v>
      </c>
      <c r="BMK335" s="535">
        <f t="shared" si="2415"/>
        <v>0</v>
      </c>
      <c r="BML335" s="535">
        <f t="shared" si="2415"/>
        <v>0</v>
      </c>
      <c r="BMM335" s="2"/>
      <c r="BMN335" s="402"/>
      <c r="BMO335" s="533" t="s">
        <v>288</v>
      </c>
      <c r="BMP335" s="2"/>
      <c r="BMQ335" s="535">
        <f t="shared" ref="BMQ335:BMT335" si="2416">BMQ302+BMQ315+BMQ328</f>
        <v>0</v>
      </c>
      <c r="BMR335" s="535">
        <f t="shared" si="2416"/>
        <v>0</v>
      </c>
      <c r="BMS335" s="535">
        <f t="shared" si="2416"/>
        <v>0</v>
      </c>
      <c r="BMT335" s="535">
        <f t="shared" si="2416"/>
        <v>0</v>
      </c>
      <c r="BMU335" s="2"/>
      <c r="BMV335" s="402"/>
      <c r="BMW335" s="533" t="s">
        <v>288</v>
      </c>
      <c r="BMX335" s="2"/>
      <c r="BMY335" s="535">
        <f t="shared" ref="BMY335:BNB335" si="2417">BMY302+BMY315+BMY328</f>
        <v>0</v>
      </c>
      <c r="BMZ335" s="535">
        <f t="shared" si="2417"/>
        <v>0</v>
      </c>
      <c r="BNA335" s="535">
        <f t="shared" si="2417"/>
        <v>0</v>
      </c>
      <c r="BNB335" s="535">
        <f t="shared" si="2417"/>
        <v>0</v>
      </c>
      <c r="BNC335" s="2"/>
      <c r="BND335" s="402"/>
      <c r="BNE335" s="533" t="s">
        <v>288</v>
      </c>
      <c r="BNF335" s="2"/>
      <c r="BNG335" s="535">
        <f t="shared" ref="BNG335:BNJ335" si="2418">BNG302+BNG315+BNG328</f>
        <v>0</v>
      </c>
      <c r="BNH335" s="535">
        <f t="shared" si="2418"/>
        <v>0</v>
      </c>
      <c r="BNI335" s="535">
        <f t="shared" si="2418"/>
        <v>0</v>
      </c>
      <c r="BNJ335" s="535">
        <f t="shared" si="2418"/>
        <v>0</v>
      </c>
      <c r="BNK335" s="2"/>
      <c r="BNL335" s="402"/>
      <c r="BNM335" s="533" t="s">
        <v>288</v>
      </c>
      <c r="BNN335" s="2"/>
      <c r="BNO335" s="535">
        <f t="shared" ref="BNO335:BNR335" si="2419">BNO302+BNO315+BNO328</f>
        <v>0</v>
      </c>
      <c r="BNP335" s="535">
        <f t="shared" si="2419"/>
        <v>0</v>
      </c>
      <c r="BNQ335" s="535">
        <f t="shared" si="2419"/>
        <v>0</v>
      </c>
      <c r="BNR335" s="535">
        <f t="shared" si="2419"/>
        <v>0</v>
      </c>
      <c r="BNS335" s="2"/>
      <c r="BNT335" s="402"/>
      <c r="BNU335" s="533" t="s">
        <v>288</v>
      </c>
      <c r="BNV335" s="2"/>
      <c r="BNW335" s="535">
        <f t="shared" ref="BNW335:BNZ335" si="2420">BNW302+BNW315+BNW328</f>
        <v>0</v>
      </c>
      <c r="BNX335" s="535">
        <f t="shared" si="2420"/>
        <v>0</v>
      </c>
      <c r="BNY335" s="535">
        <f t="shared" si="2420"/>
        <v>0</v>
      </c>
      <c r="BNZ335" s="535">
        <f t="shared" si="2420"/>
        <v>0</v>
      </c>
      <c r="BOA335" s="2"/>
      <c r="BOB335" s="402"/>
      <c r="BOC335" s="533" t="s">
        <v>288</v>
      </c>
      <c r="BOD335" s="2"/>
      <c r="BOE335" s="535">
        <f t="shared" ref="BOE335:BOH335" si="2421">BOE302+BOE315+BOE328</f>
        <v>0</v>
      </c>
      <c r="BOF335" s="535">
        <f t="shared" si="2421"/>
        <v>0</v>
      </c>
      <c r="BOG335" s="535">
        <f t="shared" si="2421"/>
        <v>0</v>
      </c>
      <c r="BOH335" s="535">
        <f t="shared" si="2421"/>
        <v>0</v>
      </c>
      <c r="BOI335" s="2"/>
      <c r="BOJ335" s="402"/>
      <c r="BOK335" s="533" t="s">
        <v>288</v>
      </c>
      <c r="BOL335" s="2"/>
      <c r="BOM335" s="535">
        <f t="shared" ref="BOM335:BOP335" si="2422">BOM302+BOM315+BOM328</f>
        <v>0</v>
      </c>
      <c r="BON335" s="535">
        <f t="shared" si="2422"/>
        <v>0</v>
      </c>
      <c r="BOO335" s="535">
        <f t="shared" si="2422"/>
        <v>0</v>
      </c>
      <c r="BOP335" s="535">
        <f t="shared" si="2422"/>
        <v>0</v>
      </c>
      <c r="BOQ335" s="2"/>
      <c r="BOR335" s="402"/>
      <c r="BOS335" s="533" t="s">
        <v>288</v>
      </c>
      <c r="BOT335" s="2"/>
      <c r="BOU335" s="535">
        <f t="shared" ref="BOU335:BOX335" si="2423">BOU302+BOU315+BOU328</f>
        <v>0</v>
      </c>
      <c r="BOV335" s="535">
        <f t="shared" si="2423"/>
        <v>0</v>
      </c>
      <c r="BOW335" s="535">
        <f t="shared" si="2423"/>
        <v>0</v>
      </c>
      <c r="BOX335" s="535">
        <f t="shared" si="2423"/>
        <v>0</v>
      </c>
      <c r="BOY335" s="2"/>
      <c r="BOZ335" s="402"/>
      <c r="BPA335" s="533" t="s">
        <v>288</v>
      </c>
      <c r="BPB335" s="2"/>
      <c r="BPC335" s="535">
        <f t="shared" ref="BPC335:BPF335" si="2424">BPC302+BPC315+BPC328</f>
        <v>0</v>
      </c>
      <c r="BPD335" s="535">
        <f t="shared" si="2424"/>
        <v>0</v>
      </c>
      <c r="BPE335" s="535">
        <f t="shared" si="2424"/>
        <v>0</v>
      </c>
      <c r="BPF335" s="535">
        <f t="shared" si="2424"/>
        <v>0</v>
      </c>
      <c r="BPG335" s="2"/>
      <c r="BPH335" s="402"/>
      <c r="BPI335" s="533" t="s">
        <v>288</v>
      </c>
      <c r="BPJ335" s="2"/>
      <c r="BPK335" s="535">
        <f t="shared" ref="BPK335:BPN335" si="2425">BPK302+BPK315+BPK328</f>
        <v>0</v>
      </c>
      <c r="BPL335" s="535">
        <f t="shared" si="2425"/>
        <v>0</v>
      </c>
      <c r="BPM335" s="535">
        <f t="shared" si="2425"/>
        <v>0</v>
      </c>
      <c r="BPN335" s="535">
        <f t="shared" si="2425"/>
        <v>0</v>
      </c>
      <c r="BPO335" s="2"/>
      <c r="BPP335" s="402"/>
      <c r="BPQ335" s="533" t="s">
        <v>288</v>
      </c>
      <c r="BPR335" s="2"/>
      <c r="BPS335" s="535">
        <f t="shared" ref="BPS335:BPV335" si="2426">BPS302+BPS315+BPS328</f>
        <v>0</v>
      </c>
      <c r="BPT335" s="535">
        <f t="shared" si="2426"/>
        <v>0</v>
      </c>
      <c r="BPU335" s="535">
        <f t="shared" si="2426"/>
        <v>0</v>
      </c>
      <c r="BPV335" s="535">
        <f t="shared" si="2426"/>
        <v>0</v>
      </c>
      <c r="BPW335" s="2"/>
      <c r="BPX335" s="402"/>
      <c r="BPY335" s="533" t="s">
        <v>288</v>
      </c>
      <c r="BPZ335" s="2"/>
      <c r="BQA335" s="535">
        <f t="shared" ref="BQA335:BQD335" si="2427">BQA302+BQA315+BQA328</f>
        <v>0</v>
      </c>
      <c r="BQB335" s="535">
        <f t="shared" si="2427"/>
        <v>0</v>
      </c>
      <c r="BQC335" s="535">
        <f t="shared" si="2427"/>
        <v>0</v>
      </c>
      <c r="BQD335" s="535">
        <f t="shared" si="2427"/>
        <v>0</v>
      </c>
      <c r="BQE335" s="2"/>
      <c r="BQF335" s="402"/>
      <c r="BQG335" s="533" t="s">
        <v>288</v>
      </c>
      <c r="BQH335" s="2"/>
      <c r="BQI335" s="535">
        <f t="shared" ref="BQI335:BQL335" si="2428">BQI302+BQI315+BQI328</f>
        <v>0</v>
      </c>
      <c r="BQJ335" s="535">
        <f t="shared" si="2428"/>
        <v>0</v>
      </c>
      <c r="BQK335" s="535">
        <f t="shared" si="2428"/>
        <v>0</v>
      </c>
      <c r="BQL335" s="535">
        <f t="shared" si="2428"/>
        <v>0</v>
      </c>
      <c r="BQM335" s="2"/>
      <c r="BQN335" s="402"/>
      <c r="BQO335" s="533" t="s">
        <v>288</v>
      </c>
      <c r="BQP335" s="2"/>
      <c r="BQQ335" s="535">
        <f t="shared" ref="BQQ335:BQT335" si="2429">BQQ302+BQQ315+BQQ328</f>
        <v>0</v>
      </c>
      <c r="BQR335" s="535">
        <f t="shared" si="2429"/>
        <v>0</v>
      </c>
      <c r="BQS335" s="535">
        <f t="shared" si="2429"/>
        <v>0</v>
      </c>
      <c r="BQT335" s="535">
        <f t="shared" si="2429"/>
        <v>0</v>
      </c>
      <c r="BQU335" s="2"/>
      <c r="BQV335" s="402"/>
      <c r="BQW335" s="533" t="s">
        <v>288</v>
      </c>
      <c r="BQX335" s="2"/>
      <c r="BQY335" s="535">
        <f t="shared" ref="BQY335:BRB335" si="2430">BQY302+BQY315+BQY328</f>
        <v>0</v>
      </c>
      <c r="BQZ335" s="535">
        <f t="shared" si="2430"/>
        <v>0</v>
      </c>
      <c r="BRA335" s="535">
        <f t="shared" si="2430"/>
        <v>0</v>
      </c>
      <c r="BRB335" s="535">
        <f t="shared" si="2430"/>
        <v>0</v>
      </c>
      <c r="BRC335" s="2"/>
      <c r="BRD335" s="402"/>
      <c r="BRE335" s="533" t="s">
        <v>288</v>
      </c>
      <c r="BRF335" s="2"/>
      <c r="BRG335" s="535">
        <f t="shared" ref="BRG335:BRJ335" si="2431">BRG302+BRG315+BRG328</f>
        <v>0</v>
      </c>
      <c r="BRH335" s="535">
        <f t="shared" si="2431"/>
        <v>0</v>
      </c>
      <c r="BRI335" s="535">
        <f t="shared" si="2431"/>
        <v>0</v>
      </c>
      <c r="BRJ335" s="535">
        <f t="shared" si="2431"/>
        <v>0</v>
      </c>
      <c r="BRK335" s="2"/>
      <c r="BRL335" s="402"/>
      <c r="BRM335" s="533" t="s">
        <v>288</v>
      </c>
      <c r="BRN335" s="2"/>
      <c r="BRO335" s="535">
        <f t="shared" ref="BRO335:BRR335" si="2432">BRO302+BRO315+BRO328</f>
        <v>0</v>
      </c>
      <c r="BRP335" s="535">
        <f t="shared" si="2432"/>
        <v>0</v>
      </c>
      <c r="BRQ335" s="535">
        <f t="shared" si="2432"/>
        <v>0</v>
      </c>
      <c r="BRR335" s="535">
        <f t="shared" si="2432"/>
        <v>0</v>
      </c>
      <c r="BRS335" s="2"/>
      <c r="BRT335" s="402"/>
      <c r="BRU335" s="533" t="s">
        <v>288</v>
      </c>
      <c r="BRV335" s="2"/>
      <c r="BRW335" s="535">
        <f t="shared" ref="BRW335:BRZ335" si="2433">BRW302+BRW315+BRW328</f>
        <v>0</v>
      </c>
      <c r="BRX335" s="535">
        <f t="shared" si="2433"/>
        <v>0</v>
      </c>
      <c r="BRY335" s="535">
        <f t="shared" si="2433"/>
        <v>0</v>
      </c>
      <c r="BRZ335" s="535">
        <f t="shared" si="2433"/>
        <v>0</v>
      </c>
      <c r="BSA335" s="2"/>
      <c r="BSB335" s="402"/>
      <c r="BSC335" s="533" t="s">
        <v>288</v>
      </c>
      <c r="BSD335" s="2"/>
      <c r="BSE335" s="535">
        <f t="shared" ref="BSE335:BSH335" si="2434">BSE302+BSE315+BSE328</f>
        <v>0</v>
      </c>
      <c r="BSF335" s="535">
        <f t="shared" si="2434"/>
        <v>0</v>
      </c>
      <c r="BSG335" s="535">
        <f t="shared" si="2434"/>
        <v>0</v>
      </c>
      <c r="BSH335" s="535">
        <f t="shared" si="2434"/>
        <v>0</v>
      </c>
      <c r="BSI335" s="2"/>
      <c r="BSJ335" s="402"/>
      <c r="BSK335" s="533" t="s">
        <v>288</v>
      </c>
      <c r="BSL335" s="2"/>
      <c r="BSM335" s="535">
        <f t="shared" ref="BSM335:BSP335" si="2435">BSM302+BSM315+BSM328</f>
        <v>0</v>
      </c>
      <c r="BSN335" s="535">
        <f t="shared" si="2435"/>
        <v>0</v>
      </c>
      <c r="BSO335" s="535">
        <f t="shared" si="2435"/>
        <v>0</v>
      </c>
      <c r="BSP335" s="535">
        <f t="shared" si="2435"/>
        <v>0</v>
      </c>
      <c r="BSQ335" s="2"/>
      <c r="BSR335" s="402"/>
      <c r="BSS335" s="533" t="s">
        <v>288</v>
      </c>
      <c r="BST335" s="2"/>
      <c r="BSU335" s="535">
        <f t="shared" ref="BSU335:BSX335" si="2436">BSU302+BSU315+BSU328</f>
        <v>0</v>
      </c>
      <c r="BSV335" s="535">
        <f t="shared" si="2436"/>
        <v>0</v>
      </c>
      <c r="BSW335" s="535">
        <f t="shared" si="2436"/>
        <v>0</v>
      </c>
      <c r="BSX335" s="535">
        <f t="shared" si="2436"/>
        <v>0</v>
      </c>
      <c r="BSY335" s="2"/>
      <c r="BSZ335" s="402"/>
      <c r="BTA335" s="533" t="s">
        <v>288</v>
      </c>
      <c r="BTB335" s="2"/>
      <c r="BTC335" s="535">
        <f t="shared" ref="BTC335:BTF335" si="2437">BTC302+BTC315+BTC328</f>
        <v>0</v>
      </c>
      <c r="BTD335" s="535">
        <f t="shared" si="2437"/>
        <v>0</v>
      </c>
      <c r="BTE335" s="535">
        <f t="shared" si="2437"/>
        <v>0</v>
      </c>
      <c r="BTF335" s="535">
        <f t="shared" si="2437"/>
        <v>0</v>
      </c>
      <c r="BTG335" s="2"/>
      <c r="BTH335" s="402"/>
      <c r="BTI335" s="533" t="s">
        <v>288</v>
      </c>
      <c r="BTJ335" s="2"/>
      <c r="BTK335" s="535">
        <f t="shared" ref="BTK335:BTN335" si="2438">BTK302+BTK315+BTK328</f>
        <v>0</v>
      </c>
      <c r="BTL335" s="535">
        <f t="shared" si="2438"/>
        <v>0</v>
      </c>
      <c r="BTM335" s="535">
        <f t="shared" si="2438"/>
        <v>0</v>
      </c>
      <c r="BTN335" s="535">
        <f t="shared" si="2438"/>
        <v>0</v>
      </c>
      <c r="BTO335" s="2"/>
      <c r="BTP335" s="402"/>
      <c r="BTQ335" s="533" t="s">
        <v>288</v>
      </c>
      <c r="BTR335" s="2"/>
      <c r="BTS335" s="535">
        <f t="shared" ref="BTS335:BTV335" si="2439">BTS302+BTS315+BTS328</f>
        <v>0</v>
      </c>
      <c r="BTT335" s="535">
        <f t="shared" si="2439"/>
        <v>0</v>
      </c>
      <c r="BTU335" s="535">
        <f t="shared" si="2439"/>
        <v>0</v>
      </c>
      <c r="BTV335" s="535">
        <f t="shared" si="2439"/>
        <v>0</v>
      </c>
      <c r="BTW335" s="2"/>
      <c r="BTX335" s="402"/>
      <c r="BTY335" s="533" t="s">
        <v>288</v>
      </c>
      <c r="BTZ335" s="2"/>
      <c r="BUA335" s="535">
        <f t="shared" ref="BUA335:BUD335" si="2440">BUA302+BUA315+BUA328</f>
        <v>0</v>
      </c>
      <c r="BUB335" s="535">
        <f t="shared" si="2440"/>
        <v>0</v>
      </c>
      <c r="BUC335" s="535">
        <f t="shared" si="2440"/>
        <v>0</v>
      </c>
      <c r="BUD335" s="535">
        <f t="shared" si="2440"/>
        <v>0</v>
      </c>
      <c r="BUE335" s="2"/>
      <c r="BUF335" s="402"/>
      <c r="BUG335" s="533" t="s">
        <v>288</v>
      </c>
      <c r="BUH335" s="2"/>
      <c r="BUI335" s="535">
        <f t="shared" ref="BUI335:BUL335" si="2441">BUI302+BUI315+BUI328</f>
        <v>0</v>
      </c>
      <c r="BUJ335" s="535">
        <f t="shared" si="2441"/>
        <v>0</v>
      </c>
      <c r="BUK335" s="535">
        <f t="shared" si="2441"/>
        <v>0</v>
      </c>
      <c r="BUL335" s="535">
        <f t="shared" si="2441"/>
        <v>0</v>
      </c>
      <c r="BUM335" s="2"/>
      <c r="BUN335" s="402"/>
      <c r="BUO335" s="533" t="s">
        <v>288</v>
      </c>
      <c r="BUP335" s="2"/>
      <c r="BUQ335" s="535">
        <f t="shared" ref="BUQ335:BUT335" si="2442">BUQ302+BUQ315+BUQ328</f>
        <v>0</v>
      </c>
      <c r="BUR335" s="535">
        <f t="shared" si="2442"/>
        <v>0</v>
      </c>
      <c r="BUS335" s="535">
        <f t="shared" si="2442"/>
        <v>0</v>
      </c>
      <c r="BUT335" s="535">
        <f t="shared" si="2442"/>
        <v>0</v>
      </c>
      <c r="BUU335" s="2"/>
      <c r="BUV335" s="402"/>
      <c r="BUW335" s="533" t="s">
        <v>288</v>
      </c>
      <c r="BUX335" s="2"/>
      <c r="BUY335" s="535">
        <f t="shared" ref="BUY335:BVB335" si="2443">BUY302+BUY315+BUY328</f>
        <v>0</v>
      </c>
      <c r="BUZ335" s="535">
        <f t="shared" si="2443"/>
        <v>0</v>
      </c>
      <c r="BVA335" s="535">
        <f t="shared" si="2443"/>
        <v>0</v>
      </c>
      <c r="BVB335" s="535">
        <f t="shared" si="2443"/>
        <v>0</v>
      </c>
      <c r="BVC335" s="2"/>
      <c r="BVD335" s="402"/>
      <c r="BVE335" s="533" t="s">
        <v>288</v>
      </c>
      <c r="BVF335" s="2"/>
      <c r="BVG335" s="535">
        <f t="shared" ref="BVG335:BVJ335" si="2444">BVG302+BVG315+BVG328</f>
        <v>0</v>
      </c>
      <c r="BVH335" s="535">
        <f t="shared" si="2444"/>
        <v>0</v>
      </c>
      <c r="BVI335" s="535">
        <f t="shared" si="2444"/>
        <v>0</v>
      </c>
      <c r="BVJ335" s="535">
        <f t="shared" si="2444"/>
        <v>0</v>
      </c>
      <c r="BVK335" s="2"/>
      <c r="BVL335" s="402"/>
      <c r="BVM335" s="533" t="s">
        <v>288</v>
      </c>
      <c r="BVN335" s="2"/>
      <c r="BVO335" s="535">
        <f t="shared" ref="BVO335:BVR335" si="2445">BVO302+BVO315+BVO328</f>
        <v>0</v>
      </c>
      <c r="BVP335" s="535">
        <f t="shared" si="2445"/>
        <v>0</v>
      </c>
      <c r="BVQ335" s="535">
        <f t="shared" si="2445"/>
        <v>0</v>
      </c>
      <c r="BVR335" s="535">
        <f t="shared" si="2445"/>
        <v>0</v>
      </c>
      <c r="BVS335" s="2"/>
      <c r="BVT335" s="402"/>
      <c r="BVU335" s="533" t="s">
        <v>288</v>
      </c>
      <c r="BVV335" s="2"/>
      <c r="BVW335" s="535">
        <f t="shared" ref="BVW335:BVZ335" si="2446">BVW302+BVW315+BVW328</f>
        <v>0</v>
      </c>
      <c r="BVX335" s="535">
        <f t="shared" si="2446"/>
        <v>0</v>
      </c>
      <c r="BVY335" s="535">
        <f t="shared" si="2446"/>
        <v>0</v>
      </c>
      <c r="BVZ335" s="535">
        <f t="shared" si="2446"/>
        <v>0</v>
      </c>
      <c r="BWA335" s="2"/>
      <c r="BWB335" s="402"/>
      <c r="BWC335" s="533" t="s">
        <v>288</v>
      </c>
      <c r="BWD335" s="2"/>
      <c r="BWE335" s="535">
        <f t="shared" ref="BWE335:BWH335" si="2447">BWE302+BWE315+BWE328</f>
        <v>0</v>
      </c>
      <c r="BWF335" s="535">
        <f t="shared" si="2447"/>
        <v>0</v>
      </c>
      <c r="BWG335" s="535">
        <f t="shared" si="2447"/>
        <v>0</v>
      </c>
      <c r="BWH335" s="535">
        <f t="shared" si="2447"/>
        <v>0</v>
      </c>
      <c r="BWI335" s="2"/>
      <c r="BWJ335" s="402"/>
      <c r="BWK335" s="533" t="s">
        <v>288</v>
      </c>
      <c r="BWL335" s="2"/>
      <c r="BWM335" s="535">
        <f t="shared" ref="BWM335:BWP335" si="2448">BWM302+BWM315+BWM328</f>
        <v>0</v>
      </c>
      <c r="BWN335" s="535">
        <f t="shared" si="2448"/>
        <v>0</v>
      </c>
      <c r="BWO335" s="535">
        <f t="shared" si="2448"/>
        <v>0</v>
      </c>
      <c r="BWP335" s="535">
        <f t="shared" si="2448"/>
        <v>0</v>
      </c>
      <c r="BWQ335" s="2"/>
      <c r="BWR335" s="402"/>
      <c r="BWS335" s="533" t="s">
        <v>288</v>
      </c>
      <c r="BWT335" s="2"/>
      <c r="BWU335" s="535">
        <f t="shared" ref="BWU335:BWX335" si="2449">BWU302+BWU315+BWU328</f>
        <v>0</v>
      </c>
      <c r="BWV335" s="535">
        <f t="shared" si="2449"/>
        <v>0</v>
      </c>
      <c r="BWW335" s="535">
        <f t="shared" si="2449"/>
        <v>0</v>
      </c>
      <c r="BWX335" s="535">
        <f t="shared" si="2449"/>
        <v>0</v>
      </c>
      <c r="BWY335" s="2"/>
      <c r="BWZ335" s="402"/>
      <c r="BXA335" s="533" t="s">
        <v>288</v>
      </c>
      <c r="BXB335" s="2"/>
      <c r="BXC335" s="535">
        <f t="shared" ref="BXC335:BXF335" si="2450">BXC302+BXC315+BXC328</f>
        <v>0</v>
      </c>
      <c r="BXD335" s="535">
        <f t="shared" si="2450"/>
        <v>0</v>
      </c>
      <c r="BXE335" s="535">
        <f t="shared" si="2450"/>
        <v>0</v>
      </c>
      <c r="BXF335" s="535">
        <f t="shared" si="2450"/>
        <v>0</v>
      </c>
      <c r="BXG335" s="2"/>
      <c r="BXH335" s="402"/>
      <c r="BXI335" s="533" t="s">
        <v>288</v>
      </c>
      <c r="BXJ335" s="2"/>
      <c r="BXK335" s="535">
        <f t="shared" ref="BXK335:BXN335" si="2451">BXK302+BXK315+BXK328</f>
        <v>0</v>
      </c>
      <c r="BXL335" s="535">
        <f t="shared" si="2451"/>
        <v>0</v>
      </c>
      <c r="BXM335" s="535">
        <f t="shared" si="2451"/>
        <v>0</v>
      </c>
      <c r="BXN335" s="535">
        <f t="shared" si="2451"/>
        <v>0</v>
      </c>
      <c r="BXO335" s="2"/>
      <c r="BXP335" s="402"/>
      <c r="BXQ335" s="533" t="s">
        <v>288</v>
      </c>
      <c r="BXR335" s="2"/>
      <c r="BXS335" s="535">
        <f t="shared" ref="BXS335:BXV335" si="2452">BXS302+BXS315+BXS328</f>
        <v>0</v>
      </c>
      <c r="BXT335" s="535">
        <f t="shared" si="2452"/>
        <v>0</v>
      </c>
      <c r="BXU335" s="535">
        <f t="shared" si="2452"/>
        <v>0</v>
      </c>
      <c r="BXV335" s="535">
        <f t="shared" si="2452"/>
        <v>0</v>
      </c>
      <c r="BXW335" s="2"/>
      <c r="BXX335" s="402"/>
      <c r="BXY335" s="533" t="s">
        <v>288</v>
      </c>
      <c r="BXZ335" s="2"/>
      <c r="BYA335" s="535">
        <f t="shared" ref="BYA335:BYD335" si="2453">BYA302+BYA315+BYA328</f>
        <v>0</v>
      </c>
      <c r="BYB335" s="535">
        <f t="shared" si="2453"/>
        <v>0</v>
      </c>
      <c r="BYC335" s="535">
        <f t="shared" si="2453"/>
        <v>0</v>
      </c>
      <c r="BYD335" s="535">
        <f t="shared" si="2453"/>
        <v>0</v>
      </c>
      <c r="BYE335" s="2"/>
      <c r="BYF335" s="402"/>
      <c r="BYG335" s="533" t="s">
        <v>288</v>
      </c>
      <c r="BYH335" s="2"/>
      <c r="BYI335" s="535">
        <f t="shared" ref="BYI335:BYL335" si="2454">BYI302+BYI315+BYI328</f>
        <v>0</v>
      </c>
      <c r="BYJ335" s="535">
        <f t="shared" si="2454"/>
        <v>0</v>
      </c>
      <c r="BYK335" s="535">
        <f t="shared" si="2454"/>
        <v>0</v>
      </c>
      <c r="BYL335" s="535">
        <f t="shared" si="2454"/>
        <v>0</v>
      </c>
      <c r="BYM335" s="2"/>
      <c r="BYN335" s="402"/>
      <c r="BYO335" s="533" t="s">
        <v>288</v>
      </c>
      <c r="BYP335" s="2"/>
      <c r="BYQ335" s="535">
        <f t="shared" ref="BYQ335:BYT335" si="2455">BYQ302+BYQ315+BYQ328</f>
        <v>0</v>
      </c>
      <c r="BYR335" s="535">
        <f t="shared" si="2455"/>
        <v>0</v>
      </c>
      <c r="BYS335" s="535">
        <f t="shared" si="2455"/>
        <v>0</v>
      </c>
      <c r="BYT335" s="535">
        <f t="shared" si="2455"/>
        <v>0</v>
      </c>
      <c r="BYU335" s="2"/>
      <c r="BYV335" s="402"/>
      <c r="BYW335" s="533" t="s">
        <v>288</v>
      </c>
      <c r="BYX335" s="2"/>
      <c r="BYY335" s="535">
        <f t="shared" ref="BYY335:BZB335" si="2456">BYY302+BYY315+BYY328</f>
        <v>0</v>
      </c>
      <c r="BYZ335" s="535">
        <f t="shared" si="2456"/>
        <v>0</v>
      </c>
      <c r="BZA335" s="535">
        <f t="shared" si="2456"/>
        <v>0</v>
      </c>
      <c r="BZB335" s="535">
        <f t="shared" si="2456"/>
        <v>0</v>
      </c>
      <c r="BZC335" s="2"/>
      <c r="BZD335" s="402"/>
      <c r="BZE335" s="533" t="s">
        <v>288</v>
      </c>
      <c r="BZF335" s="2"/>
      <c r="BZG335" s="535">
        <f t="shared" ref="BZG335:BZJ335" si="2457">BZG302+BZG315+BZG328</f>
        <v>0</v>
      </c>
      <c r="BZH335" s="535">
        <f t="shared" si="2457"/>
        <v>0</v>
      </c>
      <c r="BZI335" s="535">
        <f t="shared" si="2457"/>
        <v>0</v>
      </c>
      <c r="BZJ335" s="535">
        <f t="shared" si="2457"/>
        <v>0</v>
      </c>
      <c r="BZK335" s="2"/>
      <c r="BZL335" s="402"/>
      <c r="BZM335" s="533" t="s">
        <v>288</v>
      </c>
      <c r="BZN335" s="2"/>
      <c r="BZO335" s="535">
        <f t="shared" ref="BZO335:BZR335" si="2458">BZO302+BZO315+BZO328</f>
        <v>0</v>
      </c>
      <c r="BZP335" s="535">
        <f t="shared" si="2458"/>
        <v>0</v>
      </c>
      <c r="BZQ335" s="535">
        <f t="shared" si="2458"/>
        <v>0</v>
      </c>
      <c r="BZR335" s="535">
        <f t="shared" si="2458"/>
        <v>0</v>
      </c>
      <c r="BZS335" s="2"/>
      <c r="BZT335" s="402"/>
      <c r="BZU335" s="533" t="s">
        <v>288</v>
      </c>
      <c r="BZV335" s="2"/>
      <c r="BZW335" s="535">
        <f t="shared" ref="BZW335:BZZ335" si="2459">BZW302+BZW315+BZW328</f>
        <v>0</v>
      </c>
      <c r="BZX335" s="535">
        <f t="shared" si="2459"/>
        <v>0</v>
      </c>
      <c r="BZY335" s="535">
        <f t="shared" si="2459"/>
        <v>0</v>
      </c>
      <c r="BZZ335" s="535">
        <f t="shared" si="2459"/>
        <v>0</v>
      </c>
      <c r="CAA335" s="2"/>
      <c r="CAB335" s="402"/>
      <c r="CAC335" s="533" t="s">
        <v>288</v>
      </c>
      <c r="CAD335" s="2"/>
      <c r="CAE335" s="535">
        <f t="shared" ref="CAE335:CAH335" si="2460">CAE302+CAE315+CAE328</f>
        <v>0</v>
      </c>
      <c r="CAF335" s="535">
        <f t="shared" si="2460"/>
        <v>0</v>
      </c>
      <c r="CAG335" s="535">
        <f t="shared" si="2460"/>
        <v>0</v>
      </c>
      <c r="CAH335" s="535">
        <f t="shared" si="2460"/>
        <v>0</v>
      </c>
      <c r="CAI335" s="2"/>
      <c r="CAJ335" s="402"/>
      <c r="CAK335" s="533" t="s">
        <v>288</v>
      </c>
      <c r="CAL335" s="2"/>
      <c r="CAM335" s="535">
        <f t="shared" ref="CAM335:CAP335" si="2461">CAM302+CAM315+CAM328</f>
        <v>0</v>
      </c>
      <c r="CAN335" s="535">
        <f t="shared" si="2461"/>
        <v>0</v>
      </c>
      <c r="CAO335" s="535">
        <f t="shared" si="2461"/>
        <v>0</v>
      </c>
      <c r="CAP335" s="535">
        <f t="shared" si="2461"/>
        <v>0</v>
      </c>
      <c r="CAQ335" s="2"/>
      <c r="CAR335" s="402"/>
      <c r="CAS335" s="533" t="s">
        <v>288</v>
      </c>
      <c r="CAT335" s="2"/>
      <c r="CAU335" s="535">
        <f t="shared" ref="CAU335:CAX335" si="2462">CAU302+CAU315+CAU328</f>
        <v>0</v>
      </c>
      <c r="CAV335" s="535">
        <f t="shared" si="2462"/>
        <v>0</v>
      </c>
      <c r="CAW335" s="535">
        <f t="shared" si="2462"/>
        <v>0</v>
      </c>
      <c r="CAX335" s="535">
        <f t="shared" si="2462"/>
        <v>0</v>
      </c>
      <c r="CAY335" s="2"/>
      <c r="CAZ335" s="402"/>
      <c r="CBA335" s="533" t="s">
        <v>288</v>
      </c>
      <c r="CBB335" s="2"/>
      <c r="CBC335" s="535">
        <f t="shared" ref="CBC335:CBF335" si="2463">CBC302+CBC315+CBC328</f>
        <v>0</v>
      </c>
      <c r="CBD335" s="535">
        <f t="shared" si="2463"/>
        <v>0</v>
      </c>
      <c r="CBE335" s="535">
        <f t="shared" si="2463"/>
        <v>0</v>
      </c>
      <c r="CBF335" s="535">
        <f t="shared" si="2463"/>
        <v>0</v>
      </c>
      <c r="CBG335" s="2"/>
      <c r="CBH335" s="402"/>
      <c r="CBI335" s="533" t="s">
        <v>288</v>
      </c>
      <c r="CBJ335" s="2"/>
      <c r="CBK335" s="535">
        <f t="shared" ref="CBK335:CBN335" si="2464">CBK302+CBK315+CBK328</f>
        <v>0</v>
      </c>
      <c r="CBL335" s="535">
        <f t="shared" si="2464"/>
        <v>0</v>
      </c>
      <c r="CBM335" s="535">
        <f t="shared" si="2464"/>
        <v>0</v>
      </c>
      <c r="CBN335" s="535">
        <f t="shared" si="2464"/>
        <v>0</v>
      </c>
      <c r="CBO335" s="2"/>
      <c r="CBP335" s="402"/>
      <c r="CBQ335" s="533" t="s">
        <v>288</v>
      </c>
      <c r="CBR335" s="2"/>
      <c r="CBS335" s="535">
        <f t="shared" ref="CBS335:CBV335" si="2465">CBS302+CBS315+CBS328</f>
        <v>0</v>
      </c>
      <c r="CBT335" s="535">
        <f t="shared" si="2465"/>
        <v>0</v>
      </c>
      <c r="CBU335" s="535">
        <f t="shared" si="2465"/>
        <v>0</v>
      </c>
      <c r="CBV335" s="535">
        <f t="shared" si="2465"/>
        <v>0</v>
      </c>
      <c r="CBW335" s="2"/>
      <c r="CBX335" s="402"/>
      <c r="CBY335" s="533" t="s">
        <v>288</v>
      </c>
      <c r="CBZ335" s="2"/>
      <c r="CCA335" s="535">
        <f t="shared" ref="CCA335:CCD335" si="2466">CCA302+CCA315+CCA328</f>
        <v>0</v>
      </c>
      <c r="CCB335" s="535">
        <f t="shared" si="2466"/>
        <v>0</v>
      </c>
      <c r="CCC335" s="535">
        <f t="shared" si="2466"/>
        <v>0</v>
      </c>
      <c r="CCD335" s="535">
        <f t="shared" si="2466"/>
        <v>0</v>
      </c>
      <c r="CCE335" s="2"/>
      <c r="CCF335" s="402"/>
      <c r="CCG335" s="533" t="s">
        <v>288</v>
      </c>
      <c r="CCH335" s="2"/>
      <c r="CCI335" s="535">
        <f t="shared" ref="CCI335:CCL335" si="2467">CCI302+CCI315+CCI328</f>
        <v>0</v>
      </c>
      <c r="CCJ335" s="535">
        <f t="shared" si="2467"/>
        <v>0</v>
      </c>
      <c r="CCK335" s="535">
        <f t="shared" si="2467"/>
        <v>0</v>
      </c>
      <c r="CCL335" s="535">
        <f t="shared" si="2467"/>
        <v>0</v>
      </c>
      <c r="CCM335" s="2"/>
      <c r="CCN335" s="402"/>
      <c r="CCO335" s="533" t="s">
        <v>288</v>
      </c>
      <c r="CCP335" s="2"/>
      <c r="CCQ335" s="535">
        <f t="shared" ref="CCQ335:CCT335" si="2468">CCQ302+CCQ315+CCQ328</f>
        <v>0</v>
      </c>
      <c r="CCR335" s="535">
        <f t="shared" si="2468"/>
        <v>0</v>
      </c>
      <c r="CCS335" s="535">
        <f t="shared" si="2468"/>
        <v>0</v>
      </c>
      <c r="CCT335" s="535">
        <f t="shared" si="2468"/>
        <v>0</v>
      </c>
      <c r="CCU335" s="2"/>
      <c r="CCV335" s="402"/>
      <c r="CCW335" s="533" t="s">
        <v>288</v>
      </c>
      <c r="CCX335" s="2"/>
      <c r="CCY335" s="535">
        <f t="shared" ref="CCY335:CDB335" si="2469">CCY302+CCY315+CCY328</f>
        <v>0</v>
      </c>
      <c r="CCZ335" s="535">
        <f t="shared" si="2469"/>
        <v>0</v>
      </c>
      <c r="CDA335" s="535">
        <f t="shared" si="2469"/>
        <v>0</v>
      </c>
      <c r="CDB335" s="535">
        <f t="shared" si="2469"/>
        <v>0</v>
      </c>
      <c r="CDC335" s="2"/>
      <c r="CDD335" s="402"/>
      <c r="CDE335" s="533" t="s">
        <v>288</v>
      </c>
      <c r="CDF335" s="2"/>
      <c r="CDG335" s="535">
        <f t="shared" ref="CDG335:CDJ335" si="2470">CDG302+CDG315+CDG328</f>
        <v>0</v>
      </c>
      <c r="CDH335" s="535">
        <f t="shared" si="2470"/>
        <v>0</v>
      </c>
      <c r="CDI335" s="535">
        <f t="shared" si="2470"/>
        <v>0</v>
      </c>
      <c r="CDJ335" s="535">
        <f t="shared" si="2470"/>
        <v>0</v>
      </c>
      <c r="CDK335" s="2"/>
      <c r="CDL335" s="402"/>
      <c r="CDM335" s="533" t="s">
        <v>288</v>
      </c>
      <c r="CDN335" s="2"/>
      <c r="CDO335" s="535">
        <f t="shared" ref="CDO335:CDR335" si="2471">CDO302+CDO315+CDO328</f>
        <v>0</v>
      </c>
      <c r="CDP335" s="535">
        <f t="shared" si="2471"/>
        <v>0</v>
      </c>
      <c r="CDQ335" s="535">
        <f t="shared" si="2471"/>
        <v>0</v>
      </c>
      <c r="CDR335" s="535">
        <f t="shared" si="2471"/>
        <v>0</v>
      </c>
      <c r="CDS335" s="2"/>
      <c r="CDT335" s="402"/>
      <c r="CDU335" s="533" t="s">
        <v>288</v>
      </c>
      <c r="CDV335" s="2"/>
      <c r="CDW335" s="535">
        <f t="shared" ref="CDW335:CDZ335" si="2472">CDW302+CDW315+CDW328</f>
        <v>0</v>
      </c>
      <c r="CDX335" s="535">
        <f t="shared" si="2472"/>
        <v>0</v>
      </c>
      <c r="CDY335" s="535">
        <f t="shared" si="2472"/>
        <v>0</v>
      </c>
      <c r="CDZ335" s="535">
        <f t="shared" si="2472"/>
        <v>0</v>
      </c>
      <c r="CEA335" s="2"/>
      <c r="CEB335" s="402"/>
      <c r="CEC335" s="533" t="s">
        <v>288</v>
      </c>
      <c r="CED335" s="2"/>
      <c r="CEE335" s="535">
        <f t="shared" ref="CEE335:CEH335" si="2473">CEE302+CEE315+CEE328</f>
        <v>0</v>
      </c>
      <c r="CEF335" s="535">
        <f t="shared" si="2473"/>
        <v>0</v>
      </c>
      <c r="CEG335" s="535">
        <f t="shared" si="2473"/>
        <v>0</v>
      </c>
      <c r="CEH335" s="535">
        <f t="shared" si="2473"/>
        <v>0</v>
      </c>
      <c r="CEI335" s="2"/>
      <c r="CEJ335" s="402"/>
      <c r="CEK335" s="533" t="s">
        <v>288</v>
      </c>
      <c r="CEL335" s="2"/>
      <c r="CEM335" s="535">
        <f t="shared" ref="CEM335:CEP335" si="2474">CEM302+CEM315+CEM328</f>
        <v>0</v>
      </c>
      <c r="CEN335" s="535">
        <f t="shared" si="2474"/>
        <v>0</v>
      </c>
      <c r="CEO335" s="535">
        <f t="shared" si="2474"/>
        <v>0</v>
      </c>
      <c r="CEP335" s="535">
        <f t="shared" si="2474"/>
        <v>0</v>
      </c>
      <c r="CEQ335" s="2"/>
      <c r="CER335" s="402"/>
      <c r="CES335" s="533" t="s">
        <v>288</v>
      </c>
      <c r="CET335" s="2"/>
      <c r="CEU335" s="535">
        <f t="shared" ref="CEU335:CEX335" si="2475">CEU302+CEU315+CEU328</f>
        <v>0</v>
      </c>
      <c r="CEV335" s="535">
        <f t="shared" si="2475"/>
        <v>0</v>
      </c>
      <c r="CEW335" s="535">
        <f t="shared" si="2475"/>
        <v>0</v>
      </c>
      <c r="CEX335" s="535">
        <f t="shared" si="2475"/>
        <v>0</v>
      </c>
      <c r="CEY335" s="2"/>
      <c r="CEZ335" s="402"/>
      <c r="CFA335" s="533" t="s">
        <v>288</v>
      </c>
      <c r="CFB335" s="2"/>
      <c r="CFC335" s="535">
        <f t="shared" ref="CFC335:CFF335" si="2476">CFC302+CFC315+CFC328</f>
        <v>0</v>
      </c>
      <c r="CFD335" s="535">
        <f t="shared" si="2476"/>
        <v>0</v>
      </c>
      <c r="CFE335" s="535">
        <f t="shared" si="2476"/>
        <v>0</v>
      </c>
      <c r="CFF335" s="535">
        <f t="shared" si="2476"/>
        <v>0</v>
      </c>
      <c r="CFG335" s="2"/>
      <c r="CFH335" s="402"/>
      <c r="CFI335" s="533" t="s">
        <v>288</v>
      </c>
      <c r="CFJ335" s="2"/>
      <c r="CFK335" s="535">
        <f t="shared" ref="CFK335:CFN335" si="2477">CFK302+CFK315+CFK328</f>
        <v>0</v>
      </c>
      <c r="CFL335" s="535">
        <f t="shared" si="2477"/>
        <v>0</v>
      </c>
      <c r="CFM335" s="535">
        <f t="shared" si="2477"/>
        <v>0</v>
      </c>
      <c r="CFN335" s="535">
        <f t="shared" si="2477"/>
        <v>0</v>
      </c>
      <c r="CFO335" s="2"/>
      <c r="CFP335" s="402"/>
      <c r="CFQ335" s="533" t="s">
        <v>288</v>
      </c>
      <c r="CFR335" s="2"/>
      <c r="CFS335" s="535">
        <f t="shared" ref="CFS335:CFV335" si="2478">CFS302+CFS315+CFS328</f>
        <v>0</v>
      </c>
      <c r="CFT335" s="535">
        <f t="shared" si="2478"/>
        <v>0</v>
      </c>
      <c r="CFU335" s="535">
        <f t="shared" si="2478"/>
        <v>0</v>
      </c>
      <c r="CFV335" s="535">
        <f t="shared" si="2478"/>
        <v>0</v>
      </c>
      <c r="CFW335" s="2"/>
      <c r="CFX335" s="402"/>
      <c r="CFY335" s="533" t="s">
        <v>288</v>
      </c>
      <c r="CFZ335" s="2"/>
      <c r="CGA335" s="535">
        <f t="shared" ref="CGA335:CGD335" si="2479">CGA302+CGA315+CGA328</f>
        <v>0</v>
      </c>
      <c r="CGB335" s="535">
        <f t="shared" si="2479"/>
        <v>0</v>
      </c>
      <c r="CGC335" s="535">
        <f t="shared" si="2479"/>
        <v>0</v>
      </c>
      <c r="CGD335" s="535">
        <f t="shared" si="2479"/>
        <v>0</v>
      </c>
      <c r="CGE335" s="2"/>
      <c r="CGF335" s="402"/>
      <c r="CGG335" s="533" t="s">
        <v>288</v>
      </c>
      <c r="CGH335" s="2"/>
      <c r="CGI335" s="535">
        <f t="shared" ref="CGI335:CGL335" si="2480">CGI302+CGI315+CGI328</f>
        <v>0</v>
      </c>
      <c r="CGJ335" s="535">
        <f t="shared" si="2480"/>
        <v>0</v>
      </c>
      <c r="CGK335" s="535">
        <f t="shared" si="2480"/>
        <v>0</v>
      </c>
      <c r="CGL335" s="535">
        <f t="shared" si="2480"/>
        <v>0</v>
      </c>
      <c r="CGM335" s="2"/>
      <c r="CGN335" s="402"/>
      <c r="CGO335" s="533" t="s">
        <v>288</v>
      </c>
      <c r="CGP335" s="2"/>
      <c r="CGQ335" s="535">
        <f t="shared" ref="CGQ335:CGT335" si="2481">CGQ302+CGQ315+CGQ328</f>
        <v>0</v>
      </c>
      <c r="CGR335" s="535">
        <f t="shared" si="2481"/>
        <v>0</v>
      </c>
      <c r="CGS335" s="535">
        <f t="shared" si="2481"/>
        <v>0</v>
      </c>
      <c r="CGT335" s="535">
        <f t="shared" si="2481"/>
        <v>0</v>
      </c>
      <c r="CGU335" s="2"/>
      <c r="CGV335" s="402"/>
      <c r="CGW335" s="533" t="s">
        <v>288</v>
      </c>
      <c r="CGX335" s="2"/>
      <c r="CGY335" s="535">
        <f t="shared" ref="CGY335:CHB335" si="2482">CGY302+CGY315+CGY328</f>
        <v>0</v>
      </c>
      <c r="CGZ335" s="535">
        <f t="shared" si="2482"/>
        <v>0</v>
      </c>
      <c r="CHA335" s="535">
        <f t="shared" si="2482"/>
        <v>0</v>
      </c>
      <c r="CHB335" s="535">
        <f t="shared" si="2482"/>
        <v>0</v>
      </c>
      <c r="CHC335" s="2"/>
      <c r="CHD335" s="402"/>
      <c r="CHE335" s="533" t="s">
        <v>288</v>
      </c>
      <c r="CHF335" s="2"/>
      <c r="CHG335" s="535">
        <f t="shared" ref="CHG335:CHJ335" si="2483">CHG302+CHG315+CHG328</f>
        <v>0</v>
      </c>
      <c r="CHH335" s="535">
        <f t="shared" si="2483"/>
        <v>0</v>
      </c>
      <c r="CHI335" s="535">
        <f t="shared" si="2483"/>
        <v>0</v>
      </c>
      <c r="CHJ335" s="535">
        <f t="shared" si="2483"/>
        <v>0</v>
      </c>
      <c r="CHK335" s="2"/>
      <c r="CHL335" s="402"/>
      <c r="CHM335" s="533" t="s">
        <v>288</v>
      </c>
      <c r="CHN335" s="2"/>
      <c r="CHO335" s="535">
        <f t="shared" ref="CHO335:CHR335" si="2484">CHO302+CHO315+CHO328</f>
        <v>0</v>
      </c>
      <c r="CHP335" s="535">
        <f t="shared" si="2484"/>
        <v>0</v>
      </c>
      <c r="CHQ335" s="535">
        <f t="shared" si="2484"/>
        <v>0</v>
      </c>
      <c r="CHR335" s="535">
        <f t="shared" si="2484"/>
        <v>0</v>
      </c>
      <c r="CHS335" s="2"/>
      <c r="CHT335" s="402"/>
      <c r="CHU335" s="533" t="s">
        <v>288</v>
      </c>
      <c r="CHV335" s="2"/>
      <c r="CHW335" s="535">
        <f t="shared" ref="CHW335:CHZ335" si="2485">CHW302+CHW315+CHW328</f>
        <v>0</v>
      </c>
      <c r="CHX335" s="535">
        <f t="shared" si="2485"/>
        <v>0</v>
      </c>
      <c r="CHY335" s="535">
        <f t="shared" si="2485"/>
        <v>0</v>
      </c>
      <c r="CHZ335" s="535">
        <f t="shared" si="2485"/>
        <v>0</v>
      </c>
      <c r="CIA335" s="2"/>
      <c r="CIB335" s="402"/>
      <c r="CIC335" s="533" t="s">
        <v>288</v>
      </c>
      <c r="CID335" s="2"/>
      <c r="CIE335" s="535">
        <f t="shared" ref="CIE335:CIH335" si="2486">CIE302+CIE315+CIE328</f>
        <v>0</v>
      </c>
      <c r="CIF335" s="535">
        <f t="shared" si="2486"/>
        <v>0</v>
      </c>
      <c r="CIG335" s="535">
        <f t="shared" si="2486"/>
        <v>0</v>
      </c>
      <c r="CIH335" s="535">
        <f t="shared" si="2486"/>
        <v>0</v>
      </c>
      <c r="CII335" s="2"/>
      <c r="CIJ335" s="402"/>
      <c r="CIK335" s="533" t="s">
        <v>288</v>
      </c>
      <c r="CIL335" s="2"/>
      <c r="CIM335" s="535">
        <f t="shared" ref="CIM335:CIP335" si="2487">CIM302+CIM315+CIM328</f>
        <v>0</v>
      </c>
      <c r="CIN335" s="535">
        <f t="shared" si="2487"/>
        <v>0</v>
      </c>
      <c r="CIO335" s="535">
        <f t="shared" si="2487"/>
        <v>0</v>
      </c>
      <c r="CIP335" s="535">
        <f t="shared" si="2487"/>
        <v>0</v>
      </c>
      <c r="CIQ335" s="2"/>
      <c r="CIR335" s="402"/>
      <c r="CIS335" s="533" t="s">
        <v>288</v>
      </c>
      <c r="CIT335" s="2"/>
      <c r="CIU335" s="535">
        <f t="shared" ref="CIU335:CIX335" si="2488">CIU302+CIU315+CIU328</f>
        <v>0</v>
      </c>
      <c r="CIV335" s="535">
        <f t="shared" si="2488"/>
        <v>0</v>
      </c>
      <c r="CIW335" s="535">
        <f t="shared" si="2488"/>
        <v>0</v>
      </c>
      <c r="CIX335" s="535">
        <f t="shared" si="2488"/>
        <v>0</v>
      </c>
      <c r="CIY335" s="2"/>
      <c r="CIZ335" s="402"/>
      <c r="CJA335" s="533" t="s">
        <v>288</v>
      </c>
      <c r="CJB335" s="2"/>
      <c r="CJC335" s="535">
        <f t="shared" ref="CJC335:CJF335" si="2489">CJC302+CJC315+CJC328</f>
        <v>0</v>
      </c>
      <c r="CJD335" s="535">
        <f t="shared" si="2489"/>
        <v>0</v>
      </c>
      <c r="CJE335" s="535">
        <f t="shared" si="2489"/>
        <v>0</v>
      </c>
      <c r="CJF335" s="535">
        <f t="shared" si="2489"/>
        <v>0</v>
      </c>
      <c r="CJG335" s="2"/>
      <c r="CJH335" s="402"/>
      <c r="CJI335" s="533" t="s">
        <v>288</v>
      </c>
      <c r="CJJ335" s="2"/>
      <c r="CJK335" s="535">
        <f t="shared" ref="CJK335:CJN335" si="2490">CJK302+CJK315+CJK328</f>
        <v>0</v>
      </c>
      <c r="CJL335" s="535">
        <f t="shared" si="2490"/>
        <v>0</v>
      </c>
      <c r="CJM335" s="535">
        <f t="shared" si="2490"/>
        <v>0</v>
      </c>
      <c r="CJN335" s="535">
        <f t="shared" si="2490"/>
        <v>0</v>
      </c>
      <c r="CJO335" s="2"/>
      <c r="CJP335" s="402"/>
      <c r="CJQ335" s="533" t="s">
        <v>288</v>
      </c>
      <c r="CJR335" s="2"/>
      <c r="CJS335" s="535">
        <f t="shared" ref="CJS335:CJV335" si="2491">CJS302+CJS315+CJS328</f>
        <v>0</v>
      </c>
      <c r="CJT335" s="535">
        <f t="shared" si="2491"/>
        <v>0</v>
      </c>
      <c r="CJU335" s="535">
        <f t="shared" si="2491"/>
        <v>0</v>
      </c>
      <c r="CJV335" s="535">
        <f t="shared" si="2491"/>
        <v>0</v>
      </c>
      <c r="CJW335" s="2"/>
      <c r="CJX335" s="402"/>
      <c r="CJY335" s="533" t="s">
        <v>288</v>
      </c>
      <c r="CJZ335" s="2"/>
      <c r="CKA335" s="535">
        <f t="shared" ref="CKA335:CKD335" si="2492">CKA302+CKA315+CKA328</f>
        <v>0</v>
      </c>
      <c r="CKB335" s="535">
        <f t="shared" si="2492"/>
        <v>0</v>
      </c>
      <c r="CKC335" s="535">
        <f t="shared" si="2492"/>
        <v>0</v>
      </c>
      <c r="CKD335" s="535">
        <f t="shared" si="2492"/>
        <v>0</v>
      </c>
      <c r="CKE335" s="2"/>
      <c r="CKF335" s="402"/>
      <c r="CKG335" s="533" t="s">
        <v>288</v>
      </c>
      <c r="CKH335" s="2"/>
      <c r="CKI335" s="535">
        <f t="shared" ref="CKI335:CKL335" si="2493">CKI302+CKI315+CKI328</f>
        <v>0</v>
      </c>
      <c r="CKJ335" s="535">
        <f t="shared" si="2493"/>
        <v>0</v>
      </c>
      <c r="CKK335" s="535">
        <f t="shared" si="2493"/>
        <v>0</v>
      </c>
      <c r="CKL335" s="535">
        <f t="shared" si="2493"/>
        <v>0</v>
      </c>
      <c r="CKM335" s="2"/>
      <c r="CKN335" s="402"/>
      <c r="CKO335" s="533" t="s">
        <v>288</v>
      </c>
      <c r="CKP335" s="2"/>
      <c r="CKQ335" s="535">
        <f t="shared" ref="CKQ335:CKT335" si="2494">CKQ302+CKQ315+CKQ328</f>
        <v>0</v>
      </c>
      <c r="CKR335" s="535">
        <f t="shared" si="2494"/>
        <v>0</v>
      </c>
      <c r="CKS335" s="535">
        <f t="shared" si="2494"/>
        <v>0</v>
      </c>
      <c r="CKT335" s="535">
        <f t="shared" si="2494"/>
        <v>0</v>
      </c>
      <c r="CKU335" s="2"/>
      <c r="CKV335" s="402"/>
      <c r="CKW335" s="533" t="s">
        <v>288</v>
      </c>
      <c r="CKX335" s="2"/>
      <c r="CKY335" s="535">
        <f t="shared" ref="CKY335:CLB335" si="2495">CKY302+CKY315+CKY328</f>
        <v>0</v>
      </c>
      <c r="CKZ335" s="535">
        <f t="shared" si="2495"/>
        <v>0</v>
      </c>
      <c r="CLA335" s="535">
        <f t="shared" si="2495"/>
        <v>0</v>
      </c>
      <c r="CLB335" s="535">
        <f t="shared" si="2495"/>
        <v>0</v>
      </c>
      <c r="CLC335" s="2"/>
      <c r="CLD335" s="402"/>
      <c r="CLE335" s="533" t="s">
        <v>288</v>
      </c>
      <c r="CLF335" s="2"/>
      <c r="CLG335" s="535">
        <f t="shared" ref="CLG335:CLJ335" si="2496">CLG302+CLG315+CLG328</f>
        <v>0</v>
      </c>
      <c r="CLH335" s="535">
        <f t="shared" si="2496"/>
        <v>0</v>
      </c>
      <c r="CLI335" s="535">
        <f t="shared" si="2496"/>
        <v>0</v>
      </c>
      <c r="CLJ335" s="535">
        <f t="shared" si="2496"/>
        <v>0</v>
      </c>
      <c r="CLK335" s="2"/>
      <c r="CLL335" s="402"/>
      <c r="CLM335" s="533" t="s">
        <v>288</v>
      </c>
      <c r="CLN335" s="2"/>
      <c r="CLO335" s="535">
        <f t="shared" ref="CLO335:CLR335" si="2497">CLO302+CLO315+CLO328</f>
        <v>0</v>
      </c>
      <c r="CLP335" s="535">
        <f t="shared" si="2497"/>
        <v>0</v>
      </c>
      <c r="CLQ335" s="535">
        <f t="shared" si="2497"/>
        <v>0</v>
      </c>
      <c r="CLR335" s="535">
        <f t="shared" si="2497"/>
        <v>0</v>
      </c>
      <c r="CLS335" s="2"/>
      <c r="CLT335" s="402"/>
      <c r="CLU335" s="533" t="s">
        <v>288</v>
      </c>
      <c r="CLV335" s="2"/>
      <c r="CLW335" s="535">
        <f t="shared" ref="CLW335:CLZ335" si="2498">CLW302+CLW315+CLW328</f>
        <v>0</v>
      </c>
      <c r="CLX335" s="535">
        <f t="shared" si="2498"/>
        <v>0</v>
      </c>
      <c r="CLY335" s="535">
        <f t="shared" si="2498"/>
        <v>0</v>
      </c>
      <c r="CLZ335" s="535">
        <f t="shared" si="2498"/>
        <v>0</v>
      </c>
      <c r="CMA335" s="2"/>
      <c r="CMB335" s="402"/>
      <c r="CMC335" s="533" t="s">
        <v>288</v>
      </c>
      <c r="CMD335" s="2"/>
      <c r="CME335" s="535">
        <f t="shared" ref="CME335:CMH335" si="2499">CME302+CME315+CME328</f>
        <v>0</v>
      </c>
      <c r="CMF335" s="535">
        <f t="shared" si="2499"/>
        <v>0</v>
      </c>
      <c r="CMG335" s="535">
        <f t="shared" si="2499"/>
        <v>0</v>
      </c>
      <c r="CMH335" s="535">
        <f t="shared" si="2499"/>
        <v>0</v>
      </c>
      <c r="CMI335" s="2"/>
      <c r="CMJ335" s="402"/>
      <c r="CMK335" s="533" t="s">
        <v>288</v>
      </c>
      <c r="CML335" s="2"/>
      <c r="CMM335" s="535">
        <f t="shared" ref="CMM335:CMP335" si="2500">CMM302+CMM315+CMM328</f>
        <v>0</v>
      </c>
      <c r="CMN335" s="535">
        <f t="shared" si="2500"/>
        <v>0</v>
      </c>
      <c r="CMO335" s="535">
        <f t="shared" si="2500"/>
        <v>0</v>
      </c>
      <c r="CMP335" s="535">
        <f t="shared" si="2500"/>
        <v>0</v>
      </c>
      <c r="CMQ335" s="2"/>
      <c r="CMR335" s="402"/>
      <c r="CMS335" s="533" t="s">
        <v>288</v>
      </c>
      <c r="CMT335" s="2"/>
      <c r="CMU335" s="535">
        <f t="shared" ref="CMU335:CMX335" si="2501">CMU302+CMU315+CMU328</f>
        <v>0</v>
      </c>
      <c r="CMV335" s="535">
        <f t="shared" si="2501"/>
        <v>0</v>
      </c>
      <c r="CMW335" s="535">
        <f t="shared" si="2501"/>
        <v>0</v>
      </c>
      <c r="CMX335" s="535">
        <f t="shared" si="2501"/>
        <v>0</v>
      </c>
      <c r="CMY335" s="2"/>
      <c r="CMZ335" s="402"/>
      <c r="CNA335" s="533" t="s">
        <v>288</v>
      </c>
      <c r="CNB335" s="2"/>
      <c r="CNC335" s="535">
        <f t="shared" ref="CNC335:CNF335" si="2502">CNC302+CNC315+CNC328</f>
        <v>0</v>
      </c>
      <c r="CND335" s="535">
        <f t="shared" si="2502"/>
        <v>0</v>
      </c>
      <c r="CNE335" s="535">
        <f t="shared" si="2502"/>
        <v>0</v>
      </c>
      <c r="CNF335" s="535">
        <f t="shared" si="2502"/>
        <v>0</v>
      </c>
      <c r="CNG335" s="2"/>
      <c r="CNH335" s="402"/>
      <c r="CNI335" s="533" t="s">
        <v>288</v>
      </c>
      <c r="CNJ335" s="2"/>
      <c r="CNK335" s="535">
        <f t="shared" ref="CNK335:CNN335" si="2503">CNK302+CNK315+CNK328</f>
        <v>0</v>
      </c>
      <c r="CNL335" s="535">
        <f t="shared" si="2503"/>
        <v>0</v>
      </c>
      <c r="CNM335" s="535">
        <f t="shared" si="2503"/>
        <v>0</v>
      </c>
      <c r="CNN335" s="535">
        <f t="shared" si="2503"/>
        <v>0</v>
      </c>
      <c r="CNO335" s="2"/>
      <c r="CNP335" s="402"/>
      <c r="CNQ335" s="533" t="s">
        <v>288</v>
      </c>
      <c r="CNR335" s="2"/>
      <c r="CNS335" s="535">
        <f t="shared" ref="CNS335:CNV335" si="2504">CNS302+CNS315+CNS328</f>
        <v>0</v>
      </c>
      <c r="CNT335" s="535">
        <f t="shared" si="2504"/>
        <v>0</v>
      </c>
      <c r="CNU335" s="535">
        <f t="shared" si="2504"/>
        <v>0</v>
      </c>
      <c r="CNV335" s="535">
        <f t="shared" si="2504"/>
        <v>0</v>
      </c>
      <c r="CNW335" s="2"/>
      <c r="CNX335" s="402"/>
      <c r="CNY335" s="533" t="s">
        <v>288</v>
      </c>
      <c r="CNZ335" s="2"/>
      <c r="COA335" s="535">
        <f t="shared" ref="COA335:COD335" si="2505">COA302+COA315+COA328</f>
        <v>0</v>
      </c>
      <c r="COB335" s="535">
        <f t="shared" si="2505"/>
        <v>0</v>
      </c>
      <c r="COC335" s="535">
        <f t="shared" si="2505"/>
        <v>0</v>
      </c>
      <c r="COD335" s="535">
        <f t="shared" si="2505"/>
        <v>0</v>
      </c>
      <c r="COE335" s="2"/>
      <c r="COF335" s="402"/>
      <c r="COG335" s="533" t="s">
        <v>288</v>
      </c>
      <c r="COH335" s="2"/>
      <c r="COI335" s="535">
        <f t="shared" ref="COI335:COL335" si="2506">COI302+COI315+COI328</f>
        <v>0</v>
      </c>
      <c r="COJ335" s="535">
        <f t="shared" si="2506"/>
        <v>0</v>
      </c>
      <c r="COK335" s="535">
        <f t="shared" si="2506"/>
        <v>0</v>
      </c>
      <c r="COL335" s="535">
        <f t="shared" si="2506"/>
        <v>0</v>
      </c>
      <c r="COM335" s="2"/>
      <c r="CON335" s="402"/>
      <c r="COO335" s="533" t="s">
        <v>288</v>
      </c>
      <c r="COP335" s="2"/>
      <c r="COQ335" s="535">
        <f t="shared" ref="COQ335:COT335" si="2507">COQ302+COQ315+COQ328</f>
        <v>0</v>
      </c>
      <c r="COR335" s="535">
        <f t="shared" si="2507"/>
        <v>0</v>
      </c>
      <c r="COS335" s="535">
        <f t="shared" si="2507"/>
        <v>0</v>
      </c>
      <c r="COT335" s="535">
        <f t="shared" si="2507"/>
        <v>0</v>
      </c>
      <c r="COU335" s="2"/>
      <c r="COV335" s="402"/>
      <c r="COW335" s="533" t="s">
        <v>288</v>
      </c>
      <c r="COX335" s="2"/>
      <c r="COY335" s="535">
        <f t="shared" ref="COY335:CPB335" si="2508">COY302+COY315+COY328</f>
        <v>0</v>
      </c>
      <c r="COZ335" s="535">
        <f t="shared" si="2508"/>
        <v>0</v>
      </c>
      <c r="CPA335" s="535">
        <f t="shared" si="2508"/>
        <v>0</v>
      </c>
      <c r="CPB335" s="535">
        <f t="shared" si="2508"/>
        <v>0</v>
      </c>
      <c r="CPC335" s="2"/>
      <c r="CPD335" s="402"/>
      <c r="CPE335" s="533" t="s">
        <v>288</v>
      </c>
      <c r="CPF335" s="2"/>
      <c r="CPG335" s="535">
        <f t="shared" ref="CPG335:CPJ335" si="2509">CPG302+CPG315+CPG328</f>
        <v>0</v>
      </c>
      <c r="CPH335" s="535">
        <f t="shared" si="2509"/>
        <v>0</v>
      </c>
      <c r="CPI335" s="535">
        <f t="shared" si="2509"/>
        <v>0</v>
      </c>
      <c r="CPJ335" s="535">
        <f t="shared" si="2509"/>
        <v>0</v>
      </c>
      <c r="CPK335" s="2"/>
      <c r="CPL335" s="402"/>
      <c r="CPM335" s="533" t="s">
        <v>288</v>
      </c>
      <c r="CPN335" s="2"/>
      <c r="CPO335" s="535">
        <f t="shared" ref="CPO335:CPR335" si="2510">CPO302+CPO315+CPO328</f>
        <v>0</v>
      </c>
      <c r="CPP335" s="535">
        <f t="shared" si="2510"/>
        <v>0</v>
      </c>
      <c r="CPQ335" s="535">
        <f t="shared" si="2510"/>
        <v>0</v>
      </c>
      <c r="CPR335" s="535">
        <f t="shared" si="2510"/>
        <v>0</v>
      </c>
      <c r="CPS335" s="2"/>
      <c r="CPT335" s="402"/>
      <c r="CPU335" s="533" t="s">
        <v>288</v>
      </c>
      <c r="CPV335" s="2"/>
      <c r="CPW335" s="535">
        <f t="shared" ref="CPW335:CPZ335" si="2511">CPW302+CPW315+CPW328</f>
        <v>0</v>
      </c>
      <c r="CPX335" s="535">
        <f t="shared" si="2511"/>
        <v>0</v>
      </c>
      <c r="CPY335" s="535">
        <f t="shared" si="2511"/>
        <v>0</v>
      </c>
      <c r="CPZ335" s="535">
        <f t="shared" si="2511"/>
        <v>0</v>
      </c>
      <c r="CQA335" s="2"/>
      <c r="CQB335" s="402"/>
      <c r="CQC335" s="533" t="s">
        <v>288</v>
      </c>
      <c r="CQD335" s="2"/>
      <c r="CQE335" s="535">
        <f t="shared" ref="CQE335:CQH335" si="2512">CQE302+CQE315+CQE328</f>
        <v>0</v>
      </c>
      <c r="CQF335" s="535">
        <f t="shared" si="2512"/>
        <v>0</v>
      </c>
      <c r="CQG335" s="535">
        <f t="shared" si="2512"/>
        <v>0</v>
      </c>
      <c r="CQH335" s="535">
        <f t="shared" si="2512"/>
        <v>0</v>
      </c>
      <c r="CQI335" s="2"/>
      <c r="CQJ335" s="402"/>
      <c r="CQK335" s="533" t="s">
        <v>288</v>
      </c>
      <c r="CQL335" s="2"/>
      <c r="CQM335" s="535">
        <f t="shared" ref="CQM335:CQP335" si="2513">CQM302+CQM315+CQM328</f>
        <v>0</v>
      </c>
      <c r="CQN335" s="535">
        <f t="shared" si="2513"/>
        <v>0</v>
      </c>
      <c r="CQO335" s="535">
        <f t="shared" si="2513"/>
        <v>0</v>
      </c>
      <c r="CQP335" s="535">
        <f t="shared" si="2513"/>
        <v>0</v>
      </c>
      <c r="CQQ335" s="2"/>
      <c r="CQR335" s="402"/>
      <c r="CQS335" s="533" t="s">
        <v>288</v>
      </c>
      <c r="CQT335" s="2"/>
      <c r="CQU335" s="535">
        <f t="shared" ref="CQU335:CQX335" si="2514">CQU302+CQU315+CQU328</f>
        <v>0</v>
      </c>
      <c r="CQV335" s="535">
        <f t="shared" si="2514"/>
        <v>0</v>
      </c>
      <c r="CQW335" s="535">
        <f t="shared" si="2514"/>
        <v>0</v>
      </c>
      <c r="CQX335" s="535">
        <f t="shared" si="2514"/>
        <v>0</v>
      </c>
      <c r="CQY335" s="2"/>
      <c r="CQZ335" s="402"/>
      <c r="CRA335" s="533" t="s">
        <v>288</v>
      </c>
      <c r="CRB335" s="2"/>
      <c r="CRC335" s="535">
        <f t="shared" ref="CRC335:CRF335" si="2515">CRC302+CRC315+CRC328</f>
        <v>0</v>
      </c>
      <c r="CRD335" s="535">
        <f t="shared" si="2515"/>
        <v>0</v>
      </c>
      <c r="CRE335" s="535">
        <f t="shared" si="2515"/>
        <v>0</v>
      </c>
      <c r="CRF335" s="535">
        <f t="shared" si="2515"/>
        <v>0</v>
      </c>
      <c r="CRG335" s="2"/>
      <c r="CRH335" s="402"/>
      <c r="CRI335" s="533" t="s">
        <v>288</v>
      </c>
      <c r="CRJ335" s="2"/>
      <c r="CRK335" s="535">
        <f t="shared" ref="CRK335:CRN335" si="2516">CRK302+CRK315+CRK328</f>
        <v>0</v>
      </c>
      <c r="CRL335" s="535">
        <f t="shared" si="2516"/>
        <v>0</v>
      </c>
      <c r="CRM335" s="535">
        <f t="shared" si="2516"/>
        <v>0</v>
      </c>
      <c r="CRN335" s="535">
        <f t="shared" si="2516"/>
        <v>0</v>
      </c>
      <c r="CRO335" s="2"/>
      <c r="CRP335" s="402"/>
      <c r="CRQ335" s="533" t="s">
        <v>288</v>
      </c>
      <c r="CRR335" s="2"/>
      <c r="CRS335" s="535">
        <f t="shared" ref="CRS335:CRV335" si="2517">CRS302+CRS315+CRS328</f>
        <v>0</v>
      </c>
      <c r="CRT335" s="535">
        <f t="shared" si="2517"/>
        <v>0</v>
      </c>
      <c r="CRU335" s="535">
        <f t="shared" si="2517"/>
        <v>0</v>
      </c>
      <c r="CRV335" s="535">
        <f t="shared" si="2517"/>
        <v>0</v>
      </c>
      <c r="CRW335" s="2"/>
      <c r="CRX335" s="402"/>
      <c r="CRY335" s="533" t="s">
        <v>288</v>
      </c>
      <c r="CRZ335" s="2"/>
      <c r="CSA335" s="535">
        <f t="shared" ref="CSA335:CSD335" si="2518">CSA302+CSA315+CSA328</f>
        <v>0</v>
      </c>
      <c r="CSB335" s="535">
        <f t="shared" si="2518"/>
        <v>0</v>
      </c>
      <c r="CSC335" s="535">
        <f t="shared" si="2518"/>
        <v>0</v>
      </c>
      <c r="CSD335" s="535">
        <f t="shared" si="2518"/>
        <v>0</v>
      </c>
      <c r="CSE335" s="2"/>
      <c r="CSF335" s="402"/>
      <c r="CSG335" s="533" t="s">
        <v>288</v>
      </c>
      <c r="CSH335" s="2"/>
      <c r="CSI335" s="535">
        <f t="shared" ref="CSI335:CSL335" si="2519">CSI302+CSI315+CSI328</f>
        <v>0</v>
      </c>
      <c r="CSJ335" s="535">
        <f t="shared" si="2519"/>
        <v>0</v>
      </c>
      <c r="CSK335" s="535">
        <f t="shared" si="2519"/>
        <v>0</v>
      </c>
      <c r="CSL335" s="535">
        <f t="shared" si="2519"/>
        <v>0</v>
      </c>
      <c r="CSM335" s="2"/>
      <c r="CSN335" s="402"/>
      <c r="CSO335" s="533" t="s">
        <v>288</v>
      </c>
      <c r="CSP335" s="2"/>
      <c r="CSQ335" s="535">
        <f t="shared" ref="CSQ335:CST335" si="2520">CSQ302+CSQ315+CSQ328</f>
        <v>0</v>
      </c>
      <c r="CSR335" s="535">
        <f t="shared" si="2520"/>
        <v>0</v>
      </c>
      <c r="CSS335" s="535">
        <f t="shared" si="2520"/>
        <v>0</v>
      </c>
      <c r="CST335" s="535">
        <f t="shared" si="2520"/>
        <v>0</v>
      </c>
      <c r="CSU335" s="2"/>
      <c r="CSV335" s="402"/>
      <c r="CSW335" s="533" t="s">
        <v>288</v>
      </c>
      <c r="CSX335" s="2"/>
      <c r="CSY335" s="535">
        <f t="shared" ref="CSY335:CTB335" si="2521">CSY302+CSY315+CSY328</f>
        <v>0</v>
      </c>
      <c r="CSZ335" s="535">
        <f t="shared" si="2521"/>
        <v>0</v>
      </c>
      <c r="CTA335" s="535">
        <f t="shared" si="2521"/>
        <v>0</v>
      </c>
      <c r="CTB335" s="535">
        <f t="shared" si="2521"/>
        <v>0</v>
      </c>
      <c r="CTC335" s="2"/>
      <c r="CTD335" s="402"/>
      <c r="CTE335" s="533" t="s">
        <v>288</v>
      </c>
      <c r="CTF335" s="2"/>
      <c r="CTG335" s="535">
        <f t="shared" ref="CTG335:CTJ335" si="2522">CTG302+CTG315+CTG328</f>
        <v>0</v>
      </c>
      <c r="CTH335" s="535">
        <f t="shared" si="2522"/>
        <v>0</v>
      </c>
      <c r="CTI335" s="535">
        <f t="shared" si="2522"/>
        <v>0</v>
      </c>
      <c r="CTJ335" s="535">
        <f t="shared" si="2522"/>
        <v>0</v>
      </c>
      <c r="CTK335" s="2"/>
      <c r="CTL335" s="402"/>
      <c r="CTM335" s="533" t="s">
        <v>288</v>
      </c>
      <c r="CTN335" s="2"/>
      <c r="CTO335" s="535">
        <f t="shared" ref="CTO335:CTR335" si="2523">CTO302+CTO315+CTO328</f>
        <v>0</v>
      </c>
      <c r="CTP335" s="535">
        <f t="shared" si="2523"/>
        <v>0</v>
      </c>
      <c r="CTQ335" s="535">
        <f t="shared" si="2523"/>
        <v>0</v>
      </c>
      <c r="CTR335" s="535">
        <f t="shared" si="2523"/>
        <v>0</v>
      </c>
      <c r="CTS335" s="2"/>
      <c r="CTT335" s="402"/>
      <c r="CTU335" s="533" t="s">
        <v>288</v>
      </c>
      <c r="CTV335" s="2"/>
      <c r="CTW335" s="535">
        <f t="shared" ref="CTW335:CTZ335" si="2524">CTW302+CTW315+CTW328</f>
        <v>0</v>
      </c>
      <c r="CTX335" s="535">
        <f t="shared" si="2524"/>
        <v>0</v>
      </c>
      <c r="CTY335" s="535">
        <f t="shared" si="2524"/>
        <v>0</v>
      </c>
      <c r="CTZ335" s="535">
        <f t="shared" si="2524"/>
        <v>0</v>
      </c>
      <c r="CUA335" s="2"/>
      <c r="CUB335" s="402"/>
      <c r="CUC335" s="533" t="s">
        <v>288</v>
      </c>
      <c r="CUD335" s="2"/>
      <c r="CUE335" s="535">
        <f t="shared" ref="CUE335:CUH335" si="2525">CUE302+CUE315+CUE328</f>
        <v>0</v>
      </c>
      <c r="CUF335" s="535">
        <f t="shared" si="2525"/>
        <v>0</v>
      </c>
      <c r="CUG335" s="535">
        <f t="shared" si="2525"/>
        <v>0</v>
      </c>
      <c r="CUH335" s="535">
        <f t="shared" si="2525"/>
        <v>0</v>
      </c>
      <c r="CUI335" s="2"/>
      <c r="CUJ335" s="402"/>
      <c r="CUK335" s="533" t="s">
        <v>288</v>
      </c>
      <c r="CUL335" s="2"/>
      <c r="CUM335" s="535">
        <f t="shared" ref="CUM335:CUP335" si="2526">CUM302+CUM315+CUM328</f>
        <v>0</v>
      </c>
      <c r="CUN335" s="535">
        <f t="shared" si="2526"/>
        <v>0</v>
      </c>
      <c r="CUO335" s="535">
        <f t="shared" si="2526"/>
        <v>0</v>
      </c>
      <c r="CUP335" s="535">
        <f t="shared" si="2526"/>
        <v>0</v>
      </c>
      <c r="CUQ335" s="2"/>
      <c r="CUR335" s="402"/>
      <c r="CUS335" s="533" t="s">
        <v>288</v>
      </c>
      <c r="CUT335" s="2"/>
      <c r="CUU335" s="535">
        <f t="shared" ref="CUU335:CUX335" si="2527">CUU302+CUU315+CUU328</f>
        <v>0</v>
      </c>
      <c r="CUV335" s="535">
        <f t="shared" si="2527"/>
        <v>0</v>
      </c>
      <c r="CUW335" s="535">
        <f t="shared" si="2527"/>
        <v>0</v>
      </c>
      <c r="CUX335" s="535">
        <f t="shared" si="2527"/>
        <v>0</v>
      </c>
      <c r="CUY335" s="2"/>
      <c r="CUZ335" s="402"/>
      <c r="CVA335" s="533" t="s">
        <v>288</v>
      </c>
      <c r="CVB335" s="2"/>
      <c r="CVC335" s="535">
        <f t="shared" ref="CVC335:CVF335" si="2528">CVC302+CVC315+CVC328</f>
        <v>0</v>
      </c>
      <c r="CVD335" s="535">
        <f t="shared" si="2528"/>
        <v>0</v>
      </c>
      <c r="CVE335" s="535">
        <f t="shared" si="2528"/>
        <v>0</v>
      </c>
      <c r="CVF335" s="535">
        <f t="shared" si="2528"/>
        <v>0</v>
      </c>
      <c r="CVG335" s="2"/>
      <c r="CVH335" s="402"/>
      <c r="CVI335" s="533" t="s">
        <v>288</v>
      </c>
      <c r="CVJ335" s="2"/>
      <c r="CVK335" s="535">
        <f t="shared" ref="CVK335:CVN335" si="2529">CVK302+CVK315+CVK328</f>
        <v>0</v>
      </c>
      <c r="CVL335" s="535">
        <f t="shared" si="2529"/>
        <v>0</v>
      </c>
      <c r="CVM335" s="535">
        <f t="shared" si="2529"/>
        <v>0</v>
      </c>
      <c r="CVN335" s="535">
        <f t="shared" si="2529"/>
        <v>0</v>
      </c>
      <c r="CVO335" s="2"/>
      <c r="CVP335" s="402"/>
      <c r="CVQ335" s="533" t="s">
        <v>288</v>
      </c>
      <c r="CVR335" s="2"/>
      <c r="CVS335" s="535">
        <f t="shared" ref="CVS335:CVV335" si="2530">CVS302+CVS315+CVS328</f>
        <v>0</v>
      </c>
      <c r="CVT335" s="535">
        <f t="shared" si="2530"/>
        <v>0</v>
      </c>
      <c r="CVU335" s="535">
        <f t="shared" si="2530"/>
        <v>0</v>
      </c>
      <c r="CVV335" s="535">
        <f t="shared" si="2530"/>
        <v>0</v>
      </c>
      <c r="CVW335" s="2"/>
      <c r="CVX335" s="402"/>
      <c r="CVY335" s="533" t="s">
        <v>288</v>
      </c>
      <c r="CVZ335" s="2"/>
      <c r="CWA335" s="535">
        <f t="shared" ref="CWA335:CWD335" si="2531">CWA302+CWA315+CWA328</f>
        <v>0</v>
      </c>
      <c r="CWB335" s="535">
        <f t="shared" si="2531"/>
        <v>0</v>
      </c>
      <c r="CWC335" s="535">
        <f t="shared" si="2531"/>
        <v>0</v>
      </c>
      <c r="CWD335" s="535">
        <f t="shared" si="2531"/>
        <v>0</v>
      </c>
      <c r="CWE335" s="2"/>
      <c r="CWF335" s="402"/>
      <c r="CWG335" s="533" t="s">
        <v>288</v>
      </c>
      <c r="CWH335" s="2"/>
      <c r="CWI335" s="535">
        <f t="shared" ref="CWI335:CWL335" si="2532">CWI302+CWI315+CWI328</f>
        <v>0</v>
      </c>
      <c r="CWJ335" s="535">
        <f t="shared" si="2532"/>
        <v>0</v>
      </c>
      <c r="CWK335" s="535">
        <f t="shared" si="2532"/>
        <v>0</v>
      </c>
      <c r="CWL335" s="535">
        <f t="shared" si="2532"/>
        <v>0</v>
      </c>
      <c r="CWM335" s="2"/>
      <c r="CWN335" s="402"/>
      <c r="CWO335" s="533" t="s">
        <v>288</v>
      </c>
      <c r="CWP335" s="2"/>
      <c r="CWQ335" s="535">
        <f t="shared" ref="CWQ335:CWT335" si="2533">CWQ302+CWQ315+CWQ328</f>
        <v>0</v>
      </c>
      <c r="CWR335" s="535">
        <f t="shared" si="2533"/>
        <v>0</v>
      </c>
      <c r="CWS335" s="535">
        <f t="shared" si="2533"/>
        <v>0</v>
      </c>
      <c r="CWT335" s="535">
        <f t="shared" si="2533"/>
        <v>0</v>
      </c>
      <c r="CWU335" s="2"/>
      <c r="CWV335" s="402"/>
      <c r="CWW335" s="533" t="s">
        <v>288</v>
      </c>
      <c r="CWX335" s="2"/>
      <c r="CWY335" s="535">
        <f t="shared" ref="CWY335:CXB335" si="2534">CWY302+CWY315+CWY328</f>
        <v>0</v>
      </c>
      <c r="CWZ335" s="535">
        <f t="shared" si="2534"/>
        <v>0</v>
      </c>
      <c r="CXA335" s="535">
        <f t="shared" si="2534"/>
        <v>0</v>
      </c>
      <c r="CXB335" s="535">
        <f t="shared" si="2534"/>
        <v>0</v>
      </c>
      <c r="CXC335" s="2"/>
      <c r="CXD335" s="402"/>
      <c r="CXE335" s="533" t="s">
        <v>288</v>
      </c>
      <c r="CXF335" s="2"/>
      <c r="CXG335" s="535">
        <f t="shared" ref="CXG335:CXJ335" si="2535">CXG302+CXG315+CXG328</f>
        <v>0</v>
      </c>
      <c r="CXH335" s="535">
        <f t="shared" si="2535"/>
        <v>0</v>
      </c>
      <c r="CXI335" s="535">
        <f t="shared" si="2535"/>
        <v>0</v>
      </c>
      <c r="CXJ335" s="535">
        <f t="shared" si="2535"/>
        <v>0</v>
      </c>
      <c r="CXK335" s="2"/>
      <c r="CXL335" s="402"/>
      <c r="CXM335" s="533" t="s">
        <v>288</v>
      </c>
      <c r="CXN335" s="2"/>
      <c r="CXO335" s="535">
        <f t="shared" ref="CXO335:CXR335" si="2536">CXO302+CXO315+CXO328</f>
        <v>0</v>
      </c>
      <c r="CXP335" s="535">
        <f t="shared" si="2536"/>
        <v>0</v>
      </c>
      <c r="CXQ335" s="535">
        <f t="shared" si="2536"/>
        <v>0</v>
      </c>
      <c r="CXR335" s="535">
        <f t="shared" si="2536"/>
        <v>0</v>
      </c>
      <c r="CXS335" s="2"/>
      <c r="CXT335" s="402"/>
      <c r="CXU335" s="533" t="s">
        <v>288</v>
      </c>
      <c r="CXV335" s="2"/>
      <c r="CXW335" s="535">
        <f t="shared" ref="CXW335:CXZ335" si="2537">CXW302+CXW315+CXW328</f>
        <v>0</v>
      </c>
      <c r="CXX335" s="535">
        <f t="shared" si="2537"/>
        <v>0</v>
      </c>
      <c r="CXY335" s="535">
        <f t="shared" si="2537"/>
        <v>0</v>
      </c>
      <c r="CXZ335" s="535">
        <f t="shared" si="2537"/>
        <v>0</v>
      </c>
      <c r="CYA335" s="2"/>
      <c r="CYB335" s="402"/>
      <c r="CYC335" s="533" t="s">
        <v>288</v>
      </c>
      <c r="CYD335" s="2"/>
      <c r="CYE335" s="535">
        <f t="shared" ref="CYE335:CYH335" si="2538">CYE302+CYE315+CYE328</f>
        <v>0</v>
      </c>
      <c r="CYF335" s="535">
        <f t="shared" si="2538"/>
        <v>0</v>
      </c>
      <c r="CYG335" s="535">
        <f t="shared" si="2538"/>
        <v>0</v>
      </c>
      <c r="CYH335" s="535">
        <f t="shared" si="2538"/>
        <v>0</v>
      </c>
      <c r="CYI335" s="2"/>
      <c r="CYJ335" s="402"/>
      <c r="CYK335" s="533" t="s">
        <v>288</v>
      </c>
      <c r="CYL335" s="2"/>
      <c r="CYM335" s="535">
        <f t="shared" ref="CYM335:CYP335" si="2539">CYM302+CYM315+CYM328</f>
        <v>0</v>
      </c>
      <c r="CYN335" s="535">
        <f t="shared" si="2539"/>
        <v>0</v>
      </c>
      <c r="CYO335" s="535">
        <f t="shared" si="2539"/>
        <v>0</v>
      </c>
      <c r="CYP335" s="535">
        <f t="shared" si="2539"/>
        <v>0</v>
      </c>
      <c r="CYQ335" s="2"/>
      <c r="CYR335" s="402"/>
      <c r="CYS335" s="533" t="s">
        <v>288</v>
      </c>
      <c r="CYT335" s="2"/>
      <c r="CYU335" s="535">
        <f t="shared" ref="CYU335:CYX335" si="2540">CYU302+CYU315+CYU328</f>
        <v>0</v>
      </c>
      <c r="CYV335" s="535">
        <f t="shared" si="2540"/>
        <v>0</v>
      </c>
      <c r="CYW335" s="535">
        <f t="shared" si="2540"/>
        <v>0</v>
      </c>
      <c r="CYX335" s="535">
        <f t="shared" si="2540"/>
        <v>0</v>
      </c>
      <c r="CYY335" s="2"/>
      <c r="CYZ335" s="402"/>
      <c r="CZA335" s="533" t="s">
        <v>288</v>
      </c>
      <c r="CZB335" s="2"/>
      <c r="CZC335" s="535">
        <f t="shared" ref="CZC335:CZF335" si="2541">CZC302+CZC315+CZC328</f>
        <v>0</v>
      </c>
      <c r="CZD335" s="535">
        <f t="shared" si="2541"/>
        <v>0</v>
      </c>
      <c r="CZE335" s="535">
        <f t="shared" si="2541"/>
        <v>0</v>
      </c>
      <c r="CZF335" s="535">
        <f t="shared" si="2541"/>
        <v>0</v>
      </c>
      <c r="CZG335" s="2"/>
      <c r="CZH335" s="402"/>
      <c r="CZI335" s="533" t="s">
        <v>288</v>
      </c>
      <c r="CZJ335" s="2"/>
      <c r="CZK335" s="535">
        <f t="shared" ref="CZK335:CZN335" si="2542">CZK302+CZK315+CZK328</f>
        <v>0</v>
      </c>
      <c r="CZL335" s="535">
        <f t="shared" si="2542"/>
        <v>0</v>
      </c>
      <c r="CZM335" s="535">
        <f t="shared" si="2542"/>
        <v>0</v>
      </c>
      <c r="CZN335" s="535">
        <f t="shared" si="2542"/>
        <v>0</v>
      </c>
      <c r="CZO335" s="2"/>
      <c r="CZP335" s="402"/>
      <c r="CZQ335" s="533" t="s">
        <v>288</v>
      </c>
      <c r="CZR335" s="2"/>
      <c r="CZS335" s="535">
        <f t="shared" ref="CZS335:CZV335" si="2543">CZS302+CZS315+CZS328</f>
        <v>0</v>
      </c>
      <c r="CZT335" s="535">
        <f t="shared" si="2543"/>
        <v>0</v>
      </c>
      <c r="CZU335" s="535">
        <f t="shared" si="2543"/>
        <v>0</v>
      </c>
      <c r="CZV335" s="535">
        <f t="shared" si="2543"/>
        <v>0</v>
      </c>
      <c r="CZW335" s="2"/>
      <c r="CZX335" s="402"/>
      <c r="CZY335" s="533" t="s">
        <v>288</v>
      </c>
      <c r="CZZ335" s="2"/>
      <c r="DAA335" s="535">
        <f t="shared" ref="DAA335:DAD335" si="2544">DAA302+DAA315+DAA328</f>
        <v>0</v>
      </c>
      <c r="DAB335" s="535">
        <f t="shared" si="2544"/>
        <v>0</v>
      </c>
      <c r="DAC335" s="535">
        <f t="shared" si="2544"/>
        <v>0</v>
      </c>
      <c r="DAD335" s="535">
        <f t="shared" si="2544"/>
        <v>0</v>
      </c>
      <c r="DAE335" s="2"/>
      <c r="DAF335" s="402"/>
      <c r="DAG335" s="533" t="s">
        <v>288</v>
      </c>
      <c r="DAH335" s="2"/>
      <c r="DAI335" s="535">
        <f t="shared" ref="DAI335:DAL335" si="2545">DAI302+DAI315+DAI328</f>
        <v>0</v>
      </c>
      <c r="DAJ335" s="535">
        <f t="shared" si="2545"/>
        <v>0</v>
      </c>
      <c r="DAK335" s="535">
        <f t="shared" si="2545"/>
        <v>0</v>
      </c>
      <c r="DAL335" s="535">
        <f t="shared" si="2545"/>
        <v>0</v>
      </c>
      <c r="DAM335" s="2"/>
      <c r="DAN335" s="402"/>
      <c r="DAO335" s="533" t="s">
        <v>288</v>
      </c>
      <c r="DAP335" s="2"/>
      <c r="DAQ335" s="535">
        <f t="shared" ref="DAQ335:DAT335" si="2546">DAQ302+DAQ315+DAQ328</f>
        <v>0</v>
      </c>
      <c r="DAR335" s="535">
        <f t="shared" si="2546"/>
        <v>0</v>
      </c>
      <c r="DAS335" s="535">
        <f t="shared" si="2546"/>
        <v>0</v>
      </c>
      <c r="DAT335" s="535">
        <f t="shared" si="2546"/>
        <v>0</v>
      </c>
      <c r="DAU335" s="2"/>
      <c r="DAV335" s="402"/>
      <c r="DAW335" s="533" t="s">
        <v>288</v>
      </c>
      <c r="DAX335" s="2"/>
      <c r="DAY335" s="535">
        <f t="shared" ref="DAY335:DBB335" si="2547">DAY302+DAY315+DAY328</f>
        <v>0</v>
      </c>
      <c r="DAZ335" s="535">
        <f t="shared" si="2547"/>
        <v>0</v>
      </c>
      <c r="DBA335" s="535">
        <f t="shared" si="2547"/>
        <v>0</v>
      </c>
      <c r="DBB335" s="535">
        <f t="shared" si="2547"/>
        <v>0</v>
      </c>
      <c r="DBC335" s="2"/>
      <c r="DBD335" s="402"/>
      <c r="DBE335" s="533" t="s">
        <v>288</v>
      </c>
      <c r="DBF335" s="2"/>
      <c r="DBG335" s="535">
        <f t="shared" ref="DBG335:DBJ335" si="2548">DBG302+DBG315+DBG328</f>
        <v>0</v>
      </c>
      <c r="DBH335" s="535">
        <f t="shared" si="2548"/>
        <v>0</v>
      </c>
      <c r="DBI335" s="535">
        <f t="shared" si="2548"/>
        <v>0</v>
      </c>
      <c r="DBJ335" s="535">
        <f t="shared" si="2548"/>
        <v>0</v>
      </c>
      <c r="DBK335" s="2"/>
      <c r="DBL335" s="402"/>
      <c r="DBM335" s="533" t="s">
        <v>288</v>
      </c>
      <c r="DBN335" s="2"/>
      <c r="DBO335" s="535">
        <f t="shared" ref="DBO335:DBR335" si="2549">DBO302+DBO315+DBO328</f>
        <v>0</v>
      </c>
      <c r="DBP335" s="535">
        <f t="shared" si="2549"/>
        <v>0</v>
      </c>
      <c r="DBQ335" s="535">
        <f t="shared" si="2549"/>
        <v>0</v>
      </c>
      <c r="DBR335" s="535">
        <f t="shared" si="2549"/>
        <v>0</v>
      </c>
      <c r="DBS335" s="2"/>
      <c r="DBT335" s="402"/>
      <c r="DBU335" s="533" t="s">
        <v>288</v>
      </c>
      <c r="DBV335" s="2"/>
      <c r="DBW335" s="535">
        <f t="shared" ref="DBW335:DBZ335" si="2550">DBW302+DBW315+DBW328</f>
        <v>0</v>
      </c>
      <c r="DBX335" s="535">
        <f t="shared" si="2550"/>
        <v>0</v>
      </c>
      <c r="DBY335" s="535">
        <f t="shared" si="2550"/>
        <v>0</v>
      </c>
      <c r="DBZ335" s="535">
        <f t="shared" si="2550"/>
        <v>0</v>
      </c>
      <c r="DCA335" s="2"/>
      <c r="DCB335" s="402"/>
      <c r="DCC335" s="533" t="s">
        <v>288</v>
      </c>
      <c r="DCD335" s="2"/>
      <c r="DCE335" s="535">
        <f t="shared" ref="DCE335:DCH335" si="2551">DCE302+DCE315+DCE328</f>
        <v>0</v>
      </c>
      <c r="DCF335" s="535">
        <f t="shared" si="2551"/>
        <v>0</v>
      </c>
      <c r="DCG335" s="535">
        <f t="shared" si="2551"/>
        <v>0</v>
      </c>
      <c r="DCH335" s="535">
        <f t="shared" si="2551"/>
        <v>0</v>
      </c>
      <c r="DCI335" s="2"/>
      <c r="DCJ335" s="402"/>
      <c r="DCK335" s="533" t="s">
        <v>288</v>
      </c>
      <c r="DCL335" s="2"/>
      <c r="DCM335" s="535">
        <f t="shared" ref="DCM335:DCP335" si="2552">DCM302+DCM315+DCM328</f>
        <v>0</v>
      </c>
      <c r="DCN335" s="535">
        <f t="shared" si="2552"/>
        <v>0</v>
      </c>
      <c r="DCO335" s="535">
        <f t="shared" si="2552"/>
        <v>0</v>
      </c>
      <c r="DCP335" s="535">
        <f t="shared" si="2552"/>
        <v>0</v>
      </c>
      <c r="DCQ335" s="2"/>
      <c r="DCR335" s="402"/>
      <c r="DCS335" s="533" t="s">
        <v>288</v>
      </c>
      <c r="DCT335" s="2"/>
      <c r="DCU335" s="535">
        <f t="shared" ref="DCU335:DCX335" si="2553">DCU302+DCU315+DCU328</f>
        <v>0</v>
      </c>
      <c r="DCV335" s="535">
        <f t="shared" si="2553"/>
        <v>0</v>
      </c>
      <c r="DCW335" s="535">
        <f t="shared" si="2553"/>
        <v>0</v>
      </c>
      <c r="DCX335" s="535">
        <f t="shared" si="2553"/>
        <v>0</v>
      </c>
      <c r="DCY335" s="2"/>
      <c r="DCZ335" s="402"/>
      <c r="DDA335" s="533" t="s">
        <v>288</v>
      </c>
      <c r="DDB335" s="2"/>
      <c r="DDC335" s="535">
        <f t="shared" ref="DDC335:DDF335" si="2554">DDC302+DDC315+DDC328</f>
        <v>0</v>
      </c>
      <c r="DDD335" s="535">
        <f t="shared" si="2554"/>
        <v>0</v>
      </c>
      <c r="DDE335" s="535">
        <f t="shared" si="2554"/>
        <v>0</v>
      </c>
      <c r="DDF335" s="535">
        <f t="shared" si="2554"/>
        <v>0</v>
      </c>
      <c r="DDG335" s="2"/>
      <c r="DDH335" s="402"/>
      <c r="DDI335" s="533" t="s">
        <v>288</v>
      </c>
      <c r="DDJ335" s="2"/>
      <c r="DDK335" s="535">
        <f t="shared" ref="DDK335:DDN335" si="2555">DDK302+DDK315+DDK328</f>
        <v>0</v>
      </c>
      <c r="DDL335" s="535">
        <f t="shared" si="2555"/>
        <v>0</v>
      </c>
      <c r="DDM335" s="535">
        <f t="shared" si="2555"/>
        <v>0</v>
      </c>
      <c r="DDN335" s="535">
        <f t="shared" si="2555"/>
        <v>0</v>
      </c>
      <c r="DDO335" s="2"/>
      <c r="DDP335" s="402"/>
      <c r="DDQ335" s="533" t="s">
        <v>288</v>
      </c>
      <c r="DDR335" s="2"/>
      <c r="DDS335" s="535">
        <f t="shared" ref="DDS335:DDV335" si="2556">DDS302+DDS315+DDS328</f>
        <v>0</v>
      </c>
      <c r="DDT335" s="535">
        <f t="shared" si="2556"/>
        <v>0</v>
      </c>
      <c r="DDU335" s="535">
        <f t="shared" si="2556"/>
        <v>0</v>
      </c>
      <c r="DDV335" s="535">
        <f t="shared" si="2556"/>
        <v>0</v>
      </c>
      <c r="DDW335" s="2"/>
      <c r="DDX335" s="402"/>
      <c r="DDY335" s="533" t="s">
        <v>288</v>
      </c>
      <c r="DDZ335" s="2"/>
      <c r="DEA335" s="535">
        <f t="shared" ref="DEA335:DED335" si="2557">DEA302+DEA315+DEA328</f>
        <v>0</v>
      </c>
      <c r="DEB335" s="535">
        <f t="shared" si="2557"/>
        <v>0</v>
      </c>
      <c r="DEC335" s="535">
        <f t="shared" si="2557"/>
        <v>0</v>
      </c>
      <c r="DED335" s="535">
        <f t="shared" si="2557"/>
        <v>0</v>
      </c>
      <c r="DEE335" s="2"/>
      <c r="DEF335" s="402"/>
      <c r="DEG335" s="533" t="s">
        <v>288</v>
      </c>
      <c r="DEH335" s="2"/>
      <c r="DEI335" s="535">
        <f t="shared" ref="DEI335:DEL335" si="2558">DEI302+DEI315+DEI328</f>
        <v>0</v>
      </c>
      <c r="DEJ335" s="535">
        <f t="shared" si="2558"/>
        <v>0</v>
      </c>
      <c r="DEK335" s="535">
        <f t="shared" si="2558"/>
        <v>0</v>
      </c>
      <c r="DEL335" s="535">
        <f t="shared" si="2558"/>
        <v>0</v>
      </c>
      <c r="DEM335" s="2"/>
      <c r="DEN335" s="402"/>
      <c r="DEO335" s="533" t="s">
        <v>288</v>
      </c>
      <c r="DEP335" s="2"/>
      <c r="DEQ335" s="535">
        <f t="shared" ref="DEQ335:DET335" si="2559">DEQ302+DEQ315+DEQ328</f>
        <v>0</v>
      </c>
      <c r="DER335" s="535">
        <f t="shared" si="2559"/>
        <v>0</v>
      </c>
      <c r="DES335" s="535">
        <f t="shared" si="2559"/>
        <v>0</v>
      </c>
      <c r="DET335" s="535">
        <f t="shared" si="2559"/>
        <v>0</v>
      </c>
      <c r="DEU335" s="2"/>
      <c r="DEV335" s="402"/>
      <c r="DEW335" s="533" t="s">
        <v>288</v>
      </c>
      <c r="DEX335" s="2"/>
      <c r="DEY335" s="535">
        <f t="shared" ref="DEY335:DFB335" si="2560">DEY302+DEY315+DEY328</f>
        <v>0</v>
      </c>
      <c r="DEZ335" s="535">
        <f t="shared" si="2560"/>
        <v>0</v>
      </c>
      <c r="DFA335" s="535">
        <f t="shared" si="2560"/>
        <v>0</v>
      </c>
      <c r="DFB335" s="535">
        <f t="shared" si="2560"/>
        <v>0</v>
      </c>
      <c r="DFC335" s="2"/>
      <c r="DFD335" s="402"/>
      <c r="DFE335" s="533" t="s">
        <v>288</v>
      </c>
      <c r="DFF335" s="2"/>
      <c r="DFG335" s="535">
        <f t="shared" ref="DFG335:DFJ335" si="2561">DFG302+DFG315+DFG328</f>
        <v>0</v>
      </c>
      <c r="DFH335" s="535">
        <f t="shared" si="2561"/>
        <v>0</v>
      </c>
      <c r="DFI335" s="535">
        <f t="shared" si="2561"/>
        <v>0</v>
      </c>
      <c r="DFJ335" s="535">
        <f t="shared" si="2561"/>
        <v>0</v>
      </c>
      <c r="DFK335" s="2"/>
      <c r="DFL335" s="402"/>
      <c r="DFM335" s="533" t="s">
        <v>288</v>
      </c>
      <c r="DFN335" s="2"/>
      <c r="DFO335" s="535">
        <f t="shared" ref="DFO335:DFR335" si="2562">DFO302+DFO315+DFO328</f>
        <v>0</v>
      </c>
      <c r="DFP335" s="535">
        <f t="shared" si="2562"/>
        <v>0</v>
      </c>
      <c r="DFQ335" s="535">
        <f t="shared" si="2562"/>
        <v>0</v>
      </c>
      <c r="DFR335" s="535">
        <f t="shared" si="2562"/>
        <v>0</v>
      </c>
      <c r="DFS335" s="2"/>
      <c r="DFT335" s="402"/>
      <c r="DFU335" s="533" t="s">
        <v>288</v>
      </c>
      <c r="DFV335" s="2"/>
      <c r="DFW335" s="535">
        <f t="shared" ref="DFW335:DFZ335" si="2563">DFW302+DFW315+DFW328</f>
        <v>0</v>
      </c>
      <c r="DFX335" s="535">
        <f t="shared" si="2563"/>
        <v>0</v>
      </c>
      <c r="DFY335" s="535">
        <f t="shared" si="2563"/>
        <v>0</v>
      </c>
      <c r="DFZ335" s="535">
        <f t="shared" si="2563"/>
        <v>0</v>
      </c>
      <c r="DGA335" s="2"/>
      <c r="DGB335" s="402"/>
      <c r="DGC335" s="533" t="s">
        <v>288</v>
      </c>
      <c r="DGD335" s="2"/>
      <c r="DGE335" s="535">
        <f t="shared" ref="DGE335:DGH335" si="2564">DGE302+DGE315+DGE328</f>
        <v>0</v>
      </c>
      <c r="DGF335" s="535">
        <f t="shared" si="2564"/>
        <v>0</v>
      </c>
      <c r="DGG335" s="535">
        <f t="shared" si="2564"/>
        <v>0</v>
      </c>
      <c r="DGH335" s="535">
        <f t="shared" si="2564"/>
        <v>0</v>
      </c>
      <c r="DGI335" s="2"/>
      <c r="DGJ335" s="402"/>
      <c r="DGK335" s="533" t="s">
        <v>288</v>
      </c>
      <c r="DGL335" s="2"/>
      <c r="DGM335" s="535">
        <f t="shared" ref="DGM335:DGP335" si="2565">DGM302+DGM315+DGM328</f>
        <v>0</v>
      </c>
      <c r="DGN335" s="535">
        <f t="shared" si="2565"/>
        <v>0</v>
      </c>
      <c r="DGO335" s="535">
        <f t="shared" si="2565"/>
        <v>0</v>
      </c>
      <c r="DGP335" s="535">
        <f t="shared" si="2565"/>
        <v>0</v>
      </c>
      <c r="DGQ335" s="2"/>
      <c r="DGR335" s="402"/>
      <c r="DGS335" s="533" t="s">
        <v>288</v>
      </c>
      <c r="DGT335" s="2"/>
      <c r="DGU335" s="535">
        <f t="shared" ref="DGU335:DGX335" si="2566">DGU302+DGU315+DGU328</f>
        <v>0</v>
      </c>
      <c r="DGV335" s="535">
        <f t="shared" si="2566"/>
        <v>0</v>
      </c>
      <c r="DGW335" s="535">
        <f t="shared" si="2566"/>
        <v>0</v>
      </c>
      <c r="DGX335" s="535">
        <f t="shared" si="2566"/>
        <v>0</v>
      </c>
      <c r="DGY335" s="2"/>
      <c r="DGZ335" s="402"/>
      <c r="DHA335" s="533" t="s">
        <v>288</v>
      </c>
      <c r="DHB335" s="2"/>
      <c r="DHC335" s="535">
        <f t="shared" ref="DHC335:DHF335" si="2567">DHC302+DHC315+DHC328</f>
        <v>0</v>
      </c>
      <c r="DHD335" s="535">
        <f t="shared" si="2567"/>
        <v>0</v>
      </c>
      <c r="DHE335" s="535">
        <f t="shared" si="2567"/>
        <v>0</v>
      </c>
      <c r="DHF335" s="535">
        <f t="shared" si="2567"/>
        <v>0</v>
      </c>
      <c r="DHG335" s="2"/>
      <c r="DHH335" s="402"/>
      <c r="DHI335" s="533" t="s">
        <v>288</v>
      </c>
      <c r="DHJ335" s="2"/>
      <c r="DHK335" s="535">
        <f t="shared" ref="DHK335:DHN335" si="2568">DHK302+DHK315+DHK328</f>
        <v>0</v>
      </c>
      <c r="DHL335" s="535">
        <f t="shared" si="2568"/>
        <v>0</v>
      </c>
      <c r="DHM335" s="535">
        <f t="shared" si="2568"/>
        <v>0</v>
      </c>
      <c r="DHN335" s="535">
        <f t="shared" si="2568"/>
        <v>0</v>
      </c>
      <c r="DHO335" s="2"/>
      <c r="DHP335" s="402"/>
      <c r="DHQ335" s="533" t="s">
        <v>288</v>
      </c>
      <c r="DHR335" s="2"/>
      <c r="DHS335" s="535">
        <f t="shared" ref="DHS335:DHV335" si="2569">DHS302+DHS315+DHS328</f>
        <v>0</v>
      </c>
      <c r="DHT335" s="535">
        <f t="shared" si="2569"/>
        <v>0</v>
      </c>
      <c r="DHU335" s="535">
        <f t="shared" si="2569"/>
        <v>0</v>
      </c>
      <c r="DHV335" s="535">
        <f t="shared" si="2569"/>
        <v>0</v>
      </c>
      <c r="DHW335" s="2"/>
      <c r="DHX335" s="402"/>
      <c r="DHY335" s="533" t="s">
        <v>288</v>
      </c>
      <c r="DHZ335" s="2"/>
      <c r="DIA335" s="535">
        <f t="shared" ref="DIA335:DID335" si="2570">DIA302+DIA315+DIA328</f>
        <v>0</v>
      </c>
      <c r="DIB335" s="535">
        <f t="shared" si="2570"/>
        <v>0</v>
      </c>
      <c r="DIC335" s="535">
        <f t="shared" si="2570"/>
        <v>0</v>
      </c>
      <c r="DID335" s="535">
        <f t="shared" si="2570"/>
        <v>0</v>
      </c>
      <c r="DIE335" s="2"/>
      <c r="DIF335" s="402"/>
      <c r="DIG335" s="533" t="s">
        <v>288</v>
      </c>
      <c r="DIH335" s="2"/>
      <c r="DII335" s="535">
        <f t="shared" ref="DII335:DIL335" si="2571">DII302+DII315+DII328</f>
        <v>0</v>
      </c>
      <c r="DIJ335" s="535">
        <f t="shared" si="2571"/>
        <v>0</v>
      </c>
      <c r="DIK335" s="535">
        <f t="shared" si="2571"/>
        <v>0</v>
      </c>
      <c r="DIL335" s="535">
        <f t="shared" si="2571"/>
        <v>0</v>
      </c>
      <c r="DIM335" s="2"/>
      <c r="DIN335" s="402"/>
      <c r="DIO335" s="533" t="s">
        <v>288</v>
      </c>
      <c r="DIP335" s="2"/>
      <c r="DIQ335" s="535">
        <f t="shared" ref="DIQ335:DIT335" si="2572">DIQ302+DIQ315+DIQ328</f>
        <v>0</v>
      </c>
      <c r="DIR335" s="535">
        <f t="shared" si="2572"/>
        <v>0</v>
      </c>
      <c r="DIS335" s="535">
        <f t="shared" si="2572"/>
        <v>0</v>
      </c>
      <c r="DIT335" s="535">
        <f t="shared" si="2572"/>
        <v>0</v>
      </c>
      <c r="DIU335" s="2"/>
      <c r="DIV335" s="402"/>
      <c r="DIW335" s="533" t="s">
        <v>288</v>
      </c>
      <c r="DIX335" s="2"/>
      <c r="DIY335" s="535">
        <f t="shared" ref="DIY335:DJB335" si="2573">DIY302+DIY315+DIY328</f>
        <v>0</v>
      </c>
      <c r="DIZ335" s="535">
        <f t="shared" si="2573"/>
        <v>0</v>
      </c>
      <c r="DJA335" s="535">
        <f t="shared" si="2573"/>
        <v>0</v>
      </c>
      <c r="DJB335" s="535">
        <f t="shared" si="2573"/>
        <v>0</v>
      </c>
      <c r="DJC335" s="2"/>
      <c r="DJD335" s="402"/>
      <c r="DJE335" s="533" t="s">
        <v>288</v>
      </c>
      <c r="DJF335" s="2"/>
      <c r="DJG335" s="535">
        <f t="shared" ref="DJG335:DJJ335" si="2574">DJG302+DJG315+DJG328</f>
        <v>0</v>
      </c>
      <c r="DJH335" s="535">
        <f t="shared" si="2574"/>
        <v>0</v>
      </c>
      <c r="DJI335" s="535">
        <f t="shared" si="2574"/>
        <v>0</v>
      </c>
      <c r="DJJ335" s="535">
        <f t="shared" si="2574"/>
        <v>0</v>
      </c>
      <c r="DJK335" s="2"/>
      <c r="DJL335" s="402"/>
      <c r="DJM335" s="533" t="s">
        <v>288</v>
      </c>
      <c r="DJN335" s="2"/>
      <c r="DJO335" s="535">
        <f t="shared" ref="DJO335:DJR335" si="2575">DJO302+DJO315+DJO328</f>
        <v>0</v>
      </c>
      <c r="DJP335" s="535">
        <f t="shared" si="2575"/>
        <v>0</v>
      </c>
      <c r="DJQ335" s="535">
        <f t="shared" si="2575"/>
        <v>0</v>
      </c>
      <c r="DJR335" s="535">
        <f t="shared" si="2575"/>
        <v>0</v>
      </c>
      <c r="DJS335" s="2"/>
      <c r="DJT335" s="402"/>
      <c r="DJU335" s="533" t="s">
        <v>288</v>
      </c>
      <c r="DJV335" s="2"/>
      <c r="DJW335" s="535">
        <f t="shared" ref="DJW335:DJZ335" si="2576">DJW302+DJW315+DJW328</f>
        <v>0</v>
      </c>
      <c r="DJX335" s="535">
        <f t="shared" si="2576"/>
        <v>0</v>
      </c>
      <c r="DJY335" s="535">
        <f t="shared" si="2576"/>
        <v>0</v>
      </c>
      <c r="DJZ335" s="535">
        <f t="shared" si="2576"/>
        <v>0</v>
      </c>
      <c r="DKA335" s="2"/>
      <c r="DKB335" s="402"/>
      <c r="DKC335" s="533" t="s">
        <v>288</v>
      </c>
      <c r="DKD335" s="2"/>
      <c r="DKE335" s="535">
        <f t="shared" ref="DKE335:DKH335" si="2577">DKE302+DKE315+DKE328</f>
        <v>0</v>
      </c>
      <c r="DKF335" s="535">
        <f t="shared" si="2577"/>
        <v>0</v>
      </c>
      <c r="DKG335" s="535">
        <f t="shared" si="2577"/>
        <v>0</v>
      </c>
      <c r="DKH335" s="535">
        <f t="shared" si="2577"/>
        <v>0</v>
      </c>
      <c r="DKI335" s="2"/>
      <c r="DKJ335" s="402"/>
      <c r="DKK335" s="533" t="s">
        <v>288</v>
      </c>
      <c r="DKL335" s="2"/>
      <c r="DKM335" s="535">
        <f t="shared" ref="DKM335:DKP335" si="2578">DKM302+DKM315+DKM328</f>
        <v>0</v>
      </c>
      <c r="DKN335" s="535">
        <f t="shared" si="2578"/>
        <v>0</v>
      </c>
      <c r="DKO335" s="535">
        <f t="shared" si="2578"/>
        <v>0</v>
      </c>
      <c r="DKP335" s="535">
        <f t="shared" si="2578"/>
        <v>0</v>
      </c>
      <c r="DKQ335" s="2"/>
      <c r="DKR335" s="402"/>
      <c r="DKS335" s="533" t="s">
        <v>288</v>
      </c>
      <c r="DKT335" s="2"/>
      <c r="DKU335" s="535">
        <f t="shared" ref="DKU335:DKX335" si="2579">DKU302+DKU315+DKU328</f>
        <v>0</v>
      </c>
      <c r="DKV335" s="535">
        <f t="shared" si="2579"/>
        <v>0</v>
      </c>
      <c r="DKW335" s="535">
        <f t="shared" si="2579"/>
        <v>0</v>
      </c>
      <c r="DKX335" s="535">
        <f t="shared" si="2579"/>
        <v>0</v>
      </c>
      <c r="DKY335" s="2"/>
      <c r="DKZ335" s="402"/>
      <c r="DLA335" s="533" t="s">
        <v>288</v>
      </c>
      <c r="DLB335" s="2"/>
      <c r="DLC335" s="535">
        <f t="shared" ref="DLC335:DLF335" si="2580">DLC302+DLC315+DLC328</f>
        <v>0</v>
      </c>
      <c r="DLD335" s="535">
        <f t="shared" si="2580"/>
        <v>0</v>
      </c>
      <c r="DLE335" s="535">
        <f t="shared" si="2580"/>
        <v>0</v>
      </c>
      <c r="DLF335" s="535">
        <f t="shared" si="2580"/>
        <v>0</v>
      </c>
      <c r="DLG335" s="2"/>
      <c r="DLH335" s="402"/>
      <c r="DLI335" s="533" t="s">
        <v>288</v>
      </c>
      <c r="DLJ335" s="2"/>
      <c r="DLK335" s="535">
        <f t="shared" ref="DLK335:DLN335" si="2581">DLK302+DLK315+DLK328</f>
        <v>0</v>
      </c>
      <c r="DLL335" s="535">
        <f t="shared" si="2581"/>
        <v>0</v>
      </c>
      <c r="DLM335" s="535">
        <f t="shared" si="2581"/>
        <v>0</v>
      </c>
      <c r="DLN335" s="535">
        <f t="shared" si="2581"/>
        <v>0</v>
      </c>
      <c r="DLO335" s="2"/>
      <c r="DLP335" s="402"/>
      <c r="DLQ335" s="533" t="s">
        <v>288</v>
      </c>
      <c r="DLR335" s="2"/>
      <c r="DLS335" s="535">
        <f t="shared" ref="DLS335:DLV335" si="2582">DLS302+DLS315+DLS328</f>
        <v>0</v>
      </c>
      <c r="DLT335" s="535">
        <f t="shared" si="2582"/>
        <v>0</v>
      </c>
      <c r="DLU335" s="535">
        <f t="shared" si="2582"/>
        <v>0</v>
      </c>
      <c r="DLV335" s="535">
        <f t="shared" si="2582"/>
        <v>0</v>
      </c>
      <c r="DLW335" s="2"/>
      <c r="DLX335" s="402"/>
      <c r="DLY335" s="533" t="s">
        <v>288</v>
      </c>
      <c r="DLZ335" s="2"/>
      <c r="DMA335" s="535">
        <f t="shared" ref="DMA335:DMD335" si="2583">DMA302+DMA315+DMA328</f>
        <v>0</v>
      </c>
      <c r="DMB335" s="535">
        <f t="shared" si="2583"/>
        <v>0</v>
      </c>
      <c r="DMC335" s="535">
        <f t="shared" si="2583"/>
        <v>0</v>
      </c>
      <c r="DMD335" s="535">
        <f t="shared" si="2583"/>
        <v>0</v>
      </c>
      <c r="DME335" s="2"/>
      <c r="DMF335" s="402"/>
      <c r="DMG335" s="533" t="s">
        <v>288</v>
      </c>
      <c r="DMH335" s="2"/>
      <c r="DMI335" s="535">
        <f t="shared" ref="DMI335:DML335" si="2584">DMI302+DMI315+DMI328</f>
        <v>0</v>
      </c>
      <c r="DMJ335" s="535">
        <f t="shared" si="2584"/>
        <v>0</v>
      </c>
      <c r="DMK335" s="535">
        <f t="shared" si="2584"/>
        <v>0</v>
      </c>
      <c r="DML335" s="535">
        <f t="shared" si="2584"/>
        <v>0</v>
      </c>
      <c r="DMM335" s="2"/>
      <c r="DMN335" s="402"/>
      <c r="DMO335" s="533" t="s">
        <v>288</v>
      </c>
      <c r="DMP335" s="2"/>
      <c r="DMQ335" s="535">
        <f t="shared" ref="DMQ335:DMT335" si="2585">DMQ302+DMQ315+DMQ328</f>
        <v>0</v>
      </c>
      <c r="DMR335" s="535">
        <f t="shared" si="2585"/>
        <v>0</v>
      </c>
      <c r="DMS335" s="535">
        <f t="shared" si="2585"/>
        <v>0</v>
      </c>
      <c r="DMT335" s="535">
        <f t="shared" si="2585"/>
        <v>0</v>
      </c>
      <c r="DMU335" s="2"/>
      <c r="DMV335" s="402"/>
      <c r="DMW335" s="533" t="s">
        <v>288</v>
      </c>
      <c r="DMX335" s="2"/>
      <c r="DMY335" s="535">
        <f t="shared" ref="DMY335:DNB335" si="2586">DMY302+DMY315+DMY328</f>
        <v>0</v>
      </c>
      <c r="DMZ335" s="535">
        <f t="shared" si="2586"/>
        <v>0</v>
      </c>
      <c r="DNA335" s="535">
        <f t="shared" si="2586"/>
        <v>0</v>
      </c>
      <c r="DNB335" s="535">
        <f t="shared" si="2586"/>
        <v>0</v>
      </c>
      <c r="DNC335" s="2"/>
      <c r="DND335" s="402"/>
      <c r="DNE335" s="533" t="s">
        <v>288</v>
      </c>
      <c r="DNF335" s="2"/>
      <c r="DNG335" s="535">
        <f t="shared" ref="DNG335:DNJ335" si="2587">DNG302+DNG315+DNG328</f>
        <v>0</v>
      </c>
      <c r="DNH335" s="535">
        <f t="shared" si="2587"/>
        <v>0</v>
      </c>
      <c r="DNI335" s="535">
        <f t="shared" si="2587"/>
        <v>0</v>
      </c>
      <c r="DNJ335" s="535">
        <f t="shared" si="2587"/>
        <v>0</v>
      </c>
      <c r="DNK335" s="2"/>
      <c r="DNL335" s="402"/>
      <c r="DNM335" s="533" t="s">
        <v>288</v>
      </c>
      <c r="DNN335" s="2"/>
      <c r="DNO335" s="535">
        <f t="shared" ref="DNO335:DNR335" si="2588">DNO302+DNO315+DNO328</f>
        <v>0</v>
      </c>
      <c r="DNP335" s="535">
        <f t="shared" si="2588"/>
        <v>0</v>
      </c>
      <c r="DNQ335" s="535">
        <f t="shared" si="2588"/>
        <v>0</v>
      </c>
      <c r="DNR335" s="535">
        <f t="shared" si="2588"/>
        <v>0</v>
      </c>
      <c r="DNS335" s="2"/>
      <c r="DNT335" s="402"/>
      <c r="DNU335" s="533" t="s">
        <v>288</v>
      </c>
      <c r="DNV335" s="2"/>
      <c r="DNW335" s="535">
        <f t="shared" ref="DNW335:DNZ335" si="2589">DNW302+DNW315+DNW328</f>
        <v>0</v>
      </c>
      <c r="DNX335" s="535">
        <f t="shared" si="2589"/>
        <v>0</v>
      </c>
      <c r="DNY335" s="535">
        <f t="shared" si="2589"/>
        <v>0</v>
      </c>
      <c r="DNZ335" s="535">
        <f t="shared" si="2589"/>
        <v>0</v>
      </c>
      <c r="DOA335" s="2"/>
      <c r="DOB335" s="402"/>
      <c r="DOC335" s="533" t="s">
        <v>288</v>
      </c>
      <c r="DOD335" s="2"/>
      <c r="DOE335" s="535">
        <f t="shared" ref="DOE335:DOH335" si="2590">DOE302+DOE315+DOE328</f>
        <v>0</v>
      </c>
      <c r="DOF335" s="535">
        <f t="shared" si="2590"/>
        <v>0</v>
      </c>
      <c r="DOG335" s="535">
        <f t="shared" si="2590"/>
        <v>0</v>
      </c>
      <c r="DOH335" s="535">
        <f t="shared" si="2590"/>
        <v>0</v>
      </c>
      <c r="DOI335" s="2"/>
      <c r="DOJ335" s="402"/>
      <c r="DOK335" s="533" t="s">
        <v>288</v>
      </c>
      <c r="DOL335" s="2"/>
      <c r="DOM335" s="535">
        <f t="shared" ref="DOM335:DOP335" si="2591">DOM302+DOM315+DOM328</f>
        <v>0</v>
      </c>
      <c r="DON335" s="535">
        <f t="shared" si="2591"/>
        <v>0</v>
      </c>
      <c r="DOO335" s="535">
        <f t="shared" si="2591"/>
        <v>0</v>
      </c>
      <c r="DOP335" s="535">
        <f t="shared" si="2591"/>
        <v>0</v>
      </c>
      <c r="DOQ335" s="2"/>
      <c r="DOR335" s="402"/>
      <c r="DOS335" s="533" t="s">
        <v>288</v>
      </c>
      <c r="DOT335" s="2"/>
      <c r="DOU335" s="535">
        <f t="shared" ref="DOU335:DOX335" si="2592">DOU302+DOU315+DOU328</f>
        <v>0</v>
      </c>
      <c r="DOV335" s="535">
        <f t="shared" si="2592"/>
        <v>0</v>
      </c>
      <c r="DOW335" s="535">
        <f t="shared" si="2592"/>
        <v>0</v>
      </c>
      <c r="DOX335" s="535">
        <f t="shared" si="2592"/>
        <v>0</v>
      </c>
      <c r="DOY335" s="2"/>
      <c r="DOZ335" s="402"/>
      <c r="DPA335" s="533" t="s">
        <v>288</v>
      </c>
      <c r="DPB335" s="2"/>
      <c r="DPC335" s="535">
        <f t="shared" ref="DPC335:DPF335" si="2593">DPC302+DPC315+DPC328</f>
        <v>0</v>
      </c>
      <c r="DPD335" s="535">
        <f t="shared" si="2593"/>
        <v>0</v>
      </c>
      <c r="DPE335" s="535">
        <f t="shared" si="2593"/>
        <v>0</v>
      </c>
      <c r="DPF335" s="535">
        <f t="shared" si="2593"/>
        <v>0</v>
      </c>
      <c r="DPG335" s="2"/>
      <c r="DPH335" s="402"/>
      <c r="DPI335" s="533" t="s">
        <v>288</v>
      </c>
      <c r="DPJ335" s="2"/>
      <c r="DPK335" s="535">
        <f t="shared" ref="DPK335:DPN335" si="2594">DPK302+DPK315+DPK328</f>
        <v>0</v>
      </c>
      <c r="DPL335" s="535">
        <f t="shared" si="2594"/>
        <v>0</v>
      </c>
      <c r="DPM335" s="535">
        <f t="shared" si="2594"/>
        <v>0</v>
      </c>
      <c r="DPN335" s="535">
        <f t="shared" si="2594"/>
        <v>0</v>
      </c>
      <c r="DPO335" s="2"/>
      <c r="DPP335" s="402"/>
      <c r="DPQ335" s="533" t="s">
        <v>288</v>
      </c>
      <c r="DPR335" s="2"/>
      <c r="DPS335" s="535">
        <f t="shared" ref="DPS335:DPV335" si="2595">DPS302+DPS315+DPS328</f>
        <v>0</v>
      </c>
      <c r="DPT335" s="535">
        <f t="shared" si="2595"/>
        <v>0</v>
      </c>
      <c r="DPU335" s="535">
        <f t="shared" si="2595"/>
        <v>0</v>
      </c>
      <c r="DPV335" s="535">
        <f t="shared" si="2595"/>
        <v>0</v>
      </c>
      <c r="DPW335" s="2"/>
      <c r="DPX335" s="402"/>
      <c r="DPY335" s="533" t="s">
        <v>288</v>
      </c>
      <c r="DPZ335" s="2"/>
      <c r="DQA335" s="535">
        <f t="shared" ref="DQA335:DQD335" si="2596">DQA302+DQA315+DQA328</f>
        <v>0</v>
      </c>
      <c r="DQB335" s="535">
        <f t="shared" si="2596"/>
        <v>0</v>
      </c>
      <c r="DQC335" s="535">
        <f t="shared" si="2596"/>
        <v>0</v>
      </c>
      <c r="DQD335" s="535">
        <f t="shared" si="2596"/>
        <v>0</v>
      </c>
      <c r="DQE335" s="2"/>
      <c r="DQF335" s="402"/>
      <c r="DQG335" s="533" t="s">
        <v>288</v>
      </c>
      <c r="DQH335" s="2"/>
      <c r="DQI335" s="535">
        <f t="shared" ref="DQI335:DQL335" si="2597">DQI302+DQI315+DQI328</f>
        <v>0</v>
      </c>
      <c r="DQJ335" s="535">
        <f t="shared" si="2597"/>
        <v>0</v>
      </c>
      <c r="DQK335" s="535">
        <f t="shared" si="2597"/>
        <v>0</v>
      </c>
      <c r="DQL335" s="535">
        <f t="shared" si="2597"/>
        <v>0</v>
      </c>
      <c r="DQM335" s="2"/>
      <c r="DQN335" s="402"/>
      <c r="DQO335" s="533" t="s">
        <v>288</v>
      </c>
      <c r="DQP335" s="2"/>
      <c r="DQQ335" s="535">
        <f t="shared" ref="DQQ335:DQT335" si="2598">DQQ302+DQQ315+DQQ328</f>
        <v>0</v>
      </c>
      <c r="DQR335" s="535">
        <f t="shared" si="2598"/>
        <v>0</v>
      </c>
      <c r="DQS335" s="535">
        <f t="shared" si="2598"/>
        <v>0</v>
      </c>
      <c r="DQT335" s="535">
        <f t="shared" si="2598"/>
        <v>0</v>
      </c>
      <c r="DQU335" s="2"/>
      <c r="DQV335" s="402"/>
      <c r="DQW335" s="533" t="s">
        <v>288</v>
      </c>
      <c r="DQX335" s="2"/>
      <c r="DQY335" s="535">
        <f t="shared" ref="DQY335:DRB335" si="2599">DQY302+DQY315+DQY328</f>
        <v>0</v>
      </c>
      <c r="DQZ335" s="535">
        <f t="shared" si="2599"/>
        <v>0</v>
      </c>
      <c r="DRA335" s="535">
        <f t="shared" si="2599"/>
        <v>0</v>
      </c>
      <c r="DRB335" s="535">
        <f t="shared" si="2599"/>
        <v>0</v>
      </c>
      <c r="DRC335" s="2"/>
      <c r="DRD335" s="402"/>
      <c r="DRE335" s="533" t="s">
        <v>288</v>
      </c>
      <c r="DRF335" s="2"/>
      <c r="DRG335" s="535">
        <f t="shared" ref="DRG335:DRJ335" si="2600">DRG302+DRG315+DRG328</f>
        <v>0</v>
      </c>
      <c r="DRH335" s="535">
        <f t="shared" si="2600"/>
        <v>0</v>
      </c>
      <c r="DRI335" s="535">
        <f t="shared" si="2600"/>
        <v>0</v>
      </c>
      <c r="DRJ335" s="535">
        <f t="shared" si="2600"/>
        <v>0</v>
      </c>
      <c r="DRK335" s="2"/>
      <c r="DRL335" s="402"/>
      <c r="DRM335" s="533" t="s">
        <v>288</v>
      </c>
      <c r="DRN335" s="2"/>
      <c r="DRO335" s="535">
        <f t="shared" ref="DRO335:DRR335" si="2601">DRO302+DRO315+DRO328</f>
        <v>0</v>
      </c>
      <c r="DRP335" s="535">
        <f t="shared" si="2601"/>
        <v>0</v>
      </c>
      <c r="DRQ335" s="535">
        <f t="shared" si="2601"/>
        <v>0</v>
      </c>
      <c r="DRR335" s="535">
        <f t="shared" si="2601"/>
        <v>0</v>
      </c>
      <c r="DRS335" s="2"/>
      <c r="DRT335" s="402"/>
      <c r="DRU335" s="533" t="s">
        <v>288</v>
      </c>
      <c r="DRV335" s="2"/>
      <c r="DRW335" s="535">
        <f t="shared" ref="DRW335:DRZ335" si="2602">DRW302+DRW315+DRW328</f>
        <v>0</v>
      </c>
      <c r="DRX335" s="535">
        <f t="shared" si="2602"/>
        <v>0</v>
      </c>
      <c r="DRY335" s="535">
        <f t="shared" si="2602"/>
        <v>0</v>
      </c>
      <c r="DRZ335" s="535">
        <f t="shared" si="2602"/>
        <v>0</v>
      </c>
      <c r="DSA335" s="2"/>
      <c r="DSB335" s="402"/>
      <c r="DSC335" s="533" t="s">
        <v>288</v>
      </c>
      <c r="DSD335" s="2"/>
      <c r="DSE335" s="535">
        <f t="shared" ref="DSE335:DSH335" si="2603">DSE302+DSE315+DSE328</f>
        <v>0</v>
      </c>
      <c r="DSF335" s="535">
        <f t="shared" si="2603"/>
        <v>0</v>
      </c>
      <c r="DSG335" s="535">
        <f t="shared" si="2603"/>
        <v>0</v>
      </c>
      <c r="DSH335" s="535">
        <f t="shared" si="2603"/>
        <v>0</v>
      </c>
      <c r="DSI335" s="2"/>
      <c r="DSJ335" s="402"/>
      <c r="DSK335" s="533" t="s">
        <v>288</v>
      </c>
      <c r="DSL335" s="2"/>
      <c r="DSM335" s="535">
        <f t="shared" ref="DSM335:DSP335" si="2604">DSM302+DSM315+DSM328</f>
        <v>0</v>
      </c>
      <c r="DSN335" s="535">
        <f t="shared" si="2604"/>
        <v>0</v>
      </c>
      <c r="DSO335" s="535">
        <f t="shared" si="2604"/>
        <v>0</v>
      </c>
      <c r="DSP335" s="535">
        <f t="shared" si="2604"/>
        <v>0</v>
      </c>
      <c r="DSQ335" s="2"/>
      <c r="DSR335" s="402"/>
      <c r="DSS335" s="533" t="s">
        <v>288</v>
      </c>
      <c r="DST335" s="2"/>
      <c r="DSU335" s="535">
        <f t="shared" ref="DSU335:DSX335" si="2605">DSU302+DSU315+DSU328</f>
        <v>0</v>
      </c>
      <c r="DSV335" s="535">
        <f t="shared" si="2605"/>
        <v>0</v>
      </c>
      <c r="DSW335" s="535">
        <f t="shared" si="2605"/>
        <v>0</v>
      </c>
      <c r="DSX335" s="535">
        <f t="shared" si="2605"/>
        <v>0</v>
      </c>
      <c r="DSY335" s="2"/>
      <c r="DSZ335" s="402"/>
      <c r="DTA335" s="533" t="s">
        <v>288</v>
      </c>
      <c r="DTB335" s="2"/>
      <c r="DTC335" s="535">
        <f t="shared" ref="DTC335:DTF335" si="2606">DTC302+DTC315+DTC328</f>
        <v>0</v>
      </c>
      <c r="DTD335" s="535">
        <f t="shared" si="2606"/>
        <v>0</v>
      </c>
      <c r="DTE335" s="535">
        <f t="shared" si="2606"/>
        <v>0</v>
      </c>
      <c r="DTF335" s="535">
        <f t="shared" si="2606"/>
        <v>0</v>
      </c>
      <c r="DTG335" s="2"/>
      <c r="DTH335" s="402"/>
      <c r="DTI335" s="533" t="s">
        <v>288</v>
      </c>
      <c r="DTJ335" s="2"/>
      <c r="DTK335" s="535">
        <f t="shared" ref="DTK335:DTN335" si="2607">DTK302+DTK315+DTK328</f>
        <v>0</v>
      </c>
      <c r="DTL335" s="535">
        <f t="shared" si="2607"/>
        <v>0</v>
      </c>
      <c r="DTM335" s="535">
        <f t="shared" si="2607"/>
        <v>0</v>
      </c>
      <c r="DTN335" s="535">
        <f t="shared" si="2607"/>
        <v>0</v>
      </c>
      <c r="DTO335" s="2"/>
      <c r="DTP335" s="402"/>
      <c r="DTQ335" s="533" t="s">
        <v>288</v>
      </c>
      <c r="DTR335" s="2"/>
      <c r="DTS335" s="535">
        <f t="shared" ref="DTS335:DTV335" si="2608">DTS302+DTS315+DTS328</f>
        <v>0</v>
      </c>
      <c r="DTT335" s="535">
        <f t="shared" si="2608"/>
        <v>0</v>
      </c>
      <c r="DTU335" s="535">
        <f t="shared" si="2608"/>
        <v>0</v>
      </c>
      <c r="DTV335" s="535">
        <f t="shared" si="2608"/>
        <v>0</v>
      </c>
      <c r="DTW335" s="2"/>
      <c r="DTX335" s="402"/>
      <c r="DTY335" s="533" t="s">
        <v>288</v>
      </c>
      <c r="DTZ335" s="2"/>
      <c r="DUA335" s="535">
        <f t="shared" ref="DUA335:DUD335" si="2609">DUA302+DUA315+DUA328</f>
        <v>0</v>
      </c>
      <c r="DUB335" s="535">
        <f t="shared" si="2609"/>
        <v>0</v>
      </c>
      <c r="DUC335" s="535">
        <f t="shared" si="2609"/>
        <v>0</v>
      </c>
      <c r="DUD335" s="535">
        <f t="shared" si="2609"/>
        <v>0</v>
      </c>
      <c r="DUE335" s="2"/>
      <c r="DUF335" s="402"/>
      <c r="DUG335" s="533" t="s">
        <v>288</v>
      </c>
      <c r="DUH335" s="2"/>
      <c r="DUI335" s="535">
        <f t="shared" ref="DUI335:DUL335" si="2610">DUI302+DUI315+DUI328</f>
        <v>0</v>
      </c>
      <c r="DUJ335" s="535">
        <f t="shared" si="2610"/>
        <v>0</v>
      </c>
      <c r="DUK335" s="535">
        <f t="shared" si="2610"/>
        <v>0</v>
      </c>
      <c r="DUL335" s="535">
        <f t="shared" si="2610"/>
        <v>0</v>
      </c>
      <c r="DUM335" s="2"/>
      <c r="DUN335" s="402"/>
      <c r="DUO335" s="533" t="s">
        <v>288</v>
      </c>
      <c r="DUP335" s="2"/>
      <c r="DUQ335" s="535">
        <f t="shared" ref="DUQ335:DUT335" si="2611">DUQ302+DUQ315+DUQ328</f>
        <v>0</v>
      </c>
      <c r="DUR335" s="535">
        <f t="shared" si="2611"/>
        <v>0</v>
      </c>
      <c r="DUS335" s="535">
        <f t="shared" si="2611"/>
        <v>0</v>
      </c>
      <c r="DUT335" s="535">
        <f t="shared" si="2611"/>
        <v>0</v>
      </c>
      <c r="DUU335" s="2"/>
      <c r="DUV335" s="402"/>
      <c r="DUW335" s="533" t="s">
        <v>288</v>
      </c>
      <c r="DUX335" s="2"/>
      <c r="DUY335" s="535">
        <f t="shared" ref="DUY335:DVB335" si="2612">DUY302+DUY315+DUY328</f>
        <v>0</v>
      </c>
      <c r="DUZ335" s="535">
        <f t="shared" si="2612"/>
        <v>0</v>
      </c>
      <c r="DVA335" s="535">
        <f t="shared" si="2612"/>
        <v>0</v>
      </c>
      <c r="DVB335" s="535">
        <f t="shared" si="2612"/>
        <v>0</v>
      </c>
      <c r="DVC335" s="2"/>
      <c r="DVD335" s="402"/>
      <c r="DVE335" s="533" t="s">
        <v>288</v>
      </c>
      <c r="DVF335" s="2"/>
      <c r="DVG335" s="535">
        <f t="shared" ref="DVG335:DVJ335" si="2613">DVG302+DVG315+DVG328</f>
        <v>0</v>
      </c>
      <c r="DVH335" s="535">
        <f t="shared" si="2613"/>
        <v>0</v>
      </c>
      <c r="DVI335" s="535">
        <f t="shared" si="2613"/>
        <v>0</v>
      </c>
      <c r="DVJ335" s="535">
        <f t="shared" si="2613"/>
        <v>0</v>
      </c>
      <c r="DVK335" s="2"/>
      <c r="DVL335" s="402"/>
      <c r="DVM335" s="533" t="s">
        <v>288</v>
      </c>
      <c r="DVN335" s="2"/>
      <c r="DVO335" s="535">
        <f t="shared" ref="DVO335:DVR335" si="2614">DVO302+DVO315+DVO328</f>
        <v>0</v>
      </c>
      <c r="DVP335" s="535">
        <f t="shared" si="2614"/>
        <v>0</v>
      </c>
      <c r="DVQ335" s="535">
        <f t="shared" si="2614"/>
        <v>0</v>
      </c>
      <c r="DVR335" s="535">
        <f t="shared" si="2614"/>
        <v>0</v>
      </c>
      <c r="DVS335" s="2"/>
      <c r="DVT335" s="402"/>
      <c r="DVU335" s="533" t="s">
        <v>288</v>
      </c>
      <c r="DVV335" s="2"/>
      <c r="DVW335" s="535">
        <f t="shared" ref="DVW335:DVZ335" si="2615">DVW302+DVW315+DVW328</f>
        <v>0</v>
      </c>
      <c r="DVX335" s="535">
        <f t="shared" si="2615"/>
        <v>0</v>
      </c>
      <c r="DVY335" s="535">
        <f t="shared" si="2615"/>
        <v>0</v>
      </c>
      <c r="DVZ335" s="535">
        <f t="shared" si="2615"/>
        <v>0</v>
      </c>
      <c r="DWA335" s="2"/>
      <c r="DWB335" s="402"/>
      <c r="DWC335" s="533" t="s">
        <v>288</v>
      </c>
      <c r="DWD335" s="2"/>
      <c r="DWE335" s="535">
        <f t="shared" ref="DWE335:DWH335" si="2616">DWE302+DWE315+DWE328</f>
        <v>0</v>
      </c>
      <c r="DWF335" s="535">
        <f t="shared" si="2616"/>
        <v>0</v>
      </c>
      <c r="DWG335" s="535">
        <f t="shared" si="2616"/>
        <v>0</v>
      </c>
      <c r="DWH335" s="535">
        <f t="shared" si="2616"/>
        <v>0</v>
      </c>
      <c r="DWI335" s="2"/>
      <c r="DWJ335" s="402"/>
      <c r="DWK335" s="533" t="s">
        <v>288</v>
      </c>
      <c r="DWL335" s="2"/>
      <c r="DWM335" s="535">
        <f t="shared" ref="DWM335:DWP335" si="2617">DWM302+DWM315+DWM328</f>
        <v>0</v>
      </c>
      <c r="DWN335" s="535">
        <f t="shared" si="2617"/>
        <v>0</v>
      </c>
      <c r="DWO335" s="535">
        <f t="shared" si="2617"/>
        <v>0</v>
      </c>
      <c r="DWP335" s="535">
        <f t="shared" si="2617"/>
        <v>0</v>
      </c>
      <c r="DWQ335" s="2"/>
      <c r="DWR335" s="402"/>
      <c r="DWS335" s="533" t="s">
        <v>288</v>
      </c>
      <c r="DWT335" s="2"/>
      <c r="DWU335" s="535">
        <f t="shared" ref="DWU335:DWX335" si="2618">DWU302+DWU315+DWU328</f>
        <v>0</v>
      </c>
      <c r="DWV335" s="535">
        <f t="shared" si="2618"/>
        <v>0</v>
      </c>
      <c r="DWW335" s="535">
        <f t="shared" si="2618"/>
        <v>0</v>
      </c>
      <c r="DWX335" s="535">
        <f t="shared" si="2618"/>
        <v>0</v>
      </c>
      <c r="DWY335" s="2"/>
      <c r="DWZ335" s="402"/>
      <c r="DXA335" s="533" t="s">
        <v>288</v>
      </c>
      <c r="DXB335" s="2"/>
      <c r="DXC335" s="535">
        <f t="shared" ref="DXC335:DXF335" si="2619">DXC302+DXC315+DXC328</f>
        <v>0</v>
      </c>
      <c r="DXD335" s="535">
        <f t="shared" si="2619"/>
        <v>0</v>
      </c>
      <c r="DXE335" s="535">
        <f t="shared" si="2619"/>
        <v>0</v>
      </c>
      <c r="DXF335" s="535">
        <f t="shared" si="2619"/>
        <v>0</v>
      </c>
      <c r="DXG335" s="2"/>
      <c r="DXH335" s="402"/>
      <c r="DXI335" s="533" t="s">
        <v>288</v>
      </c>
      <c r="DXJ335" s="2"/>
      <c r="DXK335" s="535">
        <f t="shared" ref="DXK335:DXN335" si="2620">DXK302+DXK315+DXK328</f>
        <v>0</v>
      </c>
      <c r="DXL335" s="535">
        <f t="shared" si="2620"/>
        <v>0</v>
      </c>
      <c r="DXM335" s="535">
        <f t="shared" si="2620"/>
        <v>0</v>
      </c>
      <c r="DXN335" s="535">
        <f t="shared" si="2620"/>
        <v>0</v>
      </c>
      <c r="DXO335" s="2"/>
      <c r="DXP335" s="402"/>
      <c r="DXQ335" s="533" t="s">
        <v>288</v>
      </c>
      <c r="DXR335" s="2"/>
      <c r="DXS335" s="535">
        <f t="shared" ref="DXS335:DXV335" si="2621">DXS302+DXS315+DXS328</f>
        <v>0</v>
      </c>
      <c r="DXT335" s="535">
        <f t="shared" si="2621"/>
        <v>0</v>
      </c>
      <c r="DXU335" s="535">
        <f t="shared" si="2621"/>
        <v>0</v>
      </c>
      <c r="DXV335" s="535">
        <f t="shared" si="2621"/>
        <v>0</v>
      </c>
      <c r="DXW335" s="2"/>
      <c r="DXX335" s="402"/>
      <c r="DXY335" s="533" t="s">
        <v>288</v>
      </c>
      <c r="DXZ335" s="2"/>
      <c r="DYA335" s="535">
        <f t="shared" ref="DYA335:DYD335" si="2622">DYA302+DYA315+DYA328</f>
        <v>0</v>
      </c>
      <c r="DYB335" s="535">
        <f t="shared" si="2622"/>
        <v>0</v>
      </c>
      <c r="DYC335" s="535">
        <f t="shared" si="2622"/>
        <v>0</v>
      </c>
      <c r="DYD335" s="535">
        <f t="shared" si="2622"/>
        <v>0</v>
      </c>
      <c r="DYE335" s="2"/>
      <c r="DYF335" s="402"/>
      <c r="DYG335" s="533" t="s">
        <v>288</v>
      </c>
      <c r="DYH335" s="2"/>
      <c r="DYI335" s="535">
        <f t="shared" ref="DYI335:DYL335" si="2623">DYI302+DYI315+DYI328</f>
        <v>0</v>
      </c>
      <c r="DYJ335" s="535">
        <f t="shared" si="2623"/>
        <v>0</v>
      </c>
      <c r="DYK335" s="535">
        <f t="shared" si="2623"/>
        <v>0</v>
      </c>
      <c r="DYL335" s="535">
        <f t="shared" si="2623"/>
        <v>0</v>
      </c>
      <c r="DYM335" s="2"/>
      <c r="DYN335" s="402"/>
      <c r="DYO335" s="533" t="s">
        <v>288</v>
      </c>
      <c r="DYP335" s="2"/>
      <c r="DYQ335" s="535">
        <f t="shared" ref="DYQ335:DYT335" si="2624">DYQ302+DYQ315+DYQ328</f>
        <v>0</v>
      </c>
      <c r="DYR335" s="535">
        <f t="shared" si="2624"/>
        <v>0</v>
      </c>
      <c r="DYS335" s="535">
        <f t="shared" si="2624"/>
        <v>0</v>
      </c>
      <c r="DYT335" s="535">
        <f t="shared" si="2624"/>
        <v>0</v>
      </c>
      <c r="DYU335" s="2"/>
      <c r="DYV335" s="402"/>
      <c r="DYW335" s="533" t="s">
        <v>288</v>
      </c>
      <c r="DYX335" s="2"/>
      <c r="DYY335" s="535">
        <f t="shared" ref="DYY335:DZB335" si="2625">DYY302+DYY315+DYY328</f>
        <v>0</v>
      </c>
      <c r="DYZ335" s="535">
        <f t="shared" si="2625"/>
        <v>0</v>
      </c>
      <c r="DZA335" s="535">
        <f t="shared" si="2625"/>
        <v>0</v>
      </c>
      <c r="DZB335" s="535">
        <f t="shared" si="2625"/>
        <v>0</v>
      </c>
      <c r="DZC335" s="2"/>
      <c r="DZD335" s="402"/>
      <c r="DZE335" s="533" t="s">
        <v>288</v>
      </c>
      <c r="DZF335" s="2"/>
      <c r="DZG335" s="535">
        <f t="shared" ref="DZG335:DZJ335" si="2626">DZG302+DZG315+DZG328</f>
        <v>0</v>
      </c>
      <c r="DZH335" s="535">
        <f t="shared" si="2626"/>
        <v>0</v>
      </c>
      <c r="DZI335" s="535">
        <f t="shared" si="2626"/>
        <v>0</v>
      </c>
      <c r="DZJ335" s="535">
        <f t="shared" si="2626"/>
        <v>0</v>
      </c>
      <c r="DZK335" s="2"/>
      <c r="DZL335" s="402"/>
      <c r="DZM335" s="533" t="s">
        <v>288</v>
      </c>
      <c r="DZN335" s="2"/>
      <c r="DZO335" s="535">
        <f t="shared" ref="DZO335:DZR335" si="2627">DZO302+DZO315+DZO328</f>
        <v>0</v>
      </c>
      <c r="DZP335" s="535">
        <f t="shared" si="2627"/>
        <v>0</v>
      </c>
      <c r="DZQ335" s="535">
        <f t="shared" si="2627"/>
        <v>0</v>
      </c>
      <c r="DZR335" s="535">
        <f t="shared" si="2627"/>
        <v>0</v>
      </c>
      <c r="DZS335" s="2"/>
      <c r="DZT335" s="402"/>
      <c r="DZU335" s="533" t="s">
        <v>288</v>
      </c>
      <c r="DZV335" s="2"/>
      <c r="DZW335" s="535">
        <f t="shared" ref="DZW335:DZZ335" si="2628">DZW302+DZW315+DZW328</f>
        <v>0</v>
      </c>
      <c r="DZX335" s="535">
        <f t="shared" si="2628"/>
        <v>0</v>
      </c>
      <c r="DZY335" s="535">
        <f t="shared" si="2628"/>
        <v>0</v>
      </c>
      <c r="DZZ335" s="535">
        <f t="shared" si="2628"/>
        <v>0</v>
      </c>
      <c r="EAA335" s="2"/>
      <c r="EAB335" s="402"/>
      <c r="EAC335" s="533" t="s">
        <v>288</v>
      </c>
      <c r="EAD335" s="2"/>
      <c r="EAE335" s="535">
        <f t="shared" ref="EAE335:EAH335" si="2629">EAE302+EAE315+EAE328</f>
        <v>0</v>
      </c>
      <c r="EAF335" s="535">
        <f t="shared" si="2629"/>
        <v>0</v>
      </c>
      <c r="EAG335" s="535">
        <f t="shared" si="2629"/>
        <v>0</v>
      </c>
      <c r="EAH335" s="535">
        <f t="shared" si="2629"/>
        <v>0</v>
      </c>
      <c r="EAI335" s="2"/>
      <c r="EAJ335" s="402"/>
      <c r="EAK335" s="533" t="s">
        <v>288</v>
      </c>
      <c r="EAL335" s="2"/>
      <c r="EAM335" s="535">
        <f t="shared" ref="EAM335:EAP335" si="2630">EAM302+EAM315+EAM328</f>
        <v>0</v>
      </c>
      <c r="EAN335" s="535">
        <f t="shared" si="2630"/>
        <v>0</v>
      </c>
      <c r="EAO335" s="535">
        <f t="shared" si="2630"/>
        <v>0</v>
      </c>
      <c r="EAP335" s="535">
        <f t="shared" si="2630"/>
        <v>0</v>
      </c>
      <c r="EAQ335" s="2"/>
      <c r="EAR335" s="402"/>
      <c r="EAS335" s="533" t="s">
        <v>288</v>
      </c>
      <c r="EAT335" s="2"/>
      <c r="EAU335" s="535">
        <f t="shared" ref="EAU335:EAX335" si="2631">EAU302+EAU315+EAU328</f>
        <v>0</v>
      </c>
      <c r="EAV335" s="535">
        <f t="shared" si="2631"/>
        <v>0</v>
      </c>
      <c r="EAW335" s="535">
        <f t="shared" si="2631"/>
        <v>0</v>
      </c>
      <c r="EAX335" s="535">
        <f t="shared" si="2631"/>
        <v>0</v>
      </c>
      <c r="EAY335" s="2"/>
      <c r="EAZ335" s="402"/>
      <c r="EBA335" s="533" t="s">
        <v>288</v>
      </c>
      <c r="EBB335" s="2"/>
      <c r="EBC335" s="535">
        <f t="shared" ref="EBC335:EBF335" si="2632">EBC302+EBC315+EBC328</f>
        <v>0</v>
      </c>
      <c r="EBD335" s="535">
        <f t="shared" si="2632"/>
        <v>0</v>
      </c>
      <c r="EBE335" s="535">
        <f t="shared" si="2632"/>
        <v>0</v>
      </c>
      <c r="EBF335" s="535">
        <f t="shared" si="2632"/>
        <v>0</v>
      </c>
      <c r="EBG335" s="2"/>
      <c r="EBH335" s="402"/>
      <c r="EBI335" s="533" t="s">
        <v>288</v>
      </c>
      <c r="EBJ335" s="2"/>
      <c r="EBK335" s="535">
        <f t="shared" ref="EBK335:EBN335" si="2633">EBK302+EBK315+EBK328</f>
        <v>0</v>
      </c>
      <c r="EBL335" s="535">
        <f t="shared" si="2633"/>
        <v>0</v>
      </c>
      <c r="EBM335" s="535">
        <f t="shared" si="2633"/>
        <v>0</v>
      </c>
      <c r="EBN335" s="535">
        <f t="shared" si="2633"/>
        <v>0</v>
      </c>
      <c r="EBO335" s="2"/>
      <c r="EBP335" s="402"/>
      <c r="EBQ335" s="533" t="s">
        <v>288</v>
      </c>
      <c r="EBR335" s="2"/>
      <c r="EBS335" s="535">
        <f t="shared" ref="EBS335:EBV335" si="2634">EBS302+EBS315+EBS328</f>
        <v>0</v>
      </c>
      <c r="EBT335" s="535">
        <f t="shared" si="2634"/>
        <v>0</v>
      </c>
      <c r="EBU335" s="535">
        <f t="shared" si="2634"/>
        <v>0</v>
      </c>
      <c r="EBV335" s="535">
        <f t="shared" si="2634"/>
        <v>0</v>
      </c>
      <c r="EBW335" s="2"/>
      <c r="EBX335" s="402"/>
      <c r="EBY335" s="533" t="s">
        <v>288</v>
      </c>
      <c r="EBZ335" s="2"/>
      <c r="ECA335" s="535">
        <f t="shared" ref="ECA335:ECD335" si="2635">ECA302+ECA315+ECA328</f>
        <v>0</v>
      </c>
      <c r="ECB335" s="535">
        <f t="shared" si="2635"/>
        <v>0</v>
      </c>
      <c r="ECC335" s="535">
        <f t="shared" si="2635"/>
        <v>0</v>
      </c>
      <c r="ECD335" s="535">
        <f t="shared" si="2635"/>
        <v>0</v>
      </c>
      <c r="ECE335" s="2"/>
      <c r="ECF335" s="402"/>
      <c r="ECG335" s="533" t="s">
        <v>288</v>
      </c>
      <c r="ECH335" s="2"/>
      <c r="ECI335" s="535">
        <f t="shared" ref="ECI335:ECL335" si="2636">ECI302+ECI315+ECI328</f>
        <v>0</v>
      </c>
      <c r="ECJ335" s="535">
        <f t="shared" si="2636"/>
        <v>0</v>
      </c>
      <c r="ECK335" s="535">
        <f t="shared" si="2636"/>
        <v>0</v>
      </c>
      <c r="ECL335" s="535">
        <f t="shared" si="2636"/>
        <v>0</v>
      </c>
      <c r="ECM335" s="2"/>
      <c r="ECN335" s="402"/>
      <c r="ECO335" s="533" t="s">
        <v>288</v>
      </c>
      <c r="ECP335" s="2"/>
      <c r="ECQ335" s="535">
        <f t="shared" ref="ECQ335:ECT335" si="2637">ECQ302+ECQ315+ECQ328</f>
        <v>0</v>
      </c>
      <c r="ECR335" s="535">
        <f t="shared" si="2637"/>
        <v>0</v>
      </c>
      <c r="ECS335" s="535">
        <f t="shared" si="2637"/>
        <v>0</v>
      </c>
      <c r="ECT335" s="535">
        <f t="shared" si="2637"/>
        <v>0</v>
      </c>
      <c r="ECU335" s="2"/>
      <c r="ECV335" s="402"/>
      <c r="ECW335" s="533" t="s">
        <v>288</v>
      </c>
      <c r="ECX335" s="2"/>
      <c r="ECY335" s="535">
        <f t="shared" ref="ECY335:EDB335" si="2638">ECY302+ECY315+ECY328</f>
        <v>0</v>
      </c>
      <c r="ECZ335" s="535">
        <f t="shared" si="2638"/>
        <v>0</v>
      </c>
      <c r="EDA335" s="535">
        <f t="shared" si="2638"/>
        <v>0</v>
      </c>
      <c r="EDB335" s="535">
        <f t="shared" si="2638"/>
        <v>0</v>
      </c>
      <c r="EDC335" s="2"/>
      <c r="EDD335" s="402"/>
      <c r="EDE335" s="533" t="s">
        <v>288</v>
      </c>
      <c r="EDF335" s="2"/>
      <c r="EDG335" s="535">
        <f t="shared" ref="EDG335:EDJ335" si="2639">EDG302+EDG315+EDG328</f>
        <v>0</v>
      </c>
      <c r="EDH335" s="535">
        <f t="shared" si="2639"/>
        <v>0</v>
      </c>
      <c r="EDI335" s="535">
        <f t="shared" si="2639"/>
        <v>0</v>
      </c>
      <c r="EDJ335" s="535">
        <f t="shared" si="2639"/>
        <v>0</v>
      </c>
      <c r="EDK335" s="2"/>
      <c r="EDL335" s="402"/>
      <c r="EDM335" s="533" t="s">
        <v>288</v>
      </c>
      <c r="EDN335" s="2"/>
      <c r="EDO335" s="535">
        <f t="shared" ref="EDO335:EDR335" si="2640">EDO302+EDO315+EDO328</f>
        <v>0</v>
      </c>
      <c r="EDP335" s="535">
        <f t="shared" si="2640"/>
        <v>0</v>
      </c>
      <c r="EDQ335" s="535">
        <f t="shared" si="2640"/>
        <v>0</v>
      </c>
      <c r="EDR335" s="535">
        <f t="shared" si="2640"/>
        <v>0</v>
      </c>
      <c r="EDS335" s="2"/>
      <c r="EDT335" s="402"/>
      <c r="EDU335" s="533" t="s">
        <v>288</v>
      </c>
      <c r="EDV335" s="2"/>
      <c r="EDW335" s="535">
        <f t="shared" ref="EDW335:EDZ335" si="2641">EDW302+EDW315+EDW328</f>
        <v>0</v>
      </c>
      <c r="EDX335" s="535">
        <f t="shared" si="2641"/>
        <v>0</v>
      </c>
      <c r="EDY335" s="535">
        <f t="shared" si="2641"/>
        <v>0</v>
      </c>
      <c r="EDZ335" s="535">
        <f t="shared" si="2641"/>
        <v>0</v>
      </c>
      <c r="EEA335" s="2"/>
      <c r="EEB335" s="402"/>
      <c r="EEC335" s="533" t="s">
        <v>288</v>
      </c>
      <c r="EED335" s="2"/>
      <c r="EEE335" s="535">
        <f t="shared" ref="EEE335:EEH335" si="2642">EEE302+EEE315+EEE328</f>
        <v>0</v>
      </c>
      <c r="EEF335" s="535">
        <f t="shared" si="2642"/>
        <v>0</v>
      </c>
      <c r="EEG335" s="535">
        <f t="shared" si="2642"/>
        <v>0</v>
      </c>
      <c r="EEH335" s="535">
        <f t="shared" si="2642"/>
        <v>0</v>
      </c>
      <c r="EEI335" s="2"/>
      <c r="EEJ335" s="402"/>
      <c r="EEK335" s="533" t="s">
        <v>288</v>
      </c>
      <c r="EEL335" s="2"/>
      <c r="EEM335" s="535">
        <f t="shared" ref="EEM335:EEP335" si="2643">EEM302+EEM315+EEM328</f>
        <v>0</v>
      </c>
      <c r="EEN335" s="535">
        <f t="shared" si="2643"/>
        <v>0</v>
      </c>
      <c r="EEO335" s="535">
        <f t="shared" si="2643"/>
        <v>0</v>
      </c>
      <c r="EEP335" s="535">
        <f t="shared" si="2643"/>
        <v>0</v>
      </c>
      <c r="EEQ335" s="2"/>
      <c r="EER335" s="402"/>
      <c r="EES335" s="533" t="s">
        <v>288</v>
      </c>
      <c r="EET335" s="2"/>
      <c r="EEU335" s="535">
        <f t="shared" ref="EEU335:EEX335" si="2644">EEU302+EEU315+EEU328</f>
        <v>0</v>
      </c>
      <c r="EEV335" s="535">
        <f t="shared" si="2644"/>
        <v>0</v>
      </c>
      <c r="EEW335" s="535">
        <f t="shared" si="2644"/>
        <v>0</v>
      </c>
      <c r="EEX335" s="535">
        <f t="shared" si="2644"/>
        <v>0</v>
      </c>
      <c r="EEY335" s="2"/>
      <c r="EEZ335" s="402"/>
      <c r="EFA335" s="533" t="s">
        <v>288</v>
      </c>
      <c r="EFB335" s="2"/>
      <c r="EFC335" s="535">
        <f t="shared" ref="EFC335:EFF335" si="2645">EFC302+EFC315+EFC328</f>
        <v>0</v>
      </c>
      <c r="EFD335" s="535">
        <f t="shared" si="2645"/>
        <v>0</v>
      </c>
      <c r="EFE335" s="535">
        <f t="shared" si="2645"/>
        <v>0</v>
      </c>
      <c r="EFF335" s="535">
        <f t="shared" si="2645"/>
        <v>0</v>
      </c>
      <c r="EFG335" s="2"/>
      <c r="EFH335" s="402"/>
      <c r="EFI335" s="533" t="s">
        <v>288</v>
      </c>
      <c r="EFJ335" s="2"/>
      <c r="EFK335" s="535">
        <f t="shared" ref="EFK335:EFN335" si="2646">EFK302+EFK315+EFK328</f>
        <v>0</v>
      </c>
      <c r="EFL335" s="535">
        <f t="shared" si="2646"/>
        <v>0</v>
      </c>
      <c r="EFM335" s="535">
        <f t="shared" si="2646"/>
        <v>0</v>
      </c>
      <c r="EFN335" s="535">
        <f t="shared" si="2646"/>
        <v>0</v>
      </c>
      <c r="EFO335" s="2"/>
      <c r="EFP335" s="402"/>
      <c r="EFQ335" s="533" t="s">
        <v>288</v>
      </c>
      <c r="EFR335" s="2"/>
      <c r="EFS335" s="535">
        <f t="shared" ref="EFS335:EFV335" si="2647">EFS302+EFS315+EFS328</f>
        <v>0</v>
      </c>
      <c r="EFT335" s="535">
        <f t="shared" si="2647"/>
        <v>0</v>
      </c>
      <c r="EFU335" s="535">
        <f t="shared" si="2647"/>
        <v>0</v>
      </c>
      <c r="EFV335" s="535">
        <f t="shared" si="2647"/>
        <v>0</v>
      </c>
      <c r="EFW335" s="2"/>
      <c r="EFX335" s="402"/>
      <c r="EFY335" s="533" t="s">
        <v>288</v>
      </c>
      <c r="EFZ335" s="2"/>
      <c r="EGA335" s="535">
        <f t="shared" ref="EGA335:EGD335" si="2648">EGA302+EGA315+EGA328</f>
        <v>0</v>
      </c>
      <c r="EGB335" s="535">
        <f t="shared" si="2648"/>
        <v>0</v>
      </c>
      <c r="EGC335" s="535">
        <f t="shared" si="2648"/>
        <v>0</v>
      </c>
      <c r="EGD335" s="535">
        <f t="shared" si="2648"/>
        <v>0</v>
      </c>
      <c r="EGE335" s="2"/>
      <c r="EGF335" s="402"/>
      <c r="EGG335" s="533" t="s">
        <v>288</v>
      </c>
      <c r="EGH335" s="2"/>
      <c r="EGI335" s="535">
        <f t="shared" ref="EGI335:EGL335" si="2649">EGI302+EGI315+EGI328</f>
        <v>0</v>
      </c>
      <c r="EGJ335" s="535">
        <f t="shared" si="2649"/>
        <v>0</v>
      </c>
      <c r="EGK335" s="535">
        <f t="shared" si="2649"/>
        <v>0</v>
      </c>
      <c r="EGL335" s="535">
        <f t="shared" si="2649"/>
        <v>0</v>
      </c>
      <c r="EGM335" s="2"/>
      <c r="EGN335" s="402"/>
      <c r="EGO335" s="533" t="s">
        <v>288</v>
      </c>
      <c r="EGP335" s="2"/>
      <c r="EGQ335" s="535">
        <f t="shared" ref="EGQ335:EGT335" si="2650">EGQ302+EGQ315+EGQ328</f>
        <v>0</v>
      </c>
      <c r="EGR335" s="535">
        <f t="shared" si="2650"/>
        <v>0</v>
      </c>
      <c r="EGS335" s="535">
        <f t="shared" si="2650"/>
        <v>0</v>
      </c>
      <c r="EGT335" s="535">
        <f t="shared" si="2650"/>
        <v>0</v>
      </c>
      <c r="EGU335" s="2"/>
      <c r="EGV335" s="402"/>
      <c r="EGW335" s="533" t="s">
        <v>288</v>
      </c>
      <c r="EGX335" s="2"/>
      <c r="EGY335" s="535">
        <f t="shared" ref="EGY335:EHB335" si="2651">EGY302+EGY315+EGY328</f>
        <v>0</v>
      </c>
      <c r="EGZ335" s="535">
        <f t="shared" si="2651"/>
        <v>0</v>
      </c>
      <c r="EHA335" s="535">
        <f t="shared" si="2651"/>
        <v>0</v>
      </c>
      <c r="EHB335" s="535">
        <f t="shared" si="2651"/>
        <v>0</v>
      </c>
      <c r="EHC335" s="2"/>
      <c r="EHD335" s="402"/>
      <c r="EHE335" s="533" t="s">
        <v>288</v>
      </c>
      <c r="EHF335" s="2"/>
      <c r="EHG335" s="535">
        <f t="shared" ref="EHG335:EHJ335" si="2652">EHG302+EHG315+EHG328</f>
        <v>0</v>
      </c>
      <c r="EHH335" s="535">
        <f t="shared" si="2652"/>
        <v>0</v>
      </c>
      <c r="EHI335" s="535">
        <f t="shared" si="2652"/>
        <v>0</v>
      </c>
      <c r="EHJ335" s="535">
        <f t="shared" si="2652"/>
        <v>0</v>
      </c>
      <c r="EHK335" s="2"/>
      <c r="EHL335" s="402"/>
      <c r="EHM335" s="533" t="s">
        <v>288</v>
      </c>
      <c r="EHN335" s="2"/>
      <c r="EHO335" s="535">
        <f t="shared" ref="EHO335:EHR335" si="2653">EHO302+EHO315+EHO328</f>
        <v>0</v>
      </c>
      <c r="EHP335" s="535">
        <f t="shared" si="2653"/>
        <v>0</v>
      </c>
      <c r="EHQ335" s="535">
        <f t="shared" si="2653"/>
        <v>0</v>
      </c>
      <c r="EHR335" s="535">
        <f t="shared" si="2653"/>
        <v>0</v>
      </c>
      <c r="EHS335" s="2"/>
      <c r="EHT335" s="402"/>
      <c r="EHU335" s="533" t="s">
        <v>288</v>
      </c>
      <c r="EHV335" s="2"/>
      <c r="EHW335" s="535">
        <f t="shared" ref="EHW335:EHZ335" si="2654">EHW302+EHW315+EHW328</f>
        <v>0</v>
      </c>
      <c r="EHX335" s="535">
        <f t="shared" si="2654"/>
        <v>0</v>
      </c>
      <c r="EHY335" s="535">
        <f t="shared" si="2654"/>
        <v>0</v>
      </c>
      <c r="EHZ335" s="535">
        <f t="shared" si="2654"/>
        <v>0</v>
      </c>
      <c r="EIA335" s="2"/>
      <c r="EIB335" s="402"/>
      <c r="EIC335" s="533" t="s">
        <v>288</v>
      </c>
      <c r="EID335" s="2"/>
      <c r="EIE335" s="535">
        <f t="shared" ref="EIE335:EIH335" si="2655">EIE302+EIE315+EIE328</f>
        <v>0</v>
      </c>
      <c r="EIF335" s="535">
        <f t="shared" si="2655"/>
        <v>0</v>
      </c>
      <c r="EIG335" s="535">
        <f t="shared" si="2655"/>
        <v>0</v>
      </c>
      <c r="EIH335" s="535">
        <f t="shared" si="2655"/>
        <v>0</v>
      </c>
      <c r="EII335" s="2"/>
      <c r="EIJ335" s="402"/>
      <c r="EIK335" s="533" t="s">
        <v>288</v>
      </c>
      <c r="EIL335" s="2"/>
      <c r="EIM335" s="535">
        <f t="shared" ref="EIM335:EIP335" si="2656">EIM302+EIM315+EIM328</f>
        <v>0</v>
      </c>
      <c r="EIN335" s="535">
        <f t="shared" si="2656"/>
        <v>0</v>
      </c>
      <c r="EIO335" s="535">
        <f t="shared" si="2656"/>
        <v>0</v>
      </c>
      <c r="EIP335" s="535">
        <f t="shared" si="2656"/>
        <v>0</v>
      </c>
      <c r="EIQ335" s="2"/>
      <c r="EIR335" s="402"/>
      <c r="EIS335" s="533" t="s">
        <v>288</v>
      </c>
      <c r="EIT335" s="2"/>
      <c r="EIU335" s="535">
        <f t="shared" ref="EIU335:EIX335" si="2657">EIU302+EIU315+EIU328</f>
        <v>0</v>
      </c>
      <c r="EIV335" s="535">
        <f t="shared" si="2657"/>
        <v>0</v>
      </c>
      <c r="EIW335" s="535">
        <f t="shared" si="2657"/>
        <v>0</v>
      </c>
      <c r="EIX335" s="535">
        <f t="shared" si="2657"/>
        <v>0</v>
      </c>
      <c r="EIY335" s="2"/>
      <c r="EIZ335" s="402"/>
      <c r="EJA335" s="533" t="s">
        <v>288</v>
      </c>
      <c r="EJB335" s="2"/>
      <c r="EJC335" s="535">
        <f t="shared" ref="EJC335:EJF335" si="2658">EJC302+EJC315+EJC328</f>
        <v>0</v>
      </c>
      <c r="EJD335" s="535">
        <f t="shared" si="2658"/>
        <v>0</v>
      </c>
      <c r="EJE335" s="535">
        <f t="shared" si="2658"/>
        <v>0</v>
      </c>
      <c r="EJF335" s="535">
        <f t="shared" si="2658"/>
        <v>0</v>
      </c>
      <c r="EJG335" s="2"/>
      <c r="EJH335" s="402"/>
      <c r="EJI335" s="533" t="s">
        <v>288</v>
      </c>
      <c r="EJJ335" s="2"/>
      <c r="EJK335" s="535">
        <f t="shared" ref="EJK335:EJN335" si="2659">EJK302+EJK315+EJK328</f>
        <v>0</v>
      </c>
      <c r="EJL335" s="535">
        <f t="shared" si="2659"/>
        <v>0</v>
      </c>
      <c r="EJM335" s="535">
        <f t="shared" si="2659"/>
        <v>0</v>
      </c>
      <c r="EJN335" s="535">
        <f t="shared" si="2659"/>
        <v>0</v>
      </c>
      <c r="EJO335" s="2"/>
      <c r="EJP335" s="402"/>
      <c r="EJQ335" s="533" t="s">
        <v>288</v>
      </c>
      <c r="EJR335" s="2"/>
      <c r="EJS335" s="535">
        <f t="shared" ref="EJS335:EJV335" si="2660">EJS302+EJS315+EJS328</f>
        <v>0</v>
      </c>
      <c r="EJT335" s="535">
        <f t="shared" si="2660"/>
        <v>0</v>
      </c>
      <c r="EJU335" s="535">
        <f t="shared" si="2660"/>
        <v>0</v>
      </c>
      <c r="EJV335" s="535">
        <f t="shared" si="2660"/>
        <v>0</v>
      </c>
      <c r="EJW335" s="2"/>
      <c r="EJX335" s="402"/>
      <c r="EJY335" s="533" t="s">
        <v>288</v>
      </c>
      <c r="EJZ335" s="2"/>
      <c r="EKA335" s="535">
        <f t="shared" ref="EKA335:EKD335" si="2661">EKA302+EKA315+EKA328</f>
        <v>0</v>
      </c>
      <c r="EKB335" s="535">
        <f t="shared" si="2661"/>
        <v>0</v>
      </c>
      <c r="EKC335" s="535">
        <f t="shared" si="2661"/>
        <v>0</v>
      </c>
      <c r="EKD335" s="535">
        <f t="shared" si="2661"/>
        <v>0</v>
      </c>
      <c r="EKE335" s="2"/>
      <c r="EKF335" s="402"/>
      <c r="EKG335" s="533" t="s">
        <v>288</v>
      </c>
      <c r="EKH335" s="2"/>
      <c r="EKI335" s="535">
        <f t="shared" ref="EKI335:EKL335" si="2662">EKI302+EKI315+EKI328</f>
        <v>0</v>
      </c>
      <c r="EKJ335" s="535">
        <f t="shared" si="2662"/>
        <v>0</v>
      </c>
      <c r="EKK335" s="535">
        <f t="shared" si="2662"/>
        <v>0</v>
      </c>
      <c r="EKL335" s="535">
        <f t="shared" si="2662"/>
        <v>0</v>
      </c>
      <c r="EKM335" s="2"/>
      <c r="EKN335" s="402"/>
      <c r="EKO335" s="533" t="s">
        <v>288</v>
      </c>
      <c r="EKP335" s="2"/>
      <c r="EKQ335" s="535">
        <f t="shared" ref="EKQ335:EKT335" si="2663">EKQ302+EKQ315+EKQ328</f>
        <v>0</v>
      </c>
      <c r="EKR335" s="535">
        <f t="shared" si="2663"/>
        <v>0</v>
      </c>
      <c r="EKS335" s="535">
        <f t="shared" si="2663"/>
        <v>0</v>
      </c>
      <c r="EKT335" s="535">
        <f t="shared" si="2663"/>
        <v>0</v>
      </c>
      <c r="EKU335" s="2"/>
      <c r="EKV335" s="402"/>
      <c r="EKW335" s="533" t="s">
        <v>288</v>
      </c>
      <c r="EKX335" s="2"/>
      <c r="EKY335" s="535">
        <f t="shared" ref="EKY335:ELB335" si="2664">EKY302+EKY315+EKY328</f>
        <v>0</v>
      </c>
      <c r="EKZ335" s="535">
        <f t="shared" si="2664"/>
        <v>0</v>
      </c>
      <c r="ELA335" s="535">
        <f t="shared" si="2664"/>
        <v>0</v>
      </c>
      <c r="ELB335" s="535">
        <f t="shared" si="2664"/>
        <v>0</v>
      </c>
      <c r="ELC335" s="2"/>
      <c r="ELD335" s="402"/>
      <c r="ELE335" s="533" t="s">
        <v>288</v>
      </c>
      <c r="ELF335" s="2"/>
      <c r="ELG335" s="535">
        <f t="shared" ref="ELG335:ELJ335" si="2665">ELG302+ELG315+ELG328</f>
        <v>0</v>
      </c>
      <c r="ELH335" s="535">
        <f t="shared" si="2665"/>
        <v>0</v>
      </c>
      <c r="ELI335" s="535">
        <f t="shared" si="2665"/>
        <v>0</v>
      </c>
      <c r="ELJ335" s="535">
        <f t="shared" si="2665"/>
        <v>0</v>
      </c>
      <c r="ELK335" s="2"/>
      <c r="ELL335" s="402"/>
      <c r="ELM335" s="533" t="s">
        <v>288</v>
      </c>
      <c r="ELN335" s="2"/>
      <c r="ELO335" s="535">
        <f t="shared" ref="ELO335:ELR335" si="2666">ELO302+ELO315+ELO328</f>
        <v>0</v>
      </c>
      <c r="ELP335" s="535">
        <f t="shared" si="2666"/>
        <v>0</v>
      </c>
      <c r="ELQ335" s="535">
        <f t="shared" si="2666"/>
        <v>0</v>
      </c>
      <c r="ELR335" s="535">
        <f t="shared" si="2666"/>
        <v>0</v>
      </c>
      <c r="ELS335" s="2"/>
      <c r="ELT335" s="402"/>
      <c r="ELU335" s="533" t="s">
        <v>288</v>
      </c>
      <c r="ELV335" s="2"/>
      <c r="ELW335" s="535">
        <f t="shared" ref="ELW335:ELZ335" si="2667">ELW302+ELW315+ELW328</f>
        <v>0</v>
      </c>
      <c r="ELX335" s="535">
        <f t="shared" si="2667"/>
        <v>0</v>
      </c>
      <c r="ELY335" s="535">
        <f t="shared" si="2667"/>
        <v>0</v>
      </c>
      <c r="ELZ335" s="535">
        <f t="shared" si="2667"/>
        <v>0</v>
      </c>
      <c r="EMA335" s="2"/>
      <c r="EMB335" s="402"/>
      <c r="EMC335" s="533" t="s">
        <v>288</v>
      </c>
      <c r="EMD335" s="2"/>
      <c r="EME335" s="535">
        <f t="shared" ref="EME335:EMH335" si="2668">EME302+EME315+EME328</f>
        <v>0</v>
      </c>
      <c r="EMF335" s="535">
        <f t="shared" si="2668"/>
        <v>0</v>
      </c>
      <c r="EMG335" s="535">
        <f t="shared" si="2668"/>
        <v>0</v>
      </c>
      <c r="EMH335" s="535">
        <f t="shared" si="2668"/>
        <v>0</v>
      </c>
      <c r="EMI335" s="2"/>
      <c r="EMJ335" s="402"/>
      <c r="EMK335" s="533" t="s">
        <v>288</v>
      </c>
      <c r="EML335" s="2"/>
      <c r="EMM335" s="535">
        <f t="shared" ref="EMM335:EMP335" si="2669">EMM302+EMM315+EMM328</f>
        <v>0</v>
      </c>
      <c r="EMN335" s="535">
        <f t="shared" si="2669"/>
        <v>0</v>
      </c>
      <c r="EMO335" s="535">
        <f t="shared" si="2669"/>
        <v>0</v>
      </c>
      <c r="EMP335" s="535">
        <f t="shared" si="2669"/>
        <v>0</v>
      </c>
      <c r="EMQ335" s="2"/>
      <c r="EMR335" s="402"/>
      <c r="EMS335" s="533" t="s">
        <v>288</v>
      </c>
      <c r="EMT335" s="2"/>
      <c r="EMU335" s="535">
        <f t="shared" ref="EMU335:EMX335" si="2670">EMU302+EMU315+EMU328</f>
        <v>0</v>
      </c>
      <c r="EMV335" s="535">
        <f t="shared" si="2670"/>
        <v>0</v>
      </c>
      <c r="EMW335" s="535">
        <f t="shared" si="2670"/>
        <v>0</v>
      </c>
      <c r="EMX335" s="535">
        <f t="shared" si="2670"/>
        <v>0</v>
      </c>
      <c r="EMY335" s="2"/>
      <c r="EMZ335" s="402"/>
      <c r="ENA335" s="533" t="s">
        <v>288</v>
      </c>
      <c r="ENB335" s="2"/>
      <c r="ENC335" s="535">
        <f t="shared" ref="ENC335:ENF335" si="2671">ENC302+ENC315+ENC328</f>
        <v>0</v>
      </c>
      <c r="END335" s="535">
        <f t="shared" si="2671"/>
        <v>0</v>
      </c>
      <c r="ENE335" s="535">
        <f t="shared" si="2671"/>
        <v>0</v>
      </c>
      <c r="ENF335" s="535">
        <f t="shared" si="2671"/>
        <v>0</v>
      </c>
      <c r="ENG335" s="2"/>
      <c r="ENH335" s="402"/>
      <c r="ENI335" s="533" t="s">
        <v>288</v>
      </c>
      <c r="ENJ335" s="2"/>
      <c r="ENK335" s="535">
        <f t="shared" ref="ENK335:ENN335" si="2672">ENK302+ENK315+ENK328</f>
        <v>0</v>
      </c>
      <c r="ENL335" s="535">
        <f t="shared" si="2672"/>
        <v>0</v>
      </c>
      <c r="ENM335" s="535">
        <f t="shared" si="2672"/>
        <v>0</v>
      </c>
      <c r="ENN335" s="535">
        <f t="shared" si="2672"/>
        <v>0</v>
      </c>
      <c r="ENO335" s="2"/>
      <c r="ENP335" s="402"/>
      <c r="ENQ335" s="533" t="s">
        <v>288</v>
      </c>
      <c r="ENR335" s="2"/>
      <c r="ENS335" s="535">
        <f t="shared" ref="ENS335:ENV335" si="2673">ENS302+ENS315+ENS328</f>
        <v>0</v>
      </c>
      <c r="ENT335" s="535">
        <f t="shared" si="2673"/>
        <v>0</v>
      </c>
      <c r="ENU335" s="535">
        <f t="shared" si="2673"/>
        <v>0</v>
      </c>
      <c r="ENV335" s="535">
        <f t="shared" si="2673"/>
        <v>0</v>
      </c>
      <c r="ENW335" s="2"/>
      <c r="ENX335" s="402"/>
      <c r="ENY335" s="533" t="s">
        <v>288</v>
      </c>
      <c r="ENZ335" s="2"/>
      <c r="EOA335" s="535">
        <f t="shared" ref="EOA335:EOD335" si="2674">EOA302+EOA315+EOA328</f>
        <v>0</v>
      </c>
      <c r="EOB335" s="535">
        <f t="shared" si="2674"/>
        <v>0</v>
      </c>
      <c r="EOC335" s="535">
        <f t="shared" si="2674"/>
        <v>0</v>
      </c>
      <c r="EOD335" s="535">
        <f t="shared" si="2674"/>
        <v>0</v>
      </c>
      <c r="EOE335" s="2"/>
      <c r="EOF335" s="402"/>
      <c r="EOG335" s="533" t="s">
        <v>288</v>
      </c>
      <c r="EOH335" s="2"/>
      <c r="EOI335" s="535">
        <f t="shared" ref="EOI335:EOL335" si="2675">EOI302+EOI315+EOI328</f>
        <v>0</v>
      </c>
      <c r="EOJ335" s="535">
        <f t="shared" si="2675"/>
        <v>0</v>
      </c>
      <c r="EOK335" s="535">
        <f t="shared" si="2675"/>
        <v>0</v>
      </c>
      <c r="EOL335" s="535">
        <f t="shared" si="2675"/>
        <v>0</v>
      </c>
      <c r="EOM335" s="2"/>
      <c r="EON335" s="402"/>
      <c r="EOO335" s="533" t="s">
        <v>288</v>
      </c>
      <c r="EOP335" s="2"/>
      <c r="EOQ335" s="535">
        <f t="shared" ref="EOQ335:EOT335" si="2676">EOQ302+EOQ315+EOQ328</f>
        <v>0</v>
      </c>
      <c r="EOR335" s="535">
        <f t="shared" si="2676"/>
        <v>0</v>
      </c>
      <c r="EOS335" s="535">
        <f t="shared" si="2676"/>
        <v>0</v>
      </c>
      <c r="EOT335" s="535">
        <f t="shared" si="2676"/>
        <v>0</v>
      </c>
      <c r="EOU335" s="2"/>
      <c r="EOV335" s="402"/>
      <c r="EOW335" s="533" t="s">
        <v>288</v>
      </c>
      <c r="EOX335" s="2"/>
      <c r="EOY335" s="535">
        <f t="shared" ref="EOY335:EPB335" si="2677">EOY302+EOY315+EOY328</f>
        <v>0</v>
      </c>
      <c r="EOZ335" s="535">
        <f t="shared" si="2677"/>
        <v>0</v>
      </c>
      <c r="EPA335" s="535">
        <f t="shared" si="2677"/>
        <v>0</v>
      </c>
      <c r="EPB335" s="535">
        <f t="shared" si="2677"/>
        <v>0</v>
      </c>
      <c r="EPC335" s="2"/>
      <c r="EPD335" s="402"/>
      <c r="EPE335" s="533" t="s">
        <v>288</v>
      </c>
      <c r="EPF335" s="2"/>
      <c r="EPG335" s="535">
        <f t="shared" ref="EPG335:EPJ335" si="2678">EPG302+EPG315+EPG328</f>
        <v>0</v>
      </c>
      <c r="EPH335" s="535">
        <f t="shared" si="2678"/>
        <v>0</v>
      </c>
      <c r="EPI335" s="535">
        <f t="shared" si="2678"/>
        <v>0</v>
      </c>
      <c r="EPJ335" s="535">
        <f t="shared" si="2678"/>
        <v>0</v>
      </c>
      <c r="EPK335" s="2"/>
      <c r="EPL335" s="402"/>
      <c r="EPM335" s="533" t="s">
        <v>288</v>
      </c>
      <c r="EPN335" s="2"/>
      <c r="EPO335" s="535">
        <f t="shared" ref="EPO335:EPR335" si="2679">EPO302+EPO315+EPO328</f>
        <v>0</v>
      </c>
      <c r="EPP335" s="535">
        <f t="shared" si="2679"/>
        <v>0</v>
      </c>
      <c r="EPQ335" s="535">
        <f t="shared" si="2679"/>
        <v>0</v>
      </c>
      <c r="EPR335" s="535">
        <f t="shared" si="2679"/>
        <v>0</v>
      </c>
      <c r="EPS335" s="2"/>
      <c r="EPT335" s="402"/>
      <c r="EPU335" s="533" t="s">
        <v>288</v>
      </c>
      <c r="EPV335" s="2"/>
      <c r="EPW335" s="535">
        <f t="shared" ref="EPW335:EPZ335" si="2680">EPW302+EPW315+EPW328</f>
        <v>0</v>
      </c>
      <c r="EPX335" s="535">
        <f t="shared" si="2680"/>
        <v>0</v>
      </c>
      <c r="EPY335" s="535">
        <f t="shared" si="2680"/>
        <v>0</v>
      </c>
      <c r="EPZ335" s="535">
        <f t="shared" si="2680"/>
        <v>0</v>
      </c>
      <c r="EQA335" s="2"/>
      <c r="EQB335" s="402"/>
      <c r="EQC335" s="533" t="s">
        <v>288</v>
      </c>
      <c r="EQD335" s="2"/>
      <c r="EQE335" s="535">
        <f t="shared" ref="EQE335:EQH335" si="2681">EQE302+EQE315+EQE328</f>
        <v>0</v>
      </c>
      <c r="EQF335" s="535">
        <f t="shared" si="2681"/>
        <v>0</v>
      </c>
      <c r="EQG335" s="535">
        <f t="shared" si="2681"/>
        <v>0</v>
      </c>
      <c r="EQH335" s="535">
        <f t="shared" si="2681"/>
        <v>0</v>
      </c>
      <c r="EQI335" s="2"/>
      <c r="EQJ335" s="402"/>
      <c r="EQK335" s="533" t="s">
        <v>288</v>
      </c>
      <c r="EQL335" s="2"/>
      <c r="EQM335" s="535">
        <f t="shared" ref="EQM335:EQP335" si="2682">EQM302+EQM315+EQM328</f>
        <v>0</v>
      </c>
      <c r="EQN335" s="535">
        <f t="shared" si="2682"/>
        <v>0</v>
      </c>
      <c r="EQO335" s="535">
        <f t="shared" si="2682"/>
        <v>0</v>
      </c>
      <c r="EQP335" s="535">
        <f t="shared" si="2682"/>
        <v>0</v>
      </c>
      <c r="EQQ335" s="2"/>
      <c r="EQR335" s="402"/>
      <c r="EQS335" s="533" t="s">
        <v>288</v>
      </c>
      <c r="EQT335" s="2"/>
      <c r="EQU335" s="535">
        <f t="shared" ref="EQU335:EQX335" si="2683">EQU302+EQU315+EQU328</f>
        <v>0</v>
      </c>
      <c r="EQV335" s="535">
        <f t="shared" si="2683"/>
        <v>0</v>
      </c>
      <c r="EQW335" s="535">
        <f t="shared" si="2683"/>
        <v>0</v>
      </c>
      <c r="EQX335" s="535">
        <f t="shared" si="2683"/>
        <v>0</v>
      </c>
      <c r="EQY335" s="2"/>
      <c r="EQZ335" s="402"/>
      <c r="ERA335" s="533" t="s">
        <v>288</v>
      </c>
      <c r="ERB335" s="2"/>
      <c r="ERC335" s="535">
        <f t="shared" ref="ERC335:ERF335" si="2684">ERC302+ERC315+ERC328</f>
        <v>0</v>
      </c>
      <c r="ERD335" s="535">
        <f t="shared" si="2684"/>
        <v>0</v>
      </c>
      <c r="ERE335" s="535">
        <f t="shared" si="2684"/>
        <v>0</v>
      </c>
      <c r="ERF335" s="535">
        <f t="shared" si="2684"/>
        <v>0</v>
      </c>
      <c r="ERG335" s="2"/>
      <c r="ERH335" s="402"/>
      <c r="ERI335" s="533" t="s">
        <v>288</v>
      </c>
      <c r="ERJ335" s="2"/>
      <c r="ERK335" s="535">
        <f t="shared" ref="ERK335:ERN335" si="2685">ERK302+ERK315+ERK328</f>
        <v>0</v>
      </c>
      <c r="ERL335" s="535">
        <f t="shared" si="2685"/>
        <v>0</v>
      </c>
      <c r="ERM335" s="535">
        <f t="shared" si="2685"/>
        <v>0</v>
      </c>
      <c r="ERN335" s="535">
        <f t="shared" si="2685"/>
        <v>0</v>
      </c>
      <c r="ERO335" s="2"/>
      <c r="ERP335" s="402"/>
      <c r="ERQ335" s="533" t="s">
        <v>288</v>
      </c>
      <c r="ERR335" s="2"/>
      <c r="ERS335" s="535">
        <f t="shared" ref="ERS335:ERV335" si="2686">ERS302+ERS315+ERS328</f>
        <v>0</v>
      </c>
      <c r="ERT335" s="535">
        <f t="shared" si="2686"/>
        <v>0</v>
      </c>
      <c r="ERU335" s="535">
        <f t="shared" si="2686"/>
        <v>0</v>
      </c>
      <c r="ERV335" s="535">
        <f t="shared" si="2686"/>
        <v>0</v>
      </c>
      <c r="ERW335" s="2"/>
      <c r="ERX335" s="402"/>
      <c r="ERY335" s="533" t="s">
        <v>288</v>
      </c>
      <c r="ERZ335" s="2"/>
      <c r="ESA335" s="535">
        <f t="shared" ref="ESA335:ESD335" si="2687">ESA302+ESA315+ESA328</f>
        <v>0</v>
      </c>
      <c r="ESB335" s="535">
        <f t="shared" si="2687"/>
        <v>0</v>
      </c>
      <c r="ESC335" s="535">
        <f t="shared" si="2687"/>
        <v>0</v>
      </c>
      <c r="ESD335" s="535">
        <f t="shared" si="2687"/>
        <v>0</v>
      </c>
      <c r="ESE335" s="2"/>
      <c r="ESF335" s="402"/>
      <c r="ESG335" s="533" t="s">
        <v>288</v>
      </c>
      <c r="ESH335" s="2"/>
      <c r="ESI335" s="535">
        <f t="shared" ref="ESI335:ESL335" si="2688">ESI302+ESI315+ESI328</f>
        <v>0</v>
      </c>
      <c r="ESJ335" s="535">
        <f t="shared" si="2688"/>
        <v>0</v>
      </c>
      <c r="ESK335" s="535">
        <f t="shared" si="2688"/>
        <v>0</v>
      </c>
      <c r="ESL335" s="535">
        <f t="shared" si="2688"/>
        <v>0</v>
      </c>
      <c r="ESM335" s="2"/>
      <c r="ESN335" s="402"/>
      <c r="ESO335" s="533" t="s">
        <v>288</v>
      </c>
      <c r="ESP335" s="2"/>
      <c r="ESQ335" s="535">
        <f t="shared" ref="ESQ335:EST335" si="2689">ESQ302+ESQ315+ESQ328</f>
        <v>0</v>
      </c>
      <c r="ESR335" s="535">
        <f t="shared" si="2689"/>
        <v>0</v>
      </c>
      <c r="ESS335" s="535">
        <f t="shared" si="2689"/>
        <v>0</v>
      </c>
      <c r="EST335" s="535">
        <f t="shared" si="2689"/>
        <v>0</v>
      </c>
      <c r="ESU335" s="2"/>
      <c r="ESV335" s="402"/>
      <c r="ESW335" s="533" t="s">
        <v>288</v>
      </c>
      <c r="ESX335" s="2"/>
      <c r="ESY335" s="535">
        <f t="shared" ref="ESY335:ETB335" si="2690">ESY302+ESY315+ESY328</f>
        <v>0</v>
      </c>
      <c r="ESZ335" s="535">
        <f t="shared" si="2690"/>
        <v>0</v>
      </c>
      <c r="ETA335" s="535">
        <f t="shared" si="2690"/>
        <v>0</v>
      </c>
      <c r="ETB335" s="535">
        <f t="shared" si="2690"/>
        <v>0</v>
      </c>
      <c r="ETC335" s="2"/>
      <c r="ETD335" s="402"/>
      <c r="ETE335" s="533" t="s">
        <v>288</v>
      </c>
      <c r="ETF335" s="2"/>
      <c r="ETG335" s="535">
        <f t="shared" ref="ETG335:ETJ335" si="2691">ETG302+ETG315+ETG328</f>
        <v>0</v>
      </c>
      <c r="ETH335" s="535">
        <f t="shared" si="2691"/>
        <v>0</v>
      </c>
      <c r="ETI335" s="535">
        <f t="shared" si="2691"/>
        <v>0</v>
      </c>
      <c r="ETJ335" s="535">
        <f t="shared" si="2691"/>
        <v>0</v>
      </c>
      <c r="ETK335" s="2"/>
      <c r="ETL335" s="402"/>
      <c r="ETM335" s="533" t="s">
        <v>288</v>
      </c>
      <c r="ETN335" s="2"/>
      <c r="ETO335" s="535">
        <f t="shared" ref="ETO335:ETR335" si="2692">ETO302+ETO315+ETO328</f>
        <v>0</v>
      </c>
      <c r="ETP335" s="535">
        <f t="shared" si="2692"/>
        <v>0</v>
      </c>
      <c r="ETQ335" s="535">
        <f t="shared" si="2692"/>
        <v>0</v>
      </c>
      <c r="ETR335" s="535">
        <f t="shared" si="2692"/>
        <v>0</v>
      </c>
      <c r="ETS335" s="2"/>
      <c r="ETT335" s="402"/>
      <c r="ETU335" s="533" t="s">
        <v>288</v>
      </c>
      <c r="ETV335" s="2"/>
      <c r="ETW335" s="535">
        <f t="shared" ref="ETW335:ETZ335" si="2693">ETW302+ETW315+ETW328</f>
        <v>0</v>
      </c>
      <c r="ETX335" s="535">
        <f t="shared" si="2693"/>
        <v>0</v>
      </c>
      <c r="ETY335" s="535">
        <f t="shared" si="2693"/>
        <v>0</v>
      </c>
      <c r="ETZ335" s="535">
        <f t="shared" si="2693"/>
        <v>0</v>
      </c>
      <c r="EUA335" s="2"/>
      <c r="EUB335" s="402"/>
      <c r="EUC335" s="533" t="s">
        <v>288</v>
      </c>
      <c r="EUD335" s="2"/>
      <c r="EUE335" s="535">
        <f t="shared" ref="EUE335:EUH335" si="2694">EUE302+EUE315+EUE328</f>
        <v>0</v>
      </c>
      <c r="EUF335" s="535">
        <f t="shared" si="2694"/>
        <v>0</v>
      </c>
      <c r="EUG335" s="535">
        <f t="shared" si="2694"/>
        <v>0</v>
      </c>
      <c r="EUH335" s="535">
        <f t="shared" si="2694"/>
        <v>0</v>
      </c>
      <c r="EUI335" s="2"/>
      <c r="EUJ335" s="402"/>
      <c r="EUK335" s="533" t="s">
        <v>288</v>
      </c>
      <c r="EUL335" s="2"/>
      <c r="EUM335" s="535">
        <f t="shared" ref="EUM335:EUP335" si="2695">EUM302+EUM315+EUM328</f>
        <v>0</v>
      </c>
      <c r="EUN335" s="535">
        <f t="shared" si="2695"/>
        <v>0</v>
      </c>
      <c r="EUO335" s="535">
        <f t="shared" si="2695"/>
        <v>0</v>
      </c>
      <c r="EUP335" s="535">
        <f t="shared" si="2695"/>
        <v>0</v>
      </c>
      <c r="EUQ335" s="2"/>
      <c r="EUR335" s="402"/>
      <c r="EUS335" s="533" t="s">
        <v>288</v>
      </c>
      <c r="EUT335" s="2"/>
      <c r="EUU335" s="535">
        <f t="shared" ref="EUU335:EUX335" si="2696">EUU302+EUU315+EUU328</f>
        <v>0</v>
      </c>
      <c r="EUV335" s="535">
        <f t="shared" si="2696"/>
        <v>0</v>
      </c>
      <c r="EUW335" s="535">
        <f t="shared" si="2696"/>
        <v>0</v>
      </c>
      <c r="EUX335" s="535">
        <f t="shared" si="2696"/>
        <v>0</v>
      </c>
      <c r="EUY335" s="2"/>
      <c r="EUZ335" s="402"/>
      <c r="EVA335" s="533" t="s">
        <v>288</v>
      </c>
      <c r="EVB335" s="2"/>
      <c r="EVC335" s="535">
        <f t="shared" ref="EVC335:EVF335" si="2697">EVC302+EVC315+EVC328</f>
        <v>0</v>
      </c>
      <c r="EVD335" s="535">
        <f t="shared" si="2697"/>
        <v>0</v>
      </c>
      <c r="EVE335" s="535">
        <f t="shared" si="2697"/>
        <v>0</v>
      </c>
      <c r="EVF335" s="535">
        <f t="shared" si="2697"/>
        <v>0</v>
      </c>
      <c r="EVG335" s="2"/>
      <c r="EVH335" s="402"/>
      <c r="EVI335" s="533" t="s">
        <v>288</v>
      </c>
      <c r="EVJ335" s="2"/>
      <c r="EVK335" s="535">
        <f t="shared" ref="EVK335:EVN335" si="2698">EVK302+EVK315+EVK328</f>
        <v>0</v>
      </c>
      <c r="EVL335" s="535">
        <f t="shared" si="2698"/>
        <v>0</v>
      </c>
      <c r="EVM335" s="535">
        <f t="shared" si="2698"/>
        <v>0</v>
      </c>
      <c r="EVN335" s="535">
        <f t="shared" si="2698"/>
        <v>0</v>
      </c>
      <c r="EVO335" s="2"/>
      <c r="EVP335" s="402"/>
      <c r="EVQ335" s="533" t="s">
        <v>288</v>
      </c>
      <c r="EVR335" s="2"/>
      <c r="EVS335" s="535">
        <f t="shared" ref="EVS335:EVV335" si="2699">EVS302+EVS315+EVS328</f>
        <v>0</v>
      </c>
      <c r="EVT335" s="535">
        <f t="shared" si="2699"/>
        <v>0</v>
      </c>
      <c r="EVU335" s="535">
        <f t="shared" si="2699"/>
        <v>0</v>
      </c>
      <c r="EVV335" s="535">
        <f t="shared" si="2699"/>
        <v>0</v>
      </c>
      <c r="EVW335" s="2"/>
      <c r="EVX335" s="402"/>
      <c r="EVY335" s="533" t="s">
        <v>288</v>
      </c>
      <c r="EVZ335" s="2"/>
      <c r="EWA335" s="535">
        <f t="shared" ref="EWA335:EWD335" si="2700">EWA302+EWA315+EWA328</f>
        <v>0</v>
      </c>
      <c r="EWB335" s="535">
        <f t="shared" si="2700"/>
        <v>0</v>
      </c>
      <c r="EWC335" s="535">
        <f t="shared" si="2700"/>
        <v>0</v>
      </c>
      <c r="EWD335" s="535">
        <f t="shared" si="2700"/>
        <v>0</v>
      </c>
      <c r="EWE335" s="2"/>
      <c r="EWF335" s="402"/>
      <c r="EWG335" s="533" t="s">
        <v>288</v>
      </c>
      <c r="EWH335" s="2"/>
      <c r="EWI335" s="535">
        <f t="shared" ref="EWI335:EWL335" si="2701">EWI302+EWI315+EWI328</f>
        <v>0</v>
      </c>
      <c r="EWJ335" s="535">
        <f t="shared" si="2701"/>
        <v>0</v>
      </c>
      <c r="EWK335" s="535">
        <f t="shared" si="2701"/>
        <v>0</v>
      </c>
      <c r="EWL335" s="535">
        <f t="shared" si="2701"/>
        <v>0</v>
      </c>
      <c r="EWM335" s="2"/>
      <c r="EWN335" s="402"/>
      <c r="EWO335" s="533" t="s">
        <v>288</v>
      </c>
      <c r="EWP335" s="2"/>
      <c r="EWQ335" s="535">
        <f t="shared" ref="EWQ335:EWT335" si="2702">EWQ302+EWQ315+EWQ328</f>
        <v>0</v>
      </c>
      <c r="EWR335" s="535">
        <f t="shared" si="2702"/>
        <v>0</v>
      </c>
      <c r="EWS335" s="535">
        <f t="shared" si="2702"/>
        <v>0</v>
      </c>
      <c r="EWT335" s="535">
        <f t="shared" si="2702"/>
        <v>0</v>
      </c>
      <c r="EWU335" s="2"/>
      <c r="EWV335" s="402"/>
      <c r="EWW335" s="533" t="s">
        <v>288</v>
      </c>
      <c r="EWX335" s="2"/>
      <c r="EWY335" s="535">
        <f t="shared" ref="EWY335:EXB335" si="2703">EWY302+EWY315+EWY328</f>
        <v>0</v>
      </c>
      <c r="EWZ335" s="535">
        <f t="shared" si="2703"/>
        <v>0</v>
      </c>
      <c r="EXA335" s="535">
        <f t="shared" si="2703"/>
        <v>0</v>
      </c>
      <c r="EXB335" s="535">
        <f t="shared" si="2703"/>
        <v>0</v>
      </c>
      <c r="EXC335" s="2"/>
      <c r="EXD335" s="402"/>
      <c r="EXE335" s="533" t="s">
        <v>288</v>
      </c>
      <c r="EXF335" s="2"/>
      <c r="EXG335" s="535">
        <f t="shared" ref="EXG335:EXJ335" si="2704">EXG302+EXG315+EXG328</f>
        <v>0</v>
      </c>
      <c r="EXH335" s="535">
        <f t="shared" si="2704"/>
        <v>0</v>
      </c>
      <c r="EXI335" s="535">
        <f t="shared" si="2704"/>
        <v>0</v>
      </c>
      <c r="EXJ335" s="535">
        <f t="shared" si="2704"/>
        <v>0</v>
      </c>
      <c r="EXK335" s="2"/>
      <c r="EXL335" s="402"/>
      <c r="EXM335" s="533" t="s">
        <v>288</v>
      </c>
      <c r="EXN335" s="2"/>
      <c r="EXO335" s="535">
        <f t="shared" ref="EXO335:EXR335" si="2705">EXO302+EXO315+EXO328</f>
        <v>0</v>
      </c>
      <c r="EXP335" s="535">
        <f t="shared" si="2705"/>
        <v>0</v>
      </c>
      <c r="EXQ335" s="535">
        <f t="shared" si="2705"/>
        <v>0</v>
      </c>
      <c r="EXR335" s="535">
        <f t="shared" si="2705"/>
        <v>0</v>
      </c>
      <c r="EXS335" s="2"/>
      <c r="EXT335" s="402"/>
      <c r="EXU335" s="533" t="s">
        <v>288</v>
      </c>
      <c r="EXV335" s="2"/>
      <c r="EXW335" s="535">
        <f t="shared" ref="EXW335:EXZ335" si="2706">EXW302+EXW315+EXW328</f>
        <v>0</v>
      </c>
      <c r="EXX335" s="535">
        <f t="shared" si="2706"/>
        <v>0</v>
      </c>
      <c r="EXY335" s="535">
        <f t="shared" si="2706"/>
        <v>0</v>
      </c>
      <c r="EXZ335" s="535">
        <f t="shared" si="2706"/>
        <v>0</v>
      </c>
      <c r="EYA335" s="2"/>
      <c r="EYB335" s="402"/>
      <c r="EYC335" s="533" t="s">
        <v>288</v>
      </c>
      <c r="EYD335" s="2"/>
      <c r="EYE335" s="535">
        <f t="shared" ref="EYE335:EYH335" si="2707">EYE302+EYE315+EYE328</f>
        <v>0</v>
      </c>
      <c r="EYF335" s="535">
        <f t="shared" si="2707"/>
        <v>0</v>
      </c>
      <c r="EYG335" s="535">
        <f t="shared" si="2707"/>
        <v>0</v>
      </c>
      <c r="EYH335" s="535">
        <f t="shared" si="2707"/>
        <v>0</v>
      </c>
      <c r="EYI335" s="2"/>
      <c r="EYJ335" s="402"/>
      <c r="EYK335" s="533" t="s">
        <v>288</v>
      </c>
      <c r="EYL335" s="2"/>
      <c r="EYM335" s="535">
        <f t="shared" ref="EYM335:EYP335" si="2708">EYM302+EYM315+EYM328</f>
        <v>0</v>
      </c>
      <c r="EYN335" s="535">
        <f t="shared" si="2708"/>
        <v>0</v>
      </c>
      <c r="EYO335" s="535">
        <f t="shared" si="2708"/>
        <v>0</v>
      </c>
      <c r="EYP335" s="535">
        <f t="shared" si="2708"/>
        <v>0</v>
      </c>
      <c r="EYQ335" s="2"/>
      <c r="EYR335" s="402"/>
      <c r="EYS335" s="533" t="s">
        <v>288</v>
      </c>
      <c r="EYT335" s="2"/>
      <c r="EYU335" s="535">
        <f t="shared" ref="EYU335:EYX335" si="2709">EYU302+EYU315+EYU328</f>
        <v>0</v>
      </c>
      <c r="EYV335" s="535">
        <f t="shared" si="2709"/>
        <v>0</v>
      </c>
      <c r="EYW335" s="535">
        <f t="shared" si="2709"/>
        <v>0</v>
      </c>
      <c r="EYX335" s="535">
        <f t="shared" si="2709"/>
        <v>0</v>
      </c>
      <c r="EYY335" s="2"/>
      <c r="EYZ335" s="402"/>
      <c r="EZA335" s="533" t="s">
        <v>288</v>
      </c>
      <c r="EZB335" s="2"/>
      <c r="EZC335" s="535">
        <f t="shared" ref="EZC335:EZF335" si="2710">EZC302+EZC315+EZC328</f>
        <v>0</v>
      </c>
      <c r="EZD335" s="535">
        <f t="shared" si="2710"/>
        <v>0</v>
      </c>
      <c r="EZE335" s="535">
        <f t="shared" si="2710"/>
        <v>0</v>
      </c>
      <c r="EZF335" s="535">
        <f t="shared" si="2710"/>
        <v>0</v>
      </c>
      <c r="EZG335" s="2"/>
      <c r="EZH335" s="402"/>
      <c r="EZI335" s="533" t="s">
        <v>288</v>
      </c>
      <c r="EZJ335" s="2"/>
      <c r="EZK335" s="535">
        <f t="shared" ref="EZK335:EZN335" si="2711">EZK302+EZK315+EZK328</f>
        <v>0</v>
      </c>
      <c r="EZL335" s="535">
        <f t="shared" si="2711"/>
        <v>0</v>
      </c>
      <c r="EZM335" s="535">
        <f t="shared" si="2711"/>
        <v>0</v>
      </c>
      <c r="EZN335" s="535">
        <f t="shared" si="2711"/>
        <v>0</v>
      </c>
      <c r="EZO335" s="2"/>
      <c r="EZP335" s="402"/>
      <c r="EZQ335" s="533" t="s">
        <v>288</v>
      </c>
      <c r="EZR335" s="2"/>
      <c r="EZS335" s="535">
        <f t="shared" ref="EZS335:EZV335" si="2712">EZS302+EZS315+EZS328</f>
        <v>0</v>
      </c>
      <c r="EZT335" s="535">
        <f t="shared" si="2712"/>
        <v>0</v>
      </c>
      <c r="EZU335" s="535">
        <f t="shared" si="2712"/>
        <v>0</v>
      </c>
      <c r="EZV335" s="535">
        <f t="shared" si="2712"/>
        <v>0</v>
      </c>
      <c r="EZW335" s="2"/>
      <c r="EZX335" s="402"/>
      <c r="EZY335" s="533" t="s">
        <v>288</v>
      </c>
      <c r="EZZ335" s="2"/>
      <c r="FAA335" s="535">
        <f t="shared" ref="FAA335:FAD335" si="2713">FAA302+FAA315+FAA328</f>
        <v>0</v>
      </c>
      <c r="FAB335" s="535">
        <f t="shared" si="2713"/>
        <v>0</v>
      </c>
      <c r="FAC335" s="535">
        <f t="shared" si="2713"/>
        <v>0</v>
      </c>
      <c r="FAD335" s="535">
        <f t="shared" si="2713"/>
        <v>0</v>
      </c>
      <c r="FAE335" s="2"/>
      <c r="FAF335" s="402"/>
      <c r="FAG335" s="533" t="s">
        <v>288</v>
      </c>
      <c r="FAH335" s="2"/>
      <c r="FAI335" s="535">
        <f t="shared" ref="FAI335:FAL335" si="2714">FAI302+FAI315+FAI328</f>
        <v>0</v>
      </c>
      <c r="FAJ335" s="535">
        <f t="shared" si="2714"/>
        <v>0</v>
      </c>
      <c r="FAK335" s="535">
        <f t="shared" si="2714"/>
        <v>0</v>
      </c>
      <c r="FAL335" s="535">
        <f t="shared" si="2714"/>
        <v>0</v>
      </c>
      <c r="FAM335" s="2"/>
      <c r="FAN335" s="402"/>
      <c r="FAO335" s="533" t="s">
        <v>288</v>
      </c>
      <c r="FAP335" s="2"/>
      <c r="FAQ335" s="535">
        <f t="shared" ref="FAQ335:FAT335" si="2715">FAQ302+FAQ315+FAQ328</f>
        <v>0</v>
      </c>
      <c r="FAR335" s="535">
        <f t="shared" si="2715"/>
        <v>0</v>
      </c>
      <c r="FAS335" s="535">
        <f t="shared" si="2715"/>
        <v>0</v>
      </c>
      <c r="FAT335" s="535">
        <f t="shared" si="2715"/>
        <v>0</v>
      </c>
      <c r="FAU335" s="2"/>
      <c r="FAV335" s="402"/>
      <c r="FAW335" s="533" t="s">
        <v>288</v>
      </c>
      <c r="FAX335" s="2"/>
      <c r="FAY335" s="535">
        <f t="shared" ref="FAY335:FBB335" si="2716">FAY302+FAY315+FAY328</f>
        <v>0</v>
      </c>
      <c r="FAZ335" s="535">
        <f t="shared" si="2716"/>
        <v>0</v>
      </c>
      <c r="FBA335" s="535">
        <f t="shared" si="2716"/>
        <v>0</v>
      </c>
      <c r="FBB335" s="535">
        <f t="shared" si="2716"/>
        <v>0</v>
      </c>
      <c r="FBC335" s="2"/>
      <c r="FBD335" s="402"/>
      <c r="FBE335" s="533" t="s">
        <v>288</v>
      </c>
      <c r="FBF335" s="2"/>
      <c r="FBG335" s="535">
        <f t="shared" ref="FBG335:FBJ335" si="2717">FBG302+FBG315+FBG328</f>
        <v>0</v>
      </c>
      <c r="FBH335" s="535">
        <f t="shared" si="2717"/>
        <v>0</v>
      </c>
      <c r="FBI335" s="535">
        <f t="shared" si="2717"/>
        <v>0</v>
      </c>
      <c r="FBJ335" s="535">
        <f t="shared" si="2717"/>
        <v>0</v>
      </c>
      <c r="FBK335" s="2"/>
      <c r="FBL335" s="402"/>
      <c r="FBM335" s="533" t="s">
        <v>288</v>
      </c>
      <c r="FBN335" s="2"/>
      <c r="FBO335" s="535">
        <f t="shared" ref="FBO335:FBR335" si="2718">FBO302+FBO315+FBO328</f>
        <v>0</v>
      </c>
      <c r="FBP335" s="535">
        <f t="shared" si="2718"/>
        <v>0</v>
      </c>
      <c r="FBQ335" s="535">
        <f t="shared" si="2718"/>
        <v>0</v>
      </c>
      <c r="FBR335" s="535">
        <f t="shared" si="2718"/>
        <v>0</v>
      </c>
      <c r="FBS335" s="2"/>
      <c r="FBT335" s="402"/>
      <c r="FBU335" s="533" t="s">
        <v>288</v>
      </c>
      <c r="FBV335" s="2"/>
      <c r="FBW335" s="535">
        <f t="shared" ref="FBW335:FBZ335" si="2719">FBW302+FBW315+FBW328</f>
        <v>0</v>
      </c>
      <c r="FBX335" s="535">
        <f t="shared" si="2719"/>
        <v>0</v>
      </c>
      <c r="FBY335" s="535">
        <f t="shared" si="2719"/>
        <v>0</v>
      </c>
      <c r="FBZ335" s="535">
        <f t="shared" si="2719"/>
        <v>0</v>
      </c>
      <c r="FCA335" s="2"/>
      <c r="FCB335" s="402"/>
      <c r="FCC335" s="533" t="s">
        <v>288</v>
      </c>
      <c r="FCD335" s="2"/>
      <c r="FCE335" s="535">
        <f t="shared" ref="FCE335:FCH335" si="2720">FCE302+FCE315+FCE328</f>
        <v>0</v>
      </c>
      <c r="FCF335" s="535">
        <f t="shared" si="2720"/>
        <v>0</v>
      </c>
      <c r="FCG335" s="535">
        <f t="shared" si="2720"/>
        <v>0</v>
      </c>
      <c r="FCH335" s="535">
        <f t="shared" si="2720"/>
        <v>0</v>
      </c>
      <c r="FCI335" s="2"/>
      <c r="FCJ335" s="402"/>
      <c r="FCK335" s="533" t="s">
        <v>288</v>
      </c>
      <c r="FCL335" s="2"/>
      <c r="FCM335" s="535">
        <f t="shared" ref="FCM335:FCP335" si="2721">FCM302+FCM315+FCM328</f>
        <v>0</v>
      </c>
      <c r="FCN335" s="535">
        <f t="shared" si="2721"/>
        <v>0</v>
      </c>
      <c r="FCO335" s="535">
        <f t="shared" si="2721"/>
        <v>0</v>
      </c>
      <c r="FCP335" s="535">
        <f t="shared" si="2721"/>
        <v>0</v>
      </c>
      <c r="FCQ335" s="2"/>
      <c r="FCR335" s="402"/>
      <c r="FCS335" s="533" t="s">
        <v>288</v>
      </c>
      <c r="FCT335" s="2"/>
      <c r="FCU335" s="535">
        <f t="shared" ref="FCU335:FCX335" si="2722">FCU302+FCU315+FCU328</f>
        <v>0</v>
      </c>
      <c r="FCV335" s="535">
        <f t="shared" si="2722"/>
        <v>0</v>
      </c>
      <c r="FCW335" s="535">
        <f t="shared" si="2722"/>
        <v>0</v>
      </c>
      <c r="FCX335" s="535">
        <f t="shared" si="2722"/>
        <v>0</v>
      </c>
      <c r="FCY335" s="2"/>
      <c r="FCZ335" s="402"/>
      <c r="FDA335" s="533" t="s">
        <v>288</v>
      </c>
      <c r="FDB335" s="2"/>
      <c r="FDC335" s="535">
        <f t="shared" ref="FDC335:FDF335" si="2723">FDC302+FDC315+FDC328</f>
        <v>0</v>
      </c>
      <c r="FDD335" s="535">
        <f t="shared" si="2723"/>
        <v>0</v>
      </c>
      <c r="FDE335" s="535">
        <f t="shared" si="2723"/>
        <v>0</v>
      </c>
      <c r="FDF335" s="535">
        <f t="shared" si="2723"/>
        <v>0</v>
      </c>
      <c r="FDG335" s="2"/>
      <c r="FDH335" s="402"/>
      <c r="FDI335" s="533" t="s">
        <v>288</v>
      </c>
      <c r="FDJ335" s="2"/>
      <c r="FDK335" s="535">
        <f t="shared" ref="FDK335:FDN335" si="2724">FDK302+FDK315+FDK328</f>
        <v>0</v>
      </c>
      <c r="FDL335" s="535">
        <f t="shared" si="2724"/>
        <v>0</v>
      </c>
      <c r="FDM335" s="535">
        <f t="shared" si="2724"/>
        <v>0</v>
      </c>
      <c r="FDN335" s="535">
        <f t="shared" si="2724"/>
        <v>0</v>
      </c>
      <c r="FDO335" s="2"/>
      <c r="FDP335" s="402"/>
      <c r="FDQ335" s="533" t="s">
        <v>288</v>
      </c>
      <c r="FDR335" s="2"/>
      <c r="FDS335" s="535">
        <f t="shared" ref="FDS335:FDV335" si="2725">FDS302+FDS315+FDS328</f>
        <v>0</v>
      </c>
      <c r="FDT335" s="535">
        <f t="shared" si="2725"/>
        <v>0</v>
      </c>
      <c r="FDU335" s="535">
        <f t="shared" si="2725"/>
        <v>0</v>
      </c>
      <c r="FDV335" s="535">
        <f t="shared" si="2725"/>
        <v>0</v>
      </c>
      <c r="FDW335" s="2"/>
      <c r="FDX335" s="402"/>
      <c r="FDY335" s="533" t="s">
        <v>288</v>
      </c>
      <c r="FDZ335" s="2"/>
      <c r="FEA335" s="535">
        <f t="shared" ref="FEA335:FED335" si="2726">FEA302+FEA315+FEA328</f>
        <v>0</v>
      </c>
      <c r="FEB335" s="535">
        <f t="shared" si="2726"/>
        <v>0</v>
      </c>
      <c r="FEC335" s="535">
        <f t="shared" si="2726"/>
        <v>0</v>
      </c>
      <c r="FED335" s="535">
        <f t="shared" si="2726"/>
        <v>0</v>
      </c>
      <c r="FEE335" s="2"/>
      <c r="FEF335" s="402"/>
      <c r="FEG335" s="533" t="s">
        <v>288</v>
      </c>
      <c r="FEH335" s="2"/>
      <c r="FEI335" s="535">
        <f t="shared" ref="FEI335:FEL335" si="2727">FEI302+FEI315+FEI328</f>
        <v>0</v>
      </c>
      <c r="FEJ335" s="535">
        <f t="shared" si="2727"/>
        <v>0</v>
      </c>
      <c r="FEK335" s="535">
        <f t="shared" si="2727"/>
        <v>0</v>
      </c>
      <c r="FEL335" s="535">
        <f t="shared" si="2727"/>
        <v>0</v>
      </c>
      <c r="FEM335" s="2"/>
      <c r="FEN335" s="402"/>
      <c r="FEO335" s="533" t="s">
        <v>288</v>
      </c>
      <c r="FEP335" s="2"/>
      <c r="FEQ335" s="535">
        <f t="shared" ref="FEQ335:FET335" si="2728">FEQ302+FEQ315+FEQ328</f>
        <v>0</v>
      </c>
      <c r="FER335" s="535">
        <f t="shared" si="2728"/>
        <v>0</v>
      </c>
      <c r="FES335" s="535">
        <f t="shared" si="2728"/>
        <v>0</v>
      </c>
      <c r="FET335" s="535">
        <f t="shared" si="2728"/>
        <v>0</v>
      </c>
      <c r="FEU335" s="2"/>
      <c r="FEV335" s="402"/>
      <c r="FEW335" s="533" t="s">
        <v>288</v>
      </c>
      <c r="FEX335" s="2"/>
      <c r="FEY335" s="535">
        <f t="shared" ref="FEY335:FFB335" si="2729">FEY302+FEY315+FEY328</f>
        <v>0</v>
      </c>
      <c r="FEZ335" s="535">
        <f t="shared" si="2729"/>
        <v>0</v>
      </c>
      <c r="FFA335" s="535">
        <f t="shared" si="2729"/>
        <v>0</v>
      </c>
      <c r="FFB335" s="535">
        <f t="shared" si="2729"/>
        <v>0</v>
      </c>
      <c r="FFC335" s="2"/>
      <c r="FFD335" s="402"/>
      <c r="FFE335" s="533" t="s">
        <v>288</v>
      </c>
      <c r="FFF335" s="2"/>
      <c r="FFG335" s="535">
        <f t="shared" ref="FFG335:FFJ335" si="2730">FFG302+FFG315+FFG328</f>
        <v>0</v>
      </c>
      <c r="FFH335" s="535">
        <f t="shared" si="2730"/>
        <v>0</v>
      </c>
      <c r="FFI335" s="535">
        <f t="shared" si="2730"/>
        <v>0</v>
      </c>
      <c r="FFJ335" s="535">
        <f t="shared" si="2730"/>
        <v>0</v>
      </c>
      <c r="FFK335" s="2"/>
      <c r="FFL335" s="402"/>
      <c r="FFM335" s="533" t="s">
        <v>288</v>
      </c>
      <c r="FFN335" s="2"/>
      <c r="FFO335" s="535">
        <f t="shared" ref="FFO335:FFR335" si="2731">FFO302+FFO315+FFO328</f>
        <v>0</v>
      </c>
      <c r="FFP335" s="535">
        <f t="shared" si="2731"/>
        <v>0</v>
      </c>
      <c r="FFQ335" s="535">
        <f t="shared" si="2731"/>
        <v>0</v>
      </c>
      <c r="FFR335" s="535">
        <f t="shared" si="2731"/>
        <v>0</v>
      </c>
      <c r="FFS335" s="2"/>
      <c r="FFT335" s="402"/>
      <c r="FFU335" s="533" t="s">
        <v>288</v>
      </c>
      <c r="FFV335" s="2"/>
      <c r="FFW335" s="535">
        <f t="shared" ref="FFW335:FFZ335" si="2732">FFW302+FFW315+FFW328</f>
        <v>0</v>
      </c>
      <c r="FFX335" s="535">
        <f t="shared" si="2732"/>
        <v>0</v>
      </c>
      <c r="FFY335" s="535">
        <f t="shared" si="2732"/>
        <v>0</v>
      </c>
      <c r="FFZ335" s="535">
        <f t="shared" si="2732"/>
        <v>0</v>
      </c>
      <c r="FGA335" s="2"/>
      <c r="FGB335" s="402"/>
      <c r="FGC335" s="533" t="s">
        <v>288</v>
      </c>
      <c r="FGD335" s="2"/>
      <c r="FGE335" s="535">
        <f t="shared" ref="FGE335:FGH335" si="2733">FGE302+FGE315+FGE328</f>
        <v>0</v>
      </c>
      <c r="FGF335" s="535">
        <f t="shared" si="2733"/>
        <v>0</v>
      </c>
      <c r="FGG335" s="535">
        <f t="shared" si="2733"/>
        <v>0</v>
      </c>
      <c r="FGH335" s="535">
        <f t="shared" si="2733"/>
        <v>0</v>
      </c>
      <c r="FGI335" s="2"/>
      <c r="FGJ335" s="402"/>
      <c r="FGK335" s="533" t="s">
        <v>288</v>
      </c>
      <c r="FGL335" s="2"/>
      <c r="FGM335" s="535">
        <f t="shared" ref="FGM335:FGP335" si="2734">FGM302+FGM315+FGM328</f>
        <v>0</v>
      </c>
      <c r="FGN335" s="535">
        <f t="shared" si="2734"/>
        <v>0</v>
      </c>
      <c r="FGO335" s="535">
        <f t="shared" si="2734"/>
        <v>0</v>
      </c>
      <c r="FGP335" s="535">
        <f t="shared" si="2734"/>
        <v>0</v>
      </c>
      <c r="FGQ335" s="2"/>
      <c r="FGR335" s="402"/>
      <c r="FGS335" s="533" t="s">
        <v>288</v>
      </c>
      <c r="FGT335" s="2"/>
      <c r="FGU335" s="535">
        <f t="shared" ref="FGU335:FGX335" si="2735">FGU302+FGU315+FGU328</f>
        <v>0</v>
      </c>
      <c r="FGV335" s="535">
        <f t="shared" si="2735"/>
        <v>0</v>
      </c>
      <c r="FGW335" s="535">
        <f t="shared" si="2735"/>
        <v>0</v>
      </c>
      <c r="FGX335" s="535">
        <f t="shared" si="2735"/>
        <v>0</v>
      </c>
      <c r="FGY335" s="2"/>
      <c r="FGZ335" s="402"/>
      <c r="FHA335" s="533" t="s">
        <v>288</v>
      </c>
      <c r="FHB335" s="2"/>
      <c r="FHC335" s="535">
        <f t="shared" ref="FHC335:FHF335" si="2736">FHC302+FHC315+FHC328</f>
        <v>0</v>
      </c>
      <c r="FHD335" s="535">
        <f t="shared" si="2736"/>
        <v>0</v>
      </c>
      <c r="FHE335" s="535">
        <f t="shared" si="2736"/>
        <v>0</v>
      </c>
      <c r="FHF335" s="535">
        <f t="shared" si="2736"/>
        <v>0</v>
      </c>
      <c r="FHG335" s="2"/>
      <c r="FHH335" s="402"/>
      <c r="FHI335" s="533" t="s">
        <v>288</v>
      </c>
      <c r="FHJ335" s="2"/>
      <c r="FHK335" s="535">
        <f t="shared" ref="FHK335:FHN335" si="2737">FHK302+FHK315+FHK328</f>
        <v>0</v>
      </c>
      <c r="FHL335" s="535">
        <f t="shared" si="2737"/>
        <v>0</v>
      </c>
      <c r="FHM335" s="535">
        <f t="shared" si="2737"/>
        <v>0</v>
      </c>
      <c r="FHN335" s="535">
        <f t="shared" si="2737"/>
        <v>0</v>
      </c>
      <c r="FHO335" s="2"/>
      <c r="FHP335" s="402"/>
      <c r="FHQ335" s="533" t="s">
        <v>288</v>
      </c>
      <c r="FHR335" s="2"/>
      <c r="FHS335" s="535">
        <f t="shared" ref="FHS335:FHV335" si="2738">FHS302+FHS315+FHS328</f>
        <v>0</v>
      </c>
      <c r="FHT335" s="535">
        <f t="shared" si="2738"/>
        <v>0</v>
      </c>
      <c r="FHU335" s="535">
        <f t="shared" si="2738"/>
        <v>0</v>
      </c>
      <c r="FHV335" s="535">
        <f t="shared" si="2738"/>
        <v>0</v>
      </c>
      <c r="FHW335" s="2"/>
      <c r="FHX335" s="402"/>
      <c r="FHY335" s="533" t="s">
        <v>288</v>
      </c>
      <c r="FHZ335" s="2"/>
      <c r="FIA335" s="535">
        <f t="shared" ref="FIA335:FID335" si="2739">FIA302+FIA315+FIA328</f>
        <v>0</v>
      </c>
      <c r="FIB335" s="535">
        <f t="shared" si="2739"/>
        <v>0</v>
      </c>
      <c r="FIC335" s="535">
        <f t="shared" si="2739"/>
        <v>0</v>
      </c>
      <c r="FID335" s="535">
        <f t="shared" si="2739"/>
        <v>0</v>
      </c>
      <c r="FIE335" s="2"/>
      <c r="FIF335" s="402"/>
      <c r="FIG335" s="533" t="s">
        <v>288</v>
      </c>
      <c r="FIH335" s="2"/>
      <c r="FII335" s="535">
        <f t="shared" ref="FII335:FIL335" si="2740">FII302+FII315+FII328</f>
        <v>0</v>
      </c>
      <c r="FIJ335" s="535">
        <f t="shared" si="2740"/>
        <v>0</v>
      </c>
      <c r="FIK335" s="535">
        <f t="shared" si="2740"/>
        <v>0</v>
      </c>
      <c r="FIL335" s="535">
        <f t="shared" si="2740"/>
        <v>0</v>
      </c>
      <c r="FIM335" s="2"/>
      <c r="FIN335" s="402"/>
      <c r="FIO335" s="533" t="s">
        <v>288</v>
      </c>
      <c r="FIP335" s="2"/>
      <c r="FIQ335" s="535">
        <f t="shared" ref="FIQ335:FIT335" si="2741">FIQ302+FIQ315+FIQ328</f>
        <v>0</v>
      </c>
      <c r="FIR335" s="535">
        <f t="shared" si="2741"/>
        <v>0</v>
      </c>
      <c r="FIS335" s="535">
        <f t="shared" si="2741"/>
        <v>0</v>
      </c>
      <c r="FIT335" s="535">
        <f t="shared" si="2741"/>
        <v>0</v>
      </c>
      <c r="FIU335" s="2"/>
      <c r="FIV335" s="402"/>
      <c r="FIW335" s="533" t="s">
        <v>288</v>
      </c>
      <c r="FIX335" s="2"/>
      <c r="FIY335" s="535">
        <f t="shared" ref="FIY335:FJB335" si="2742">FIY302+FIY315+FIY328</f>
        <v>0</v>
      </c>
      <c r="FIZ335" s="535">
        <f t="shared" si="2742"/>
        <v>0</v>
      </c>
      <c r="FJA335" s="535">
        <f t="shared" si="2742"/>
        <v>0</v>
      </c>
      <c r="FJB335" s="535">
        <f t="shared" si="2742"/>
        <v>0</v>
      </c>
      <c r="FJC335" s="2"/>
      <c r="FJD335" s="402"/>
      <c r="FJE335" s="533" t="s">
        <v>288</v>
      </c>
      <c r="FJF335" s="2"/>
      <c r="FJG335" s="535">
        <f t="shared" ref="FJG335:FJJ335" si="2743">FJG302+FJG315+FJG328</f>
        <v>0</v>
      </c>
      <c r="FJH335" s="535">
        <f t="shared" si="2743"/>
        <v>0</v>
      </c>
      <c r="FJI335" s="535">
        <f t="shared" si="2743"/>
        <v>0</v>
      </c>
      <c r="FJJ335" s="535">
        <f t="shared" si="2743"/>
        <v>0</v>
      </c>
      <c r="FJK335" s="2"/>
      <c r="FJL335" s="402"/>
      <c r="FJM335" s="533" t="s">
        <v>288</v>
      </c>
      <c r="FJN335" s="2"/>
      <c r="FJO335" s="535">
        <f t="shared" ref="FJO335:FJR335" si="2744">FJO302+FJO315+FJO328</f>
        <v>0</v>
      </c>
      <c r="FJP335" s="535">
        <f t="shared" si="2744"/>
        <v>0</v>
      </c>
      <c r="FJQ335" s="535">
        <f t="shared" si="2744"/>
        <v>0</v>
      </c>
      <c r="FJR335" s="535">
        <f t="shared" si="2744"/>
        <v>0</v>
      </c>
      <c r="FJS335" s="2"/>
      <c r="FJT335" s="402"/>
      <c r="FJU335" s="533" t="s">
        <v>288</v>
      </c>
      <c r="FJV335" s="2"/>
      <c r="FJW335" s="535">
        <f t="shared" ref="FJW335:FJZ335" si="2745">FJW302+FJW315+FJW328</f>
        <v>0</v>
      </c>
      <c r="FJX335" s="535">
        <f t="shared" si="2745"/>
        <v>0</v>
      </c>
      <c r="FJY335" s="535">
        <f t="shared" si="2745"/>
        <v>0</v>
      </c>
      <c r="FJZ335" s="535">
        <f t="shared" si="2745"/>
        <v>0</v>
      </c>
      <c r="FKA335" s="2"/>
      <c r="FKB335" s="402"/>
      <c r="FKC335" s="533" t="s">
        <v>288</v>
      </c>
      <c r="FKD335" s="2"/>
      <c r="FKE335" s="535">
        <f t="shared" ref="FKE335:FKH335" si="2746">FKE302+FKE315+FKE328</f>
        <v>0</v>
      </c>
      <c r="FKF335" s="535">
        <f t="shared" si="2746"/>
        <v>0</v>
      </c>
      <c r="FKG335" s="535">
        <f t="shared" si="2746"/>
        <v>0</v>
      </c>
      <c r="FKH335" s="535">
        <f t="shared" si="2746"/>
        <v>0</v>
      </c>
      <c r="FKI335" s="2"/>
      <c r="FKJ335" s="402"/>
      <c r="FKK335" s="533" t="s">
        <v>288</v>
      </c>
      <c r="FKL335" s="2"/>
      <c r="FKM335" s="535">
        <f t="shared" ref="FKM335:FKP335" si="2747">FKM302+FKM315+FKM328</f>
        <v>0</v>
      </c>
      <c r="FKN335" s="535">
        <f t="shared" si="2747"/>
        <v>0</v>
      </c>
      <c r="FKO335" s="535">
        <f t="shared" si="2747"/>
        <v>0</v>
      </c>
      <c r="FKP335" s="535">
        <f t="shared" si="2747"/>
        <v>0</v>
      </c>
      <c r="FKQ335" s="2"/>
      <c r="FKR335" s="402"/>
      <c r="FKS335" s="533" t="s">
        <v>288</v>
      </c>
      <c r="FKT335" s="2"/>
      <c r="FKU335" s="535">
        <f t="shared" ref="FKU335:FKX335" si="2748">FKU302+FKU315+FKU328</f>
        <v>0</v>
      </c>
      <c r="FKV335" s="535">
        <f t="shared" si="2748"/>
        <v>0</v>
      </c>
      <c r="FKW335" s="535">
        <f t="shared" si="2748"/>
        <v>0</v>
      </c>
      <c r="FKX335" s="535">
        <f t="shared" si="2748"/>
        <v>0</v>
      </c>
      <c r="FKY335" s="2"/>
      <c r="FKZ335" s="402"/>
      <c r="FLA335" s="533" t="s">
        <v>288</v>
      </c>
      <c r="FLB335" s="2"/>
      <c r="FLC335" s="535">
        <f t="shared" ref="FLC335:FLF335" si="2749">FLC302+FLC315+FLC328</f>
        <v>0</v>
      </c>
      <c r="FLD335" s="535">
        <f t="shared" si="2749"/>
        <v>0</v>
      </c>
      <c r="FLE335" s="535">
        <f t="shared" si="2749"/>
        <v>0</v>
      </c>
      <c r="FLF335" s="535">
        <f t="shared" si="2749"/>
        <v>0</v>
      </c>
      <c r="FLG335" s="2"/>
      <c r="FLH335" s="402"/>
      <c r="FLI335" s="533" t="s">
        <v>288</v>
      </c>
      <c r="FLJ335" s="2"/>
      <c r="FLK335" s="535">
        <f t="shared" ref="FLK335:FLN335" si="2750">FLK302+FLK315+FLK328</f>
        <v>0</v>
      </c>
      <c r="FLL335" s="535">
        <f t="shared" si="2750"/>
        <v>0</v>
      </c>
      <c r="FLM335" s="535">
        <f t="shared" si="2750"/>
        <v>0</v>
      </c>
      <c r="FLN335" s="535">
        <f t="shared" si="2750"/>
        <v>0</v>
      </c>
      <c r="FLO335" s="2"/>
      <c r="FLP335" s="402"/>
      <c r="FLQ335" s="533" t="s">
        <v>288</v>
      </c>
      <c r="FLR335" s="2"/>
      <c r="FLS335" s="535">
        <f t="shared" ref="FLS335:FLV335" si="2751">FLS302+FLS315+FLS328</f>
        <v>0</v>
      </c>
      <c r="FLT335" s="535">
        <f t="shared" si="2751"/>
        <v>0</v>
      </c>
      <c r="FLU335" s="535">
        <f t="shared" si="2751"/>
        <v>0</v>
      </c>
      <c r="FLV335" s="535">
        <f t="shared" si="2751"/>
        <v>0</v>
      </c>
      <c r="FLW335" s="2"/>
      <c r="FLX335" s="402"/>
      <c r="FLY335" s="533" t="s">
        <v>288</v>
      </c>
      <c r="FLZ335" s="2"/>
      <c r="FMA335" s="535">
        <f t="shared" ref="FMA335:FMD335" si="2752">FMA302+FMA315+FMA328</f>
        <v>0</v>
      </c>
      <c r="FMB335" s="535">
        <f t="shared" si="2752"/>
        <v>0</v>
      </c>
      <c r="FMC335" s="535">
        <f t="shared" si="2752"/>
        <v>0</v>
      </c>
      <c r="FMD335" s="535">
        <f t="shared" si="2752"/>
        <v>0</v>
      </c>
      <c r="FME335" s="2"/>
      <c r="FMF335" s="402"/>
      <c r="FMG335" s="533" t="s">
        <v>288</v>
      </c>
      <c r="FMH335" s="2"/>
      <c r="FMI335" s="535">
        <f t="shared" ref="FMI335:FML335" si="2753">FMI302+FMI315+FMI328</f>
        <v>0</v>
      </c>
      <c r="FMJ335" s="535">
        <f t="shared" si="2753"/>
        <v>0</v>
      </c>
      <c r="FMK335" s="535">
        <f t="shared" si="2753"/>
        <v>0</v>
      </c>
      <c r="FML335" s="535">
        <f t="shared" si="2753"/>
        <v>0</v>
      </c>
      <c r="FMM335" s="2"/>
      <c r="FMN335" s="402"/>
      <c r="FMO335" s="533" t="s">
        <v>288</v>
      </c>
      <c r="FMP335" s="2"/>
      <c r="FMQ335" s="535">
        <f t="shared" ref="FMQ335:FMT335" si="2754">FMQ302+FMQ315+FMQ328</f>
        <v>0</v>
      </c>
      <c r="FMR335" s="535">
        <f t="shared" si="2754"/>
        <v>0</v>
      </c>
      <c r="FMS335" s="535">
        <f t="shared" si="2754"/>
        <v>0</v>
      </c>
      <c r="FMT335" s="535">
        <f t="shared" si="2754"/>
        <v>0</v>
      </c>
      <c r="FMU335" s="2"/>
      <c r="FMV335" s="402"/>
      <c r="FMW335" s="533" t="s">
        <v>288</v>
      </c>
      <c r="FMX335" s="2"/>
      <c r="FMY335" s="535">
        <f t="shared" ref="FMY335:FNB335" si="2755">FMY302+FMY315+FMY328</f>
        <v>0</v>
      </c>
      <c r="FMZ335" s="535">
        <f t="shared" si="2755"/>
        <v>0</v>
      </c>
      <c r="FNA335" s="535">
        <f t="shared" si="2755"/>
        <v>0</v>
      </c>
      <c r="FNB335" s="535">
        <f t="shared" si="2755"/>
        <v>0</v>
      </c>
      <c r="FNC335" s="2"/>
      <c r="FND335" s="402"/>
      <c r="FNE335" s="533" t="s">
        <v>288</v>
      </c>
      <c r="FNF335" s="2"/>
      <c r="FNG335" s="535">
        <f t="shared" ref="FNG335:FNJ335" si="2756">FNG302+FNG315+FNG328</f>
        <v>0</v>
      </c>
      <c r="FNH335" s="535">
        <f t="shared" si="2756"/>
        <v>0</v>
      </c>
      <c r="FNI335" s="535">
        <f t="shared" si="2756"/>
        <v>0</v>
      </c>
      <c r="FNJ335" s="535">
        <f t="shared" si="2756"/>
        <v>0</v>
      </c>
      <c r="FNK335" s="2"/>
      <c r="FNL335" s="402"/>
      <c r="FNM335" s="533" t="s">
        <v>288</v>
      </c>
      <c r="FNN335" s="2"/>
      <c r="FNO335" s="535">
        <f t="shared" ref="FNO335:FNR335" si="2757">FNO302+FNO315+FNO328</f>
        <v>0</v>
      </c>
      <c r="FNP335" s="535">
        <f t="shared" si="2757"/>
        <v>0</v>
      </c>
      <c r="FNQ335" s="535">
        <f t="shared" si="2757"/>
        <v>0</v>
      </c>
      <c r="FNR335" s="535">
        <f t="shared" si="2757"/>
        <v>0</v>
      </c>
      <c r="FNS335" s="2"/>
      <c r="FNT335" s="402"/>
      <c r="FNU335" s="533" t="s">
        <v>288</v>
      </c>
      <c r="FNV335" s="2"/>
      <c r="FNW335" s="535">
        <f t="shared" ref="FNW335:FNZ335" si="2758">FNW302+FNW315+FNW328</f>
        <v>0</v>
      </c>
      <c r="FNX335" s="535">
        <f t="shared" si="2758"/>
        <v>0</v>
      </c>
      <c r="FNY335" s="535">
        <f t="shared" si="2758"/>
        <v>0</v>
      </c>
      <c r="FNZ335" s="535">
        <f t="shared" si="2758"/>
        <v>0</v>
      </c>
      <c r="FOA335" s="2"/>
      <c r="FOB335" s="402"/>
      <c r="FOC335" s="533" t="s">
        <v>288</v>
      </c>
      <c r="FOD335" s="2"/>
      <c r="FOE335" s="535">
        <f t="shared" ref="FOE335:FOH335" si="2759">FOE302+FOE315+FOE328</f>
        <v>0</v>
      </c>
      <c r="FOF335" s="535">
        <f t="shared" si="2759"/>
        <v>0</v>
      </c>
      <c r="FOG335" s="535">
        <f t="shared" si="2759"/>
        <v>0</v>
      </c>
      <c r="FOH335" s="535">
        <f t="shared" si="2759"/>
        <v>0</v>
      </c>
      <c r="FOI335" s="2"/>
      <c r="FOJ335" s="402"/>
      <c r="FOK335" s="533" t="s">
        <v>288</v>
      </c>
      <c r="FOL335" s="2"/>
      <c r="FOM335" s="535">
        <f t="shared" ref="FOM335:FOP335" si="2760">FOM302+FOM315+FOM328</f>
        <v>0</v>
      </c>
      <c r="FON335" s="535">
        <f t="shared" si="2760"/>
        <v>0</v>
      </c>
      <c r="FOO335" s="535">
        <f t="shared" si="2760"/>
        <v>0</v>
      </c>
      <c r="FOP335" s="535">
        <f t="shared" si="2760"/>
        <v>0</v>
      </c>
      <c r="FOQ335" s="2"/>
      <c r="FOR335" s="402"/>
      <c r="FOS335" s="533" t="s">
        <v>288</v>
      </c>
      <c r="FOT335" s="2"/>
      <c r="FOU335" s="535">
        <f t="shared" ref="FOU335:FOX335" si="2761">FOU302+FOU315+FOU328</f>
        <v>0</v>
      </c>
      <c r="FOV335" s="535">
        <f t="shared" si="2761"/>
        <v>0</v>
      </c>
      <c r="FOW335" s="535">
        <f t="shared" si="2761"/>
        <v>0</v>
      </c>
      <c r="FOX335" s="535">
        <f t="shared" si="2761"/>
        <v>0</v>
      </c>
      <c r="FOY335" s="2"/>
      <c r="FOZ335" s="402"/>
      <c r="FPA335" s="533" t="s">
        <v>288</v>
      </c>
      <c r="FPB335" s="2"/>
      <c r="FPC335" s="535">
        <f t="shared" ref="FPC335:FPF335" si="2762">FPC302+FPC315+FPC328</f>
        <v>0</v>
      </c>
      <c r="FPD335" s="535">
        <f t="shared" si="2762"/>
        <v>0</v>
      </c>
      <c r="FPE335" s="535">
        <f t="shared" si="2762"/>
        <v>0</v>
      </c>
      <c r="FPF335" s="535">
        <f t="shared" si="2762"/>
        <v>0</v>
      </c>
      <c r="FPG335" s="2"/>
      <c r="FPH335" s="402"/>
      <c r="FPI335" s="533" t="s">
        <v>288</v>
      </c>
      <c r="FPJ335" s="2"/>
      <c r="FPK335" s="535">
        <f t="shared" ref="FPK335:FPN335" si="2763">FPK302+FPK315+FPK328</f>
        <v>0</v>
      </c>
      <c r="FPL335" s="535">
        <f t="shared" si="2763"/>
        <v>0</v>
      </c>
      <c r="FPM335" s="535">
        <f t="shared" si="2763"/>
        <v>0</v>
      </c>
      <c r="FPN335" s="535">
        <f t="shared" si="2763"/>
        <v>0</v>
      </c>
      <c r="FPO335" s="2"/>
      <c r="FPP335" s="402"/>
      <c r="FPQ335" s="533" t="s">
        <v>288</v>
      </c>
      <c r="FPR335" s="2"/>
      <c r="FPS335" s="535">
        <f t="shared" ref="FPS335:FPV335" si="2764">FPS302+FPS315+FPS328</f>
        <v>0</v>
      </c>
      <c r="FPT335" s="535">
        <f t="shared" si="2764"/>
        <v>0</v>
      </c>
      <c r="FPU335" s="535">
        <f t="shared" si="2764"/>
        <v>0</v>
      </c>
      <c r="FPV335" s="535">
        <f t="shared" si="2764"/>
        <v>0</v>
      </c>
      <c r="FPW335" s="2"/>
      <c r="FPX335" s="402"/>
      <c r="FPY335" s="533" t="s">
        <v>288</v>
      </c>
      <c r="FPZ335" s="2"/>
      <c r="FQA335" s="535">
        <f t="shared" ref="FQA335:FQD335" si="2765">FQA302+FQA315+FQA328</f>
        <v>0</v>
      </c>
      <c r="FQB335" s="535">
        <f t="shared" si="2765"/>
        <v>0</v>
      </c>
      <c r="FQC335" s="535">
        <f t="shared" si="2765"/>
        <v>0</v>
      </c>
      <c r="FQD335" s="535">
        <f t="shared" si="2765"/>
        <v>0</v>
      </c>
      <c r="FQE335" s="2"/>
      <c r="FQF335" s="402"/>
      <c r="FQG335" s="533" t="s">
        <v>288</v>
      </c>
      <c r="FQH335" s="2"/>
      <c r="FQI335" s="535">
        <f t="shared" ref="FQI335:FQL335" si="2766">FQI302+FQI315+FQI328</f>
        <v>0</v>
      </c>
      <c r="FQJ335" s="535">
        <f t="shared" si="2766"/>
        <v>0</v>
      </c>
      <c r="FQK335" s="535">
        <f t="shared" si="2766"/>
        <v>0</v>
      </c>
      <c r="FQL335" s="535">
        <f t="shared" si="2766"/>
        <v>0</v>
      </c>
      <c r="FQM335" s="2"/>
      <c r="FQN335" s="402"/>
      <c r="FQO335" s="533" t="s">
        <v>288</v>
      </c>
      <c r="FQP335" s="2"/>
      <c r="FQQ335" s="535">
        <f t="shared" ref="FQQ335:FQT335" si="2767">FQQ302+FQQ315+FQQ328</f>
        <v>0</v>
      </c>
      <c r="FQR335" s="535">
        <f t="shared" si="2767"/>
        <v>0</v>
      </c>
      <c r="FQS335" s="535">
        <f t="shared" si="2767"/>
        <v>0</v>
      </c>
      <c r="FQT335" s="535">
        <f t="shared" si="2767"/>
        <v>0</v>
      </c>
      <c r="FQU335" s="2"/>
      <c r="FQV335" s="402"/>
      <c r="FQW335" s="533" t="s">
        <v>288</v>
      </c>
      <c r="FQX335" s="2"/>
      <c r="FQY335" s="535">
        <f t="shared" ref="FQY335:FRB335" si="2768">FQY302+FQY315+FQY328</f>
        <v>0</v>
      </c>
      <c r="FQZ335" s="535">
        <f t="shared" si="2768"/>
        <v>0</v>
      </c>
      <c r="FRA335" s="535">
        <f t="shared" si="2768"/>
        <v>0</v>
      </c>
      <c r="FRB335" s="535">
        <f t="shared" si="2768"/>
        <v>0</v>
      </c>
      <c r="FRC335" s="2"/>
      <c r="FRD335" s="402"/>
      <c r="FRE335" s="533" t="s">
        <v>288</v>
      </c>
      <c r="FRF335" s="2"/>
      <c r="FRG335" s="535">
        <f t="shared" ref="FRG335:FRJ335" si="2769">FRG302+FRG315+FRG328</f>
        <v>0</v>
      </c>
      <c r="FRH335" s="535">
        <f t="shared" si="2769"/>
        <v>0</v>
      </c>
      <c r="FRI335" s="535">
        <f t="shared" si="2769"/>
        <v>0</v>
      </c>
      <c r="FRJ335" s="535">
        <f t="shared" si="2769"/>
        <v>0</v>
      </c>
      <c r="FRK335" s="2"/>
      <c r="FRL335" s="402"/>
      <c r="FRM335" s="533" t="s">
        <v>288</v>
      </c>
      <c r="FRN335" s="2"/>
      <c r="FRO335" s="535">
        <f t="shared" ref="FRO335:FRR335" si="2770">FRO302+FRO315+FRO328</f>
        <v>0</v>
      </c>
      <c r="FRP335" s="535">
        <f t="shared" si="2770"/>
        <v>0</v>
      </c>
      <c r="FRQ335" s="535">
        <f t="shared" si="2770"/>
        <v>0</v>
      </c>
      <c r="FRR335" s="535">
        <f t="shared" si="2770"/>
        <v>0</v>
      </c>
      <c r="FRS335" s="2"/>
      <c r="FRT335" s="402"/>
      <c r="FRU335" s="533" t="s">
        <v>288</v>
      </c>
      <c r="FRV335" s="2"/>
      <c r="FRW335" s="535">
        <f t="shared" ref="FRW335:FRZ335" si="2771">FRW302+FRW315+FRW328</f>
        <v>0</v>
      </c>
      <c r="FRX335" s="535">
        <f t="shared" si="2771"/>
        <v>0</v>
      </c>
      <c r="FRY335" s="535">
        <f t="shared" si="2771"/>
        <v>0</v>
      </c>
      <c r="FRZ335" s="535">
        <f t="shared" si="2771"/>
        <v>0</v>
      </c>
      <c r="FSA335" s="2"/>
      <c r="FSB335" s="402"/>
      <c r="FSC335" s="533" t="s">
        <v>288</v>
      </c>
      <c r="FSD335" s="2"/>
      <c r="FSE335" s="535">
        <f t="shared" ref="FSE335:FSH335" si="2772">FSE302+FSE315+FSE328</f>
        <v>0</v>
      </c>
      <c r="FSF335" s="535">
        <f t="shared" si="2772"/>
        <v>0</v>
      </c>
      <c r="FSG335" s="535">
        <f t="shared" si="2772"/>
        <v>0</v>
      </c>
      <c r="FSH335" s="535">
        <f t="shared" si="2772"/>
        <v>0</v>
      </c>
      <c r="FSI335" s="2"/>
      <c r="FSJ335" s="402"/>
      <c r="FSK335" s="533" t="s">
        <v>288</v>
      </c>
      <c r="FSL335" s="2"/>
      <c r="FSM335" s="535">
        <f t="shared" ref="FSM335:FSP335" si="2773">FSM302+FSM315+FSM328</f>
        <v>0</v>
      </c>
      <c r="FSN335" s="535">
        <f t="shared" si="2773"/>
        <v>0</v>
      </c>
      <c r="FSO335" s="535">
        <f t="shared" si="2773"/>
        <v>0</v>
      </c>
      <c r="FSP335" s="535">
        <f t="shared" si="2773"/>
        <v>0</v>
      </c>
      <c r="FSQ335" s="2"/>
      <c r="FSR335" s="402"/>
      <c r="FSS335" s="533" t="s">
        <v>288</v>
      </c>
      <c r="FST335" s="2"/>
      <c r="FSU335" s="535">
        <f t="shared" ref="FSU335:FSX335" si="2774">FSU302+FSU315+FSU328</f>
        <v>0</v>
      </c>
      <c r="FSV335" s="535">
        <f t="shared" si="2774"/>
        <v>0</v>
      </c>
      <c r="FSW335" s="535">
        <f t="shared" si="2774"/>
        <v>0</v>
      </c>
      <c r="FSX335" s="535">
        <f t="shared" si="2774"/>
        <v>0</v>
      </c>
      <c r="FSY335" s="2"/>
      <c r="FSZ335" s="402"/>
      <c r="FTA335" s="533" t="s">
        <v>288</v>
      </c>
      <c r="FTB335" s="2"/>
      <c r="FTC335" s="535">
        <f t="shared" ref="FTC335:FTF335" si="2775">FTC302+FTC315+FTC328</f>
        <v>0</v>
      </c>
      <c r="FTD335" s="535">
        <f t="shared" si="2775"/>
        <v>0</v>
      </c>
      <c r="FTE335" s="535">
        <f t="shared" si="2775"/>
        <v>0</v>
      </c>
      <c r="FTF335" s="535">
        <f t="shared" si="2775"/>
        <v>0</v>
      </c>
      <c r="FTG335" s="2"/>
      <c r="FTH335" s="402"/>
      <c r="FTI335" s="533" t="s">
        <v>288</v>
      </c>
      <c r="FTJ335" s="2"/>
      <c r="FTK335" s="535">
        <f t="shared" ref="FTK335:FTN335" si="2776">FTK302+FTK315+FTK328</f>
        <v>0</v>
      </c>
      <c r="FTL335" s="535">
        <f t="shared" si="2776"/>
        <v>0</v>
      </c>
      <c r="FTM335" s="535">
        <f t="shared" si="2776"/>
        <v>0</v>
      </c>
      <c r="FTN335" s="535">
        <f t="shared" si="2776"/>
        <v>0</v>
      </c>
      <c r="FTO335" s="2"/>
      <c r="FTP335" s="402"/>
      <c r="FTQ335" s="533" t="s">
        <v>288</v>
      </c>
      <c r="FTR335" s="2"/>
      <c r="FTS335" s="535">
        <f t="shared" ref="FTS335:FTV335" si="2777">FTS302+FTS315+FTS328</f>
        <v>0</v>
      </c>
      <c r="FTT335" s="535">
        <f t="shared" si="2777"/>
        <v>0</v>
      </c>
      <c r="FTU335" s="535">
        <f t="shared" si="2777"/>
        <v>0</v>
      </c>
      <c r="FTV335" s="535">
        <f t="shared" si="2777"/>
        <v>0</v>
      </c>
      <c r="FTW335" s="2"/>
      <c r="FTX335" s="402"/>
      <c r="FTY335" s="533" t="s">
        <v>288</v>
      </c>
      <c r="FTZ335" s="2"/>
      <c r="FUA335" s="535">
        <f t="shared" ref="FUA335:FUD335" si="2778">FUA302+FUA315+FUA328</f>
        <v>0</v>
      </c>
      <c r="FUB335" s="535">
        <f t="shared" si="2778"/>
        <v>0</v>
      </c>
      <c r="FUC335" s="535">
        <f t="shared" si="2778"/>
        <v>0</v>
      </c>
      <c r="FUD335" s="535">
        <f t="shared" si="2778"/>
        <v>0</v>
      </c>
      <c r="FUE335" s="2"/>
      <c r="FUF335" s="402"/>
      <c r="FUG335" s="533" t="s">
        <v>288</v>
      </c>
      <c r="FUH335" s="2"/>
      <c r="FUI335" s="535">
        <f t="shared" ref="FUI335:FUL335" si="2779">FUI302+FUI315+FUI328</f>
        <v>0</v>
      </c>
      <c r="FUJ335" s="535">
        <f t="shared" si="2779"/>
        <v>0</v>
      </c>
      <c r="FUK335" s="535">
        <f t="shared" si="2779"/>
        <v>0</v>
      </c>
      <c r="FUL335" s="535">
        <f t="shared" si="2779"/>
        <v>0</v>
      </c>
      <c r="FUM335" s="2"/>
      <c r="FUN335" s="402"/>
      <c r="FUO335" s="533" t="s">
        <v>288</v>
      </c>
      <c r="FUP335" s="2"/>
      <c r="FUQ335" s="535">
        <f t="shared" ref="FUQ335:FUT335" si="2780">FUQ302+FUQ315+FUQ328</f>
        <v>0</v>
      </c>
      <c r="FUR335" s="535">
        <f t="shared" si="2780"/>
        <v>0</v>
      </c>
      <c r="FUS335" s="535">
        <f t="shared" si="2780"/>
        <v>0</v>
      </c>
      <c r="FUT335" s="535">
        <f t="shared" si="2780"/>
        <v>0</v>
      </c>
      <c r="FUU335" s="2"/>
      <c r="FUV335" s="402"/>
      <c r="FUW335" s="533" t="s">
        <v>288</v>
      </c>
      <c r="FUX335" s="2"/>
      <c r="FUY335" s="535">
        <f t="shared" ref="FUY335:FVB335" si="2781">FUY302+FUY315+FUY328</f>
        <v>0</v>
      </c>
      <c r="FUZ335" s="535">
        <f t="shared" si="2781"/>
        <v>0</v>
      </c>
      <c r="FVA335" s="535">
        <f t="shared" si="2781"/>
        <v>0</v>
      </c>
      <c r="FVB335" s="535">
        <f t="shared" si="2781"/>
        <v>0</v>
      </c>
      <c r="FVC335" s="2"/>
      <c r="FVD335" s="402"/>
      <c r="FVE335" s="533" t="s">
        <v>288</v>
      </c>
      <c r="FVF335" s="2"/>
      <c r="FVG335" s="535">
        <f t="shared" ref="FVG335:FVJ335" si="2782">FVG302+FVG315+FVG328</f>
        <v>0</v>
      </c>
      <c r="FVH335" s="535">
        <f t="shared" si="2782"/>
        <v>0</v>
      </c>
      <c r="FVI335" s="535">
        <f t="shared" si="2782"/>
        <v>0</v>
      </c>
      <c r="FVJ335" s="535">
        <f t="shared" si="2782"/>
        <v>0</v>
      </c>
      <c r="FVK335" s="2"/>
      <c r="FVL335" s="402"/>
      <c r="FVM335" s="533" t="s">
        <v>288</v>
      </c>
      <c r="FVN335" s="2"/>
      <c r="FVO335" s="535">
        <f t="shared" ref="FVO335:FVR335" si="2783">FVO302+FVO315+FVO328</f>
        <v>0</v>
      </c>
      <c r="FVP335" s="535">
        <f t="shared" si="2783"/>
        <v>0</v>
      </c>
      <c r="FVQ335" s="535">
        <f t="shared" si="2783"/>
        <v>0</v>
      </c>
      <c r="FVR335" s="535">
        <f t="shared" si="2783"/>
        <v>0</v>
      </c>
      <c r="FVS335" s="2"/>
      <c r="FVT335" s="402"/>
      <c r="FVU335" s="533" t="s">
        <v>288</v>
      </c>
      <c r="FVV335" s="2"/>
      <c r="FVW335" s="535">
        <f t="shared" ref="FVW335:FVZ335" si="2784">FVW302+FVW315+FVW328</f>
        <v>0</v>
      </c>
      <c r="FVX335" s="535">
        <f t="shared" si="2784"/>
        <v>0</v>
      </c>
      <c r="FVY335" s="535">
        <f t="shared" si="2784"/>
        <v>0</v>
      </c>
      <c r="FVZ335" s="535">
        <f t="shared" si="2784"/>
        <v>0</v>
      </c>
      <c r="FWA335" s="2"/>
      <c r="FWB335" s="402"/>
      <c r="FWC335" s="533" t="s">
        <v>288</v>
      </c>
      <c r="FWD335" s="2"/>
      <c r="FWE335" s="535">
        <f t="shared" ref="FWE335:FWH335" si="2785">FWE302+FWE315+FWE328</f>
        <v>0</v>
      </c>
      <c r="FWF335" s="535">
        <f t="shared" si="2785"/>
        <v>0</v>
      </c>
      <c r="FWG335" s="535">
        <f t="shared" si="2785"/>
        <v>0</v>
      </c>
      <c r="FWH335" s="535">
        <f t="shared" si="2785"/>
        <v>0</v>
      </c>
      <c r="FWI335" s="2"/>
      <c r="FWJ335" s="402"/>
      <c r="FWK335" s="533" t="s">
        <v>288</v>
      </c>
      <c r="FWL335" s="2"/>
      <c r="FWM335" s="535">
        <f t="shared" ref="FWM335:FWP335" si="2786">FWM302+FWM315+FWM328</f>
        <v>0</v>
      </c>
      <c r="FWN335" s="535">
        <f t="shared" si="2786"/>
        <v>0</v>
      </c>
      <c r="FWO335" s="535">
        <f t="shared" si="2786"/>
        <v>0</v>
      </c>
      <c r="FWP335" s="535">
        <f t="shared" si="2786"/>
        <v>0</v>
      </c>
      <c r="FWQ335" s="2"/>
      <c r="FWR335" s="402"/>
      <c r="FWS335" s="533" t="s">
        <v>288</v>
      </c>
      <c r="FWT335" s="2"/>
      <c r="FWU335" s="535">
        <f t="shared" ref="FWU335:FWX335" si="2787">FWU302+FWU315+FWU328</f>
        <v>0</v>
      </c>
      <c r="FWV335" s="535">
        <f t="shared" si="2787"/>
        <v>0</v>
      </c>
      <c r="FWW335" s="535">
        <f t="shared" si="2787"/>
        <v>0</v>
      </c>
      <c r="FWX335" s="535">
        <f t="shared" si="2787"/>
        <v>0</v>
      </c>
      <c r="FWY335" s="2"/>
      <c r="FWZ335" s="402"/>
      <c r="FXA335" s="533" t="s">
        <v>288</v>
      </c>
      <c r="FXB335" s="2"/>
      <c r="FXC335" s="535">
        <f t="shared" ref="FXC335:FXF335" si="2788">FXC302+FXC315+FXC328</f>
        <v>0</v>
      </c>
      <c r="FXD335" s="535">
        <f t="shared" si="2788"/>
        <v>0</v>
      </c>
      <c r="FXE335" s="535">
        <f t="shared" si="2788"/>
        <v>0</v>
      </c>
      <c r="FXF335" s="535">
        <f t="shared" si="2788"/>
        <v>0</v>
      </c>
      <c r="FXG335" s="2"/>
      <c r="FXH335" s="402"/>
      <c r="FXI335" s="533" t="s">
        <v>288</v>
      </c>
      <c r="FXJ335" s="2"/>
      <c r="FXK335" s="535">
        <f t="shared" ref="FXK335:FXN335" si="2789">FXK302+FXK315+FXK328</f>
        <v>0</v>
      </c>
      <c r="FXL335" s="535">
        <f t="shared" si="2789"/>
        <v>0</v>
      </c>
      <c r="FXM335" s="535">
        <f t="shared" si="2789"/>
        <v>0</v>
      </c>
      <c r="FXN335" s="535">
        <f t="shared" si="2789"/>
        <v>0</v>
      </c>
      <c r="FXO335" s="2"/>
      <c r="FXP335" s="402"/>
      <c r="FXQ335" s="533" t="s">
        <v>288</v>
      </c>
      <c r="FXR335" s="2"/>
      <c r="FXS335" s="535">
        <f t="shared" ref="FXS335:FXV335" si="2790">FXS302+FXS315+FXS328</f>
        <v>0</v>
      </c>
      <c r="FXT335" s="535">
        <f t="shared" si="2790"/>
        <v>0</v>
      </c>
      <c r="FXU335" s="535">
        <f t="shared" si="2790"/>
        <v>0</v>
      </c>
      <c r="FXV335" s="535">
        <f t="shared" si="2790"/>
        <v>0</v>
      </c>
      <c r="FXW335" s="2"/>
      <c r="FXX335" s="402"/>
      <c r="FXY335" s="533" t="s">
        <v>288</v>
      </c>
      <c r="FXZ335" s="2"/>
      <c r="FYA335" s="535">
        <f t="shared" ref="FYA335:FYD335" si="2791">FYA302+FYA315+FYA328</f>
        <v>0</v>
      </c>
      <c r="FYB335" s="535">
        <f t="shared" si="2791"/>
        <v>0</v>
      </c>
      <c r="FYC335" s="535">
        <f t="shared" si="2791"/>
        <v>0</v>
      </c>
      <c r="FYD335" s="535">
        <f t="shared" si="2791"/>
        <v>0</v>
      </c>
      <c r="FYE335" s="2"/>
      <c r="FYF335" s="402"/>
      <c r="FYG335" s="533" t="s">
        <v>288</v>
      </c>
      <c r="FYH335" s="2"/>
      <c r="FYI335" s="535">
        <f t="shared" ref="FYI335:FYL335" si="2792">FYI302+FYI315+FYI328</f>
        <v>0</v>
      </c>
      <c r="FYJ335" s="535">
        <f t="shared" si="2792"/>
        <v>0</v>
      </c>
      <c r="FYK335" s="535">
        <f t="shared" si="2792"/>
        <v>0</v>
      </c>
      <c r="FYL335" s="535">
        <f t="shared" si="2792"/>
        <v>0</v>
      </c>
      <c r="FYM335" s="2"/>
      <c r="FYN335" s="402"/>
      <c r="FYO335" s="533" t="s">
        <v>288</v>
      </c>
      <c r="FYP335" s="2"/>
      <c r="FYQ335" s="535">
        <f t="shared" ref="FYQ335:FYT335" si="2793">FYQ302+FYQ315+FYQ328</f>
        <v>0</v>
      </c>
      <c r="FYR335" s="535">
        <f t="shared" si="2793"/>
        <v>0</v>
      </c>
      <c r="FYS335" s="535">
        <f t="shared" si="2793"/>
        <v>0</v>
      </c>
      <c r="FYT335" s="535">
        <f t="shared" si="2793"/>
        <v>0</v>
      </c>
      <c r="FYU335" s="2"/>
      <c r="FYV335" s="402"/>
      <c r="FYW335" s="533" t="s">
        <v>288</v>
      </c>
      <c r="FYX335" s="2"/>
      <c r="FYY335" s="535">
        <f t="shared" ref="FYY335:FZB335" si="2794">FYY302+FYY315+FYY328</f>
        <v>0</v>
      </c>
      <c r="FYZ335" s="535">
        <f t="shared" si="2794"/>
        <v>0</v>
      </c>
      <c r="FZA335" s="535">
        <f t="shared" si="2794"/>
        <v>0</v>
      </c>
      <c r="FZB335" s="535">
        <f t="shared" si="2794"/>
        <v>0</v>
      </c>
      <c r="FZC335" s="2"/>
      <c r="FZD335" s="402"/>
      <c r="FZE335" s="533" t="s">
        <v>288</v>
      </c>
      <c r="FZF335" s="2"/>
      <c r="FZG335" s="535">
        <f t="shared" ref="FZG335:FZJ335" si="2795">FZG302+FZG315+FZG328</f>
        <v>0</v>
      </c>
      <c r="FZH335" s="535">
        <f t="shared" si="2795"/>
        <v>0</v>
      </c>
      <c r="FZI335" s="535">
        <f t="shared" si="2795"/>
        <v>0</v>
      </c>
      <c r="FZJ335" s="535">
        <f t="shared" si="2795"/>
        <v>0</v>
      </c>
      <c r="FZK335" s="2"/>
      <c r="FZL335" s="402"/>
      <c r="FZM335" s="533" t="s">
        <v>288</v>
      </c>
      <c r="FZN335" s="2"/>
      <c r="FZO335" s="535">
        <f t="shared" ref="FZO335:FZR335" si="2796">FZO302+FZO315+FZO328</f>
        <v>0</v>
      </c>
      <c r="FZP335" s="535">
        <f t="shared" si="2796"/>
        <v>0</v>
      </c>
      <c r="FZQ335" s="535">
        <f t="shared" si="2796"/>
        <v>0</v>
      </c>
      <c r="FZR335" s="535">
        <f t="shared" si="2796"/>
        <v>0</v>
      </c>
      <c r="FZS335" s="2"/>
      <c r="FZT335" s="402"/>
      <c r="FZU335" s="533" t="s">
        <v>288</v>
      </c>
      <c r="FZV335" s="2"/>
      <c r="FZW335" s="535">
        <f t="shared" ref="FZW335:FZZ335" si="2797">FZW302+FZW315+FZW328</f>
        <v>0</v>
      </c>
      <c r="FZX335" s="535">
        <f t="shared" si="2797"/>
        <v>0</v>
      </c>
      <c r="FZY335" s="535">
        <f t="shared" si="2797"/>
        <v>0</v>
      </c>
      <c r="FZZ335" s="535">
        <f t="shared" si="2797"/>
        <v>0</v>
      </c>
      <c r="GAA335" s="2"/>
      <c r="GAB335" s="402"/>
      <c r="GAC335" s="533" t="s">
        <v>288</v>
      </c>
      <c r="GAD335" s="2"/>
      <c r="GAE335" s="535">
        <f t="shared" ref="GAE335:GAH335" si="2798">GAE302+GAE315+GAE328</f>
        <v>0</v>
      </c>
      <c r="GAF335" s="535">
        <f t="shared" si="2798"/>
        <v>0</v>
      </c>
      <c r="GAG335" s="535">
        <f t="shared" si="2798"/>
        <v>0</v>
      </c>
      <c r="GAH335" s="535">
        <f t="shared" si="2798"/>
        <v>0</v>
      </c>
      <c r="GAI335" s="2"/>
      <c r="GAJ335" s="402"/>
      <c r="GAK335" s="533" t="s">
        <v>288</v>
      </c>
      <c r="GAL335" s="2"/>
      <c r="GAM335" s="535">
        <f t="shared" ref="GAM335:GAP335" si="2799">GAM302+GAM315+GAM328</f>
        <v>0</v>
      </c>
      <c r="GAN335" s="535">
        <f t="shared" si="2799"/>
        <v>0</v>
      </c>
      <c r="GAO335" s="535">
        <f t="shared" si="2799"/>
        <v>0</v>
      </c>
      <c r="GAP335" s="535">
        <f t="shared" si="2799"/>
        <v>0</v>
      </c>
      <c r="GAQ335" s="2"/>
      <c r="GAR335" s="402"/>
      <c r="GAS335" s="533" t="s">
        <v>288</v>
      </c>
      <c r="GAT335" s="2"/>
      <c r="GAU335" s="535">
        <f t="shared" ref="GAU335:GAX335" si="2800">GAU302+GAU315+GAU328</f>
        <v>0</v>
      </c>
      <c r="GAV335" s="535">
        <f t="shared" si="2800"/>
        <v>0</v>
      </c>
      <c r="GAW335" s="535">
        <f t="shared" si="2800"/>
        <v>0</v>
      </c>
      <c r="GAX335" s="535">
        <f t="shared" si="2800"/>
        <v>0</v>
      </c>
      <c r="GAY335" s="2"/>
      <c r="GAZ335" s="402"/>
      <c r="GBA335" s="533" t="s">
        <v>288</v>
      </c>
      <c r="GBB335" s="2"/>
      <c r="GBC335" s="535">
        <f t="shared" ref="GBC335:GBF335" si="2801">GBC302+GBC315+GBC328</f>
        <v>0</v>
      </c>
      <c r="GBD335" s="535">
        <f t="shared" si="2801"/>
        <v>0</v>
      </c>
      <c r="GBE335" s="535">
        <f t="shared" si="2801"/>
        <v>0</v>
      </c>
      <c r="GBF335" s="535">
        <f t="shared" si="2801"/>
        <v>0</v>
      </c>
      <c r="GBG335" s="2"/>
      <c r="GBH335" s="402"/>
      <c r="GBI335" s="533" t="s">
        <v>288</v>
      </c>
      <c r="GBJ335" s="2"/>
      <c r="GBK335" s="535">
        <f t="shared" ref="GBK335:GBN335" si="2802">GBK302+GBK315+GBK328</f>
        <v>0</v>
      </c>
      <c r="GBL335" s="535">
        <f t="shared" si="2802"/>
        <v>0</v>
      </c>
      <c r="GBM335" s="535">
        <f t="shared" si="2802"/>
        <v>0</v>
      </c>
      <c r="GBN335" s="535">
        <f t="shared" si="2802"/>
        <v>0</v>
      </c>
      <c r="GBO335" s="2"/>
      <c r="GBP335" s="402"/>
      <c r="GBQ335" s="533" t="s">
        <v>288</v>
      </c>
      <c r="GBR335" s="2"/>
      <c r="GBS335" s="535">
        <f t="shared" ref="GBS335:GBV335" si="2803">GBS302+GBS315+GBS328</f>
        <v>0</v>
      </c>
      <c r="GBT335" s="535">
        <f t="shared" si="2803"/>
        <v>0</v>
      </c>
      <c r="GBU335" s="535">
        <f t="shared" si="2803"/>
        <v>0</v>
      </c>
      <c r="GBV335" s="535">
        <f t="shared" si="2803"/>
        <v>0</v>
      </c>
      <c r="GBW335" s="2"/>
      <c r="GBX335" s="402"/>
      <c r="GBY335" s="533" t="s">
        <v>288</v>
      </c>
      <c r="GBZ335" s="2"/>
      <c r="GCA335" s="535">
        <f t="shared" ref="GCA335:GCD335" si="2804">GCA302+GCA315+GCA328</f>
        <v>0</v>
      </c>
      <c r="GCB335" s="535">
        <f t="shared" si="2804"/>
        <v>0</v>
      </c>
      <c r="GCC335" s="535">
        <f t="shared" si="2804"/>
        <v>0</v>
      </c>
      <c r="GCD335" s="535">
        <f t="shared" si="2804"/>
        <v>0</v>
      </c>
      <c r="GCE335" s="2"/>
      <c r="GCF335" s="402"/>
      <c r="GCG335" s="533" t="s">
        <v>288</v>
      </c>
      <c r="GCH335" s="2"/>
      <c r="GCI335" s="535">
        <f t="shared" ref="GCI335:GCL335" si="2805">GCI302+GCI315+GCI328</f>
        <v>0</v>
      </c>
      <c r="GCJ335" s="535">
        <f t="shared" si="2805"/>
        <v>0</v>
      </c>
      <c r="GCK335" s="535">
        <f t="shared" si="2805"/>
        <v>0</v>
      </c>
      <c r="GCL335" s="535">
        <f t="shared" si="2805"/>
        <v>0</v>
      </c>
      <c r="GCM335" s="2"/>
      <c r="GCN335" s="402"/>
      <c r="GCO335" s="533" t="s">
        <v>288</v>
      </c>
      <c r="GCP335" s="2"/>
      <c r="GCQ335" s="535">
        <f t="shared" ref="GCQ335:GCT335" si="2806">GCQ302+GCQ315+GCQ328</f>
        <v>0</v>
      </c>
      <c r="GCR335" s="535">
        <f t="shared" si="2806"/>
        <v>0</v>
      </c>
      <c r="GCS335" s="535">
        <f t="shared" si="2806"/>
        <v>0</v>
      </c>
      <c r="GCT335" s="535">
        <f t="shared" si="2806"/>
        <v>0</v>
      </c>
      <c r="GCU335" s="2"/>
      <c r="GCV335" s="402"/>
      <c r="GCW335" s="533" t="s">
        <v>288</v>
      </c>
      <c r="GCX335" s="2"/>
      <c r="GCY335" s="535">
        <f t="shared" ref="GCY335:GDB335" si="2807">GCY302+GCY315+GCY328</f>
        <v>0</v>
      </c>
      <c r="GCZ335" s="535">
        <f t="shared" si="2807"/>
        <v>0</v>
      </c>
      <c r="GDA335" s="535">
        <f t="shared" si="2807"/>
        <v>0</v>
      </c>
      <c r="GDB335" s="535">
        <f t="shared" si="2807"/>
        <v>0</v>
      </c>
      <c r="GDC335" s="2"/>
      <c r="GDD335" s="402"/>
      <c r="GDE335" s="533" t="s">
        <v>288</v>
      </c>
      <c r="GDF335" s="2"/>
      <c r="GDG335" s="535">
        <f t="shared" ref="GDG335:GDJ335" si="2808">GDG302+GDG315+GDG328</f>
        <v>0</v>
      </c>
      <c r="GDH335" s="535">
        <f t="shared" si="2808"/>
        <v>0</v>
      </c>
      <c r="GDI335" s="535">
        <f t="shared" si="2808"/>
        <v>0</v>
      </c>
      <c r="GDJ335" s="535">
        <f t="shared" si="2808"/>
        <v>0</v>
      </c>
      <c r="GDK335" s="2"/>
      <c r="GDL335" s="402"/>
      <c r="GDM335" s="533" t="s">
        <v>288</v>
      </c>
      <c r="GDN335" s="2"/>
      <c r="GDO335" s="535">
        <f t="shared" ref="GDO335:GDR335" si="2809">GDO302+GDO315+GDO328</f>
        <v>0</v>
      </c>
      <c r="GDP335" s="535">
        <f t="shared" si="2809"/>
        <v>0</v>
      </c>
      <c r="GDQ335" s="535">
        <f t="shared" si="2809"/>
        <v>0</v>
      </c>
      <c r="GDR335" s="535">
        <f t="shared" si="2809"/>
        <v>0</v>
      </c>
      <c r="GDS335" s="2"/>
      <c r="GDT335" s="402"/>
      <c r="GDU335" s="533" t="s">
        <v>288</v>
      </c>
      <c r="GDV335" s="2"/>
      <c r="GDW335" s="535">
        <f t="shared" ref="GDW335:GDZ335" si="2810">GDW302+GDW315+GDW328</f>
        <v>0</v>
      </c>
      <c r="GDX335" s="535">
        <f t="shared" si="2810"/>
        <v>0</v>
      </c>
      <c r="GDY335" s="535">
        <f t="shared" si="2810"/>
        <v>0</v>
      </c>
      <c r="GDZ335" s="535">
        <f t="shared" si="2810"/>
        <v>0</v>
      </c>
      <c r="GEA335" s="2"/>
      <c r="GEB335" s="402"/>
      <c r="GEC335" s="533" t="s">
        <v>288</v>
      </c>
      <c r="GED335" s="2"/>
      <c r="GEE335" s="535">
        <f t="shared" ref="GEE335:GEH335" si="2811">GEE302+GEE315+GEE328</f>
        <v>0</v>
      </c>
      <c r="GEF335" s="535">
        <f t="shared" si="2811"/>
        <v>0</v>
      </c>
      <c r="GEG335" s="535">
        <f t="shared" si="2811"/>
        <v>0</v>
      </c>
      <c r="GEH335" s="535">
        <f t="shared" si="2811"/>
        <v>0</v>
      </c>
      <c r="GEI335" s="2"/>
      <c r="GEJ335" s="402"/>
      <c r="GEK335" s="533" t="s">
        <v>288</v>
      </c>
      <c r="GEL335" s="2"/>
      <c r="GEM335" s="535">
        <f t="shared" ref="GEM335:GEP335" si="2812">GEM302+GEM315+GEM328</f>
        <v>0</v>
      </c>
      <c r="GEN335" s="535">
        <f t="shared" si="2812"/>
        <v>0</v>
      </c>
      <c r="GEO335" s="535">
        <f t="shared" si="2812"/>
        <v>0</v>
      </c>
      <c r="GEP335" s="535">
        <f t="shared" si="2812"/>
        <v>0</v>
      </c>
      <c r="GEQ335" s="2"/>
      <c r="GER335" s="402"/>
      <c r="GES335" s="533" t="s">
        <v>288</v>
      </c>
      <c r="GET335" s="2"/>
      <c r="GEU335" s="535">
        <f t="shared" ref="GEU335:GEX335" si="2813">GEU302+GEU315+GEU328</f>
        <v>0</v>
      </c>
      <c r="GEV335" s="535">
        <f t="shared" si="2813"/>
        <v>0</v>
      </c>
      <c r="GEW335" s="535">
        <f t="shared" si="2813"/>
        <v>0</v>
      </c>
      <c r="GEX335" s="535">
        <f t="shared" si="2813"/>
        <v>0</v>
      </c>
      <c r="GEY335" s="2"/>
      <c r="GEZ335" s="402"/>
      <c r="GFA335" s="533" t="s">
        <v>288</v>
      </c>
      <c r="GFB335" s="2"/>
      <c r="GFC335" s="535">
        <f t="shared" ref="GFC335:GFF335" si="2814">GFC302+GFC315+GFC328</f>
        <v>0</v>
      </c>
      <c r="GFD335" s="535">
        <f t="shared" si="2814"/>
        <v>0</v>
      </c>
      <c r="GFE335" s="535">
        <f t="shared" si="2814"/>
        <v>0</v>
      </c>
      <c r="GFF335" s="535">
        <f t="shared" si="2814"/>
        <v>0</v>
      </c>
      <c r="GFG335" s="2"/>
      <c r="GFH335" s="402"/>
      <c r="GFI335" s="533" t="s">
        <v>288</v>
      </c>
      <c r="GFJ335" s="2"/>
      <c r="GFK335" s="535">
        <f t="shared" ref="GFK335:GFN335" si="2815">GFK302+GFK315+GFK328</f>
        <v>0</v>
      </c>
      <c r="GFL335" s="535">
        <f t="shared" si="2815"/>
        <v>0</v>
      </c>
      <c r="GFM335" s="535">
        <f t="shared" si="2815"/>
        <v>0</v>
      </c>
      <c r="GFN335" s="535">
        <f t="shared" si="2815"/>
        <v>0</v>
      </c>
      <c r="GFO335" s="2"/>
      <c r="GFP335" s="402"/>
      <c r="GFQ335" s="533" t="s">
        <v>288</v>
      </c>
      <c r="GFR335" s="2"/>
      <c r="GFS335" s="535">
        <f t="shared" ref="GFS335:GFV335" si="2816">GFS302+GFS315+GFS328</f>
        <v>0</v>
      </c>
      <c r="GFT335" s="535">
        <f t="shared" si="2816"/>
        <v>0</v>
      </c>
      <c r="GFU335" s="535">
        <f t="shared" si="2816"/>
        <v>0</v>
      </c>
      <c r="GFV335" s="535">
        <f t="shared" si="2816"/>
        <v>0</v>
      </c>
      <c r="GFW335" s="2"/>
      <c r="GFX335" s="402"/>
      <c r="GFY335" s="533" t="s">
        <v>288</v>
      </c>
      <c r="GFZ335" s="2"/>
      <c r="GGA335" s="535">
        <f t="shared" ref="GGA335:GGD335" si="2817">GGA302+GGA315+GGA328</f>
        <v>0</v>
      </c>
      <c r="GGB335" s="535">
        <f t="shared" si="2817"/>
        <v>0</v>
      </c>
      <c r="GGC335" s="535">
        <f t="shared" si="2817"/>
        <v>0</v>
      </c>
      <c r="GGD335" s="535">
        <f t="shared" si="2817"/>
        <v>0</v>
      </c>
      <c r="GGE335" s="2"/>
      <c r="GGF335" s="402"/>
      <c r="GGG335" s="533" t="s">
        <v>288</v>
      </c>
      <c r="GGH335" s="2"/>
      <c r="GGI335" s="535">
        <f t="shared" ref="GGI335:GGL335" si="2818">GGI302+GGI315+GGI328</f>
        <v>0</v>
      </c>
      <c r="GGJ335" s="535">
        <f t="shared" si="2818"/>
        <v>0</v>
      </c>
      <c r="GGK335" s="535">
        <f t="shared" si="2818"/>
        <v>0</v>
      </c>
      <c r="GGL335" s="535">
        <f t="shared" si="2818"/>
        <v>0</v>
      </c>
      <c r="GGM335" s="2"/>
      <c r="GGN335" s="402"/>
      <c r="GGO335" s="533" t="s">
        <v>288</v>
      </c>
      <c r="GGP335" s="2"/>
      <c r="GGQ335" s="535">
        <f t="shared" ref="GGQ335:GGT335" si="2819">GGQ302+GGQ315+GGQ328</f>
        <v>0</v>
      </c>
      <c r="GGR335" s="535">
        <f t="shared" si="2819"/>
        <v>0</v>
      </c>
      <c r="GGS335" s="535">
        <f t="shared" si="2819"/>
        <v>0</v>
      </c>
      <c r="GGT335" s="535">
        <f t="shared" si="2819"/>
        <v>0</v>
      </c>
      <c r="GGU335" s="2"/>
      <c r="GGV335" s="402"/>
      <c r="GGW335" s="533" t="s">
        <v>288</v>
      </c>
      <c r="GGX335" s="2"/>
      <c r="GGY335" s="535">
        <f t="shared" ref="GGY335:GHB335" si="2820">GGY302+GGY315+GGY328</f>
        <v>0</v>
      </c>
      <c r="GGZ335" s="535">
        <f t="shared" si="2820"/>
        <v>0</v>
      </c>
      <c r="GHA335" s="535">
        <f t="shared" si="2820"/>
        <v>0</v>
      </c>
      <c r="GHB335" s="535">
        <f t="shared" si="2820"/>
        <v>0</v>
      </c>
      <c r="GHC335" s="2"/>
      <c r="GHD335" s="402"/>
      <c r="GHE335" s="533" t="s">
        <v>288</v>
      </c>
      <c r="GHF335" s="2"/>
      <c r="GHG335" s="535">
        <f t="shared" ref="GHG335:GHJ335" si="2821">GHG302+GHG315+GHG328</f>
        <v>0</v>
      </c>
      <c r="GHH335" s="535">
        <f t="shared" si="2821"/>
        <v>0</v>
      </c>
      <c r="GHI335" s="535">
        <f t="shared" si="2821"/>
        <v>0</v>
      </c>
      <c r="GHJ335" s="535">
        <f t="shared" si="2821"/>
        <v>0</v>
      </c>
      <c r="GHK335" s="2"/>
      <c r="GHL335" s="402"/>
      <c r="GHM335" s="533" t="s">
        <v>288</v>
      </c>
      <c r="GHN335" s="2"/>
      <c r="GHO335" s="535">
        <f t="shared" ref="GHO335:GHR335" si="2822">GHO302+GHO315+GHO328</f>
        <v>0</v>
      </c>
      <c r="GHP335" s="535">
        <f t="shared" si="2822"/>
        <v>0</v>
      </c>
      <c r="GHQ335" s="535">
        <f t="shared" si="2822"/>
        <v>0</v>
      </c>
      <c r="GHR335" s="535">
        <f t="shared" si="2822"/>
        <v>0</v>
      </c>
      <c r="GHS335" s="2"/>
      <c r="GHT335" s="402"/>
      <c r="GHU335" s="533" t="s">
        <v>288</v>
      </c>
      <c r="GHV335" s="2"/>
      <c r="GHW335" s="535">
        <f t="shared" ref="GHW335:GHZ335" si="2823">GHW302+GHW315+GHW328</f>
        <v>0</v>
      </c>
      <c r="GHX335" s="535">
        <f t="shared" si="2823"/>
        <v>0</v>
      </c>
      <c r="GHY335" s="535">
        <f t="shared" si="2823"/>
        <v>0</v>
      </c>
      <c r="GHZ335" s="535">
        <f t="shared" si="2823"/>
        <v>0</v>
      </c>
      <c r="GIA335" s="2"/>
      <c r="GIB335" s="402"/>
      <c r="GIC335" s="533" t="s">
        <v>288</v>
      </c>
      <c r="GID335" s="2"/>
      <c r="GIE335" s="535">
        <f t="shared" ref="GIE335:GIH335" si="2824">GIE302+GIE315+GIE328</f>
        <v>0</v>
      </c>
      <c r="GIF335" s="535">
        <f t="shared" si="2824"/>
        <v>0</v>
      </c>
      <c r="GIG335" s="535">
        <f t="shared" si="2824"/>
        <v>0</v>
      </c>
      <c r="GIH335" s="535">
        <f t="shared" si="2824"/>
        <v>0</v>
      </c>
      <c r="GII335" s="2"/>
      <c r="GIJ335" s="402"/>
      <c r="GIK335" s="533" t="s">
        <v>288</v>
      </c>
      <c r="GIL335" s="2"/>
      <c r="GIM335" s="535">
        <f t="shared" ref="GIM335:GIP335" si="2825">GIM302+GIM315+GIM328</f>
        <v>0</v>
      </c>
      <c r="GIN335" s="535">
        <f t="shared" si="2825"/>
        <v>0</v>
      </c>
      <c r="GIO335" s="535">
        <f t="shared" si="2825"/>
        <v>0</v>
      </c>
      <c r="GIP335" s="535">
        <f t="shared" si="2825"/>
        <v>0</v>
      </c>
      <c r="GIQ335" s="2"/>
      <c r="GIR335" s="402"/>
      <c r="GIS335" s="533" t="s">
        <v>288</v>
      </c>
      <c r="GIT335" s="2"/>
      <c r="GIU335" s="535">
        <f t="shared" ref="GIU335:GIX335" si="2826">GIU302+GIU315+GIU328</f>
        <v>0</v>
      </c>
      <c r="GIV335" s="535">
        <f t="shared" si="2826"/>
        <v>0</v>
      </c>
      <c r="GIW335" s="535">
        <f t="shared" si="2826"/>
        <v>0</v>
      </c>
      <c r="GIX335" s="535">
        <f t="shared" si="2826"/>
        <v>0</v>
      </c>
      <c r="GIY335" s="2"/>
      <c r="GIZ335" s="402"/>
      <c r="GJA335" s="533" t="s">
        <v>288</v>
      </c>
      <c r="GJB335" s="2"/>
      <c r="GJC335" s="535">
        <f t="shared" ref="GJC335:GJF335" si="2827">GJC302+GJC315+GJC328</f>
        <v>0</v>
      </c>
      <c r="GJD335" s="535">
        <f t="shared" si="2827"/>
        <v>0</v>
      </c>
      <c r="GJE335" s="535">
        <f t="shared" si="2827"/>
        <v>0</v>
      </c>
      <c r="GJF335" s="535">
        <f t="shared" si="2827"/>
        <v>0</v>
      </c>
      <c r="GJG335" s="2"/>
      <c r="GJH335" s="402"/>
      <c r="GJI335" s="533" t="s">
        <v>288</v>
      </c>
      <c r="GJJ335" s="2"/>
      <c r="GJK335" s="535">
        <f t="shared" ref="GJK335:GJN335" si="2828">GJK302+GJK315+GJK328</f>
        <v>0</v>
      </c>
      <c r="GJL335" s="535">
        <f t="shared" si="2828"/>
        <v>0</v>
      </c>
      <c r="GJM335" s="535">
        <f t="shared" si="2828"/>
        <v>0</v>
      </c>
      <c r="GJN335" s="535">
        <f t="shared" si="2828"/>
        <v>0</v>
      </c>
      <c r="GJO335" s="2"/>
      <c r="GJP335" s="402"/>
      <c r="GJQ335" s="533" t="s">
        <v>288</v>
      </c>
      <c r="GJR335" s="2"/>
      <c r="GJS335" s="535">
        <f t="shared" ref="GJS335:GJV335" si="2829">GJS302+GJS315+GJS328</f>
        <v>0</v>
      </c>
      <c r="GJT335" s="535">
        <f t="shared" si="2829"/>
        <v>0</v>
      </c>
      <c r="GJU335" s="535">
        <f t="shared" si="2829"/>
        <v>0</v>
      </c>
      <c r="GJV335" s="535">
        <f t="shared" si="2829"/>
        <v>0</v>
      </c>
      <c r="GJW335" s="2"/>
      <c r="GJX335" s="402"/>
      <c r="GJY335" s="533" t="s">
        <v>288</v>
      </c>
      <c r="GJZ335" s="2"/>
      <c r="GKA335" s="535">
        <f t="shared" ref="GKA335:GKD335" si="2830">GKA302+GKA315+GKA328</f>
        <v>0</v>
      </c>
      <c r="GKB335" s="535">
        <f t="shared" si="2830"/>
        <v>0</v>
      </c>
      <c r="GKC335" s="535">
        <f t="shared" si="2830"/>
        <v>0</v>
      </c>
      <c r="GKD335" s="535">
        <f t="shared" si="2830"/>
        <v>0</v>
      </c>
      <c r="GKE335" s="2"/>
      <c r="GKF335" s="402"/>
      <c r="GKG335" s="533" t="s">
        <v>288</v>
      </c>
      <c r="GKH335" s="2"/>
      <c r="GKI335" s="535">
        <f t="shared" ref="GKI335:GKL335" si="2831">GKI302+GKI315+GKI328</f>
        <v>0</v>
      </c>
      <c r="GKJ335" s="535">
        <f t="shared" si="2831"/>
        <v>0</v>
      </c>
      <c r="GKK335" s="535">
        <f t="shared" si="2831"/>
        <v>0</v>
      </c>
      <c r="GKL335" s="535">
        <f t="shared" si="2831"/>
        <v>0</v>
      </c>
      <c r="GKM335" s="2"/>
      <c r="GKN335" s="402"/>
      <c r="GKO335" s="533" t="s">
        <v>288</v>
      </c>
      <c r="GKP335" s="2"/>
      <c r="GKQ335" s="535">
        <f t="shared" ref="GKQ335:GKT335" si="2832">GKQ302+GKQ315+GKQ328</f>
        <v>0</v>
      </c>
      <c r="GKR335" s="535">
        <f t="shared" si="2832"/>
        <v>0</v>
      </c>
      <c r="GKS335" s="535">
        <f t="shared" si="2832"/>
        <v>0</v>
      </c>
      <c r="GKT335" s="535">
        <f t="shared" si="2832"/>
        <v>0</v>
      </c>
      <c r="GKU335" s="2"/>
      <c r="GKV335" s="402"/>
      <c r="GKW335" s="533" t="s">
        <v>288</v>
      </c>
      <c r="GKX335" s="2"/>
      <c r="GKY335" s="535">
        <f t="shared" ref="GKY335:GLB335" si="2833">GKY302+GKY315+GKY328</f>
        <v>0</v>
      </c>
      <c r="GKZ335" s="535">
        <f t="shared" si="2833"/>
        <v>0</v>
      </c>
      <c r="GLA335" s="535">
        <f t="shared" si="2833"/>
        <v>0</v>
      </c>
      <c r="GLB335" s="535">
        <f t="shared" si="2833"/>
        <v>0</v>
      </c>
      <c r="GLC335" s="2"/>
      <c r="GLD335" s="402"/>
      <c r="GLE335" s="533" t="s">
        <v>288</v>
      </c>
      <c r="GLF335" s="2"/>
      <c r="GLG335" s="535">
        <f t="shared" ref="GLG335:GLJ335" si="2834">GLG302+GLG315+GLG328</f>
        <v>0</v>
      </c>
      <c r="GLH335" s="535">
        <f t="shared" si="2834"/>
        <v>0</v>
      </c>
      <c r="GLI335" s="535">
        <f t="shared" si="2834"/>
        <v>0</v>
      </c>
      <c r="GLJ335" s="535">
        <f t="shared" si="2834"/>
        <v>0</v>
      </c>
      <c r="GLK335" s="2"/>
      <c r="GLL335" s="402"/>
      <c r="GLM335" s="533" t="s">
        <v>288</v>
      </c>
      <c r="GLN335" s="2"/>
      <c r="GLO335" s="535">
        <f t="shared" ref="GLO335:GLR335" si="2835">GLO302+GLO315+GLO328</f>
        <v>0</v>
      </c>
      <c r="GLP335" s="535">
        <f t="shared" si="2835"/>
        <v>0</v>
      </c>
      <c r="GLQ335" s="535">
        <f t="shared" si="2835"/>
        <v>0</v>
      </c>
      <c r="GLR335" s="535">
        <f t="shared" si="2835"/>
        <v>0</v>
      </c>
      <c r="GLS335" s="2"/>
      <c r="GLT335" s="402"/>
      <c r="GLU335" s="533" t="s">
        <v>288</v>
      </c>
      <c r="GLV335" s="2"/>
      <c r="GLW335" s="535">
        <f t="shared" ref="GLW335:GLZ335" si="2836">GLW302+GLW315+GLW328</f>
        <v>0</v>
      </c>
      <c r="GLX335" s="535">
        <f t="shared" si="2836"/>
        <v>0</v>
      </c>
      <c r="GLY335" s="535">
        <f t="shared" si="2836"/>
        <v>0</v>
      </c>
      <c r="GLZ335" s="535">
        <f t="shared" si="2836"/>
        <v>0</v>
      </c>
      <c r="GMA335" s="2"/>
      <c r="GMB335" s="402"/>
      <c r="GMC335" s="533" t="s">
        <v>288</v>
      </c>
      <c r="GMD335" s="2"/>
      <c r="GME335" s="535">
        <f t="shared" ref="GME335:GMH335" si="2837">GME302+GME315+GME328</f>
        <v>0</v>
      </c>
      <c r="GMF335" s="535">
        <f t="shared" si="2837"/>
        <v>0</v>
      </c>
      <c r="GMG335" s="535">
        <f t="shared" si="2837"/>
        <v>0</v>
      </c>
      <c r="GMH335" s="535">
        <f t="shared" si="2837"/>
        <v>0</v>
      </c>
      <c r="GMI335" s="2"/>
      <c r="GMJ335" s="402"/>
      <c r="GMK335" s="533" t="s">
        <v>288</v>
      </c>
      <c r="GML335" s="2"/>
      <c r="GMM335" s="535">
        <f t="shared" ref="GMM335:GMP335" si="2838">GMM302+GMM315+GMM328</f>
        <v>0</v>
      </c>
      <c r="GMN335" s="535">
        <f t="shared" si="2838"/>
        <v>0</v>
      </c>
      <c r="GMO335" s="535">
        <f t="shared" si="2838"/>
        <v>0</v>
      </c>
      <c r="GMP335" s="535">
        <f t="shared" si="2838"/>
        <v>0</v>
      </c>
      <c r="GMQ335" s="2"/>
      <c r="GMR335" s="402"/>
      <c r="GMS335" s="533" t="s">
        <v>288</v>
      </c>
      <c r="GMT335" s="2"/>
      <c r="GMU335" s="535">
        <f t="shared" ref="GMU335:GMX335" si="2839">GMU302+GMU315+GMU328</f>
        <v>0</v>
      </c>
      <c r="GMV335" s="535">
        <f t="shared" si="2839"/>
        <v>0</v>
      </c>
      <c r="GMW335" s="535">
        <f t="shared" si="2839"/>
        <v>0</v>
      </c>
      <c r="GMX335" s="535">
        <f t="shared" si="2839"/>
        <v>0</v>
      </c>
      <c r="GMY335" s="2"/>
      <c r="GMZ335" s="402"/>
      <c r="GNA335" s="533" t="s">
        <v>288</v>
      </c>
      <c r="GNB335" s="2"/>
      <c r="GNC335" s="535">
        <f t="shared" ref="GNC335:GNF335" si="2840">GNC302+GNC315+GNC328</f>
        <v>0</v>
      </c>
      <c r="GND335" s="535">
        <f t="shared" si="2840"/>
        <v>0</v>
      </c>
      <c r="GNE335" s="535">
        <f t="shared" si="2840"/>
        <v>0</v>
      </c>
      <c r="GNF335" s="535">
        <f t="shared" si="2840"/>
        <v>0</v>
      </c>
      <c r="GNG335" s="2"/>
      <c r="GNH335" s="402"/>
      <c r="GNI335" s="533" t="s">
        <v>288</v>
      </c>
      <c r="GNJ335" s="2"/>
      <c r="GNK335" s="535">
        <f t="shared" ref="GNK335:GNN335" si="2841">GNK302+GNK315+GNK328</f>
        <v>0</v>
      </c>
      <c r="GNL335" s="535">
        <f t="shared" si="2841"/>
        <v>0</v>
      </c>
      <c r="GNM335" s="535">
        <f t="shared" si="2841"/>
        <v>0</v>
      </c>
      <c r="GNN335" s="535">
        <f t="shared" si="2841"/>
        <v>0</v>
      </c>
      <c r="GNO335" s="2"/>
      <c r="GNP335" s="402"/>
      <c r="GNQ335" s="533" t="s">
        <v>288</v>
      </c>
      <c r="GNR335" s="2"/>
      <c r="GNS335" s="535">
        <f t="shared" ref="GNS335:GNV335" si="2842">GNS302+GNS315+GNS328</f>
        <v>0</v>
      </c>
      <c r="GNT335" s="535">
        <f t="shared" si="2842"/>
        <v>0</v>
      </c>
      <c r="GNU335" s="535">
        <f t="shared" si="2842"/>
        <v>0</v>
      </c>
      <c r="GNV335" s="535">
        <f t="shared" si="2842"/>
        <v>0</v>
      </c>
      <c r="GNW335" s="2"/>
      <c r="GNX335" s="402"/>
      <c r="GNY335" s="533" t="s">
        <v>288</v>
      </c>
      <c r="GNZ335" s="2"/>
      <c r="GOA335" s="535">
        <f t="shared" ref="GOA335:GOD335" si="2843">GOA302+GOA315+GOA328</f>
        <v>0</v>
      </c>
      <c r="GOB335" s="535">
        <f t="shared" si="2843"/>
        <v>0</v>
      </c>
      <c r="GOC335" s="535">
        <f t="shared" si="2843"/>
        <v>0</v>
      </c>
      <c r="GOD335" s="535">
        <f t="shared" si="2843"/>
        <v>0</v>
      </c>
      <c r="GOE335" s="2"/>
      <c r="GOF335" s="402"/>
      <c r="GOG335" s="533" t="s">
        <v>288</v>
      </c>
      <c r="GOH335" s="2"/>
      <c r="GOI335" s="535">
        <f t="shared" ref="GOI335:GOL335" si="2844">GOI302+GOI315+GOI328</f>
        <v>0</v>
      </c>
      <c r="GOJ335" s="535">
        <f t="shared" si="2844"/>
        <v>0</v>
      </c>
      <c r="GOK335" s="535">
        <f t="shared" si="2844"/>
        <v>0</v>
      </c>
      <c r="GOL335" s="535">
        <f t="shared" si="2844"/>
        <v>0</v>
      </c>
      <c r="GOM335" s="2"/>
      <c r="GON335" s="402"/>
      <c r="GOO335" s="533" t="s">
        <v>288</v>
      </c>
      <c r="GOP335" s="2"/>
      <c r="GOQ335" s="535">
        <f t="shared" ref="GOQ335:GOT335" si="2845">GOQ302+GOQ315+GOQ328</f>
        <v>0</v>
      </c>
      <c r="GOR335" s="535">
        <f t="shared" si="2845"/>
        <v>0</v>
      </c>
      <c r="GOS335" s="535">
        <f t="shared" si="2845"/>
        <v>0</v>
      </c>
      <c r="GOT335" s="535">
        <f t="shared" si="2845"/>
        <v>0</v>
      </c>
      <c r="GOU335" s="2"/>
      <c r="GOV335" s="402"/>
      <c r="GOW335" s="533" t="s">
        <v>288</v>
      </c>
      <c r="GOX335" s="2"/>
      <c r="GOY335" s="535">
        <f t="shared" ref="GOY335:GPB335" si="2846">GOY302+GOY315+GOY328</f>
        <v>0</v>
      </c>
      <c r="GOZ335" s="535">
        <f t="shared" si="2846"/>
        <v>0</v>
      </c>
      <c r="GPA335" s="535">
        <f t="shared" si="2846"/>
        <v>0</v>
      </c>
      <c r="GPB335" s="535">
        <f t="shared" si="2846"/>
        <v>0</v>
      </c>
      <c r="GPC335" s="2"/>
      <c r="GPD335" s="402"/>
      <c r="GPE335" s="533" t="s">
        <v>288</v>
      </c>
      <c r="GPF335" s="2"/>
      <c r="GPG335" s="535">
        <f t="shared" ref="GPG335:GPJ335" si="2847">GPG302+GPG315+GPG328</f>
        <v>0</v>
      </c>
      <c r="GPH335" s="535">
        <f t="shared" si="2847"/>
        <v>0</v>
      </c>
      <c r="GPI335" s="535">
        <f t="shared" si="2847"/>
        <v>0</v>
      </c>
      <c r="GPJ335" s="535">
        <f t="shared" si="2847"/>
        <v>0</v>
      </c>
      <c r="GPK335" s="2"/>
      <c r="GPL335" s="402"/>
      <c r="GPM335" s="533" t="s">
        <v>288</v>
      </c>
      <c r="GPN335" s="2"/>
      <c r="GPO335" s="535">
        <f t="shared" ref="GPO335:GPR335" si="2848">GPO302+GPO315+GPO328</f>
        <v>0</v>
      </c>
      <c r="GPP335" s="535">
        <f t="shared" si="2848"/>
        <v>0</v>
      </c>
      <c r="GPQ335" s="535">
        <f t="shared" si="2848"/>
        <v>0</v>
      </c>
      <c r="GPR335" s="535">
        <f t="shared" si="2848"/>
        <v>0</v>
      </c>
      <c r="GPS335" s="2"/>
      <c r="GPT335" s="402"/>
      <c r="GPU335" s="533" t="s">
        <v>288</v>
      </c>
      <c r="GPV335" s="2"/>
      <c r="GPW335" s="535">
        <f t="shared" ref="GPW335:GPZ335" si="2849">GPW302+GPW315+GPW328</f>
        <v>0</v>
      </c>
      <c r="GPX335" s="535">
        <f t="shared" si="2849"/>
        <v>0</v>
      </c>
      <c r="GPY335" s="535">
        <f t="shared" si="2849"/>
        <v>0</v>
      </c>
      <c r="GPZ335" s="535">
        <f t="shared" si="2849"/>
        <v>0</v>
      </c>
      <c r="GQA335" s="2"/>
      <c r="GQB335" s="402"/>
      <c r="GQC335" s="533" t="s">
        <v>288</v>
      </c>
      <c r="GQD335" s="2"/>
      <c r="GQE335" s="535">
        <f t="shared" ref="GQE335:GQH335" si="2850">GQE302+GQE315+GQE328</f>
        <v>0</v>
      </c>
      <c r="GQF335" s="535">
        <f t="shared" si="2850"/>
        <v>0</v>
      </c>
      <c r="GQG335" s="535">
        <f t="shared" si="2850"/>
        <v>0</v>
      </c>
      <c r="GQH335" s="535">
        <f t="shared" si="2850"/>
        <v>0</v>
      </c>
      <c r="GQI335" s="2"/>
      <c r="GQJ335" s="402"/>
      <c r="GQK335" s="533" t="s">
        <v>288</v>
      </c>
      <c r="GQL335" s="2"/>
      <c r="GQM335" s="535">
        <f t="shared" ref="GQM335:GQP335" si="2851">GQM302+GQM315+GQM328</f>
        <v>0</v>
      </c>
      <c r="GQN335" s="535">
        <f t="shared" si="2851"/>
        <v>0</v>
      </c>
      <c r="GQO335" s="535">
        <f t="shared" si="2851"/>
        <v>0</v>
      </c>
      <c r="GQP335" s="535">
        <f t="shared" si="2851"/>
        <v>0</v>
      </c>
      <c r="GQQ335" s="2"/>
      <c r="GQR335" s="402"/>
      <c r="GQS335" s="533" t="s">
        <v>288</v>
      </c>
      <c r="GQT335" s="2"/>
      <c r="GQU335" s="535">
        <f t="shared" ref="GQU335:GQX335" si="2852">GQU302+GQU315+GQU328</f>
        <v>0</v>
      </c>
      <c r="GQV335" s="535">
        <f t="shared" si="2852"/>
        <v>0</v>
      </c>
      <c r="GQW335" s="535">
        <f t="shared" si="2852"/>
        <v>0</v>
      </c>
      <c r="GQX335" s="535">
        <f t="shared" si="2852"/>
        <v>0</v>
      </c>
      <c r="GQY335" s="2"/>
      <c r="GQZ335" s="402"/>
      <c r="GRA335" s="533" t="s">
        <v>288</v>
      </c>
      <c r="GRB335" s="2"/>
      <c r="GRC335" s="535">
        <f t="shared" ref="GRC335:GRF335" si="2853">GRC302+GRC315+GRC328</f>
        <v>0</v>
      </c>
      <c r="GRD335" s="535">
        <f t="shared" si="2853"/>
        <v>0</v>
      </c>
      <c r="GRE335" s="535">
        <f t="shared" si="2853"/>
        <v>0</v>
      </c>
      <c r="GRF335" s="535">
        <f t="shared" si="2853"/>
        <v>0</v>
      </c>
      <c r="GRG335" s="2"/>
      <c r="GRH335" s="402"/>
      <c r="GRI335" s="533" t="s">
        <v>288</v>
      </c>
      <c r="GRJ335" s="2"/>
      <c r="GRK335" s="535">
        <f t="shared" ref="GRK335:GRN335" si="2854">GRK302+GRK315+GRK328</f>
        <v>0</v>
      </c>
      <c r="GRL335" s="535">
        <f t="shared" si="2854"/>
        <v>0</v>
      </c>
      <c r="GRM335" s="535">
        <f t="shared" si="2854"/>
        <v>0</v>
      </c>
      <c r="GRN335" s="535">
        <f t="shared" si="2854"/>
        <v>0</v>
      </c>
      <c r="GRO335" s="2"/>
      <c r="GRP335" s="402"/>
      <c r="GRQ335" s="533" t="s">
        <v>288</v>
      </c>
      <c r="GRR335" s="2"/>
      <c r="GRS335" s="535">
        <f t="shared" ref="GRS335:GRV335" si="2855">GRS302+GRS315+GRS328</f>
        <v>0</v>
      </c>
      <c r="GRT335" s="535">
        <f t="shared" si="2855"/>
        <v>0</v>
      </c>
      <c r="GRU335" s="535">
        <f t="shared" si="2855"/>
        <v>0</v>
      </c>
      <c r="GRV335" s="535">
        <f t="shared" si="2855"/>
        <v>0</v>
      </c>
      <c r="GRW335" s="2"/>
      <c r="GRX335" s="402"/>
      <c r="GRY335" s="533" t="s">
        <v>288</v>
      </c>
      <c r="GRZ335" s="2"/>
      <c r="GSA335" s="535">
        <f t="shared" ref="GSA335:GSD335" si="2856">GSA302+GSA315+GSA328</f>
        <v>0</v>
      </c>
      <c r="GSB335" s="535">
        <f t="shared" si="2856"/>
        <v>0</v>
      </c>
      <c r="GSC335" s="535">
        <f t="shared" si="2856"/>
        <v>0</v>
      </c>
      <c r="GSD335" s="535">
        <f t="shared" si="2856"/>
        <v>0</v>
      </c>
      <c r="GSE335" s="2"/>
      <c r="GSF335" s="402"/>
      <c r="GSG335" s="533" t="s">
        <v>288</v>
      </c>
      <c r="GSH335" s="2"/>
      <c r="GSI335" s="535">
        <f t="shared" ref="GSI335:GSL335" si="2857">GSI302+GSI315+GSI328</f>
        <v>0</v>
      </c>
      <c r="GSJ335" s="535">
        <f t="shared" si="2857"/>
        <v>0</v>
      </c>
      <c r="GSK335" s="535">
        <f t="shared" si="2857"/>
        <v>0</v>
      </c>
      <c r="GSL335" s="535">
        <f t="shared" si="2857"/>
        <v>0</v>
      </c>
      <c r="GSM335" s="2"/>
      <c r="GSN335" s="402"/>
      <c r="GSO335" s="533" t="s">
        <v>288</v>
      </c>
      <c r="GSP335" s="2"/>
      <c r="GSQ335" s="535">
        <f t="shared" ref="GSQ335:GST335" si="2858">GSQ302+GSQ315+GSQ328</f>
        <v>0</v>
      </c>
      <c r="GSR335" s="535">
        <f t="shared" si="2858"/>
        <v>0</v>
      </c>
      <c r="GSS335" s="535">
        <f t="shared" si="2858"/>
        <v>0</v>
      </c>
      <c r="GST335" s="535">
        <f t="shared" si="2858"/>
        <v>0</v>
      </c>
      <c r="GSU335" s="2"/>
      <c r="GSV335" s="402"/>
      <c r="GSW335" s="533" t="s">
        <v>288</v>
      </c>
      <c r="GSX335" s="2"/>
      <c r="GSY335" s="535">
        <f t="shared" ref="GSY335:GTB335" si="2859">GSY302+GSY315+GSY328</f>
        <v>0</v>
      </c>
      <c r="GSZ335" s="535">
        <f t="shared" si="2859"/>
        <v>0</v>
      </c>
      <c r="GTA335" s="535">
        <f t="shared" si="2859"/>
        <v>0</v>
      </c>
      <c r="GTB335" s="535">
        <f t="shared" si="2859"/>
        <v>0</v>
      </c>
      <c r="GTC335" s="2"/>
      <c r="GTD335" s="402"/>
      <c r="GTE335" s="533" t="s">
        <v>288</v>
      </c>
      <c r="GTF335" s="2"/>
      <c r="GTG335" s="535">
        <f t="shared" ref="GTG335:GTJ335" si="2860">GTG302+GTG315+GTG328</f>
        <v>0</v>
      </c>
      <c r="GTH335" s="535">
        <f t="shared" si="2860"/>
        <v>0</v>
      </c>
      <c r="GTI335" s="535">
        <f t="shared" si="2860"/>
        <v>0</v>
      </c>
      <c r="GTJ335" s="535">
        <f t="shared" si="2860"/>
        <v>0</v>
      </c>
      <c r="GTK335" s="2"/>
      <c r="GTL335" s="402"/>
      <c r="GTM335" s="533" t="s">
        <v>288</v>
      </c>
      <c r="GTN335" s="2"/>
      <c r="GTO335" s="535">
        <f t="shared" ref="GTO335:GTR335" si="2861">GTO302+GTO315+GTO328</f>
        <v>0</v>
      </c>
      <c r="GTP335" s="535">
        <f t="shared" si="2861"/>
        <v>0</v>
      </c>
      <c r="GTQ335" s="535">
        <f t="shared" si="2861"/>
        <v>0</v>
      </c>
      <c r="GTR335" s="535">
        <f t="shared" si="2861"/>
        <v>0</v>
      </c>
      <c r="GTS335" s="2"/>
      <c r="GTT335" s="402"/>
      <c r="GTU335" s="533" t="s">
        <v>288</v>
      </c>
      <c r="GTV335" s="2"/>
      <c r="GTW335" s="535">
        <f t="shared" ref="GTW335:GTZ335" si="2862">GTW302+GTW315+GTW328</f>
        <v>0</v>
      </c>
      <c r="GTX335" s="535">
        <f t="shared" si="2862"/>
        <v>0</v>
      </c>
      <c r="GTY335" s="535">
        <f t="shared" si="2862"/>
        <v>0</v>
      </c>
      <c r="GTZ335" s="535">
        <f t="shared" si="2862"/>
        <v>0</v>
      </c>
      <c r="GUA335" s="2"/>
      <c r="GUB335" s="402"/>
      <c r="GUC335" s="533" t="s">
        <v>288</v>
      </c>
      <c r="GUD335" s="2"/>
      <c r="GUE335" s="535">
        <f t="shared" ref="GUE335:GUH335" si="2863">GUE302+GUE315+GUE328</f>
        <v>0</v>
      </c>
      <c r="GUF335" s="535">
        <f t="shared" si="2863"/>
        <v>0</v>
      </c>
      <c r="GUG335" s="535">
        <f t="shared" si="2863"/>
        <v>0</v>
      </c>
      <c r="GUH335" s="535">
        <f t="shared" si="2863"/>
        <v>0</v>
      </c>
      <c r="GUI335" s="2"/>
      <c r="GUJ335" s="402"/>
      <c r="GUK335" s="533" t="s">
        <v>288</v>
      </c>
      <c r="GUL335" s="2"/>
      <c r="GUM335" s="535">
        <f t="shared" ref="GUM335:GUP335" si="2864">GUM302+GUM315+GUM328</f>
        <v>0</v>
      </c>
      <c r="GUN335" s="535">
        <f t="shared" si="2864"/>
        <v>0</v>
      </c>
      <c r="GUO335" s="535">
        <f t="shared" si="2864"/>
        <v>0</v>
      </c>
      <c r="GUP335" s="535">
        <f t="shared" si="2864"/>
        <v>0</v>
      </c>
      <c r="GUQ335" s="2"/>
      <c r="GUR335" s="402"/>
      <c r="GUS335" s="533" t="s">
        <v>288</v>
      </c>
      <c r="GUT335" s="2"/>
      <c r="GUU335" s="535">
        <f t="shared" ref="GUU335:GUX335" si="2865">GUU302+GUU315+GUU328</f>
        <v>0</v>
      </c>
      <c r="GUV335" s="535">
        <f t="shared" si="2865"/>
        <v>0</v>
      </c>
      <c r="GUW335" s="535">
        <f t="shared" si="2865"/>
        <v>0</v>
      </c>
      <c r="GUX335" s="535">
        <f t="shared" si="2865"/>
        <v>0</v>
      </c>
      <c r="GUY335" s="2"/>
      <c r="GUZ335" s="402"/>
      <c r="GVA335" s="533" t="s">
        <v>288</v>
      </c>
      <c r="GVB335" s="2"/>
      <c r="GVC335" s="535">
        <f t="shared" ref="GVC335:GVF335" si="2866">GVC302+GVC315+GVC328</f>
        <v>0</v>
      </c>
      <c r="GVD335" s="535">
        <f t="shared" si="2866"/>
        <v>0</v>
      </c>
      <c r="GVE335" s="535">
        <f t="shared" si="2866"/>
        <v>0</v>
      </c>
      <c r="GVF335" s="535">
        <f t="shared" si="2866"/>
        <v>0</v>
      </c>
      <c r="GVG335" s="2"/>
      <c r="GVH335" s="402"/>
      <c r="GVI335" s="533" t="s">
        <v>288</v>
      </c>
      <c r="GVJ335" s="2"/>
      <c r="GVK335" s="535">
        <f t="shared" ref="GVK335:GVN335" si="2867">GVK302+GVK315+GVK328</f>
        <v>0</v>
      </c>
      <c r="GVL335" s="535">
        <f t="shared" si="2867"/>
        <v>0</v>
      </c>
      <c r="GVM335" s="535">
        <f t="shared" si="2867"/>
        <v>0</v>
      </c>
      <c r="GVN335" s="535">
        <f t="shared" si="2867"/>
        <v>0</v>
      </c>
      <c r="GVO335" s="2"/>
      <c r="GVP335" s="402"/>
      <c r="GVQ335" s="533" t="s">
        <v>288</v>
      </c>
      <c r="GVR335" s="2"/>
      <c r="GVS335" s="535">
        <f t="shared" ref="GVS335:GVV335" si="2868">GVS302+GVS315+GVS328</f>
        <v>0</v>
      </c>
      <c r="GVT335" s="535">
        <f t="shared" si="2868"/>
        <v>0</v>
      </c>
      <c r="GVU335" s="535">
        <f t="shared" si="2868"/>
        <v>0</v>
      </c>
      <c r="GVV335" s="535">
        <f t="shared" si="2868"/>
        <v>0</v>
      </c>
      <c r="GVW335" s="2"/>
      <c r="GVX335" s="402"/>
      <c r="GVY335" s="533" t="s">
        <v>288</v>
      </c>
      <c r="GVZ335" s="2"/>
      <c r="GWA335" s="535">
        <f t="shared" ref="GWA335:GWD335" si="2869">GWA302+GWA315+GWA328</f>
        <v>0</v>
      </c>
      <c r="GWB335" s="535">
        <f t="shared" si="2869"/>
        <v>0</v>
      </c>
      <c r="GWC335" s="535">
        <f t="shared" si="2869"/>
        <v>0</v>
      </c>
      <c r="GWD335" s="535">
        <f t="shared" si="2869"/>
        <v>0</v>
      </c>
      <c r="GWE335" s="2"/>
      <c r="GWF335" s="402"/>
      <c r="GWG335" s="533" t="s">
        <v>288</v>
      </c>
      <c r="GWH335" s="2"/>
      <c r="GWI335" s="535">
        <f t="shared" ref="GWI335:GWL335" si="2870">GWI302+GWI315+GWI328</f>
        <v>0</v>
      </c>
      <c r="GWJ335" s="535">
        <f t="shared" si="2870"/>
        <v>0</v>
      </c>
      <c r="GWK335" s="535">
        <f t="shared" si="2870"/>
        <v>0</v>
      </c>
      <c r="GWL335" s="535">
        <f t="shared" si="2870"/>
        <v>0</v>
      </c>
      <c r="GWM335" s="2"/>
      <c r="GWN335" s="402"/>
      <c r="GWO335" s="533" t="s">
        <v>288</v>
      </c>
      <c r="GWP335" s="2"/>
      <c r="GWQ335" s="535">
        <f t="shared" ref="GWQ335:GWT335" si="2871">GWQ302+GWQ315+GWQ328</f>
        <v>0</v>
      </c>
      <c r="GWR335" s="535">
        <f t="shared" si="2871"/>
        <v>0</v>
      </c>
      <c r="GWS335" s="535">
        <f t="shared" si="2871"/>
        <v>0</v>
      </c>
      <c r="GWT335" s="535">
        <f t="shared" si="2871"/>
        <v>0</v>
      </c>
      <c r="GWU335" s="2"/>
      <c r="GWV335" s="402"/>
      <c r="GWW335" s="533" t="s">
        <v>288</v>
      </c>
      <c r="GWX335" s="2"/>
      <c r="GWY335" s="535">
        <f t="shared" ref="GWY335:GXB335" si="2872">GWY302+GWY315+GWY328</f>
        <v>0</v>
      </c>
      <c r="GWZ335" s="535">
        <f t="shared" si="2872"/>
        <v>0</v>
      </c>
      <c r="GXA335" s="535">
        <f t="shared" si="2872"/>
        <v>0</v>
      </c>
      <c r="GXB335" s="535">
        <f t="shared" si="2872"/>
        <v>0</v>
      </c>
      <c r="GXC335" s="2"/>
      <c r="GXD335" s="402"/>
      <c r="GXE335" s="533" t="s">
        <v>288</v>
      </c>
      <c r="GXF335" s="2"/>
      <c r="GXG335" s="535">
        <f t="shared" ref="GXG335:GXJ335" si="2873">GXG302+GXG315+GXG328</f>
        <v>0</v>
      </c>
      <c r="GXH335" s="535">
        <f t="shared" si="2873"/>
        <v>0</v>
      </c>
      <c r="GXI335" s="535">
        <f t="shared" si="2873"/>
        <v>0</v>
      </c>
      <c r="GXJ335" s="535">
        <f t="shared" si="2873"/>
        <v>0</v>
      </c>
      <c r="GXK335" s="2"/>
      <c r="GXL335" s="402"/>
      <c r="GXM335" s="533" t="s">
        <v>288</v>
      </c>
      <c r="GXN335" s="2"/>
      <c r="GXO335" s="535">
        <f t="shared" ref="GXO335:GXR335" si="2874">GXO302+GXO315+GXO328</f>
        <v>0</v>
      </c>
      <c r="GXP335" s="535">
        <f t="shared" si="2874"/>
        <v>0</v>
      </c>
      <c r="GXQ335" s="535">
        <f t="shared" si="2874"/>
        <v>0</v>
      </c>
      <c r="GXR335" s="535">
        <f t="shared" si="2874"/>
        <v>0</v>
      </c>
      <c r="GXS335" s="2"/>
      <c r="GXT335" s="402"/>
      <c r="GXU335" s="533" t="s">
        <v>288</v>
      </c>
      <c r="GXV335" s="2"/>
      <c r="GXW335" s="535">
        <f t="shared" ref="GXW335:GXZ335" si="2875">GXW302+GXW315+GXW328</f>
        <v>0</v>
      </c>
      <c r="GXX335" s="535">
        <f t="shared" si="2875"/>
        <v>0</v>
      </c>
      <c r="GXY335" s="535">
        <f t="shared" si="2875"/>
        <v>0</v>
      </c>
      <c r="GXZ335" s="535">
        <f t="shared" si="2875"/>
        <v>0</v>
      </c>
      <c r="GYA335" s="2"/>
      <c r="GYB335" s="402"/>
      <c r="GYC335" s="533" t="s">
        <v>288</v>
      </c>
      <c r="GYD335" s="2"/>
      <c r="GYE335" s="535">
        <f t="shared" ref="GYE335:GYH335" si="2876">GYE302+GYE315+GYE328</f>
        <v>0</v>
      </c>
      <c r="GYF335" s="535">
        <f t="shared" si="2876"/>
        <v>0</v>
      </c>
      <c r="GYG335" s="535">
        <f t="shared" si="2876"/>
        <v>0</v>
      </c>
      <c r="GYH335" s="535">
        <f t="shared" si="2876"/>
        <v>0</v>
      </c>
      <c r="GYI335" s="2"/>
      <c r="GYJ335" s="402"/>
      <c r="GYK335" s="533" t="s">
        <v>288</v>
      </c>
      <c r="GYL335" s="2"/>
      <c r="GYM335" s="535">
        <f t="shared" ref="GYM335:GYP335" si="2877">GYM302+GYM315+GYM328</f>
        <v>0</v>
      </c>
      <c r="GYN335" s="535">
        <f t="shared" si="2877"/>
        <v>0</v>
      </c>
      <c r="GYO335" s="535">
        <f t="shared" si="2877"/>
        <v>0</v>
      </c>
      <c r="GYP335" s="535">
        <f t="shared" si="2877"/>
        <v>0</v>
      </c>
      <c r="GYQ335" s="2"/>
      <c r="GYR335" s="402"/>
      <c r="GYS335" s="533" t="s">
        <v>288</v>
      </c>
      <c r="GYT335" s="2"/>
      <c r="GYU335" s="535">
        <f t="shared" ref="GYU335:GYX335" si="2878">GYU302+GYU315+GYU328</f>
        <v>0</v>
      </c>
      <c r="GYV335" s="535">
        <f t="shared" si="2878"/>
        <v>0</v>
      </c>
      <c r="GYW335" s="535">
        <f t="shared" si="2878"/>
        <v>0</v>
      </c>
      <c r="GYX335" s="535">
        <f t="shared" si="2878"/>
        <v>0</v>
      </c>
      <c r="GYY335" s="2"/>
      <c r="GYZ335" s="402"/>
      <c r="GZA335" s="533" t="s">
        <v>288</v>
      </c>
      <c r="GZB335" s="2"/>
      <c r="GZC335" s="535">
        <f t="shared" ref="GZC335:GZF335" si="2879">GZC302+GZC315+GZC328</f>
        <v>0</v>
      </c>
      <c r="GZD335" s="535">
        <f t="shared" si="2879"/>
        <v>0</v>
      </c>
      <c r="GZE335" s="535">
        <f t="shared" si="2879"/>
        <v>0</v>
      </c>
      <c r="GZF335" s="535">
        <f t="shared" si="2879"/>
        <v>0</v>
      </c>
      <c r="GZG335" s="2"/>
      <c r="GZH335" s="402"/>
      <c r="GZI335" s="533" t="s">
        <v>288</v>
      </c>
      <c r="GZJ335" s="2"/>
      <c r="GZK335" s="535">
        <f t="shared" ref="GZK335:GZN335" si="2880">GZK302+GZK315+GZK328</f>
        <v>0</v>
      </c>
      <c r="GZL335" s="535">
        <f t="shared" si="2880"/>
        <v>0</v>
      </c>
      <c r="GZM335" s="535">
        <f t="shared" si="2880"/>
        <v>0</v>
      </c>
      <c r="GZN335" s="535">
        <f t="shared" si="2880"/>
        <v>0</v>
      </c>
      <c r="GZO335" s="2"/>
      <c r="GZP335" s="402"/>
      <c r="GZQ335" s="533" t="s">
        <v>288</v>
      </c>
      <c r="GZR335" s="2"/>
      <c r="GZS335" s="535">
        <f t="shared" ref="GZS335:GZV335" si="2881">GZS302+GZS315+GZS328</f>
        <v>0</v>
      </c>
      <c r="GZT335" s="535">
        <f t="shared" si="2881"/>
        <v>0</v>
      </c>
      <c r="GZU335" s="535">
        <f t="shared" si="2881"/>
        <v>0</v>
      </c>
      <c r="GZV335" s="535">
        <f t="shared" si="2881"/>
        <v>0</v>
      </c>
      <c r="GZW335" s="2"/>
      <c r="GZX335" s="402"/>
      <c r="GZY335" s="533" t="s">
        <v>288</v>
      </c>
      <c r="GZZ335" s="2"/>
      <c r="HAA335" s="535">
        <f t="shared" ref="HAA335:HAD335" si="2882">HAA302+HAA315+HAA328</f>
        <v>0</v>
      </c>
      <c r="HAB335" s="535">
        <f t="shared" si="2882"/>
        <v>0</v>
      </c>
      <c r="HAC335" s="535">
        <f t="shared" si="2882"/>
        <v>0</v>
      </c>
      <c r="HAD335" s="535">
        <f t="shared" si="2882"/>
        <v>0</v>
      </c>
      <c r="HAE335" s="2"/>
      <c r="HAF335" s="402"/>
      <c r="HAG335" s="533" t="s">
        <v>288</v>
      </c>
      <c r="HAH335" s="2"/>
      <c r="HAI335" s="535">
        <f t="shared" ref="HAI335:HAL335" si="2883">HAI302+HAI315+HAI328</f>
        <v>0</v>
      </c>
      <c r="HAJ335" s="535">
        <f t="shared" si="2883"/>
        <v>0</v>
      </c>
      <c r="HAK335" s="535">
        <f t="shared" si="2883"/>
        <v>0</v>
      </c>
      <c r="HAL335" s="535">
        <f t="shared" si="2883"/>
        <v>0</v>
      </c>
      <c r="HAM335" s="2"/>
      <c r="HAN335" s="402"/>
      <c r="HAO335" s="533" t="s">
        <v>288</v>
      </c>
      <c r="HAP335" s="2"/>
      <c r="HAQ335" s="535">
        <f t="shared" ref="HAQ335:HAT335" si="2884">HAQ302+HAQ315+HAQ328</f>
        <v>0</v>
      </c>
      <c r="HAR335" s="535">
        <f t="shared" si="2884"/>
        <v>0</v>
      </c>
      <c r="HAS335" s="535">
        <f t="shared" si="2884"/>
        <v>0</v>
      </c>
      <c r="HAT335" s="535">
        <f t="shared" si="2884"/>
        <v>0</v>
      </c>
      <c r="HAU335" s="2"/>
      <c r="HAV335" s="402"/>
      <c r="HAW335" s="533" t="s">
        <v>288</v>
      </c>
      <c r="HAX335" s="2"/>
      <c r="HAY335" s="535">
        <f t="shared" ref="HAY335:HBB335" si="2885">HAY302+HAY315+HAY328</f>
        <v>0</v>
      </c>
      <c r="HAZ335" s="535">
        <f t="shared" si="2885"/>
        <v>0</v>
      </c>
      <c r="HBA335" s="535">
        <f t="shared" si="2885"/>
        <v>0</v>
      </c>
      <c r="HBB335" s="535">
        <f t="shared" si="2885"/>
        <v>0</v>
      </c>
      <c r="HBC335" s="2"/>
      <c r="HBD335" s="402"/>
      <c r="HBE335" s="533" t="s">
        <v>288</v>
      </c>
      <c r="HBF335" s="2"/>
      <c r="HBG335" s="535">
        <f t="shared" ref="HBG335:HBJ335" si="2886">HBG302+HBG315+HBG328</f>
        <v>0</v>
      </c>
      <c r="HBH335" s="535">
        <f t="shared" si="2886"/>
        <v>0</v>
      </c>
      <c r="HBI335" s="535">
        <f t="shared" si="2886"/>
        <v>0</v>
      </c>
      <c r="HBJ335" s="535">
        <f t="shared" si="2886"/>
        <v>0</v>
      </c>
      <c r="HBK335" s="2"/>
      <c r="HBL335" s="402"/>
      <c r="HBM335" s="533" t="s">
        <v>288</v>
      </c>
      <c r="HBN335" s="2"/>
      <c r="HBO335" s="535">
        <f t="shared" ref="HBO335:HBR335" si="2887">HBO302+HBO315+HBO328</f>
        <v>0</v>
      </c>
      <c r="HBP335" s="535">
        <f t="shared" si="2887"/>
        <v>0</v>
      </c>
      <c r="HBQ335" s="535">
        <f t="shared" si="2887"/>
        <v>0</v>
      </c>
      <c r="HBR335" s="535">
        <f t="shared" si="2887"/>
        <v>0</v>
      </c>
      <c r="HBS335" s="2"/>
      <c r="HBT335" s="402"/>
      <c r="HBU335" s="533" t="s">
        <v>288</v>
      </c>
      <c r="HBV335" s="2"/>
      <c r="HBW335" s="535">
        <f t="shared" ref="HBW335:HBZ335" si="2888">HBW302+HBW315+HBW328</f>
        <v>0</v>
      </c>
      <c r="HBX335" s="535">
        <f t="shared" si="2888"/>
        <v>0</v>
      </c>
      <c r="HBY335" s="535">
        <f t="shared" si="2888"/>
        <v>0</v>
      </c>
      <c r="HBZ335" s="535">
        <f t="shared" si="2888"/>
        <v>0</v>
      </c>
      <c r="HCA335" s="2"/>
      <c r="HCB335" s="402"/>
      <c r="HCC335" s="533" t="s">
        <v>288</v>
      </c>
      <c r="HCD335" s="2"/>
      <c r="HCE335" s="535">
        <f t="shared" ref="HCE335:HCH335" si="2889">HCE302+HCE315+HCE328</f>
        <v>0</v>
      </c>
      <c r="HCF335" s="535">
        <f t="shared" si="2889"/>
        <v>0</v>
      </c>
      <c r="HCG335" s="535">
        <f t="shared" si="2889"/>
        <v>0</v>
      </c>
      <c r="HCH335" s="535">
        <f t="shared" si="2889"/>
        <v>0</v>
      </c>
      <c r="HCI335" s="2"/>
      <c r="HCJ335" s="402"/>
      <c r="HCK335" s="533" t="s">
        <v>288</v>
      </c>
      <c r="HCL335" s="2"/>
      <c r="HCM335" s="535">
        <f t="shared" ref="HCM335:HCP335" si="2890">HCM302+HCM315+HCM328</f>
        <v>0</v>
      </c>
      <c r="HCN335" s="535">
        <f t="shared" si="2890"/>
        <v>0</v>
      </c>
      <c r="HCO335" s="535">
        <f t="shared" si="2890"/>
        <v>0</v>
      </c>
      <c r="HCP335" s="535">
        <f t="shared" si="2890"/>
        <v>0</v>
      </c>
      <c r="HCQ335" s="2"/>
      <c r="HCR335" s="402"/>
      <c r="HCS335" s="533" t="s">
        <v>288</v>
      </c>
      <c r="HCT335" s="2"/>
      <c r="HCU335" s="535">
        <f t="shared" ref="HCU335:HCX335" si="2891">HCU302+HCU315+HCU328</f>
        <v>0</v>
      </c>
      <c r="HCV335" s="535">
        <f t="shared" si="2891"/>
        <v>0</v>
      </c>
      <c r="HCW335" s="535">
        <f t="shared" si="2891"/>
        <v>0</v>
      </c>
      <c r="HCX335" s="535">
        <f t="shared" si="2891"/>
        <v>0</v>
      </c>
      <c r="HCY335" s="2"/>
      <c r="HCZ335" s="402"/>
      <c r="HDA335" s="533" t="s">
        <v>288</v>
      </c>
      <c r="HDB335" s="2"/>
      <c r="HDC335" s="535">
        <f t="shared" ref="HDC335:HDF335" si="2892">HDC302+HDC315+HDC328</f>
        <v>0</v>
      </c>
      <c r="HDD335" s="535">
        <f t="shared" si="2892"/>
        <v>0</v>
      </c>
      <c r="HDE335" s="535">
        <f t="shared" si="2892"/>
        <v>0</v>
      </c>
      <c r="HDF335" s="535">
        <f t="shared" si="2892"/>
        <v>0</v>
      </c>
      <c r="HDG335" s="2"/>
      <c r="HDH335" s="402"/>
      <c r="HDI335" s="533" t="s">
        <v>288</v>
      </c>
      <c r="HDJ335" s="2"/>
      <c r="HDK335" s="535">
        <f t="shared" ref="HDK335:HDN335" si="2893">HDK302+HDK315+HDK328</f>
        <v>0</v>
      </c>
      <c r="HDL335" s="535">
        <f t="shared" si="2893"/>
        <v>0</v>
      </c>
      <c r="HDM335" s="535">
        <f t="shared" si="2893"/>
        <v>0</v>
      </c>
      <c r="HDN335" s="535">
        <f t="shared" si="2893"/>
        <v>0</v>
      </c>
      <c r="HDO335" s="2"/>
      <c r="HDP335" s="402"/>
      <c r="HDQ335" s="533" t="s">
        <v>288</v>
      </c>
      <c r="HDR335" s="2"/>
      <c r="HDS335" s="535">
        <f t="shared" ref="HDS335:HDV335" si="2894">HDS302+HDS315+HDS328</f>
        <v>0</v>
      </c>
      <c r="HDT335" s="535">
        <f t="shared" si="2894"/>
        <v>0</v>
      </c>
      <c r="HDU335" s="535">
        <f t="shared" si="2894"/>
        <v>0</v>
      </c>
      <c r="HDV335" s="535">
        <f t="shared" si="2894"/>
        <v>0</v>
      </c>
      <c r="HDW335" s="2"/>
      <c r="HDX335" s="402"/>
      <c r="HDY335" s="533" t="s">
        <v>288</v>
      </c>
      <c r="HDZ335" s="2"/>
      <c r="HEA335" s="535">
        <f t="shared" ref="HEA335:HED335" si="2895">HEA302+HEA315+HEA328</f>
        <v>0</v>
      </c>
      <c r="HEB335" s="535">
        <f t="shared" si="2895"/>
        <v>0</v>
      </c>
      <c r="HEC335" s="535">
        <f t="shared" si="2895"/>
        <v>0</v>
      </c>
      <c r="HED335" s="535">
        <f t="shared" si="2895"/>
        <v>0</v>
      </c>
      <c r="HEE335" s="2"/>
      <c r="HEF335" s="402"/>
      <c r="HEG335" s="533" t="s">
        <v>288</v>
      </c>
      <c r="HEH335" s="2"/>
      <c r="HEI335" s="535">
        <f t="shared" ref="HEI335:HEL335" si="2896">HEI302+HEI315+HEI328</f>
        <v>0</v>
      </c>
      <c r="HEJ335" s="535">
        <f t="shared" si="2896"/>
        <v>0</v>
      </c>
      <c r="HEK335" s="535">
        <f t="shared" si="2896"/>
        <v>0</v>
      </c>
      <c r="HEL335" s="535">
        <f t="shared" si="2896"/>
        <v>0</v>
      </c>
      <c r="HEM335" s="2"/>
      <c r="HEN335" s="402"/>
      <c r="HEO335" s="533" t="s">
        <v>288</v>
      </c>
      <c r="HEP335" s="2"/>
      <c r="HEQ335" s="535">
        <f t="shared" ref="HEQ335:HET335" si="2897">HEQ302+HEQ315+HEQ328</f>
        <v>0</v>
      </c>
      <c r="HER335" s="535">
        <f t="shared" si="2897"/>
        <v>0</v>
      </c>
      <c r="HES335" s="535">
        <f t="shared" si="2897"/>
        <v>0</v>
      </c>
      <c r="HET335" s="535">
        <f t="shared" si="2897"/>
        <v>0</v>
      </c>
      <c r="HEU335" s="2"/>
      <c r="HEV335" s="402"/>
      <c r="HEW335" s="533" t="s">
        <v>288</v>
      </c>
      <c r="HEX335" s="2"/>
      <c r="HEY335" s="535">
        <f t="shared" ref="HEY335:HFB335" si="2898">HEY302+HEY315+HEY328</f>
        <v>0</v>
      </c>
      <c r="HEZ335" s="535">
        <f t="shared" si="2898"/>
        <v>0</v>
      </c>
      <c r="HFA335" s="535">
        <f t="shared" si="2898"/>
        <v>0</v>
      </c>
      <c r="HFB335" s="535">
        <f t="shared" si="2898"/>
        <v>0</v>
      </c>
      <c r="HFC335" s="2"/>
      <c r="HFD335" s="402"/>
      <c r="HFE335" s="533" t="s">
        <v>288</v>
      </c>
      <c r="HFF335" s="2"/>
      <c r="HFG335" s="535">
        <f t="shared" ref="HFG335:HFJ335" si="2899">HFG302+HFG315+HFG328</f>
        <v>0</v>
      </c>
      <c r="HFH335" s="535">
        <f t="shared" si="2899"/>
        <v>0</v>
      </c>
      <c r="HFI335" s="535">
        <f t="shared" si="2899"/>
        <v>0</v>
      </c>
      <c r="HFJ335" s="535">
        <f t="shared" si="2899"/>
        <v>0</v>
      </c>
      <c r="HFK335" s="2"/>
      <c r="HFL335" s="402"/>
      <c r="HFM335" s="533" t="s">
        <v>288</v>
      </c>
      <c r="HFN335" s="2"/>
      <c r="HFO335" s="535">
        <f t="shared" ref="HFO335:HFR335" si="2900">HFO302+HFO315+HFO328</f>
        <v>0</v>
      </c>
      <c r="HFP335" s="535">
        <f t="shared" si="2900"/>
        <v>0</v>
      </c>
      <c r="HFQ335" s="535">
        <f t="shared" si="2900"/>
        <v>0</v>
      </c>
      <c r="HFR335" s="535">
        <f t="shared" si="2900"/>
        <v>0</v>
      </c>
      <c r="HFS335" s="2"/>
      <c r="HFT335" s="402"/>
      <c r="HFU335" s="533" t="s">
        <v>288</v>
      </c>
      <c r="HFV335" s="2"/>
      <c r="HFW335" s="535">
        <f t="shared" ref="HFW335:HFZ335" si="2901">HFW302+HFW315+HFW328</f>
        <v>0</v>
      </c>
      <c r="HFX335" s="535">
        <f t="shared" si="2901"/>
        <v>0</v>
      </c>
      <c r="HFY335" s="535">
        <f t="shared" si="2901"/>
        <v>0</v>
      </c>
      <c r="HFZ335" s="535">
        <f t="shared" si="2901"/>
        <v>0</v>
      </c>
      <c r="HGA335" s="2"/>
      <c r="HGB335" s="402"/>
      <c r="HGC335" s="533" t="s">
        <v>288</v>
      </c>
      <c r="HGD335" s="2"/>
      <c r="HGE335" s="535">
        <f t="shared" ref="HGE335:HGH335" si="2902">HGE302+HGE315+HGE328</f>
        <v>0</v>
      </c>
      <c r="HGF335" s="535">
        <f t="shared" si="2902"/>
        <v>0</v>
      </c>
      <c r="HGG335" s="535">
        <f t="shared" si="2902"/>
        <v>0</v>
      </c>
      <c r="HGH335" s="535">
        <f t="shared" si="2902"/>
        <v>0</v>
      </c>
      <c r="HGI335" s="2"/>
      <c r="HGJ335" s="402"/>
      <c r="HGK335" s="533" t="s">
        <v>288</v>
      </c>
      <c r="HGL335" s="2"/>
      <c r="HGM335" s="535">
        <f t="shared" ref="HGM335:HGP335" si="2903">HGM302+HGM315+HGM328</f>
        <v>0</v>
      </c>
      <c r="HGN335" s="535">
        <f t="shared" si="2903"/>
        <v>0</v>
      </c>
      <c r="HGO335" s="535">
        <f t="shared" si="2903"/>
        <v>0</v>
      </c>
      <c r="HGP335" s="535">
        <f t="shared" si="2903"/>
        <v>0</v>
      </c>
      <c r="HGQ335" s="2"/>
      <c r="HGR335" s="402"/>
      <c r="HGS335" s="533" t="s">
        <v>288</v>
      </c>
      <c r="HGT335" s="2"/>
      <c r="HGU335" s="535">
        <f t="shared" ref="HGU335:HGX335" si="2904">HGU302+HGU315+HGU328</f>
        <v>0</v>
      </c>
      <c r="HGV335" s="535">
        <f t="shared" si="2904"/>
        <v>0</v>
      </c>
      <c r="HGW335" s="535">
        <f t="shared" si="2904"/>
        <v>0</v>
      </c>
      <c r="HGX335" s="535">
        <f t="shared" si="2904"/>
        <v>0</v>
      </c>
      <c r="HGY335" s="2"/>
      <c r="HGZ335" s="402"/>
      <c r="HHA335" s="533" t="s">
        <v>288</v>
      </c>
      <c r="HHB335" s="2"/>
      <c r="HHC335" s="535">
        <f t="shared" ref="HHC335:HHF335" si="2905">HHC302+HHC315+HHC328</f>
        <v>0</v>
      </c>
      <c r="HHD335" s="535">
        <f t="shared" si="2905"/>
        <v>0</v>
      </c>
      <c r="HHE335" s="535">
        <f t="shared" si="2905"/>
        <v>0</v>
      </c>
      <c r="HHF335" s="535">
        <f t="shared" si="2905"/>
        <v>0</v>
      </c>
      <c r="HHG335" s="2"/>
      <c r="HHH335" s="402"/>
      <c r="HHI335" s="533" t="s">
        <v>288</v>
      </c>
      <c r="HHJ335" s="2"/>
      <c r="HHK335" s="535">
        <f t="shared" ref="HHK335:HHN335" si="2906">HHK302+HHK315+HHK328</f>
        <v>0</v>
      </c>
      <c r="HHL335" s="535">
        <f t="shared" si="2906"/>
        <v>0</v>
      </c>
      <c r="HHM335" s="535">
        <f t="shared" si="2906"/>
        <v>0</v>
      </c>
      <c r="HHN335" s="535">
        <f t="shared" si="2906"/>
        <v>0</v>
      </c>
      <c r="HHO335" s="2"/>
      <c r="HHP335" s="402"/>
      <c r="HHQ335" s="533" t="s">
        <v>288</v>
      </c>
      <c r="HHR335" s="2"/>
      <c r="HHS335" s="535">
        <f t="shared" ref="HHS335:HHV335" si="2907">HHS302+HHS315+HHS328</f>
        <v>0</v>
      </c>
      <c r="HHT335" s="535">
        <f t="shared" si="2907"/>
        <v>0</v>
      </c>
      <c r="HHU335" s="535">
        <f t="shared" si="2907"/>
        <v>0</v>
      </c>
      <c r="HHV335" s="535">
        <f t="shared" si="2907"/>
        <v>0</v>
      </c>
      <c r="HHW335" s="2"/>
      <c r="HHX335" s="402"/>
      <c r="HHY335" s="533" t="s">
        <v>288</v>
      </c>
      <c r="HHZ335" s="2"/>
      <c r="HIA335" s="535">
        <f t="shared" ref="HIA335:HID335" si="2908">HIA302+HIA315+HIA328</f>
        <v>0</v>
      </c>
      <c r="HIB335" s="535">
        <f t="shared" si="2908"/>
        <v>0</v>
      </c>
      <c r="HIC335" s="535">
        <f t="shared" si="2908"/>
        <v>0</v>
      </c>
      <c r="HID335" s="535">
        <f t="shared" si="2908"/>
        <v>0</v>
      </c>
      <c r="HIE335" s="2"/>
      <c r="HIF335" s="402"/>
      <c r="HIG335" s="533" t="s">
        <v>288</v>
      </c>
      <c r="HIH335" s="2"/>
      <c r="HII335" s="535">
        <f t="shared" ref="HII335:HIL335" si="2909">HII302+HII315+HII328</f>
        <v>0</v>
      </c>
      <c r="HIJ335" s="535">
        <f t="shared" si="2909"/>
        <v>0</v>
      </c>
      <c r="HIK335" s="535">
        <f t="shared" si="2909"/>
        <v>0</v>
      </c>
      <c r="HIL335" s="535">
        <f t="shared" si="2909"/>
        <v>0</v>
      </c>
      <c r="HIM335" s="2"/>
      <c r="HIN335" s="402"/>
      <c r="HIO335" s="533" t="s">
        <v>288</v>
      </c>
      <c r="HIP335" s="2"/>
      <c r="HIQ335" s="535">
        <f t="shared" ref="HIQ335:HIT335" si="2910">HIQ302+HIQ315+HIQ328</f>
        <v>0</v>
      </c>
      <c r="HIR335" s="535">
        <f t="shared" si="2910"/>
        <v>0</v>
      </c>
      <c r="HIS335" s="535">
        <f t="shared" si="2910"/>
        <v>0</v>
      </c>
      <c r="HIT335" s="535">
        <f t="shared" si="2910"/>
        <v>0</v>
      </c>
      <c r="HIU335" s="2"/>
      <c r="HIV335" s="402"/>
      <c r="HIW335" s="533" t="s">
        <v>288</v>
      </c>
      <c r="HIX335" s="2"/>
      <c r="HIY335" s="535">
        <f t="shared" ref="HIY335:HJB335" si="2911">HIY302+HIY315+HIY328</f>
        <v>0</v>
      </c>
      <c r="HIZ335" s="535">
        <f t="shared" si="2911"/>
        <v>0</v>
      </c>
      <c r="HJA335" s="535">
        <f t="shared" si="2911"/>
        <v>0</v>
      </c>
      <c r="HJB335" s="535">
        <f t="shared" si="2911"/>
        <v>0</v>
      </c>
      <c r="HJC335" s="2"/>
      <c r="HJD335" s="402"/>
      <c r="HJE335" s="533" t="s">
        <v>288</v>
      </c>
      <c r="HJF335" s="2"/>
      <c r="HJG335" s="535">
        <f t="shared" ref="HJG335:HJJ335" si="2912">HJG302+HJG315+HJG328</f>
        <v>0</v>
      </c>
      <c r="HJH335" s="535">
        <f t="shared" si="2912"/>
        <v>0</v>
      </c>
      <c r="HJI335" s="535">
        <f t="shared" si="2912"/>
        <v>0</v>
      </c>
      <c r="HJJ335" s="535">
        <f t="shared" si="2912"/>
        <v>0</v>
      </c>
      <c r="HJK335" s="2"/>
      <c r="HJL335" s="402"/>
      <c r="HJM335" s="533" t="s">
        <v>288</v>
      </c>
      <c r="HJN335" s="2"/>
      <c r="HJO335" s="535">
        <f t="shared" ref="HJO335:HJR335" si="2913">HJO302+HJO315+HJO328</f>
        <v>0</v>
      </c>
      <c r="HJP335" s="535">
        <f t="shared" si="2913"/>
        <v>0</v>
      </c>
      <c r="HJQ335" s="535">
        <f t="shared" si="2913"/>
        <v>0</v>
      </c>
      <c r="HJR335" s="535">
        <f t="shared" si="2913"/>
        <v>0</v>
      </c>
      <c r="HJS335" s="2"/>
      <c r="HJT335" s="402"/>
      <c r="HJU335" s="533" t="s">
        <v>288</v>
      </c>
      <c r="HJV335" s="2"/>
      <c r="HJW335" s="535">
        <f t="shared" ref="HJW335:HJZ335" si="2914">HJW302+HJW315+HJW328</f>
        <v>0</v>
      </c>
      <c r="HJX335" s="535">
        <f t="shared" si="2914"/>
        <v>0</v>
      </c>
      <c r="HJY335" s="535">
        <f t="shared" si="2914"/>
        <v>0</v>
      </c>
      <c r="HJZ335" s="535">
        <f t="shared" si="2914"/>
        <v>0</v>
      </c>
      <c r="HKA335" s="2"/>
      <c r="HKB335" s="402"/>
      <c r="HKC335" s="533" t="s">
        <v>288</v>
      </c>
      <c r="HKD335" s="2"/>
      <c r="HKE335" s="535">
        <f t="shared" ref="HKE335:HKH335" si="2915">HKE302+HKE315+HKE328</f>
        <v>0</v>
      </c>
      <c r="HKF335" s="535">
        <f t="shared" si="2915"/>
        <v>0</v>
      </c>
      <c r="HKG335" s="535">
        <f t="shared" si="2915"/>
        <v>0</v>
      </c>
      <c r="HKH335" s="535">
        <f t="shared" si="2915"/>
        <v>0</v>
      </c>
      <c r="HKI335" s="2"/>
      <c r="HKJ335" s="402"/>
      <c r="HKK335" s="533" t="s">
        <v>288</v>
      </c>
      <c r="HKL335" s="2"/>
      <c r="HKM335" s="535">
        <f t="shared" ref="HKM335:HKP335" si="2916">HKM302+HKM315+HKM328</f>
        <v>0</v>
      </c>
      <c r="HKN335" s="535">
        <f t="shared" si="2916"/>
        <v>0</v>
      </c>
      <c r="HKO335" s="535">
        <f t="shared" si="2916"/>
        <v>0</v>
      </c>
      <c r="HKP335" s="535">
        <f t="shared" si="2916"/>
        <v>0</v>
      </c>
      <c r="HKQ335" s="2"/>
      <c r="HKR335" s="402"/>
      <c r="HKS335" s="533" t="s">
        <v>288</v>
      </c>
      <c r="HKT335" s="2"/>
      <c r="HKU335" s="535">
        <f t="shared" ref="HKU335:HKX335" si="2917">HKU302+HKU315+HKU328</f>
        <v>0</v>
      </c>
      <c r="HKV335" s="535">
        <f t="shared" si="2917"/>
        <v>0</v>
      </c>
      <c r="HKW335" s="535">
        <f t="shared" si="2917"/>
        <v>0</v>
      </c>
      <c r="HKX335" s="535">
        <f t="shared" si="2917"/>
        <v>0</v>
      </c>
      <c r="HKY335" s="2"/>
      <c r="HKZ335" s="402"/>
      <c r="HLA335" s="533" t="s">
        <v>288</v>
      </c>
      <c r="HLB335" s="2"/>
      <c r="HLC335" s="535">
        <f t="shared" ref="HLC335:HLF335" si="2918">HLC302+HLC315+HLC328</f>
        <v>0</v>
      </c>
      <c r="HLD335" s="535">
        <f t="shared" si="2918"/>
        <v>0</v>
      </c>
      <c r="HLE335" s="535">
        <f t="shared" si="2918"/>
        <v>0</v>
      </c>
      <c r="HLF335" s="535">
        <f t="shared" si="2918"/>
        <v>0</v>
      </c>
      <c r="HLG335" s="2"/>
      <c r="HLH335" s="402"/>
      <c r="HLI335" s="533" t="s">
        <v>288</v>
      </c>
      <c r="HLJ335" s="2"/>
      <c r="HLK335" s="535">
        <f t="shared" ref="HLK335:HLN335" si="2919">HLK302+HLK315+HLK328</f>
        <v>0</v>
      </c>
      <c r="HLL335" s="535">
        <f t="shared" si="2919"/>
        <v>0</v>
      </c>
      <c r="HLM335" s="535">
        <f t="shared" si="2919"/>
        <v>0</v>
      </c>
      <c r="HLN335" s="535">
        <f t="shared" si="2919"/>
        <v>0</v>
      </c>
      <c r="HLO335" s="2"/>
      <c r="HLP335" s="402"/>
      <c r="HLQ335" s="533" t="s">
        <v>288</v>
      </c>
      <c r="HLR335" s="2"/>
      <c r="HLS335" s="535">
        <f t="shared" ref="HLS335:HLV335" si="2920">HLS302+HLS315+HLS328</f>
        <v>0</v>
      </c>
      <c r="HLT335" s="535">
        <f t="shared" si="2920"/>
        <v>0</v>
      </c>
      <c r="HLU335" s="535">
        <f t="shared" si="2920"/>
        <v>0</v>
      </c>
      <c r="HLV335" s="535">
        <f t="shared" si="2920"/>
        <v>0</v>
      </c>
      <c r="HLW335" s="2"/>
      <c r="HLX335" s="402"/>
      <c r="HLY335" s="533" t="s">
        <v>288</v>
      </c>
      <c r="HLZ335" s="2"/>
      <c r="HMA335" s="535">
        <f t="shared" ref="HMA335:HMD335" si="2921">HMA302+HMA315+HMA328</f>
        <v>0</v>
      </c>
      <c r="HMB335" s="535">
        <f t="shared" si="2921"/>
        <v>0</v>
      </c>
      <c r="HMC335" s="535">
        <f t="shared" si="2921"/>
        <v>0</v>
      </c>
      <c r="HMD335" s="535">
        <f t="shared" si="2921"/>
        <v>0</v>
      </c>
      <c r="HME335" s="2"/>
      <c r="HMF335" s="402"/>
      <c r="HMG335" s="533" t="s">
        <v>288</v>
      </c>
      <c r="HMH335" s="2"/>
      <c r="HMI335" s="535">
        <f t="shared" ref="HMI335:HML335" si="2922">HMI302+HMI315+HMI328</f>
        <v>0</v>
      </c>
      <c r="HMJ335" s="535">
        <f t="shared" si="2922"/>
        <v>0</v>
      </c>
      <c r="HMK335" s="535">
        <f t="shared" si="2922"/>
        <v>0</v>
      </c>
      <c r="HML335" s="535">
        <f t="shared" si="2922"/>
        <v>0</v>
      </c>
      <c r="HMM335" s="2"/>
      <c r="HMN335" s="402"/>
      <c r="HMO335" s="533" t="s">
        <v>288</v>
      </c>
      <c r="HMP335" s="2"/>
      <c r="HMQ335" s="535">
        <f t="shared" ref="HMQ335:HMT335" si="2923">HMQ302+HMQ315+HMQ328</f>
        <v>0</v>
      </c>
      <c r="HMR335" s="535">
        <f t="shared" si="2923"/>
        <v>0</v>
      </c>
      <c r="HMS335" s="535">
        <f t="shared" si="2923"/>
        <v>0</v>
      </c>
      <c r="HMT335" s="535">
        <f t="shared" si="2923"/>
        <v>0</v>
      </c>
      <c r="HMU335" s="2"/>
      <c r="HMV335" s="402"/>
      <c r="HMW335" s="533" t="s">
        <v>288</v>
      </c>
      <c r="HMX335" s="2"/>
      <c r="HMY335" s="535">
        <f t="shared" ref="HMY335:HNB335" si="2924">HMY302+HMY315+HMY328</f>
        <v>0</v>
      </c>
      <c r="HMZ335" s="535">
        <f t="shared" si="2924"/>
        <v>0</v>
      </c>
      <c r="HNA335" s="535">
        <f t="shared" si="2924"/>
        <v>0</v>
      </c>
      <c r="HNB335" s="535">
        <f t="shared" si="2924"/>
        <v>0</v>
      </c>
      <c r="HNC335" s="2"/>
      <c r="HND335" s="402"/>
      <c r="HNE335" s="533" t="s">
        <v>288</v>
      </c>
      <c r="HNF335" s="2"/>
      <c r="HNG335" s="535">
        <f t="shared" ref="HNG335:HNJ335" si="2925">HNG302+HNG315+HNG328</f>
        <v>0</v>
      </c>
      <c r="HNH335" s="535">
        <f t="shared" si="2925"/>
        <v>0</v>
      </c>
      <c r="HNI335" s="535">
        <f t="shared" si="2925"/>
        <v>0</v>
      </c>
      <c r="HNJ335" s="535">
        <f t="shared" si="2925"/>
        <v>0</v>
      </c>
      <c r="HNK335" s="2"/>
      <c r="HNL335" s="402"/>
      <c r="HNM335" s="533" t="s">
        <v>288</v>
      </c>
      <c r="HNN335" s="2"/>
      <c r="HNO335" s="535">
        <f t="shared" ref="HNO335:HNR335" si="2926">HNO302+HNO315+HNO328</f>
        <v>0</v>
      </c>
      <c r="HNP335" s="535">
        <f t="shared" si="2926"/>
        <v>0</v>
      </c>
      <c r="HNQ335" s="535">
        <f t="shared" si="2926"/>
        <v>0</v>
      </c>
      <c r="HNR335" s="535">
        <f t="shared" si="2926"/>
        <v>0</v>
      </c>
      <c r="HNS335" s="2"/>
      <c r="HNT335" s="402"/>
      <c r="HNU335" s="533" t="s">
        <v>288</v>
      </c>
      <c r="HNV335" s="2"/>
      <c r="HNW335" s="535">
        <f t="shared" ref="HNW335:HNZ335" si="2927">HNW302+HNW315+HNW328</f>
        <v>0</v>
      </c>
      <c r="HNX335" s="535">
        <f t="shared" si="2927"/>
        <v>0</v>
      </c>
      <c r="HNY335" s="535">
        <f t="shared" si="2927"/>
        <v>0</v>
      </c>
      <c r="HNZ335" s="535">
        <f t="shared" si="2927"/>
        <v>0</v>
      </c>
      <c r="HOA335" s="2"/>
      <c r="HOB335" s="402"/>
      <c r="HOC335" s="533" t="s">
        <v>288</v>
      </c>
      <c r="HOD335" s="2"/>
      <c r="HOE335" s="535">
        <f t="shared" ref="HOE335:HOH335" si="2928">HOE302+HOE315+HOE328</f>
        <v>0</v>
      </c>
      <c r="HOF335" s="535">
        <f t="shared" si="2928"/>
        <v>0</v>
      </c>
      <c r="HOG335" s="535">
        <f t="shared" si="2928"/>
        <v>0</v>
      </c>
      <c r="HOH335" s="535">
        <f t="shared" si="2928"/>
        <v>0</v>
      </c>
      <c r="HOI335" s="2"/>
      <c r="HOJ335" s="402"/>
      <c r="HOK335" s="533" t="s">
        <v>288</v>
      </c>
      <c r="HOL335" s="2"/>
      <c r="HOM335" s="535">
        <f t="shared" ref="HOM335:HOP335" si="2929">HOM302+HOM315+HOM328</f>
        <v>0</v>
      </c>
      <c r="HON335" s="535">
        <f t="shared" si="2929"/>
        <v>0</v>
      </c>
      <c r="HOO335" s="535">
        <f t="shared" si="2929"/>
        <v>0</v>
      </c>
      <c r="HOP335" s="535">
        <f t="shared" si="2929"/>
        <v>0</v>
      </c>
      <c r="HOQ335" s="2"/>
      <c r="HOR335" s="402"/>
      <c r="HOS335" s="533" t="s">
        <v>288</v>
      </c>
      <c r="HOT335" s="2"/>
      <c r="HOU335" s="535">
        <f t="shared" ref="HOU335:HOX335" si="2930">HOU302+HOU315+HOU328</f>
        <v>0</v>
      </c>
      <c r="HOV335" s="535">
        <f t="shared" si="2930"/>
        <v>0</v>
      </c>
      <c r="HOW335" s="535">
        <f t="shared" si="2930"/>
        <v>0</v>
      </c>
      <c r="HOX335" s="535">
        <f t="shared" si="2930"/>
        <v>0</v>
      </c>
      <c r="HOY335" s="2"/>
      <c r="HOZ335" s="402"/>
      <c r="HPA335" s="533" t="s">
        <v>288</v>
      </c>
      <c r="HPB335" s="2"/>
      <c r="HPC335" s="535">
        <f t="shared" ref="HPC335:HPF335" si="2931">HPC302+HPC315+HPC328</f>
        <v>0</v>
      </c>
      <c r="HPD335" s="535">
        <f t="shared" si="2931"/>
        <v>0</v>
      </c>
      <c r="HPE335" s="535">
        <f t="shared" si="2931"/>
        <v>0</v>
      </c>
      <c r="HPF335" s="535">
        <f t="shared" si="2931"/>
        <v>0</v>
      </c>
      <c r="HPG335" s="2"/>
      <c r="HPH335" s="402"/>
      <c r="HPI335" s="533" t="s">
        <v>288</v>
      </c>
      <c r="HPJ335" s="2"/>
      <c r="HPK335" s="535">
        <f t="shared" ref="HPK335:HPN335" si="2932">HPK302+HPK315+HPK328</f>
        <v>0</v>
      </c>
      <c r="HPL335" s="535">
        <f t="shared" si="2932"/>
        <v>0</v>
      </c>
      <c r="HPM335" s="535">
        <f t="shared" si="2932"/>
        <v>0</v>
      </c>
      <c r="HPN335" s="535">
        <f t="shared" si="2932"/>
        <v>0</v>
      </c>
      <c r="HPO335" s="2"/>
      <c r="HPP335" s="402"/>
      <c r="HPQ335" s="533" t="s">
        <v>288</v>
      </c>
      <c r="HPR335" s="2"/>
      <c r="HPS335" s="535">
        <f t="shared" ref="HPS335:HPV335" si="2933">HPS302+HPS315+HPS328</f>
        <v>0</v>
      </c>
      <c r="HPT335" s="535">
        <f t="shared" si="2933"/>
        <v>0</v>
      </c>
      <c r="HPU335" s="535">
        <f t="shared" si="2933"/>
        <v>0</v>
      </c>
      <c r="HPV335" s="535">
        <f t="shared" si="2933"/>
        <v>0</v>
      </c>
      <c r="HPW335" s="2"/>
      <c r="HPX335" s="402"/>
      <c r="HPY335" s="533" t="s">
        <v>288</v>
      </c>
      <c r="HPZ335" s="2"/>
      <c r="HQA335" s="535">
        <f t="shared" ref="HQA335:HQD335" si="2934">HQA302+HQA315+HQA328</f>
        <v>0</v>
      </c>
      <c r="HQB335" s="535">
        <f t="shared" si="2934"/>
        <v>0</v>
      </c>
      <c r="HQC335" s="535">
        <f t="shared" si="2934"/>
        <v>0</v>
      </c>
      <c r="HQD335" s="535">
        <f t="shared" si="2934"/>
        <v>0</v>
      </c>
      <c r="HQE335" s="2"/>
      <c r="HQF335" s="402"/>
      <c r="HQG335" s="533" t="s">
        <v>288</v>
      </c>
      <c r="HQH335" s="2"/>
      <c r="HQI335" s="535">
        <f t="shared" ref="HQI335:HQL335" si="2935">HQI302+HQI315+HQI328</f>
        <v>0</v>
      </c>
      <c r="HQJ335" s="535">
        <f t="shared" si="2935"/>
        <v>0</v>
      </c>
      <c r="HQK335" s="535">
        <f t="shared" si="2935"/>
        <v>0</v>
      </c>
      <c r="HQL335" s="535">
        <f t="shared" si="2935"/>
        <v>0</v>
      </c>
      <c r="HQM335" s="2"/>
      <c r="HQN335" s="402"/>
      <c r="HQO335" s="533" t="s">
        <v>288</v>
      </c>
      <c r="HQP335" s="2"/>
      <c r="HQQ335" s="535">
        <f t="shared" ref="HQQ335:HQT335" si="2936">HQQ302+HQQ315+HQQ328</f>
        <v>0</v>
      </c>
      <c r="HQR335" s="535">
        <f t="shared" si="2936"/>
        <v>0</v>
      </c>
      <c r="HQS335" s="535">
        <f t="shared" si="2936"/>
        <v>0</v>
      </c>
      <c r="HQT335" s="535">
        <f t="shared" si="2936"/>
        <v>0</v>
      </c>
      <c r="HQU335" s="2"/>
      <c r="HQV335" s="402"/>
      <c r="HQW335" s="533" t="s">
        <v>288</v>
      </c>
      <c r="HQX335" s="2"/>
      <c r="HQY335" s="535">
        <f t="shared" ref="HQY335:HRB335" si="2937">HQY302+HQY315+HQY328</f>
        <v>0</v>
      </c>
      <c r="HQZ335" s="535">
        <f t="shared" si="2937"/>
        <v>0</v>
      </c>
      <c r="HRA335" s="535">
        <f t="shared" si="2937"/>
        <v>0</v>
      </c>
      <c r="HRB335" s="535">
        <f t="shared" si="2937"/>
        <v>0</v>
      </c>
      <c r="HRC335" s="2"/>
      <c r="HRD335" s="402"/>
      <c r="HRE335" s="533" t="s">
        <v>288</v>
      </c>
      <c r="HRF335" s="2"/>
      <c r="HRG335" s="535">
        <f t="shared" ref="HRG335:HRJ335" si="2938">HRG302+HRG315+HRG328</f>
        <v>0</v>
      </c>
      <c r="HRH335" s="535">
        <f t="shared" si="2938"/>
        <v>0</v>
      </c>
      <c r="HRI335" s="535">
        <f t="shared" si="2938"/>
        <v>0</v>
      </c>
      <c r="HRJ335" s="535">
        <f t="shared" si="2938"/>
        <v>0</v>
      </c>
      <c r="HRK335" s="2"/>
      <c r="HRL335" s="402"/>
      <c r="HRM335" s="533" t="s">
        <v>288</v>
      </c>
      <c r="HRN335" s="2"/>
      <c r="HRO335" s="535">
        <f t="shared" ref="HRO335:HRR335" si="2939">HRO302+HRO315+HRO328</f>
        <v>0</v>
      </c>
      <c r="HRP335" s="535">
        <f t="shared" si="2939"/>
        <v>0</v>
      </c>
      <c r="HRQ335" s="535">
        <f t="shared" si="2939"/>
        <v>0</v>
      </c>
      <c r="HRR335" s="535">
        <f t="shared" si="2939"/>
        <v>0</v>
      </c>
      <c r="HRS335" s="2"/>
      <c r="HRT335" s="402"/>
      <c r="HRU335" s="533" t="s">
        <v>288</v>
      </c>
      <c r="HRV335" s="2"/>
      <c r="HRW335" s="535">
        <f t="shared" ref="HRW335:HRZ335" si="2940">HRW302+HRW315+HRW328</f>
        <v>0</v>
      </c>
      <c r="HRX335" s="535">
        <f t="shared" si="2940"/>
        <v>0</v>
      </c>
      <c r="HRY335" s="535">
        <f t="shared" si="2940"/>
        <v>0</v>
      </c>
      <c r="HRZ335" s="535">
        <f t="shared" si="2940"/>
        <v>0</v>
      </c>
      <c r="HSA335" s="2"/>
      <c r="HSB335" s="402"/>
      <c r="HSC335" s="533" t="s">
        <v>288</v>
      </c>
      <c r="HSD335" s="2"/>
      <c r="HSE335" s="535">
        <f t="shared" ref="HSE335:HSH335" si="2941">HSE302+HSE315+HSE328</f>
        <v>0</v>
      </c>
      <c r="HSF335" s="535">
        <f t="shared" si="2941"/>
        <v>0</v>
      </c>
      <c r="HSG335" s="535">
        <f t="shared" si="2941"/>
        <v>0</v>
      </c>
      <c r="HSH335" s="535">
        <f t="shared" si="2941"/>
        <v>0</v>
      </c>
      <c r="HSI335" s="2"/>
      <c r="HSJ335" s="402"/>
      <c r="HSK335" s="533" t="s">
        <v>288</v>
      </c>
      <c r="HSL335" s="2"/>
      <c r="HSM335" s="535">
        <f t="shared" ref="HSM335:HSP335" si="2942">HSM302+HSM315+HSM328</f>
        <v>0</v>
      </c>
      <c r="HSN335" s="535">
        <f t="shared" si="2942"/>
        <v>0</v>
      </c>
      <c r="HSO335" s="535">
        <f t="shared" si="2942"/>
        <v>0</v>
      </c>
      <c r="HSP335" s="535">
        <f t="shared" si="2942"/>
        <v>0</v>
      </c>
      <c r="HSQ335" s="2"/>
      <c r="HSR335" s="402"/>
      <c r="HSS335" s="533" t="s">
        <v>288</v>
      </c>
      <c r="HST335" s="2"/>
      <c r="HSU335" s="535">
        <f t="shared" ref="HSU335:HSX335" si="2943">HSU302+HSU315+HSU328</f>
        <v>0</v>
      </c>
      <c r="HSV335" s="535">
        <f t="shared" si="2943"/>
        <v>0</v>
      </c>
      <c r="HSW335" s="535">
        <f t="shared" si="2943"/>
        <v>0</v>
      </c>
      <c r="HSX335" s="535">
        <f t="shared" si="2943"/>
        <v>0</v>
      </c>
      <c r="HSY335" s="2"/>
      <c r="HSZ335" s="402"/>
      <c r="HTA335" s="533" t="s">
        <v>288</v>
      </c>
      <c r="HTB335" s="2"/>
      <c r="HTC335" s="535">
        <f t="shared" ref="HTC335:HTF335" si="2944">HTC302+HTC315+HTC328</f>
        <v>0</v>
      </c>
      <c r="HTD335" s="535">
        <f t="shared" si="2944"/>
        <v>0</v>
      </c>
      <c r="HTE335" s="535">
        <f t="shared" si="2944"/>
        <v>0</v>
      </c>
      <c r="HTF335" s="535">
        <f t="shared" si="2944"/>
        <v>0</v>
      </c>
      <c r="HTG335" s="2"/>
      <c r="HTH335" s="402"/>
      <c r="HTI335" s="533" t="s">
        <v>288</v>
      </c>
      <c r="HTJ335" s="2"/>
      <c r="HTK335" s="535">
        <f t="shared" ref="HTK335:HTN335" si="2945">HTK302+HTK315+HTK328</f>
        <v>0</v>
      </c>
      <c r="HTL335" s="535">
        <f t="shared" si="2945"/>
        <v>0</v>
      </c>
      <c r="HTM335" s="535">
        <f t="shared" si="2945"/>
        <v>0</v>
      </c>
      <c r="HTN335" s="535">
        <f t="shared" si="2945"/>
        <v>0</v>
      </c>
      <c r="HTO335" s="2"/>
      <c r="HTP335" s="402"/>
      <c r="HTQ335" s="533" t="s">
        <v>288</v>
      </c>
      <c r="HTR335" s="2"/>
      <c r="HTS335" s="535">
        <f t="shared" ref="HTS335:HTV335" si="2946">HTS302+HTS315+HTS328</f>
        <v>0</v>
      </c>
      <c r="HTT335" s="535">
        <f t="shared" si="2946"/>
        <v>0</v>
      </c>
      <c r="HTU335" s="535">
        <f t="shared" si="2946"/>
        <v>0</v>
      </c>
      <c r="HTV335" s="535">
        <f t="shared" si="2946"/>
        <v>0</v>
      </c>
      <c r="HTW335" s="2"/>
      <c r="HTX335" s="402"/>
      <c r="HTY335" s="533" t="s">
        <v>288</v>
      </c>
      <c r="HTZ335" s="2"/>
      <c r="HUA335" s="535">
        <f t="shared" ref="HUA335:HUD335" si="2947">HUA302+HUA315+HUA328</f>
        <v>0</v>
      </c>
      <c r="HUB335" s="535">
        <f t="shared" si="2947"/>
        <v>0</v>
      </c>
      <c r="HUC335" s="535">
        <f t="shared" si="2947"/>
        <v>0</v>
      </c>
      <c r="HUD335" s="535">
        <f t="shared" si="2947"/>
        <v>0</v>
      </c>
      <c r="HUE335" s="2"/>
      <c r="HUF335" s="402"/>
      <c r="HUG335" s="533" t="s">
        <v>288</v>
      </c>
      <c r="HUH335" s="2"/>
      <c r="HUI335" s="535">
        <f t="shared" ref="HUI335:HUL335" si="2948">HUI302+HUI315+HUI328</f>
        <v>0</v>
      </c>
      <c r="HUJ335" s="535">
        <f t="shared" si="2948"/>
        <v>0</v>
      </c>
      <c r="HUK335" s="535">
        <f t="shared" si="2948"/>
        <v>0</v>
      </c>
      <c r="HUL335" s="535">
        <f t="shared" si="2948"/>
        <v>0</v>
      </c>
      <c r="HUM335" s="2"/>
      <c r="HUN335" s="402"/>
      <c r="HUO335" s="533" t="s">
        <v>288</v>
      </c>
      <c r="HUP335" s="2"/>
      <c r="HUQ335" s="535">
        <f t="shared" ref="HUQ335:HUT335" si="2949">HUQ302+HUQ315+HUQ328</f>
        <v>0</v>
      </c>
      <c r="HUR335" s="535">
        <f t="shared" si="2949"/>
        <v>0</v>
      </c>
      <c r="HUS335" s="535">
        <f t="shared" si="2949"/>
        <v>0</v>
      </c>
      <c r="HUT335" s="535">
        <f t="shared" si="2949"/>
        <v>0</v>
      </c>
      <c r="HUU335" s="2"/>
      <c r="HUV335" s="402"/>
      <c r="HUW335" s="533" t="s">
        <v>288</v>
      </c>
      <c r="HUX335" s="2"/>
      <c r="HUY335" s="535">
        <f t="shared" ref="HUY335:HVB335" si="2950">HUY302+HUY315+HUY328</f>
        <v>0</v>
      </c>
      <c r="HUZ335" s="535">
        <f t="shared" si="2950"/>
        <v>0</v>
      </c>
      <c r="HVA335" s="535">
        <f t="shared" si="2950"/>
        <v>0</v>
      </c>
      <c r="HVB335" s="535">
        <f t="shared" si="2950"/>
        <v>0</v>
      </c>
      <c r="HVC335" s="2"/>
      <c r="HVD335" s="402"/>
      <c r="HVE335" s="533" t="s">
        <v>288</v>
      </c>
      <c r="HVF335" s="2"/>
      <c r="HVG335" s="535">
        <f t="shared" ref="HVG335:HVJ335" si="2951">HVG302+HVG315+HVG328</f>
        <v>0</v>
      </c>
      <c r="HVH335" s="535">
        <f t="shared" si="2951"/>
        <v>0</v>
      </c>
      <c r="HVI335" s="535">
        <f t="shared" si="2951"/>
        <v>0</v>
      </c>
      <c r="HVJ335" s="535">
        <f t="shared" si="2951"/>
        <v>0</v>
      </c>
      <c r="HVK335" s="2"/>
      <c r="HVL335" s="402"/>
      <c r="HVM335" s="533" t="s">
        <v>288</v>
      </c>
      <c r="HVN335" s="2"/>
      <c r="HVO335" s="535">
        <f t="shared" ref="HVO335:HVR335" si="2952">HVO302+HVO315+HVO328</f>
        <v>0</v>
      </c>
      <c r="HVP335" s="535">
        <f t="shared" si="2952"/>
        <v>0</v>
      </c>
      <c r="HVQ335" s="535">
        <f t="shared" si="2952"/>
        <v>0</v>
      </c>
      <c r="HVR335" s="535">
        <f t="shared" si="2952"/>
        <v>0</v>
      </c>
      <c r="HVS335" s="2"/>
      <c r="HVT335" s="402"/>
      <c r="HVU335" s="533" t="s">
        <v>288</v>
      </c>
      <c r="HVV335" s="2"/>
      <c r="HVW335" s="535">
        <f t="shared" ref="HVW335:HVZ335" si="2953">HVW302+HVW315+HVW328</f>
        <v>0</v>
      </c>
      <c r="HVX335" s="535">
        <f t="shared" si="2953"/>
        <v>0</v>
      </c>
      <c r="HVY335" s="535">
        <f t="shared" si="2953"/>
        <v>0</v>
      </c>
      <c r="HVZ335" s="535">
        <f t="shared" si="2953"/>
        <v>0</v>
      </c>
      <c r="HWA335" s="2"/>
      <c r="HWB335" s="402"/>
      <c r="HWC335" s="533" t="s">
        <v>288</v>
      </c>
      <c r="HWD335" s="2"/>
      <c r="HWE335" s="535">
        <f t="shared" ref="HWE335:HWH335" si="2954">HWE302+HWE315+HWE328</f>
        <v>0</v>
      </c>
      <c r="HWF335" s="535">
        <f t="shared" si="2954"/>
        <v>0</v>
      </c>
      <c r="HWG335" s="535">
        <f t="shared" si="2954"/>
        <v>0</v>
      </c>
      <c r="HWH335" s="535">
        <f t="shared" si="2954"/>
        <v>0</v>
      </c>
      <c r="HWI335" s="2"/>
      <c r="HWJ335" s="402"/>
      <c r="HWK335" s="533" t="s">
        <v>288</v>
      </c>
      <c r="HWL335" s="2"/>
      <c r="HWM335" s="535">
        <f t="shared" ref="HWM335:HWP335" si="2955">HWM302+HWM315+HWM328</f>
        <v>0</v>
      </c>
      <c r="HWN335" s="535">
        <f t="shared" si="2955"/>
        <v>0</v>
      </c>
      <c r="HWO335" s="535">
        <f t="shared" si="2955"/>
        <v>0</v>
      </c>
      <c r="HWP335" s="535">
        <f t="shared" si="2955"/>
        <v>0</v>
      </c>
      <c r="HWQ335" s="2"/>
      <c r="HWR335" s="402"/>
      <c r="HWS335" s="533" t="s">
        <v>288</v>
      </c>
      <c r="HWT335" s="2"/>
      <c r="HWU335" s="535">
        <f t="shared" ref="HWU335:HWX335" si="2956">HWU302+HWU315+HWU328</f>
        <v>0</v>
      </c>
      <c r="HWV335" s="535">
        <f t="shared" si="2956"/>
        <v>0</v>
      </c>
      <c r="HWW335" s="535">
        <f t="shared" si="2956"/>
        <v>0</v>
      </c>
      <c r="HWX335" s="535">
        <f t="shared" si="2956"/>
        <v>0</v>
      </c>
      <c r="HWY335" s="2"/>
      <c r="HWZ335" s="402"/>
      <c r="HXA335" s="533" t="s">
        <v>288</v>
      </c>
      <c r="HXB335" s="2"/>
      <c r="HXC335" s="535">
        <f t="shared" ref="HXC335:HXF335" si="2957">HXC302+HXC315+HXC328</f>
        <v>0</v>
      </c>
      <c r="HXD335" s="535">
        <f t="shared" si="2957"/>
        <v>0</v>
      </c>
      <c r="HXE335" s="535">
        <f t="shared" si="2957"/>
        <v>0</v>
      </c>
      <c r="HXF335" s="535">
        <f t="shared" si="2957"/>
        <v>0</v>
      </c>
      <c r="HXG335" s="2"/>
      <c r="HXH335" s="402"/>
      <c r="HXI335" s="533" t="s">
        <v>288</v>
      </c>
      <c r="HXJ335" s="2"/>
      <c r="HXK335" s="535">
        <f t="shared" ref="HXK335:HXN335" si="2958">HXK302+HXK315+HXK328</f>
        <v>0</v>
      </c>
      <c r="HXL335" s="535">
        <f t="shared" si="2958"/>
        <v>0</v>
      </c>
      <c r="HXM335" s="535">
        <f t="shared" si="2958"/>
        <v>0</v>
      </c>
      <c r="HXN335" s="535">
        <f t="shared" si="2958"/>
        <v>0</v>
      </c>
      <c r="HXO335" s="2"/>
      <c r="HXP335" s="402"/>
      <c r="HXQ335" s="533" t="s">
        <v>288</v>
      </c>
      <c r="HXR335" s="2"/>
      <c r="HXS335" s="535">
        <f t="shared" ref="HXS335:HXV335" si="2959">HXS302+HXS315+HXS328</f>
        <v>0</v>
      </c>
      <c r="HXT335" s="535">
        <f t="shared" si="2959"/>
        <v>0</v>
      </c>
      <c r="HXU335" s="535">
        <f t="shared" si="2959"/>
        <v>0</v>
      </c>
      <c r="HXV335" s="535">
        <f t="shared" si="2959"/>
        <v>0</v>
      </c>
      <c r="HXW335" s="2"/>
      <c r="HXX335" s="402"/>
      <c r="HXY335" s="533" t="s">
        <v>288</v>
      </c>
      <c r="HXZ335" s="2"/>
      <c r="HYA335" s="535">
        <f t="shared" ref="HYA335:HYD335" si="2960">HYA302+HYA315+HYA328</f>
        <v>0</v>
      </c>
      <c r="HYB335" s="535">
        <f t="shared" si="2960"/>
        <v>0</v>
      </c>
      <c r="HYC335" s="535">
        <f t="shared" si="2960"/>
        <v>0</v>
      </c>
      <c r="HYD335" s="535">
        <f t="shared" si="2960"/>
        <v>0</v>
      </c>
      <c r="HYE335" s="2"/>
      <c r="HYF335" s="402"/>
      <c r="HYG335" s="533" t="s">
        <v>288</v>
      </c>
      <c r="HYH335" s="2"/>
      <c r="HYI335" s="535">
        <f t="shared" ref="HYI335:HYL335" si="2961">HYI302+HYI315+HYI328</f>
        <v>0</v>
      </c>
      <c r="HYJ335" s="535">
        <f t="shared" si="2961"/>
        <v>0</v>
      </c>
      <c r="HYK335" s="535">
        <f t="shared" si="2961"/>
        <v>0</v>
      </c>
      <c r="HYL335" s="535">
        <f t="shared" si="2961"/>
        <v>0</v>
      </c>
      <c r="HYM335" s="2"/>
      <c r="HYN335" s="402"/>
      <c r="HYO335" s="533" t="s">
        <v>288</v>
      </c>
      <c r="HYP335" s="2"/>
      <c r="HYQ335" s="535">
        <f t="shared" ref="HYQ335:HYT335" si="2962">HYQ302+HYQ315+HYQ328</f>
        <v>0</v>
      </c>
      <c r="HYR335" s="535">
        <f t="shared" si="2962"/>
        <v>0</v>
      </c>
      <c r="HYS335" s="535">
        <f t="shared" si="2962"/>
        <v>0</v>
      </c>
      <c r="HYT335" s="535">
        <f t="shared" si="2962"/>
        <v>0</v>
      </c>
      <c r="HYU335" s="2"/>
      <c r="HYV335" s="402"/>
      <c r="HYW335" s="533" t="s">
        <v>288</v>
      </c>
      <c r="HYX335" s="2"/>
      <c r="HYY335" s="535">
        <f t="shared" ref="HYY335:HZB335" si="2963">HYY302+HYY315+HYY328</f>
        <v>0</v>
      </c>
      <c r="HYZ335" s="535">
        <f t="shared" si="2963"/>
        <v>0</v>
      </c>
      <c r="HZA335" s="535">
        <f t="shared" si="2963"/>
        <v>0</v>
      </c>
      <c r="HZB335" s="535">
        <f t="shared" si="2963"/>
        <v>0</v>
      </c>
      <c r="HZC335" s="2"/>
      <c r="HZD335" s="402"/>
      <c r="HZE335" s="533" t="s">
        <v>288</v>
      </c>
      <c r="HZF335" s="2"/>
      <c r="HZG335" s="535">
        <f t="shared" ref="HZG335:HZJ335" si="2964">HZG302+HZG315+HZG328</f>
        <v>0</v>
      </c>
      <c r="HZH335" s="535">
        <f t="shared" si="2964"/>
        <v>0</v>
      </c>
      <c r="HZI335" s="535">
        <f t="shared" si="2964"/>
        <v>0</v>
      </c>
      <c r="HZJ335" s="535">
        <f t="shared" si="2964"/>
        <v>0</v>
      </c>
      <c r="HZK335" s="2"/>
      <c r="HZL335" s="402"/>
      <c r="HZM335" s="533" t="s">
        <v>288</v>
      </c>
      <c r="HZN335" s="2"/>
      <c r="HZO335" s="535">
        <f t="shared" ref="HZO335:HZR335" si="2965">HZO302+HZO315+HZO328</f>
        <v>0</v>
      </c>
      <c r="HZP335" s="535">
        <f t="shared" si="2965"/>
        <v>0</v>
      </c>
      <c r="HZQ335" s="535">
        <f t="shared" si="2965"/>
        <v>0</v>
      </c>
      <c r="HZR335" s="535">
        <f t="shared" si="2965"/>
        <v>0</v>
      </c>
      <c r="HZS335" s="2"/>
      <c r="HZT335" s="402"/>
      <c r="HZU335" s="533" t="s">
        <v>288</v>
      </c>
      <c r="HZV335" s="2"/>
      <c r="HZW335" s="535">
        <f t="shared" ref="HZW335:HZZ335" si="2966">HZW302+HZW315+HZW328</f>
        <v>0</v>
      </c>
      <c r="HZX335" s="535">
        <f t="shared" si="2966"/>
        <v>0</v>
      </c>
      <c r="HZY335" s="535">
        <f t="shared" si="2966"/>
        <v>0</v>
      </c>
      <c r="HZZ335" s="535">
        <f t="shared" si="2966"/>
        <v>0</v>
      </c>
      <c r="IAA335" s="2"/>
      <c r="IAB335" s="402"/>
      <c r="IAC335" s="533" t="s">
        <v>288</v>
      </c>
      <c r="IAD335" s="2"/>
      <c r="IAE335" s="535">
        <f t="shared" ref="IAE335:IAH335" si="2967">IAE302+IAE315+IAE328</f>
        <v>0</v>
      </c>
      <c r="IAF335" s="535">
        <f t="shared" si="2967"/>
        <v>0</v>
      </c>
      <c r="IAG335" s="535">
        <f t="shared" si="2967"/>
        <v>0</v>
      </c>
      <c r="IAH335" s="535">
        <f t="shared" si="2967"/>
        <v>0</v>
      </c>
      <c r="IAI335" s="2"/>
      <c r="IAJ335" s="402"/>
      <c r="IAK335" s="533" t="s">
        <v>288</v>
      </c>
      <c r="IAL335" s="2"/>
      <c r="IAM335" s="535">
        <f t="shared" ref="IAM335:IAP335" si="2968">IAM302+IAM315+IAM328</f>
        <v>0</v>
      </c>
      <c r="IAN335" s="535">
        <f t="shared" si="2968"/>
        <v>0</v>
      </c>
      <c r="IAO335" s="535">
        <f t="shared" si="2968"/>
        <v>0</v>
      </c>
      <c r="IAP335" s="535">
        <f t="shared" si="2968"/>
        <v>0</v>
      </c>
      <c r="IAQ335" s="2"/>
      <c r="IAR335" s="402"/>
      <c r="IAS335" s="533" t="s">
        <v>288</v>
      </c>
      <c r="IAT335" s="2"/>
      <c r="IAU335" s="535">
        <f t="shared" ref="IAU335:IAX335" si="2969">IAU302+IAU315+IAU328</f>
        <v>0</v>
      </c>
      <c r="IAV335" s="535">
        <f t="shared" si="2969"/>
        <v>0</v>
      </c>
      <c r="IAW335" s="535">
        <f t="shared" si="2969"/>
        <v>0</v>
      </c>
      <c r="IAX335" s="535">
        <f t="shared" si="2969"/>
        <v>0</v>
      </c>
      <c r="IAY335" s="2"/>
      <c r="IAZ335" s="402"/>
      <c r="IBA335" s="533" t="s">
        <v>288</v>
      </c>
      <c r="IBB335" s="2"/>
      <c r="IBC335" s="535">
        <f t="shared" ref="IBC335:IBF335" si="2970">IBC302+IBC315+IBC328</f>
        <v>0</v>
      </c>
      <c r="IBD335" s="535">
        <f t="shared" si="2970"/>
        <v>0</v>
      </c>
      <c r="IBE335" s="535">
        <f t="shared" si="2970"/>
        <v>0</v>
      </c>
      <c r="IBF335" s="535">
        <f t="shared" si="2970"/>
        <v>0</v>
      </c>
      <c r="IBG335" s="2"/>
      <c r="IBH335" s="402"/>
      <c r="IBI335" s="533" t="s">
        <v>288</v>
      </c>
      <c r="IBJ335" s="2"/>
      <c r="IBK335" s="535">
        <f t="shared" ref="IBK335:IBN335" si="2971">IBK302+IBK315+IBK328</f>
        <v>0</v>
      </c>
      <c r="IBL335" s="535">
        <f t="shared" si="2971"/>
        <v>0</v>
      </c>
      <c r="IBM335" s="535">
        <f t="shared" si="2971"/>
        <v>0</v>
      </c>
      <c r="IBN335" s="535">
        <f t="shared" si="2971"/>
        <v>0</v>
      </c>
      <c r="IBO335" s="2"/>
      <c r="IBP335" s="402"/>
      <c r="IBQ335" s="533" t="s">
        <v>288</v>
      </c>
      <c r="IBR335" s="2"/>
      <c r="IBS335" s="535">
        <f t="shared" ref="IBS335:IBV335" si="2972">IBS302+IBS315+IBS328</f>
        <v>0</v>
      </c>
      <c r="IBT335" s="535">
        <f t="shared" si="2972"/>
        <v>0</v>
      </c>
      <c r="IBU335" s="535">
        <f t="shared" si="2972"/>
        <v>0</v>
      </c>
      <c r="IBV335" s="535">
        <f t="shared" si="2972"/>
        <v>0</v>
      </c>
      <c r="IBW335" s="2"/>
      <c r="IBX335" s="402"/>
      <c r="IBY335" s="533" t="s">
        <v>288</v>
      </c>
      <c r="IBZ335" s="2"/>
      <c r="ICA335" s="535">
        <f t="shared" ref="ICA335:ICD335" si="2973">ICA302+ICA315+ICA328</f>
        <v>0</v>
      </c>
      <c r="ICB335" s="535">
        <f t="shared" si="2973"/>
        <v>0</v>
      </c>
      <c r="ICC335" s="535">
        <f t="shared" si="2973"/>
        <v>0</v>
      </c>
      <c r="ICD335" s="535">
        <f t="shared" si="2973"/>
        <v>0</v>
      </c>
      <c r="ICE335" s="2"/>
      <c r="ICF335" s="402"/>
      <c r="ICG335" s="533" t="s">
        <v>288</v>
      </c>
      <c r="ICH335" s="2"/>
      <c r="ICI335" s="535">
        <f t="shared" ref="ICI335:ICL335" si="2974">ICI302+ICI315+ICI328</f>
        <v>0</v>
      </c>
      <c r="ICJ335" s="535">
        <f t="shared" si="2974"/>
        <v>0</v>
      </c>
      <c r="ICK335" s="535">
        <f t="shared" si="2974"/>
        <v>0</v>
      </c>
      <c r="ICL335" s="535">
        <f t="shared" si="2974"/>
        <v>0</v>
      </c>
      <c r="ICM335" s="2"/>
      <c r="ICN335" s="402"/>
      <c r="ICO335" s="533" t="s">
        <v>288</v>
      </c>
      <c r="ICP335" s="2"/>
      <c r="ICQ335" s="535">
        <f t="shared" ref="ICQ335:ICT335" si="2975">ICQ302+ICQ315+ICQ328</f>
        <v>0</v>
      </c>
      <c r="ICR335" s="535">
        <f t="shared" si="2975"/>
        <v>0</v>
      </c>
      <c r="ICS335" s="535">
        <f t="shared" si="2975"/>
        <v>0</v>
      </c>
      <c r="ICT335" s="535">
        <f t="shared" si="2975"/>
        <v>0</v>
      </c>
      <c r="ICU335" s="2"/>
      <c r="ICV335" s="402"/>
      <c r="ICW335" s="533" t="s">
        <v>288</v>
      </c>
      <c r="ICX335" s="2"/>
      <c r="ICY335" s="535">
        <f t="shared" ref="ICY335:IDB335" si="2976">ICY302+ICY315+ICY328</f>
        <v>0</v>
      </c>
      <c r="ICZ335" s="535">
        <f t="shared" si="2976"/>
        <v>0</v>
      </c>
      <c r="IDA335" s="535">
        <f t="shared" si="2976"/>
        <v>0</v>
      </c>
      <c r="IDB335" s="535">
        <f t="shared" si="2976"/>
        <v>0</v>
      </c>
      <c r="IDC335" s="2"/>
      <c r="IDD335" s="402"/>
      <c r="IDE335" s="533" t="s">
        <v>288</v>
      </c>
      <c r="IDF335" s="2"/>
      <c r="IDG335" s="535">
        <f t="shared" ref="IDG335:IDJ335" si="2977">IDG302+IDG315+IDG328</f>
        <v>0</v>
      </c>
      <c r="IDH335" s="535">
        <f t="shared" si="2977"/>
        <v>0</v>
      </c>
      <c r="IDI335" s="535">
        <f t="shared" si="2977"/>
        <v>0</v>
      </c>
      <c r="IDJ335" s="535">
        <f t="shared" si="2977"/>
        <v>0</v>
      </c>
      <c r="IDK335" s="2"/>
      <c r="IDL335" s="402"/>
      <c r="IDM335" s="533" t="s">
        <v>288</v>
      </c>
      <c r="IDN335" s="2"/>
      <c r="IDO335" s="535">
        <f t="shared" ref="IDO335:IDR335" si="2978">IDO302+IDO315+IDO328</f>
        <v>0</v>
      </c>
      <c r="IDP335" s="535">
        <f t="shared" si="2978"/>
        <v>0</v>
      </c>
      <c r="IDQ335" s="535">
        <f t="shared" si="2978"/>
        <v>0</v>
      </c>
      <c r="IDR335" s="535">
        <f t="shared" si="2978"/>
        <v>0</v>
      </c>
      <c r="IDS335" s="2"/>
      <c r="IDT335" s="402"/>
      <c r="IDU335" s="533" t="s">
        <v>288</v>
      </c>
      <c r="IDV335" s="2"/>
      <c r="IDW335" s="535">
        <f t="shared" ref="IDW335:IDZ335" si="2979">IDW302+IDW315+IDW328</f>
        <v>0</v>
      </c>
      <c r="IDX335" s="535">
        <f t="shared" si="2979"/>
        <v>0</v>
      </c>
      <c r="IDY335" s="535">
        <f t="shared" si="2979"/>
        <v>0</v>
      </c>
      <c r="IDZ335" s="535">
        <f t="shared" si="2979"/>
        <v>0</v>
      </c>
      <c r="IEA335" s="2"/>
      <c r="IEB335" s="402"/>
      <c r="IEC335" s="533" t="s">
        <v>288</v>
      </c>
      <c r="IED335" s="2"/>
      <c r="IEE335" s="535">
        <f t="shared" ref="IEE335:IEH335" si="2980">IEE302+IEE315+IEE328</f>
        <v>0</v>
      </c>
      <c r="IEF335" s="535">
        <f t="shared" si="2980"/>
        <v>0</v>
      </c>
      <c r="IEG335" s="535">
        <f t="shared" si="2980"/>
        <v>0</v>
      </c>
      <c r="IEH335" s="535">
        <f t="shared" si="2980"/>
        <v>0</v>
      </c>
      <c r="IEI335" s="2"/>
      <c r="IEJ335" s="402"/>
      <c r="IEK335" s="533" t="s">
        <v>288</v>
      </c>
      <c r="IEL335" s="2"/>
      <c r="IEM335" s="535">
        <f t="shared" ref="IEM335:IEP335" si="2981">IEM302+IEM315+IEM328</f>
        <v>0</v>
      </c>
      <c r="IEN335" s="535">
        <f t="shared" si="2981"/>
        <v>0</v>
      </c>
      <c r="IEO335" s="535">
        <f t="shared" si="2981"/>
        <v>0</v>
      </c>
      <c r="IEP335" s="535">
        <f t="shared" si="2981"/>
        <v>0</v>
      </c>
      <c r="IEQ335" s="2"/>
      <c r="IER335" s="402"/>
      <c r="IES335" s="533" t="s">
        <v>288</v>
      </c>
      <c r="IET335" s="2"/>
      <c r="IEU335" s="535">
        <f t="shared" ref="IEU335:IEX335" si="2982">IEU302+IEU315+IEU328</f>
        <v>0</v>
      </c>
      <c r="IEV335" s="535">
        <f t="shared" si="2982"/>
        <v>0</v>
      </c>
      <c r="IEW335" s="535">
        <f t="shared" si="2982"/>
        <v>0</v>
      </c>
      <c r="IEX335" s="535">
        <f t="shared" si="2982"/>
        <v>0</v>
      </c>
      <c r="IEY335" s="2"/>
      <c r="IEZ335" s="402"/>
      <c r="IFA335" s="533" t="s">
        <v>288</v>
      </c>
      <c r="IFB335" s="2"/>
      <c r="IFC335" s="535">
        <f t="shared" ref="IFC335:IFF335" si="2983">IFC302+IFC315+IFC328</f>
        <v>0</v>
      </c>
      <c r="IFD335" s="535">
        <f t="shared" si="2983"/>
        <v>0</v>
      </c>
      <c r="IFE335" s="535">
        <f t="shared" si="2983"/>
        <v>0</v>
      </c>
      <c r="IFF335" s="535">
        <f t="shared" si="2983"/>
        <v>0</v>
      </c>
      <c r="IFG335" s="2"/>
      <c r="IFH335" s="402"/>
      <c r="IFI335" s="533" t="s">
        <v>288</v>
      </c>
      <c r="IFJ335" s="2"/>
      <c r="IFK335" s="535">
        <f t="shared" ref="IFK335:IFN335" si="2984">IFK302+IFK315+IFK328</f>
        <v>0</v>
      </c>
      <c r="IFL335" s="535">
        <f t="shared" si="2984"/>
        <v>0</v>
      </c>
      <c r="IFM335" s="535">
        <f t="shared" si="2984"/>
        <v>0</v>
      </c>
      <c r="IFN335" s="535">
        <f t="shared" si="2984"/>
        <v>0</v>
      </c>
      <c r="IFO335" s="2"/>
      <c r="IFP335" s="402"/>
      <c r="IFQ335" s="533" t="s">
        <v>288</v>
      </c>
      <c r="IFR335" s="2"/>
      <c r="IFS335" s="535">
        <f t="shared" ref="IFS335:IFV335" si="2985">IFS302+IFS315+IFS328</f>
        <v>0</v>
      </c>
      <c r="IFT335" s="535">
        <f t="shared" si="2985"/>
        <v>0</v>
      </c>
      <c r="IFU335" s="535">
        <f t="shared" si="2985"/>
        <v>0</v>
      </c>
      <c r="IFV335" s="535">
        <f t="shared" si="2985"/>
        <v>0</v>
      </c>
      <c r="IFW335" s="2"/>
      <c r="IFX335" s="402"/>
      <c r="IFY335" s="533" t="s">
        <v>288</v>
      </c>
      <c r="IFZ335" s="2"/>
      <c r="IGA335" s="535">
        <f t="shared" ref="IGA335:IGD335" si="2986">IGA302+IGA315+IGA328</f>
        <v>0</v>
      </c>
      <c r="IGB335" s="535">
        <f t="shared" si="2986"/>
        <v>0</v>
      </c>
      <c r="IGC335" s="535">
        <f t="shared" si="2986"/>
        <v>0</v>
      </c>
      <c r="IGD335" s="535">
        <f t="shared" si="2986"/>
        <v>0</v>
      </c>
      <c r="IGE335" s="2"/>
      <c r="IGF335" s="402"/>
      <c r="IGG335" s="533" t="s">
        <v>288</v>
      </c>
      <c r="IGH335" s="2"/>
      <c r="IGI335" s="535">
        <f t="shared" ref="IGI335:IGL335" si="2987">IGI302+IGI315+IGI328</f>
        <v>0</v>
      </c>
      <c r="IGJ335" s="535">
        <f t="shared" si="2987"/>
        <v>0</v>
      </c>
      <c r="IGK335" s="535">
        <f t="shared" si="2987"/>
        <v>0</v>
      </c>
      <c r="IGL335" s="535">
        <f t="shared" si="2987"/>
        <v>0</v>
      </c>
      <c r="IGM335" s="2"/>
      <c r="IGN335" s="402"/>
      <c r="IGO335" s="533" t="s">
        <v>288</v>
      </c>
      <c r="IGP335" s="2"/>
      <c r="IGQ335" s="535">
        <f t="shared" ref="IGQ335:IGT335" si="2988">IGQ302+IGQ315+IGQ328</f>
        <v>0</v>
      </c>
      <c r="IGR335" s="535">
        <f t="shared" si="2988"/>
        <v>0</v>
      </c>
      <c r="IGS335" s="535">
        <f t="shared" si="2988"/>
        <v>0</v>
      </c>
      <c r="IGT335" s="535">
        <f t="shared" si="2988"/>
        <v>0</v>
      </c>
      <c r="IGU335" s="2"/>
      <c r="IGV335" s="402"/>
      <c r="IGW335" s="533" t="s">
        <v>288</v>
      </c>
      <c r="IGX335" s="2"/>
      <c r="IGY335" s="535">
        <f t="shared" ref="IGY335:IHB335" si="2989">IGY302+IGY315+IGY328</f>
        <v>0</v>
      </c>
      <c r="IGZ335" s="535">
        <f t="shared" si="2989"/>
        <v>0</v>
      </c>
      <c r="IHA335" s="535">
        <f t="shared" si="2989"/>
        <v>0</v>
      </c>
      <c r="IHB335" s="535">
        <f t="shared" si="2989"/>
        <v>0</v>
      </c>
      <c r="IHC335" s="2"/>
      <c r="IHD335" s="402"/>
      <c r="IHE335" s="533" t="s">
        <v>288</v>
      </c>
      <c r="IHF335" s="2"/>
      <c r="IHG335" s="535">
        <f t="shared" ref="IHG335:IHJ335" si="2990">IHG302+IHG315+IHG328</f>
        <v>0</v>
      </c>
      <c r="IHH335" s="535">
        <f t="shared" si="2990"/>
        <v>0</v>
      </c>
      <c r="IHI335" s="535">
        <f t="shared" si="2990"/>
        <v>0</v>
      </c>
      <c r="IHJ335" s="535">
        <f t="shared" si="2990"/>
        <v>0</v>
      </c>
      <c r="IHK335" s="2"/>
      <c r="IHL335" s="402"/>
      <c r="IHM335" s="533" t="s">
        <v>288</v>
      </c>
      <c r="IHN335" s="2"/>
      <c r="IHO335" s="535">
        <f t="shared" ref="IHO335:IHR335" si="2991">IHO302+IHO315+IHO328</f>
        <v>0</v>
      </c>
      <c r="IHP335" s="535">
        <f t="shared" si="2991"/>
        <v>0</v>
      </c>
      <c r="IHQ335" s="535">
        <f t="shared" si="2991"/>
        <v>0</v>
      </c>
      <c r="IHR335" s="535">
        <f t="shared" si="2991"/>
        <v>0</v>
      </c>
      <c r="IHS335" s="2"/>
      <c r="IHT335" s="402"/>
      <c r="IHU335" s="533" t="s">
        <v>288</v>
      </c>
      <c r="IHV335" s="2"/>
      <c r="IHW335" s="535">
        <f t="shared" ref="IHW335:IHZ335" si="2992">IHW302+IHW315+IHW328</f>
        <v>0</v>
      </c>
      <c r="IHX335" s="535">
        <f t="shared" si="2992"/>
        <v>0</v>
      </c>
      <c r="IHY335" s="535">
        <f t="shared" si="2992"/>
        <v>0</v>
      </c>
      <c r="IHZ335" s="535">
        <f t="shared" si="2992"/>
        <v>0</v>
      </c>
      <c r="IIA335" s="2"/>
      <c r="IIB335" s="402"/>
      <c r="IIC335" s="533" t="s">
        <v>288</v>
      </c>
      <c r="IID335" s="2"/>
      <c r="IIE335" s="535">
        <f t="shared" ref="IIE335:IIH335" si="2993">IIE302+IIE315+IIE328</f>
        <v>0</v>
      </c>
      <c r="IIF335" s="535">
        <f t="shared" si="2993"/>
        <v>0</v>
      </c>
      <c r="IIG335" s="535">
        <f t="shared" si="2993"/>
        <v>0</v>
      </c>
      <c r="IIH335" s="535">
        <f t="shared" si="2993"/>
        <v>0</v>
      </c>
      <c r="III335" s="2"/>
      <c r="IIJ335" s="402"/>
      <c r="IIK335" s="533" t="s">
        <v>288</v>
      </c>
      <c r="IIL335" s="2"/>
      <c r="IIM335" s="535">
        <f t="shared" ref="IIM335:IIP335" si="2994">IIM302+IIM315+IIM328</f>
        <v>0</v>
      </c>
      <c r="IIN335" s="535">
        <f t="shared" si="2994"/>
        <v>0</v>
      </c>
      <c r="IIO335" s="535">
        <f t="shared" si="2994"/>
        <v>0</v>
      </c>
      <c r="IIP335" s="535">
        <f t="shared" si="2994"/>
        <v>0</v>
      </c>
      <c r="IIQ335" s="2"/>
      <c r="IIR335" s="402"/>
      <c r="IIS335" s="533" t="s">
        <v>288</v>
      </c>
      <c r="IIT335" s="2"/>
      <c r="IIU335" s="535">
        <f t="shared" ref="IIU335:IIX335" si="2995">IIU302+IIU315+IIU328</f>
        <v>0</v>
      </c>
      <c r="IIV335" s="535">
        <f t="shared" si="2995"/>
        <v>0</v>
      </c>
      <c r="IIW335" s="535">
        <f t="shared" si="2995"/>
        <v>0</v>
      </c>
      <c r="IIX335" s="535">
        <f t="shared" si="2995"/>
        <v>0</v>
      </c>
      <c r="IIY335" s="2"/>
      <c r="IIZ335" s="402"/>
      <c r="IJA335" s="533" t="s">
        <v>288</v>
      </c>
      <c r="IJB335" s="2"/>
      <c r="IJC335" s="535">
        <f t="shared" ref="IJC335:IJF335" si="2996">IJC302+IJC315+IJC328</f>
        <v>0</v>
      </c>
      <c r="IJD335" s="535">
        <f t="shared" si="2996"/>
        <v>0</v>
      </c>
      <c r="IJE335" s="535">
        <f t="shared" si="2996"/>
        <v>0</v>
      </c>
      <c r="IJF335" s="535">
        <f t="shared" si="2996"/>
        <v>0</v>
      </c>
      <c r="IJG335" s="2"/>
      <c r="IJH335" s="402"/>
      <c r="IJI335" s="533" t="s">
        <v>288</v>
      </c>
      <c r="IJJ335" s="2"/>
      <c r="IJK335" s="535">
        <f t="shared" ref="IJK335:IJN335" si="2997">IJK302+IJK315+IJK328</f>
        <v>0</v>
      </c>
      <c r="IJL335" s="535">
        <f t="shared" si="2997"/>
        <v>0</v>
      </c>
      <c r="IJM335" s="535">
        <f t="shared" si="2997"/>
        <v>0</v>
      </c>
      <c r="IJN335" s="535">
        <f t="shared" si="2997"/>
        <v>0</v>
      </c>
      <c r="IJO335" s="2"/>
      <c r="IJP335" s="402"/>
      <c r="IJQ335" s="533" t="s">
        <v>288</v>
      </c>
      <c r="IJR335" s="2"/>
      <c r="IJS335" s="535">
        <f t="shared" ref="IJS335:IJV335" si="2998">IJS302+IJS315+IJS328</f>
        <v>0</v>
      </c>
      <c r="IJT335" s="535">
        <f t="shared" si="2998"/>
        <v>0</v>
      </c>
      <c r="IJU335" s="535">
        <f t="shared" si="2998"/>
        <v>0</v>
      </c>
      <c r="IJV335" s="535">
        <f t="shared" si="2998"/>
        <v>0</v>
      </c>
      <c r="IJW335" s="2"/>
      <c r="IJX335" s="402"/>
      <c r="IJY335" s="533" t="s">
        <v>288</v>
      </c>
      <c r="IJZ335" s="2"/>
      <c r="IKA335" s="535">
        <f t="shared" ref="IKA335:IKD335" si="2999">IKA302+IKA315+IKA328</f>
        <v>0</v>
      </c>
      <c r="IKB335" s="535">
        <f t="shared" si="2999"/>
        <v>0</v>
      </c>
      <c r="IKC335" s="535">
        <f t="shared" si="2999"/>
        <v>0</v>
      </c>
      <c r="IKD335" s="535">
        <f t="shared" si="2999"/>
        <v>0</v>
      </c>
      <c r="IKE335" s="2"/>
      <c r="IKF335" s="402"/>
      <c r="IKG335" s="533" t="s">
        <v>288</v>
      </c>
      <c r="IKH335" s="2"/>
      <c r="IKI335" s="535">
        <f t="shared" ref="IKI335:IKL335" si="3000">IKI302+IKI315+IKI328</f>
        <v>0</v>
      </c>
      <c r="IKJ335" s="535">
        <f t="shared" si="3000"/>
        <v>0</v>
      </c>
      <c r="IKK335" s="535">
        <f t="shared" si="3000"/>
        <v>0</v>
      </c>
      <c r="IKL335" s="535">
        <f t="shared" si="3000"/>
        <v>0</v>
      </c>
      <c r="IKM335" s="2"/>
      <c r="IKN335" s="402"/>
      <c r="IKO335" s="533" t="s">
        <v>288</v>
      </c>
      <c r="IKP335" s="2"/>
      <c r="IKQ335" s="535">
        <f t="shared" ref="IKQ335:IKT335" si="3001">IKQ302+IKQ315+IKQ328</f>
        <v>0</v>
      </c>
      <c r="IKR335" s="535">
        <f t="shared" si="3001"/>
        <v>0</v>
      </c>
      <c r="IKS335" s="535">
        <f t="shared" si="3001"/>
        <v>0</v>
      </c>
      <c r="IKT335" s="535">
        <f t="shared" si="3001"/>
        <v>0</v>
      </c>
      <c r="IKU335" s="2"/>
      <c r="IKV335" s="402"/>
      <c r="IKW335" s="533" t="s">
        <v>288</v>
      </c>
      <c r="IKX335" s="2"/>
      <c r="IKY335" s="535">
        <f t="shared" ref="IKY335:ILB335" si="3002">IKY302+IKY315+IKY328</f>
        <v>0</v>
      </c>
      <c r="IKZ335" s="535">
        <f t="shared" si="3002"/>
        <v>0</v>
      </c>
      <c r="ILA335" s="535">
        <f t="shared" si="3002"/>
        <v>0</v>
      </c>
      <c r="ILB335" s="535">
        <f t="shared" si="3002"/>
        <v>0</v>
      </c>
      <c r="ILC335" s="2"/>
      <c r="ILD335" s="402"/>
      <c r="ILE335" s="533" t="s">
        <v>288</v>
      </c>
      <c r="ILF335" s="2"/>
      <c r="ILG335" s="535">
        <f t="shared" ref="ILG335:ILJ335" si="3003">ILG302+ILG315+ILG328</f>
        <v>0</v>
      </c>
      <c r="ILH335" s="535">
        <f t="shared" si="3003"/>
        <v>0</v>
      </c>
      <c r="ILI335" s="535">
        <f t="shared" si="3003"/>
        <v>0</v>
      </c>
      <c r="ILJ335" s="535">
        <f t="shared" si="3003"/>
        <v>0</v>
      </c>
      <c r="ILK335" s="2"/>
      <c r="ILL335" s="402"/>
      <c r="ILM335" s="533" t="s">
        <v>288</v>
      </c>
      <c r="ILN335" s="2"/>
      <c r="ILO335" s="535">
        <f t="shared" ref="ILO335:ILR335" si="3004">ILO302+ILO315+ILO328</f>
        <v>0</v>
      </c>
      <c r="ILP335" s="535">
        <f t="shared" si="3004"/>
        <v>0</v>
      </c>
      <c r="ILQ335" s="535">
        <f t="shared" si="3004"/>
        <v>0</v>
      </c>
      <c r="ILR335" s="535">
        <f t="shared" si="3004"/>
        <v>0</v>
      </c>
      <c r="ILS335" s="2"/>
      <c r="ILT335" s="402"/>
      <c r="ILU335" s="533" t="s">
        <v>288</v>
      </c>
      <c r="ILV335" s="2"/>
      <c r="ILW335" s="535">
        <f t="shared" ref="ILW335:ILZ335" si="3005">ILW302+ILW315+ILW328</f>
        <v>0</v>
      </c>
      <c r="ILX335" s="535">
        <f t="shared" si="3005"/>
        <v>0</v>
      </c>
      <c r="ILY335" s="535">
        <f t="shared" si="3005"/>
        <v>0</v>
      </c>
      <c r="ILZ335" s="535">
        <f t="shared" si="3005"/>
        <v>0</v>
      </c>
      <c r="IMA335" s="2"/>
      <c r="IMB335" s="402"/>
      <c r="IMC335" s="533" t="s">
        <v>288</v>
      </c>
      <c r="IMD335" s="2"/>
      <c r="IME335" s="535">
        <f t="shared" ref="IME335:IMH335" si="3006">IME302+IME315+IME328</f>
        <v>0</v>
      </c>
      <c r="IMF335" s="535">
        <f t="shared" si="3006"/>
        <v>0</v>
      </c>
      <c r="IMG335" s="535">
        <f t="shared" si="3006"/>
        <v>0</v>
      </c>
      <c r="IMH335" s="535">
        <f t="shared" si="3006"/>
        <v>0</v>
      </c>
      <c r="IMI335" s="2"/>
      <c r="IMJ335" s="402"/>
      <c r="IMK335" s="533" t="s">
        <v>288</v>
      </c>
      <c r="IML335" s="2"/>
      <c r="IMM335" s="535">
        <f t="shared" ref="IMM335:IMP335" si="3007">IMM302+IMM315+IMM328</f>
        <v>0</v>
      </c>
      <c r="IMN335" s="535">
        <f t="shared" si="3007"/>
        <v>0</v>
      </c>
      <c r="IMO335" s="535">
        <f t="shared" si="3007"/>
        <v>0</v>
      </c>
      <c r="IMP335" s="535">
        <f t="shared" si="3007"/>
        <v>0</v>
      </c>
      <c r="IMQ335" s="2"/>
      <c r="IMR335" s="402"/>
      <c r="IMS335" s="533" t="s">
        <v>288</v>
      </c>
      <c r="IMT335" s="2"/>
      <c r="IMU335" s="535">
        <f t="shared" ref="IMU335:IMX335" si="3008">IMU302+IMU315+IMU328</f>
        <v>0</v>
      </c>
      <c r="IMV335" s="535">
        <f t="shared" si="3008"/>
        <v>0</v>
      </c>
      <c r="IMW335" s="535">
        <f t="shared" si="3008"/>
        <v>0</v>
      </c>
      <c r="IMX335" s="535">
        <f t="shared" si="3008"/>
        <v>0</v>
      </c>
      <c r="IMY335" s="2"/>
      <c r="IMZ335" s="402"/>
      <c r="INA335" s="533" t="s">
        <v>288</v>
      </c>
      <c r="INB335" s="2"/>
      <c r="INC335" s="535">
        <f t="shared" ref="INC335:INF335" si="3009">INC302+INC315+INC328</f>
        <v>0</v>
      </c>
      <c r="IND335" s="535">
        <f t="shared" si="3009"/>
        <v>0</v>
      </c>
      <c r="INE335" s="535">
        <f t="shared" si="3009"/>
        <v>0</v>
      </c>
      <c r="INF335" s="535">
        <f t="shared" si="3009"/>
        <v>0</v>
      </c>
      <c r="ING335" s="2"/>
      <c r="INH335" s="402"/>
      <c r="INI335" s="533" t="s">
        <v>288</v>
      </c>
      <c r="INJ335" s="2"/>
      <c r="INK335" s="535">
        <f t="shared" ref="INK335:INN335" si="3010">INK302+INK315+INK328</f>
        <v>0</v>
      </c>
      <c r="INL335" s="535">
        <f t="shared" si="3010"/>
        <v>0</v>
      </c>
      <c r="INM335" s="535">
        <f t="shared" si="3010"/>
        <v>0</v>
      </c>
      <c r="INN335" s="535">
        <f t="shared" si="3010"/>
        <v>0</v>
      </c>
      <c r="INO335" s="2"/>
      <c r="INP335" s="402"/>
      <c r="INQ335" s="533" t="s">
        <v>288</v>
      </c>
      <c r="INR335" s="2"/>
      <c r="INS335" s="535">
        <f t="shared" ref="INS335:INV335" si="3011">INS302+INS315+INS328</f>
        <v>0</v>
      </c>
      <c r="INT335" s="535">
        <f t="shared" si="3011"/>
        <v>0</v>
      </c>
      <c r="INU335" s="535">
        <f t="shared" si="3011"/>
        <v>0</v>
      </c>
      <c r="INV335" s="535">
        <f t="shared" si="3011"/>
        <v>0</v>
      </c>
      <c r="INW335" s="2"/>
      <c r="INX335" s="402"/>
      <c r="INY335" s="533" t="s">
        <v>288</v>
      </c>
      <c r="INZ335" s="2"/>
      <c r="IOA335" s="535">
        <f t="shared" ref="IOA335:IOD335" si="3012">IOA302+IOA315+IOA328</f>
        <v>0</v>
      </c>
      <c r="IOB335" s="535">
        <f t="shared" si="3012"/>
        <v>0</v>
      </c>
      <c r="IOC335" s="535">
        <f t="shared" si="3012"/>
        <v>0</v>
      </c>
      <c r="IOD335" s="535">
        <f t="shared" si="3012"/>
        <v>0</v>
      </c>
      <c r="IOE335" s="2"/>
      <c r="IOF335" s="402"/>
      <c r="IOG335" s="533" t="s">
        <v>288</v>
      </c>
      <c r="IOH335" s="2"/>
      <c r="IOI335" s="535">
        <f t="shared" ref="IOI335:IOL335" si="3013">IOI302+IOI315+IOI328</f>
        <v>0</v>
      </c>
      <c r="IOJ335" s="535">
        <f t="shared" si="3013"/>
        <v>0</v>
      </c>
      <c r="IOK335" s="535">
        <f t="shared" si="3013"/>
        <v>0</v>
      </c>
      <c r="IOL335" s="535">
        <f t="shared" si="3013"/>
        <v>0</v>
      </c>
      <c r="IOM335" s="2"/>
      <c r="ION335" s="402"/>
      <c r="IOO335" s="533" t="s">
        <v>288</v>
      </c>
      <c r="IOP335" s="2"/>
      <c r="IOQ335" s="535">
        <f t="shared" ref="IOQ335:IOT335" si="3014">IOQ302+IOQ315+IOQ328</f>
        <v>0</v>
      </c>
      <c r="IOR335" s="535">
        <f t="shared" si="3014"/>
        <v>0</v>
      </c>
      <c r="IOS335" s="535">
        <f t="shared" si="3014"/>
        <v>0</v>
      </c>
      <c r="IOT335" s="535">
        <f t="shared" si="3014"/>
        <v>0</v>
      </c>
      <c r="IOU335" s="2"/>
      <c r="IOV335" s="402"/>
      <c r="IOW335" s="533" t="s">
        <v>288</v>
      </c>
      <c r="IOX335" s="2"/>
      <c r="IOY335" s="535">
        <f t="shared" ref="IOY335:IPB335" si="3015">IOY302+IOY315+IOY328</f>
        <v>0</v>
      </c>
      <c r="IOZ335" s="535">
        <f t="shared" si="3015"/>
        <v>0</v>
      </c>
      <c r="IPA335" s="535">
        <f t="shared" si="3015"/>
        <v>0</v>
      </c>
      <c r="IPB335" s="535">
        <f t="shared" si="3015"/>
        <v>0</v>
      </c>
      <c r="IPC335" s="2"/>
      <c r="IPD335" s="402"/>
      <c r="IPE335" s="533" t="s">
        <v>288</v>
      </c>
      <c r="IPF335" s="2"/>
      <c r="IPG335" s="535">
        <f t="shared" ref="IPG335:IPJ335" si="3016">IPG302+IPG315+IPG328</f>
        <v>0</v>
      </c>
      <c r="IPH335" s="535">
        <f t="shared" si="3016"/>
        <v>0</v>
      </c>
      <c r="IPI335" s="535">
        <f t="shared" si="3016"/>
        <v>0</v>
      </c>
      <c r="IPJ335" s="535">
        <f t="shared" si="3016"/>
        <v>0</v>
      </c>
      <c r="IPK335" s="2"/>
      <c r="IPL335" s="402"/>
      <c r="IPM335" s="533" t="s">
        <v>288</v>
      </c>
      <c r="IPN335" s="2"/>
      <c r="IPO335" s="535">
        <f t="shared" ref="IPO335:IPR335" si="3017">IPO302+IPO315+IPO328</f>
        <v>0</v>
      </c>
      <c r="IPP335" s="535">
        <f t="shared" si="3017"/>
        <v>0</v>
      </c>
      <c r="IPQ335" s="535">
        <f t="shared" si="3017"/>
        <v>0</v>
      </c>
      <c r="IPR335" s="535">
        <f t="shared" si="3017"/>
        <v>0</v>
      </c>
      <c r="IPS335" s="2"/>
      <c r="IPT335" s="402"/>
      <c r="IPU335" s="533" t="s">
        <v>288</v>
      </c>
      <c r="IPV335" s="2"/>
      <c r="IPW335" s="535">
        <f t="shared" ref="IPW335:IPZ335" si="3018">IPW302+IPW315+IPW328</f>
        <v>0</v>
      </c>
      <c r="IPX335" s="535">
        <f t="shared" si="3018"/>
        <v>0</v>
      </c>
      <c r="IPY335" s="535">
        <f t="shared" si="3018"/>
        <v>0</v>
      </c>
      <c r="IPZ335" s="535">
        <f t="shared" si="3018"/>
        <v>0</v>
      </c>
      <c r="IQA335" s="2"/>
      <c r="IQB335" s="402"/>
      <c r="IQC335" s="533" t="s">
        <v>288</v>
      </c>
      <c r="IQD335" s="2"/>
      <c r="IQE335" s="535">
        <f t="shared" ref="IQE335:IQH335" si="3019">IQE302+IQE315+IQE328</f>
        <v>0</v>
      </c>
      <c r="IQF335" s="535">
        <f t="shared" si="3019"/>
        <v>0</v>
      </c>
      <c r="IQG335" s="535">
        <f t="shared" si="3019"/>
        <v>0</v>
      </c>
      <c r="IQH335" s="535">
        <f t="shared" si="3019"/>
        <v>0</v>
      </c>
      <c r="IQI335" s="2"/>
      <c r="IQJ335" s="402"/>
      <c r="IQK335" s="533" t="s">
        <v>288</v>
      </c>
      <c r="IQL335" s="2"/>
      <c r="IQM335" s="535">
        <f t="shared" ref="IQM335:IQP335" si="3020">IQM302+IQM315+IQM328</f>
        <v>0</v>
      </c>
      <c r="IQN335" s="535">
        <f t="shared" si="3020"/>
        <v>0</v>
      </c>
      <c r="IQO335" s="535">
        <f t="shared" si="3020"/>
        <v>0</v>
      </c>
      <c r="IQP335" s="535">
        <f t="shared" si="3020"/>
        <v>0</v>
      </c>
      <c r="IQQ335" s="2"/>
      <c r="IQR335" s="402"/>
      <c r="IQS335" s="533" t="s">
        <v>288</v>
      </c>
      <c r="IQT335" s="2"/>
      <c r="IQU335" s="535">
        <f t="shared" ref="IQU335:IQX335" si="3021">IQU302+IQU315+IQU328</f>
        <v>0</v>
      </c>
      <c r="IQV335" s="535">
        <f t="shared" si="3021"/>
        <v>0</v>
      </c>
      <c r="IQW335" s="535">
        <f t="shared" si="3021"/>
        <v>0</v>
      </c>
      <c r="IQX335" s="535">
        <f t="shared" si="3021"/>
        <v>0</v>
      </c>
      <c r="IQY335" s="2"/>
      <c r="IQZ335" s="402"/>
      <c r="IRA335" s="533" t="s">
        <v>288</v>
      </c>
      <c r="IRB335" s="2"/>
      <c r="IRC335" s="535">
        <f t="shared" ref="IRC335:IRF335" si="3022">IRC302+IRC315+IRC328</f>
        <v>0</v>
      </c>
      <c r="IRD335" s="535">
        <f t="shared" si="3022"/>
        <v>0</v>
      </c>
      <c r="IRE335" s="535">
        <f t="shared" si="3022"/>
        <v>0</v>
      </c>
      <c r="IRF335" s="535">
        <f t="shared" si="3022"/>
        <v>0</v>
      </c>
      <c r="IRG335" s="2"/>
      <c r="IRH335" s="402"/>
      <c r="IRI335" s="533" t="s">
        <v>288</v>
      </c>
      <c r="IRJ335" s="2"/>
      <c r="IRK335" s="535">
        <f t="shared" ref="IRK335:IRN335" si="3023">IRK302+IRK315+IRK328</f>
        <v>0</v>
      </c>
      <c r="IRL335" s="535">
        <f t="shared" si="3023"/>
        <v>0</v>
      </c>
      <c r="IRM335" s="535">
        <f t="shared" si="3023"/>
        <v>0</v>
      </c>
      <c r="IRN335" s="535">
        <f t="shared" si="3023"/>
        <v>0</v>
      </c>
      <c r="IRO335" s="2"/>
      <c r="IRP335" s="402"/>
      <c r="IRQ335" s="533" t="s">
        <v>288</v>
      </c>
      <c r="IRR335" s="2"/>
      <c r="IRS335" s="535">
        <f t="shared" ref="IRS335:IRV335" si="3024">IRS302+IRS315+IRS328</f>
        <v>0</v>
      </c>
      <c r="IRT335" s="535">
        <f t="shared" si="3024"/>
        <v>0</v>
      </c>
      <c r="IRU335" s="535">
        <f t="shared" si="3024"/>
        <v>0</v>
      </c>
      <c r="IRV335" s="535">
        <f t="shared" si="3024"/>
        <v>0</v>
      </c>
      <c r="IRW335" s="2"/>
      <c r="IRX335" s="402"/>
      <c r="IRY335" s="533" t="s">
        <v>288</v>
      </c>
      <c r="IRZ335" s="2"/>
      <c r="ISA335" s="535">
        <f t="shared" ref="ISA335:ISD335" si="3025">ISA302+ISA315+ISA328</f>
        <v>0</v>
      </c>
      <c r="ISB335" s="535">
        <f t="shared" si="3025"/>
        <v>0</v>
      </c>
      <c r="ISC335" s="535">
        <f t="shared" si="3025"/>
        <v>0</v>
      </c>
      <c r="ISD335" s="535">
        <f t="shared" si="3025"/>
        <v>0</v>
      </c>
      <c r="ISE335" s="2"/>
      <c r="ISF335" s="402"/>
      <c r="ISG335" s="533" t="s">
        <v>288</v>
      </c>
      <c r="ISH335" s="2"/>
      <c r="ISI335" s="535">
        <f t="shared" ref="ISI335:ISL335" si="3026">ISI302+ISI315+ISI328</f>
        <v>0</v>
      </c>
      <c r="ISJ335" s="535">
        <f t="shared" si="3026"/>
        <v>0</v>
      </c>
      <c r="ISK335" s="535">
        <f t="shared" si="3026"/>
        <v>0</v>
      </c>
      <c r="ISL335" s="535">
        <f t="shared" si="3026"/>
        <v>0</v>
      </c>
      <c r="ISM335" s="2"/>
      <c r="ISN335" s="402"/>
      <c r="ISO335" s="533" t="s">
        <v>288</v>
      </c>
      <c r="ISP335" s="2"/>
      <c r="ISQ335" s="535">
        <f t="shared" ref="ISQ335:IST335" si="3027">ISQ302+ISQ315+ISQ328</f>
        <v>0</v>
      </c>
      <c r="ISR335" s="535">
        <f t="shared" si="3027"/>
        <v>0</v>
      </c>
      <c r="ISS335" s="535">
        <f t="shared" si="3027"/>
        <v>0</v>
      </c>
      <c r="IST335" s="535">
        <f t="shared" si="3027"/>
        <v>0</v>
      </c>
      <c r="ISU335" s="2"/>
      <c r="ISV335" s="402"/>
      <c r="ISW335" s="533" t="s">
        <v>288</v>
      </c>
      <c r="ISX335" s="2"/>
      <c r="ISY335" s="535">
        <f t="shared" ref="ISY335:ITB335" si="3028">ISY302+ISY315+ISY328</f>
        <v>0</v>
      </c>
      <c r="ISZ335" s="535">
        <f t="shared" si="3028"/>
        <v>0</v>
      </c>
      <c r="ITA335" s="535">
        <f t="shared" si="3028"/>
        <v>0</v>
      </c>
      <c r="ITB335" s="535">
        <f t="shared" si="3028"/>
        <v>0</v>
      </c>
      <c r="ITC335" s="2"/>
      <c r="ITD335" s="402"/>
      <c r="ITE335" s="533" t="s">
        <v>288</v>
      </c>
      <c r="ITF335" s="2"/>
      <c r="ITG335" s="535">
        <f t="shared" ref="ITG335:ITJ335" si="3029">ITG302+ITG315+ITG328</f>
        <v>0</v>
      </c>
      <c r="ITH335" s="535">
        <f t="shared" si="3029"/>
        <v>0</v>
      </c>
      <c r="ITI335" s="535">
        <f t="shared" si="3029"/>
        <v>0</v>
      </c>
      <c r="ITJ335" s="535">
        <f t="shared" si="3029"/>
        <v>0</v>
      </c>
      <c r="ITK335" s="2"/>
      <c r="ITL335" s="402"/>
      <c r="ITM335" s="533" t="s">
        <v>288</v>
      </c>
      <c r="ITN335" s="2"/>
      <c r="ITO335" s="535">
        <f t="shared" ref="ITO335:ITR335" si="3030">ITO302+ITO315+ITO328</f>
        <v>0</v>
      </c>
      <c r="ITP335" s="535">
        <f t="shared" si="3030"/>
        <v>0</v>
      </c>
      <c r="ITQ335" s="535">
        <f t="shared" si="3030"/>
        <v>0</v>
      </c>
      <c r="ITR335" s="535">
        <f t="shared" si="3030"/>
        <v>0</v>
      </c>
      <c r="ITS335" s="2"/>
      <c r="ITT335" s="402"/>
      <c r="ITU335" s="533" t="s">
        <v>288</v>
      </c>
      <c r="ITV335" s="2"/>
      <c r="ITW335" s="535">
        <f t="shared" ref="ITW335:ITZ335" si="3031">ITW302+ITW315+ITW328</f>
        <v>0</v>
      </c>
      <c r="ITX335" s="535">
        <f t="shared" si="3031"/>
        <v>0</v>
      </c>
      <c r="ITY335" s="535">
        <f t="shared" si="3031"/>
        <v>0</v>
      </c>
      <c r="ITZ335" s="535">
        <f t="shared" si="3031"/>
        <v>0</v>
      </c>
      <c r="IUA335" s="2"/>
      <c r="IUB335" s="402"/>
      <c r="IUC335" s="533" t="s">
        <v>288</v>
      </c>
      <c r="IUD335" s="2"/>
      <c r="IUE335" s="535">
        <f t="shared" ref="IUE335:IUH335" si="3032">IUE302+IUE315+IUE328</f>
        <v>0</v>
      </c>
      <c r="IUF335" s="535">
        <f t="shared" si="3032"/>
        <v>0</v>
      </c>
      <c r="IUG335" s="535">
        <f t="shared" si="3032"/>
        <v>0</v>
      </c>
      <c r="IUH335" s="535">
        <f t="shared" si="3032"/>
        <v>0</v>
      </c>
      <c r="IUI335" s="2"/>
      <c r="IUJ335" s="402"/>
      <c r="IUK335" s="533" t="s">
        <v>288</v>
      </c>
      <c r="IUL335" s="2"/>
      <c r="IUM335" s="535">
        <f t="shared" ref="IUM335:IUP335" si="3033">IUM302+IUM315+IUM328</f>
        <v>0</v>
      </c>
      <c r="IUN335" s="535">
        <f t="shared" si="3033"/>
        <v>0</v>
      </c>
      <c r="IUO335" s="535">
        <f t="shared" si="3033"/>
        <v>0</v>
      </c>
      <c r="IUP335" s="535">
        <f t="shared" si="3033"/>
        <v>0</v>
      </c>
      <c r="IUQ335" s="2"/>
      <c r="IUR335" s="402"/>
      <c r="IUS335" s="533" t="s">
        <v>288</v>
      </c>
      <c r="IUT335" s="2"/>
      <c r="IUU335" s="535">
        <f t="shared" ref="IUU335:IUX335" si="3034">IUU302+IUU315+IUU328</f>
        <v>0</v>
      </c>
      <c r="IUV335" s="535">
        <f t="shared" si="3034"/>
        <v>0</v>
      </c>
      <c r="IUW335" s="535">
        <f t="shared" si="3034"/>
        <v>0</v>
      </c>
      <c r="IUX335" s="535">
        <f t="shared" si="3034"/>
        <v>0</v>
      </c>
      <c r="IUY335" s="2"/>
      <c r="IUZ335" s="402"/>
      <c r="IVA335" s="533" t="s">
        <v>288</v>
      </c>
      <c r="IVB335" s="2"/>
      <c r="IVC335" s="535">
        <f t="shared" ref="IVC335:IVF335" si="3035">IVC302+IVC315+IVC328</f>
        <v>0</v>
      </c>
      <c r="IVD335" s="535">
        <f t="shared" si="3035"/>
        <v>0</v>
      </c>
      <c r="IVE335" s="535">
        <f t="shared" si="3035"/>
        <v>0</v>
      </c>
      <c r="IVF335" s="535">
        <f t="shared" si="3035"/>
        <v>0</v>
      </c>
      <c r="IVG335" s="2"/>
      <c r="IVH335" s="402"/>
      <c r="IVI335" s="533" t="s">
        <v>288</v>
      </c>
      <c r="IVJ335" s="2"/>
      <c r="IVK335" s="535">
        <f t="shared" ref="IVK335:IVN335" si="3036">IVK302+IVK315+IVK328</f>
        <v>0</v>
      </c>
      <c r="IVL335" s="535">
        <f t="shared" si="3036"/>
        <v>0</v>
      </c>
      <c r="IVM335" s="535">
        <f t="shared" si="3036"/>
        <v>0</v>
      </c>
      <c r="IVN335" s="535">
        <f t="shared" si="3036"/>
        <v>0</v>
      </c>
      <c r="IVO335" s="2"/>
      <c r="IVP335" s="402"/>
      <c r="IVQ335" s="533" t="s">
        <v>288</v>
      </c>
      <c r="IVR335" s="2"/>
      <c r="IVS335" s="535">
        <f t="shared" ref="IVS335:IVV335" si="3037">IVS302+IVS315+IVS328</f>
        <v>0</v>
      </c>
      <c r="IVT335" s="535">
        <f t="shared" si="3037"/>
        <v>0</v>
      </c>
      <c r="IVU335" s="535">
        <f t="shared" si="3037"/>
        <v>0</v>
      </c>
      <c r="IVV335" s="535">
        <f t="shared" si="3037"/>
        <v>0</v>
      </c>
      <c r="IVW335" s="2"/>
      <c r="IVX335" s="402"/>
      <c r="IVY335" s="533" t="s">
        <v>288</v>
      </c>
      <c r="IVZ335" s="2"/>
      <c r="IWA335" s="535">
        <f t="shared" ref="IWA335:IWD335" si="3038">IWA302+IWA315+IWA328</f>
        <v>0</v>
      </c>
      <c r="IWB335" s="535">
        <f t="shared" si="3038"/>
        <v>0</v>
      </c>
      <c r="IWC335" s="535">
        <f t="shared" si="3038"/>
        <v>0</v>
      </c>
      <c r="IWD335" s="535">
        <f t="shared" si="3038"/>
        <v>0</v>
      </c>
      <c r="IWE335" s="2"/>
      <c r="IWF335" s="402"/>
      <c r="IWG335" s="533" t="s">
        <v>288</v>
      </c>
      <c r="IWH335" s="2"/>
      <c r="IWI335" s="535">
        <f t="shared" ref="IWI335:IWL335" si="3039">IWI302+IWI315+IWI328</f>
        <v>0</v>
      </c>
      <c r="IWJ335" s="535">
        <f t="shared" si="3039"/>
        <v>0</v>
      </c>
      <c r="IWK335" s="535">
        <f t="shared" si="3039"/>
        <v>0</v>
      </c>
      <c r="IWL335" s="535">
        <f t="shared" si="3039"/>
        <v>0</v>
      </c>
      <c r="IWM335" s="2"/>
      <c r="IWN335" s="402"/>
      <c r="IWO335" s="533" t="s">
        <v>288</v>
      </c>
      <c r="IWP335" s="2"/>
      <c r="IWQ335" s="535">
        <f t="shared" ref="IWQ335:IWT335" si="3040">IWQ302+IWQ315+IWQ328</f>
        <v>0</v>
      </c>
      <c r="IWR335" s="535">
        <f t="shared" si="3040"/>
        <v>0</v>
      </c>
      <c r="IWS335" s="535">
        <f t="shared" si="3040"/>
        <v>0</v>
      </c>
      <c r="IWT335" s="535">
        <f t="shared" si="3040"/>
        <v>0</v>
      </c>
      <c r="IWU335" s="2"/>
      <c r="IWV335" s="402"/>
      <c r="IWW335" s="533" t="s">
        <v>288</v>
      </c>
      <c r="IWX335" s="2"/>
      <c r="IWY335" s="535">
        <f t="shared" ref="IWY335:IXB335" si="3041">IWY302+IWY315+IWY328</f>
        <v>0</v>
      </c>
      <c r="IWZ335" s="535">
        <f t="shared" si="3041"/>
        <v>0</v>
      </c>
      <c r="IXA335" s="535">
        <f t="shared" si="3041"/>
        <v>0</v>
      </c>
      <c r="IXB335" s="535">
        <f t="shared" si="3041"/>
        <v>0</v>
      </c>
      <c r="IXC335" s="2"/>
      <c r="IXD335" s="402"/>
      <c r="IXE335" s="533" t="s">
        <v>288</v>
      </c>
      <c r="IXF335" s="2"/>
      <c r="IXG335" s="535">
        <f t="shared" ref="IXG335:IXJ335" si="3042">IXG302+IXG315+IXG328</f>
        <v>0</v>
      </c>
      <c r="IXH335" s="535">
        <f t="shared" si="3042"/>
        <v>0</v>
      </c>
      <c r="IXI335" s="535">
        <f t="shared" si="3042"/>
        <v>0</v>
      </c>
      <c r="IXJ335" s="535">
        <f t="shared" si="3042"/>
        <v>0</v>
      </c>
      <c r="IXK335" s="2"/>
      <c r="IXL335" s="402"/>
      <c r="IXM335" s="533" t="s">
        <v>288</v>
      </c>
      <c r="IXN335" s="2"/>
      <c r="IXO335" s="535">
        <f t="shared" ref="IXO335:IXR335" si="3043">IXO302+IXO315+IXO328</f>
        <v>0</v>
      </c>
      <c r="IXP335" s="535">
        <f t="shared" si="3043"/>
        <v>0</v>
      </c>
      <c r="IXQ335" s="535">
        <f t="shared" si="3043"/>
        <v>0</v>
      </c>
      <c r="IXR335" s="535">
        <f t="shared" si="3043"/>
        <v>0</v>
      </c>
      <c r="IXS335" s="2"/>
      <c r="IXT335" s="402"/>
      <c r="IXU335" s="533" t="s">
        <v>288</v>
      </c>
      <c r="IXV335" s="2"/>
      <c r="IXW335" s="535">
        <f t="shared" ref="IXW335:IXZ335" si="3044">IXW302+IXW315+IXW328</f>
        <v>0</v>
      </c>
      <c r="IXX335" s="535">
        <f t="shared" si="3044"/>
        <v>0</v>
      </c>
      <c r="IXY335" s="535">
        <f t="shared" si="3044"/>
        <v>0</v>
      </c>
      <c r="IXZ335" s="535">
        <f t="shared" si="3044"/>
        <v>0</v>
      </c>
      <c r="IYA335" s="2"/>
      <c r="IYB335" s="402"/>
      <c r="IYC335" s="533" t="s">
        <v>288</v>
      </c>
      <c r="IYD335" s="2"/>
      <c r="IYE335" s="535">
        <f t="shared" ref="IYE335:IYH335" si="3045">IYE302+IYE315+IYE328</f>
        <v>0</v>
      </c>
      <c r="IYF335" s="535">
        <f t="shared" si="3045"/>
        <v>0</v>
      </c>
      <c r="IYG335" s="535">
        <f t="shared" si="3045"/>
        <v>0</v>
      </c>
      <c r="IYH335" s="535">
        <f t="shared" si="3045"/>
        <v>0</v>
      </c>
      <c r="IYI335" s="2"/>
      <c r="IYJ335" s="402"/>
      <c r="IYK335" s="533" t="s">
        <v>288</v>
      </c>
      <c r="IYL335" s="2"/>
      <c r="IYM335" s="535">
        <f t="shared" ref="IYM335:IYP335" si="3046">IYM302+IYM315+IYM328</f>
        <v>0</v>
      </c>
      <c r="IYN335" s="535">
        <f t="shared" si="3046"/>
        <v>0</v>
      </c>
      <c r="IYO335" s="535">
        <f t="shared" si="3046"/>
        <v>0</v>
      </c>
      <c r="IYP335" s="535">
        <f t="shared" si="3046"/>
        <v>0</v>
      </c>
      <c r="IYQ335" s="2"/>
      <c r="IYR335" s="402"/>
      <c r="IYS335" s="533" t="s">
        <v>288</v>
      </c>
      <c r="IYT335" s="2"/>
      <c r="IYU335" s="535">
        <f t="shared" ref="IYU335:IYX335" si="3047">IYU302+IYU315+IYU328</f>
        <v>0</v>
      </c>
      <c r="IYV335" s="535">
        <f t="shared" si="3047"/>
        <v>0</v>
      </c>
      <c r="IYW335" s="535">
        <f t="shared" si="3047"/>
        <v>0</v>
      </c>
      <c r="IYX335" s="535">
        <f t="shared" si="3047"/>
        <v>0</v>
      </c>
      <c r="IYY335" s="2"/>
      <c r="IYZ335" s="402"/>
      <c r="IZA335" s="533" t="s">
        <v>288</v>
      </c>
      <c r="IZB335" s="2"/>
      <c r="IZC335" s="535">
        <f t="shared" ref="IZC335:IZF335" si="3048">IZC302+IZC315+IZC328</f>
        <v>0</v>
      </c>
      <c r="IZD335" s="535">
        <f t="shared" si="3048"/>
        <v>0</v>
      </c>
      <c r="IZE335" s="535">
        <f t="shared" si="3048"/>
        <v>0</v>
      </c>
      <c r="IZF335" s="535">
        <f t="shared" si="3048"/>
        <v>0</v>
      </c>
      <c r="IZG335" s="2"/>
      <c r="IZH335" s="402"/>
      <c r="IZI335" s="533" t="s">
        <v>288</v>
      </c>
      <c r="IZJ335" s="2"/>
      <c r="IZK335" s="535">
        <f t="shared" ref="IZK335:IZN335" si="3049">IZK302+IZK315+IZK328</f>
        <v>0</v>
      </c>
      <c r="IZL335" s="535">
        <f t="shared" si="3049"/>
        <v>0</v>
      </c>
      <c r="IZM335" s="535">
        <f t="shared" si="3049"/>
        <v>0</v>
      </c>
      <c r="IZN335" s="535">
        <f t="shared" si="3049"/>
        <v>0</v>
      </c>
      <c r="IZO335" s="2"/>
      <c r="IZP335" s="402"/>
      <c r="IZQ335" s="533" t="s">
        <v>288</v>
      </c>
      <c r="IZR335" s="2"/>
      <c r="IZS335" s="535">
        <f t="shared" ref="IZS335:IZV335" si="3050">IZS302+IZS315+IZS328</f>
        <v>0</v>
      </c>
      <c r="IZT335" s="535">
        <f t="shared" si="3050"/>
        <v>0</v>
      </c>
      <c r="IZU335" s="535">
        <f t="shared" si="3050"/>
        <v>0</v>
      </c>
      <c r="IZV335" s="535">
        <f t="shared" si="3050"/>
        <v>0</v>
      </c>
      <c r="IZW335" s="2"/>
      <c r="IZX335" s="402"/>
      <c r="IZY335" s="533" t="s">
        <v>288</v>
      </c>
      <c r="IZZ335" s="2"/>
      <c r="JAA335" s="535">
        <f t="shared" ref="JAA335:JAD335" si="3051">JAA302+JAA315+JAA328</f>
        <v>0</v>
      </c>
      <c r="JAB335" s="535">
        <f t="shared" si="3051"/>
        <v>0</v>
      </c>
      <c r="JAC335" s="535">
        <f t="shared" si="3051"/>
        <v>0</v>
      </c>
      <c r="JAD335" s="535">
        <f t="shared" si="3051"/>
        <v>0</v>
      </c>
      <c r="JAE335" s="2"/>
      <c r="JAF335" s="402"/>
      <c r="JAG335" s="533" t="s">
        <v>288</v>
      </c>
      <c r="JAH335" s="2"/>
      <c r="JAI335" s="535">
        <f t="shared" ref="JAI335:JAL335" si="3052">JAI302+JAI315+JAI328</f>
        <v>0</v>
      </c>
      <c r="JAJ335" s="535">
        <f t="shared" si="3052"/>
        <v>0</v>
      </c>
      <c r="JAK335" s="535">
        <f t="shared" si="3052"/>
        <v>0</v>
      </c>
      <c r="JAL335" s="535">
        <f t="shared" si="3052"/>
        <v>0</v>
      </c>
      <c r="JAM335" s="2"/>
      <c r="JAN335" s="402"/>
      <c r="JAO335" s="533" t="s">
        <v>288</v>
      </c>
      <c r="JAP335" s="2"/>
      <c r="JAQ335" s="535">
        <f t="shared" ref="JAQ335:JAT335" si="3053">JAQ302+JAQ315+JAQ328</f>
        <v>0</v>
      </c>
      <c r="JAR335" s="535">
        <f t="shared" si="3053"/>
        <v>0</v>
      </c>
      <c r="JAS335" s="535">
        <f t="shared" si="3053"/>
        <v>0</v>
      </c>
      <c r="JAT335" s="535">
        <f t="shared" si="3053"/>
        <v>0</v>
      </c>
      <c r="JAU335" s="2"/>
      <c r="JAV335" s="402"/>
      <c r="JAW335" s="533" t="s">
        <v>288</v>
      </c>
      <c r="JAX335" s="2"/>
      <c r="JAY335" s="535">
        <f t="shared" ref="JAY335:JBB335" si="3054">JAY302+JAY315+JAY328</f>
        <v>0</v>
      </c>
      <c r="JAZ335" s="535">
        <f t="shared" si="3054"/>
        <v>0</v>
      </c>
      <c r="JBA335" s="535">
        <f t="shared" si="3054"/>
        <v>0</v>
      </c>
      <c r="JBB335" s="535">
        <f t="shared" si="3054"/>
        <v>0</v>
      </c>
      <c r="JBC335" s="2"/>
      <c r="JBD335" s="402"/>
      <c r="JBE335" s="533" t="s">
        <v>288</v>
      </c>
      <c r="JBF335" s="2"/>
      <c r="JBG335" s="535">
        <f t="shared" ref="JBG335:JBJ335" si="3055">JBG302+JBG315+JBG328</f>
        <v>0</v>
      </c>
      <c r="JBH335" s="535">
        <f t="shared" si="3055"/>
        <v>0</v>
      </c>
      <c r="JBI335" s="535">
        <f t="shared" si="3055"/>
        <v>0</v>
      </c>
      <c r="JBJ335" s="535">
        <f t="shared" si="3055"/>
        <v>0</v>
      </c>
      <c r="JBK335" s="2"/>
      <c r="JBL335" s="402"/>
      <c r="JBM335" s="533" t="s">
        <v>288</v>
      </c>
      <c r="JBN335" s="2"/>
      <c r="JBO335" s="535">
        <f t="shared" ref="JBO335:JBR335" si="3056">JBO302+JBO315+JBO328</f>
        <v>0</v>
      </c>
      <c r="JBP335" s="535">
        <f t="shared" si="3056"/>
        <v>0</v>
      </c>
      <c r="JBQ335" s="535">
        <f t="shared" si="3056"/>
        <v>0</v>
      </c>
      <c r="JBR335" s="535">
        <f t="shared" si="3056"/>
        <v>0</v>
      </c>
      <c r="JBS335" s="2"/>
      <c r="JBT335" s="402"/>
      <c r="JBU335" s="533" t="s">
        <v>288</v>
      </c>
      <c r="JBV335" s="2"/>
      <c r="JBW335" s="535">
        <f t="shared" ref="JBW335:JBZ335" si="3057">JBW302+JBW315+JBW328</f>
        <v>0</v>
      </c>
      <c r="JBX335" s="535">
        <f t="shared" si="3057"/>
        <v>0</v>
      </c>
      <c r="JBY335" s="535">
        <f t="shared" si="3057"/>
        <v>0</v>
      </c>
      <c r="JBZ335" s="535">
        <f t="shared" si="3057"/>
        <v>0</v>
      </c>
      <c r="JCA335" s="2"/>
      <c r="JCB335" s="402"/>
      <c r="JCC335" s="533" t="s">
        <v>288</v>
      </c>
      <c r="JCD335" s="2"/>
      <c r="JCE335" s="535">
        <f t="shared" ref="JCE335:JCH335" si="3058">JCE302+JCE315+JCE328</f>
        <v>0</v>
      </c>
      <c r="JCF335" s="535">
        <f t="shared" si="3058"/>
        <v>0</v>
      </c>
      <c r="JCG335" s="535">
        <f t="shared" si="3058"/>
        <v>0</v>
      </c>
      <c r="JCH335" s="535">
        <f t="shared" si="3058"/>
        <v>0</v>
      </c>
      <c r="JCI335" s="2"/>
      <c r="JCJ335" s="402"/>
      <c r="JCK335" s="533" t="s">
        <v>288</v>
      </c>
      <c r="JCL335" s="2"/>
      <c r="JCM335" s="535">
        <f t="shared" ref="JCM335:JCP335" si="3059">JCM302+JCM315+JCM328</f>
        <v>0</v>
      </c>
      <c r="JCN335" s="535">
        <f t="shared" si="3059"/>
        <v>0</v>
      </c>
      <c r="JCO335" s="535">
        <f t="shared" si="3059"/>
        <v>0</v>
      </c>
      <c r="JCP335" s="535">
        <f t="shared" si="3059"/>
        <v>0</v>
      </c>
      <c r="JCQ335" s="2"/>
      <c r="JCR335" s="402"/>
      <c r="JCS335" s="533" t="s">
        <v>288</v>
      </c>
      <c r="JCT335" s="2"/>
      <c r="JCU335" s="535">
        <f t="shared" ref="JCU335:JCX335" si="3060">JCU302+JCU315+JCU328</f>
        <v>0</v>
      </c>
      <c r="JCV335" s="535">
        <f t="shared" si="3060"/>
        <v>0</v>
      </c>
      <c r="JCW335" s="535">
        <f t="shared" si="3060"/>
        <v>0</v>
      </c>
      <c r="JCX335" s="535">
        <f t="shared" si="3060"/>
        <v>0</v>
      </c>
      <c r="JCY335" s="2"/>
      <c r="JCZ335" s="402"/>
      <c r="JDA335" s="533" t="s">
        <v>288</v>
      </c>
      <c r="JDB335" s="2"/>
      <c r="JDC335" s="535">
        <f t="shared" ref="JDC335:JDF335" si="3061">JDC302+JDC315+JDC328</f>
        <v>0</v>
      </c>
      <c r="JDD335" s="535">
        <f t="shared" si="3061"/>
        <v>0</v>
      </c>
      <c r="JDE335" s="535">
        <f t="shared" si="3061"/>
        <v>0</v>
      </c>
      <c r="JDF335" s="535">
        <f t="shared" si="3061"/>
        <v>0</v>
      </c>
      <c r="JDG335" s="2"/>
      <c r="JDH335" s="402"/>
      <c r="JDI335" s="533" t="s">
        <v>288</v>
      </c>
      <c r="JDJ335" s="2"/>
      <c r="JDK335" s="535">
        <f t="shared" ref="JDK335:JDN335" si="3062">JDK302+JDK315+JDK328</f>
        <v>0</v>
      </c>
      <c r="JDL335" s="535">
        <f t="shared" si="3062"/>
        <v>0</v>
      </c>
      <c r="JDM335" s="535">
        <f t="shared" si="3062"/>
        <v>0</v>
      </c>
      <c r="JDN335" s="535">
        <f t="shared" si="3062"/>
        <v>0</v>
      </c>
      <c r="JDO335" s="2"/>
      <c r="JDP335" s="402"/>
      <c r="JDQ335" s="533" t="s">
        <v>288</v>
      </c>
      <c r="JDR335" s="2"/>
      <c r="JDS335" s="535">
        <f t="shared" ref="JDS335:JDV335" si="3063">JDS302+JDS315+JDS328</f>
        <v>0</v>
      </c>
      <c r="JDT335" s="535">
        <f t="shared" si="3063"/>
        <v>0</v>
      </c>
      <c r="JDU335" s="535">
        <f t="shared" si="3063"/>
        <v>0</v>
      </c>
      <c r="JDV335" s="535">
        <f t="shared" si="3063"/>
        <v>0</v>
      </c>
      <c r="JDW335" s="2"/>
      <c r="JDX335" s="402"/>
      <c r="JDY335" s="533" t="s">
        <v>288</v>
      </c>
      <c r="JDZ335" s="2"/>
      <c r="JEA335" s="535">
        <f t="shared" ref="JEA335:JED335" si="3064">JEA302+JEA315+JEA328</f>
        <v>0</v>
      </c>
      <c r="JEB335" s="535">
        <f t="shared" si="3064"/>
        <v>0</v>
      </c>
      <c r="JEC335" s="535">
        <f t="shared" si="3064"/>
        <v>0</v>
      </c>
      <c r="JED335" s="535">
        <f t="shared" si="3064"/>
        <v>0</v>
      </c>
      <c r="JEE335" s="2"/>
      <c r="JEF335" s="402"/>
      <c r="JEG335" s="533" t="s">
        <v>288</v>
      </c>
      <c r="JEH335" s="2"/>
      <c r="JEI335" s="535">
        <f t="shared" ref="JEI335:JEL335" si="3065">JEI302+JEI315+JEI328</f>
        <v>0</v>
      </c>
      <c r="JEJ335" s="535">
        <f t="shared" si="3065"/>
        <v>0</v>
      </c>
      <c r="JEK335" s="535">
        <f t="shared" si="3065"/>
        <v>0</v>
      </c>
      <c r="JEL335" s="535">
        <f t="shared" si="3065"/>
        <v>0</v>
      </c>
      <c r="JEM335" s="2"/>
      <c r="JEN335" s="402"/>
      <c r="JEO335" s="533" t="s">
        <v>288</v>
      </c>
      <c r="JEP335" s="2"/>
      <c r="JEQ335" s="535">
        <f t="shared" ref="JEQ335:JET335" si="3066">JEQ302+JEQ315+JEQ328</f>
        <v>0</v>
      </c>
      <c r="JER335" s="535">
        <f t="shared" si="3066"/>
        <v>0</v>
      </c>
      <c r="JES335" s="535">
        <f t="shared" si="3066"/>
        <v>0</v>
      </c>
      <c r="JET335" s="535">
        <f t="shared" si="3066"/>
        <v>0</v>
      </c>
      <c r="JEU335" s="2"/>
      <c r="JEV335" s="402"/>
      <c r="JEW335" s="533" t="s">
        <v>288</v>
      </c>
      <c r="JEX335" s="2"/>
      <c r="JEY335" s="535">
        <f t="shared" ref="JEY335:JFB335" si="3067">JEY302+JEY315+JEY328</f>
        <v>0</v>
      </c>
      <c r="JEZ335" s="535">
        <f t="shared" si="3067"/>
        <v>0</v>
      </c>
      <c r="JFA335" s="535">
        <f t="shared" si="3067"/>
        <v>0</v>
      </c>
      <c r="JFB335" s="535">
        <f t="shared" si="3067"/>
        <v>0</v>
      </c>
      <c r="JFC335" s="2"/>
      <c r="JFD335" s="402"/>
      <c r="JFE335" s="533" t="s">
        <v>288</v>
      </c>
      <c r="JFF335" s="2"/>
      <c r="JFG335" s="535">
        <f t="shared" ref="JFG335:JFJ335" si="3068">JFG302+JFG315+JFG328</f>
        <v>0</v>
      </c>
      <c r="JFH335" s="535">
        <f t="shared" si="3068"/>
        <v>0</v>
      </c>
      <c r="JFI335" s="535">
        <f t="shared" si="3068"/>
        <v>0</v>
      </c>
      <c r="JFJ335" s="535">
        <f t="shared" si="3068"/>
        <v>0</v>
      </c>
      <c r="JFK335" s="2"/>
      <c r="JFL335" s="402"/>
      <c r="JFM335" s="533" t="s">
        <v>288</v>
      </c>
      <c r="JFN335" s="2"/>
      <c r="JFO335" s="535">
        <f t="shared" ref="JFO335:JFR335" si="3069">JFO302+JFO315+JFO328</f>
        <v>0</v>
      </c>
      <c r="JFP335" s="535">
        <f t="shared" si="3069"/>
        <v>0</v>
      </c>
      <c r="JFQ335" s="535">
        <f t="shared" si="3069"/>
        <v>0</v>
      </c>
      <c r="JFR335" s="535">
        <f t="shared" si="3069"/>
        <v>0</v>
      </c>
      <c r="JFS335" s="2"/>
      <c r="JFT335" s="402"/>
      <c r="JFU335" s="533" t="s">
        <v>288</v>
      </c>
      <c r="JFV335" s="2"/>
      <c r="JFW335" s="535">
        <f t="shared" ref="JFW335:JFZ335" si="3070">JFW302+JFW315+JFW328</f>
        <v>0</v>
      </c>
      <c r="JFX335" s="535">
        <f t="shared" si="3070"/>
        <v>0</v>
      </c>
      <c r="JFY335" s="535">
        <f t="shared" si="3070"/>
        <v>0</v>
      </c>
      <c r="JFZ335" s="535">
        <f t="shared" si="3070"/>
        <v>0</v>
      </c>
      <c r="JGA335" s="2"/>
      <c r="JGB335" s="402"/>
      <c r="JGC335" s="533" t="s">
        <v>288</v>
      </c>
      <c r="JGD335" s="2"/>
      <c r="JGE335" s="535">
        <f t="shared" ref="JGE335:JGH335" si="3071">JGE302+JGE315+JGE328</f>
        <v>0</v>
      </c>
      <c r="JGF335" s="535">
        <f t="shared" si="3071"/>
        <v>0</v>
      </c>
      <c r="JGG335" s="535">
        <f t="shared" si="3071"/>
        <v>0</v>
      </c>
      <c r="JGH335" s="535">
        <f t="shared" si="3071"/>
        <v>0</v>
      </c>
      <c r="JGI335" s="2"/>
      <c r="JGJ335" s="402"/>
      <c r="JGK335" s="533" t="s">
        <v>288</v>
      </c>
      <c r="JGL335" s="2"/>
      <c r="JGM335" s="535">
        <f t="shared" ref="JGM335:JGP335" si="3072">JGM302+JGM315+JGM328</f>
        <v>0</v>
      </c>
      <c r="JGN335" s="535">
        <f t="shared" si="3072"/>
        <v>0</v>
      </c>
      <c r="JGO335" s="535">
        <f t="shared" si="3072"/>
        <v>0</v>
      </c>
      <c r="JGP335" s="535">
        <f t="shared" si="3072"/>
        <v>0</v>
      </c>
      <c r="JGQ335" s="2"/>
      <c r="JGR335" s="402"/>
      <c r="JGS335" s="533" t="s">
        <v>288</v>
      </c>
      <c r="JGT335" s="2"/>
      <c r="JGU335" s="535">
        <f t="shared" ref="JGU335:JGX335" si="3073">JGU302+JGU315+JGU328</f>
        <v>0</v>
      </c>
      <c r="JGV335" s="535">
        <f t="shared" si="3073"/>
        <v>0</v>
      </c>
      <c r="JGW335" s="535">
        <f t="shared" si="3073"/>
        <v>0</v>
      </c>
      <c r="JGX335" s="535">
        <f t="shared" si="3073"/>
        <v>0</v>
      </c>
      <c r="JGY335" s="2"/>
      <c r="JGZ335" s="402"/>
      <c r="JHA335" s="533" t="s">
        <v>288</v>
      </c>
      <c r="JHB335" s="2"/>
      <c r="JHC335" s="535">
        <f t="shared" ref="JHC335:JHF335" si="3074">JHC302+JHC315+JHC328</f>
        <v>0</v>
      </c>
      <c r="JHD335" s="535">
        <f t="shared" si="3074"/>
        <v>0</v>
      </c>
      <c r="JHE335" s="535">
        <f t="shared" si="3074"/>
        <v>0</v>
      </c>
      <c r="JHF335" s="535">
        <f t="shared" si="3074"/>
        <v>0</v>
      </c>
      <c r="JHG335" s="2"/>
      <c r="JHH335" s="402"/>
      <c r="JHI335" s="533" t="s">
        <v>288</v>
      </c>
      <c r="JHJ335" s="2"/>
      <c r="JHK335" s="535">
        <f t="shared" ref="JHK335:JHN335" si="3075">JHK302+JHK315+JHK328</f>
        <v>0</v>
      </c>
      <c r="JHL335" s="535">
        <f t="shared" si="3075"/>
        <v>0</v>
      </c>
      <c r="JHM335" s="535">
        <f t="shared" si="3075"/>
        <v>0</v>
      </c>
      <c r="JHN335" s="535">
        <f t="shared" si="3075"/>
        <v>0</v>
      </c>
      <c r="JHO335" s="2"/>
      <c r="JHP335" s="402"/>
      <c r="JHQ335" s="533" t="s">
        <v>288</v>
      </c>
      <c r="JHR335" s="2"/>
      <c r="JHS335" s="535">
        <f t="shared" ref="JHS335:JHV335" si="3076">JHS302+JHS315+JHS328</f>
        <v>0</v>
      </c>
      <c r="JHT335" s="535">
        <f t="shared" si="3076"/>
        <v>0</v>
      </c>
      <c r="JHU335" s="535">
        <f t="shared" si="3076"/>
        <v>0</v>
      </c>
      <c r="JHV335" s="535">
        <f t="shared" si="3076"/>
        <v>0</v>
      </c>
      <c r="JHW335" s="2"/>
      <c r="JHX335" s="402"/>
      <c r="JHY335" s="533" t="s">
        <v>288</v>
      </c>
      <c r="JHZ335" s="2"/>
      <c r="JIA335" s="535">
        <f t="shared" ref="JIA335:JID335" si="3077">JIA302+JIA315+JIA328</f>
        <v>0</v>
      </c>
      <c r="JIB335" s="535">
        <f t="shared" si="3077"/>
        <v>0</v>
      </c>
      <c r="JIC335" s="535">
        <f t="shared" si="3077"/>
        <v>0</v>
      </c>
      <c r="JID335" s="535">
        <f t="shared" si="3077"/>
        <v>0</v>
      </c>
      <c r="JIE335" s="2"/>
      <c r="JIF335" s="402"/>
      <c r="JIG335" s="533" t="s">
        <v>288</v>
      </c>
      <c r="JIH335" s="2"/>
      <c r="JII335" s="535">
        <f t="shared" ref="JII335:JIL335" si="3078">JII302+JII315+JII328</f>
        <v>0</v>
      </c>
      <c r="JIJ335" s="535">
        <f t="shared" si="3078"/>
        <v>0</v>
      </c>
      <c r="JIK335" s="535">
        <f t="shared" si="3078"/>
        <v>0</v>
      </c>
      <c r="JIL335" s="535">
        <f t="shared" si="3078"/>
        <v>0</v>
      </c>
      <c r="JIM335" s="2"/>
      <c r="JIN335" s="402"/>
      <c r="JIO335" s="533" t="s">
        <v>288</v>
      </c>
      <c r="JIP335" s="2"/>
      <c r="JIQ335" s="535">
        <f t="shared" ref="JIQ335:JIT335" si="3079">JIQ302+JIQ315+JIQ328</f>
        <v>0</v>
      </c>
      <c r="JIR335" s="535">
        <f t="shared" si="3079"/>
        <v>0</v>
      </c>
      <c r="JIS335" s="535">
        <f t="shared" si="3079"/>
        <v>0</v>
      </c>
      <c r="JIT335" s="535">
        <f t="shared" si="3079"/>
        <v>0</v>
      </c>
      <c r="JIU335" s="2"/>
      <c r="JIV335" s="402"/>
      <c r="JIW335" s="533" t="s">
        <v>288</v>
      </c>
      <c r="JIX335" s="2"/>
      <c r="JIY335" s="535">
        <f t="shared" ref="JIY335:JJB335" si="3080">JIY302+JIY315+JIY328</f>
        <v>0</v>
      </c>
      <c r="JIZ335" s="535">
        <f t="shared" si="3080"/>
        <v>0</v>
      </c>
      <c r="JJA335" s="535">
        <f t="shared" si="3080"/>
        <v>0</v>
      </c>
      <c r="JJB335" s="535">
        <f t="shared" si="3080"/>
        <v>0</v>
      </c>
      <c r="JJC335" s="2"/>
      <c r="JJD335" s="402"/>
      <c r="JJE335" s="533" t="s">
        <v>288</v>
      </c>
      <c r="JJF335" s="2"/>
      <c r="JJG335" s="535">
        <f t="shared" ref="JJG335:JJJ335" si="3081">JJG302+JJG315+JJG328</f>
        <v>0</v>
      </c>
      <c r="JJH335" s="535">
        <f t="shared" si="3081"/>
        <v>0</v>
      </c>
      <c r="JJI335" s="535">
        <f t="shared" si="3081"/>
        <v>0</v>
      </c>
      <c r="JJJ335" s="535">
        <f t="shared" si="3081"/>
        <v>0</v>
      </c>
      <c r="JJK335" s="2"/>
      <c r="JJL335" s="402"/>
      <c r="JJM335" s="533" t="s">
        <v>288</v>
      </c>
      <c r="JJN335" s="2"/>
      <c r="JJO335" s="535">
        <f t="shared" ref="JJO335:JJR335" si="3082">JJO302+JJO315+JJO328</f>
        <v>0</v>
      </c>
      <c r="JJP335" s="535">
        <f t="shared" si="3082"/>
        <v>0</v>
      </c>
      <c r="JJQ335" s="535">
        <f t="shared" si="3082"/>
        <v>0</v>
      </c>
      <c r="JJR335" s="535">
        <f t="shared" si="3082"/>
        <v>0</v>
      </c>
      <c r="JJS335" s="2"/>
      <c r="JJT335" s="402"/>
      <c r="JJU335" s="533" t="s">
        <v>288</v>
      </c>
      <c r="JJV335" s="2"/>
      <c r="JJW335" s="535">
        <f t="shared" ref="JJW335:JJZ335" si="3083">JJW302+JJW315+JJW328</f>
        <v>0</v>
      </c>
      <c r="JJX335" s="535">
        <f t="shared" si="3083"/>
        <v>0</v>
      </c>
      <c r="JJY335" s="535">
        <f t="shared" si="3083"/>
        <v>0</v>
      </c>
      <c r="JJZ335" s="535">
        <f t="shared" si="3083"/>
        <v>0</v>
      </c>
      <c r="JKA335" s="2"/>
      <c r="JKB335" s="402"/>
      <c r="JKC335" s="533" t="s">
        <v>288</v>
      </c>
      <c r="JKD335" s="2"/>
      <c r="JKE335" s="535">
        <f t="shared" ref="JKE335:JKH335" si="3084">JKE302+JKE315+JKE328</f>
        <v>0</v>
      </c>
      <c r="JKF335" s="535">
        <f t="shared" si="3084"/>
        <v>0</v>
      </c>
      <c r="JKG335" s="535">
        <f t="shared" si="3084"/>
        <v>0</v>
      </c>
      <c r="JKH335" s="535">
        <f t="shared" si="3084"/>
        <v>0</v>
      </c>
      <c r="JKI335" s="2"/>
      <c r="JKJ335" s="402"/>
      <c r="JKK335" s="533" t="s">
        <v>288</v>
      </c>
      <c r="JKL335" s="2"/>
      <c r="JKM335" s="535">
        <f t="shared" ref="JKM335:JKP335" si="3085">JKM302+JKM315+JKM328</f>
        <v>0</v>
      </c>
      <c r="JKN335" s="535">
        <f t="shared" si="3085"/>
        <v>0</v>
      </c>
      <c r="JKO335" s="535">
        <f t="shared" si="3085"/>
        <v>0</v>
      </c>
      <c r="JKP335" s="535">
        <f t="shared" si="3085"/>
        <v>0</v>
      </c>
      <c r="JKQ335" s="2"/>
      <c r="JKR335" s="402"/>
      <c r="JKS335" s="533" t="s">
        <v>288</v>
      </c>
      <c r="JKT335" s="2"/>
      <c r="JKU335" s="535">
        <f t="shared" ref="JKU335:JKX335" si="3086">JKU302+JKU315+JKU328</f>
        <v>0</v>
      </c>
      <c r="JKV335" s="535">
        <f t="shared" si="3086"/>
        <v>0</v>
      </c>
      <c r="JKW335" s="535">
        <f t="shared" si="3086"/>
        <v>0</v>
      </c>
      <c r="JKX335" s="535">
        <f t="shared" si="3086"/>
        <v>0</v>
      </c>
      <c r="JKY335" s="2"/>
      <c r="JKZ335" s="402"/>
      <c r="JLA335" s="533" t="s">
        <v>288</v>
      </c>
      <c r="JLB335" s="2"/>
      <c r="JLC335" s="535">
        <f t="shared" ref="JLC335:JLF335" si="3087">JLC302+JLC315+JLC328</f>
        <v>0</v>
      </c>
      <c r="JLD335" s="535">
        <f t="shared" si="3087"/>
        <v>0</v>
      </c>
      <c r="JLE335" s="535">
        <f t="shared" si="3087"/>
        <v>0</v>
      </c>
      <c r="JLF335" s="535">
        <f t="shared" si="3087"/>
        <v>0</v>
      </c>
      <c r="JLG335" s="2"/>
      <c r="JLH335" s="402"/>
      <c r="JLI335" s="533" t="s">
        <v>288</v>
      </c>
      <c r="JLJ335" s="2"/>
      <c r="JLK335" s="535">
        <f t="shared" ref="JLK335:JLN335" si="3088">JLK302+JLK315+JLK328</f>
        <v>0</v>
      </c>
      <c r="JLL335" s="535">
        <f t="shared" si="3088"/>
        <v>0</v>
      </c>
      <c r="JLM335" s="535">
        <f t="shared" si="3088"/>
        <v>0</v>
      </c>
      <c r="JLN335" s="535">
        <f t="shared" si="3088"/>
        <v>0</v>
      </c>
      <c r="JLO335" s="2"/>
      <c r="JLP335" s="402"/>
      <c r="JLQ335" s="533" t="s">
        <v>288</v>
      </c>
      <c r="JLR335" s="2"/>
      <c r="JLS335" s="535">
        <f t="shared" ref="JLS335:JLV335" si="3089">JLS302+JLS315+JLS328</f>
        <v>0</v>
      </c>
      <c r="JLT335" s="535">
        <f t="shared" si="3089"/>
        <v>0</v>
      </c>
      <c r="JLU335" s="535">
        <f t="shared" si="3089"/>
        <v>0</v>
      </c>
      <c r="JLV335" s="535">
        <f t="shared" si="3089"/>
        <v>0</v>
      </c>
      <c r="JLW335" s="2"/>
      <c r="JLX335" s="402"/>
      <c r="JLY335" s="533" t="s">
        <v>288</v>
      </c>
      <c r="JLZ335" s="2"/>
      <c r="JMA335" s="535">
        <f t="shared" ref="JMA335:JMD335" si="3090">JMA302+JMA315+JMA328</f>
        <v>0</v>
      </c>
      <c r="JMB335" s="535">
        <f t="shared" si="3090"/>
        <v>0</v>
      </c>
      <c r="JMC335" s="535">
        <f t="shared" si="3090"/>
        <v>0</v>
      </c>
      <c r="JMD335" s="535">
        <f t="shared" si="3090"/>
        <v>0</v>
      </c>
      <c r="JME335" s="2"/>
      <c r="JMF335" s="402"/>
      <c r="JMG335" s="533" t="s">
        <v>288</v>
      </c>
      <c r="JMH335" s="2"/>
      <c r="JMI335" s="535">
        <f t="shared" ref="JMI335:JML335" si="3091">JMI302+JMI315+JMI328</f>
        <v>0</v>
      </c>
      <c r="JMJ335" s="535">
        <f t="shared" si="3091"/>
        <v>0</v>
      </c>
      <c r="JMK335" s="535">
        <f t="shared" si="3091"/>
        <v>0</v>
      </c>
      <c r="JML335" s="535">
        <f t="shared" si="3091"/>
        <v>0</v>
      </c>
      <c r="JMM335" s="2"/>
      <c r="JMN335" s="402"/>
      <c r="JMO335" s="533" t="s">
        <v>288</v>
      </c>
      <c r="JMP335" s="2"/>
      <c r="JMQ335" s="535">
        <f t="shared" ref="JMQ335:JMT335" si="3092">JMQ302+JMQ315+JMQ328</f>
        <v>0</v>
      </c>
      <c r="JMR335" s="535">
        <f t="shared" si="3092"/>
        <v>0</v>
      </c>
      <c r="JMS335" s="535">
        <f t="shared" si="3092"/>
        <v>0</v>
      </c>
      <c r="JMT335" s="535">
        <f t="shared" si="3092"/>
        <v>0</v>
      </c>
      <c r="JMU335" s="2"/>
      <c r="JMV335" s="402"/>
      <c r="JMW335" s="533" t="s">
        <v>288</v>
      </c>
      <c r="JMX335" s="2"/>
      <c r="JMY335" s="535">
        <f t="shared" ref="JMY335:JNB335" si="3093">JMY302+JMY315+JMY328</f>
        <v>0</v>
      </c>
      <c r="JMZ335" s="535">
        <f t="shared" si="3093"/>
        <v>0</v>
      </c>
      <c r="JNA335" s="535">
        <f t="shared" si="3093"/>
        <v>0</v>
      </c>
      <c r="JNB335" s="535">
        <f t="shared" si="3093"/>
        <v>0</v>
      </c>
      <c r="JNC335" s="2"/>
      <c r="JND335" s="402"/>
      <c r="JNE335" s="533" t="s">
        <v>288</v>
      </c>
      <c r="JNF335" s="2"/>
      <c r="JNG335" s="535">
        <f t="shared" ref="JNG335:JNJ335" si="3094">JNG302+JNG315+JNG328</f>
        <v>0</v>
      </c>
      <c r="JNH335" s="535">
        <f t="shared" si="3094"/>
        <v>0</v>
      </c>
      <c r="JNI335" s="535">
        <f t="shared" si="3094"/>
        <v>0</v>
      </c>
      <c r="JNJ335" s="535">
        <f t="shared" si="3094"/>
        <v>0</v>
      </c>
      <c r="JNK335" s="2"/>
      <c r="JNL335" s="402"/>
      <c r="JNM335" s="533" t="s">
        <v>288</v>
      </c>
      <c r="JNN335" s="2"/>
      <c r="JNO335" s="535">
        <f t="shared" ref="JNO335:JNR335" si="3095">JNO302+JNO315+JNO328</f>
        <v>0</v>
      </c>
      <c r="JNP335" s="535">
        <f t="shared" si="3095"/>
        <v>0</v>
      </c>
      <c r="JNQ335" s="535">
        <f t="shared" si="3095"/>
        <v>0</v>
      </c>
      <c r="JNR335" s="535">
        <f t="shared" si="3095"/>
        <v>0</v>
      </c>
      <c r="JNS335" s="2"/>
      <c r="JNT335" s="402"/>
      <c r="JNU335" s="533" t="s">
        <v>288</v>
      </c>
      <c r="JNV335" s="2"/>
      <c r="JNW335" s="535">
        <f t="shared" ref="JNW335:JNZ335" si="3096">JNW302+JNW315+JNW328</f>
        <v>0</v>
      </c>
      <c r="JNX335" s="535">
        <f t="shared" si="3096"/>
        <v>0</v>
      </c>
      <c r="JNY335" s="535">
        <f t="shared" si="3096"/>
        <v>0</v>
      </c>
      <c r="JNZ335" s="535">
        <f t="shared" si="3096"/>
        <v>0</v>
      </c>
      <c r="JOA335" s="2"/>
      <c r="JOB335" s="402"/>
      <c r="JOC335" s="533" t="s">
        <v>288</v>
      </c>
      <c r="JOD335" s="2"/>
      <c r="JOE335" s="535">
        <f t="shared" ref="JOE335:JOH335" si="3097">JOE302+JOE315+JOE328</f>
        <v>0</v>
      </c>
      <c r="JOF335" s="535">
        <f t="shared" si="3097"/>
        <v>0</v>
      </c>
      <c r="JOG335" s="535">
        <f t="shared" si="3097"/>
        <v>0</v>
      </c>
      <c r="JOH335" s="535">
        <f t="shared" si="3097"/>
        <v>0</v>
      </c>
      <c r="JOI335" s="2"/>
      <c r="JOJ335" s="402"/>
      <c r="JOK335" s="533" t="s">
        <v>288</v>
      </c>
      <c r="JOL335" s="2"/>
      <c r="JOM335" s="535">
        <f t="shared" ref="JOM335:JOP335" si="3098">JOM302+JOM315+JOM328</f>
        <v>0</v>
      </c>
      <c r="JON335" s="535">
        <f t="shared" si="3098"/>
        <v>0</v>
      </c>
      <c r="JOO335" s="535">
        <f t="shared" si="3098"/>
        <v>0</v>
      </c>
      <c r="JOP335" s="535">
        <f t="shared" si="3098"/>
        <v>0</v>
      </c>
      <c r="JOQ335" s="2"/>
      <c r="JOR335" s="402"/>
      <c r="JOS335" s="533" t="s">
        <v>288</v>
      </c>
      <c r="JOT335" s="2"/>
      <c r="JOU335" s="535">
        <f t="shared" ref="JOU335:JOX335" si="3099">JOU302+JOU315+JOU328</f>
        <v>0</v>
      </c>
      <c r="JOV335" s="535">
        <f t="shared" si="3099"/>
        <v>0</v>
      </c>
      <c r="JOW335" s="535">
        <f t="shared" si="3099"/>
        <v>0</v>
      </c>
      <c r="JOX335" s="535">
        <f t="shared" si="3099"/>
        <v>0</v>
      </c>
      <c r="JOY335" s="2"/>
      <c r="JOZ335" s="402"/>
      <c r="JPA335" s="533" t="s">
        <v>288</v>
      </c>
      <c r="JPB335" s="2"/>
      <c r="JPC335" s="535">
        <f t="shared" ref="JPC335:JPF335" si="3100">JPC302+JPC315+JPC328</f>
        <v>0</v>
      </c>
      <c r="JPD335" s="535">
        <f t="shared" si="3100"/>
        <v>0</v>
      </c>
      <c r="JPE335" s="535">
        <f t="shared" si="3100"/>
        <v>0</v>
      </c>
      <c r="JPF335" s="535">
        <f t="shared" si="3100"/>
        <v>0</v>
      </c>
      <c r="JPG335" s="2"/>
      <c r="JPH335" s="402"/>
      <c r="JPI335" s="533" t="s">
        <v>288</v>
      </c>
      <c r="JPJ335" s="2"/>
      <c r="JPK335" s="535">
        <f t="shared" ref="JPK335:JPN335" si="3101">JPK302+JPK315+JPK328</f>
        <v>0</v>
      </c>
      <c r="JPL335" s="535">
        <f t="shared" si="3101"/>
        <v>0</v>
      </c>
      <c r="JPM335" s="535">
        <f t="shared" si="3101"/>
        <v>0</v>
      </c>
      <c r="JPN335" s="535">
        <f t="shared" si="3101"/>
        <v>0</v>
      </c>
      <c r="JPO335" s="2"/>
      <c r="JPP335" s="402"/>
      <c r="JPQ335" s="533" t="s">
        <v>288</v>
      </c>
      <c r="JPR335" s="2"/>
      <c r="JPS335" s="535">
        <f t="shared" ref="JPS335:JPV335" si="3102">JPS302+JPS315+JPS328</f>
        <v>0</v>
      </c>
      <c r="JPT335" s="535">
        <f t="shared" si="3102"/>
        <v>0</v>
      </c>
      <c r="JPU335" s="535">
        <f t="shared" si="3102"/>
        <v>0</v>
      </c>
      <c r="JPV335" s="535">
        <f t="shared" si="3102"/>
        <v>0</v>
      </c>
      <c r="JPW335" s="2"/>
      <c r="JPX335" s="402"/>
      <c r="JPY335" s="533" t="s">
        <v>288</v>
      </c>
      <c r="JPZ335" s="2"/>
      <c r="JQA335" s="535">
        <f t="shared" ref="JQA335:JQD335" si="3103">JQA302+JQA315+JQA328</f>
        <v>0</v>
      </c>
      <c r="JQB335" s="535">
        <f t="shared" si="3103"/>
        <v>0</v>
      </c>
      <c r="JQC335" s="535">
        <f t="shared" si="3103"/>
        <v>0</v>
      </c>
      <c r="JQD335" s="535">
        <f t="shared" si="3103"/>
        <v>0</v>
      </c>
      <c r="JQE335" s="2"/>
      <c r="JQF335" s="402"/>
      <c r="JQG335" s="533" t="s">
        <v>288</v>
      </c>
      <c r="JQH335" s="2"/>
      <c r="JQI335" s="535">
        <f t="shared" ref="JQI335:JQL335" si="3104">JQI302+JQI315+JQI328</f>
        <v>0</v>
      </c>
      <c r="JQJ335" s="535">
        <f t="shared" si="3104"/>
        <v>0</v>
      </c>
      <c r="JQK335" s="535">
        <f t="shared" si="3104"/>
        <v>0</v>
      </c>
      <c r="JQL335" s="535">
        <f t="shared" si="3104"/>
        <v>0</v>
      </c>
      <c r="JQM335" s="2"/>
      <c r="JQN335" s="402"/>
      <c r="JQO335" s="533" t="s">
        <v>288</v>
      </c>
      <c r="JQP335" s="2"/>
      <c r="JQQ335" s="535">
        <f t="shared" ref="JQQ335:JQT335" si="3105">JQQ302+JQQ315+JQQ328</f>
        <v>0</v>
      </c>
      <c r="JQR335" s="535">
        <f t="shared" si="3105"/>
        <v>0</v>
      </c>
      <c r="JQS335" s="535">
        <f t="shared" si="3105"/>
        <v>0</v>
      </c>
      <c r="JQT335" s="535">
        <f t="shared" si="3105"/>
        <v>0</v>
      </c>
      <c r="JQU335" s="2"/>
      <c r="JQV335" s="402"/>
      <c r="JQW335" s="533" t="s">
        <v>288</v>
      </c>
      <c r="JQX335" s="2"/>
      <c r="JQY335" s="535">
        <f t="shared" ref="JQY335:JRB335" si="3106">JQY302+JQY315+JQY328</f>
        <v>0</v>
      </c>
      <c r="JQZ335" s="535">
        <f t="shared" si="3106"/>
        <v>0</v>
      </c>
      <c r="JRA335" s="535">
        <f t="shared" si="3106"/>
        <v>0</v>
      </c>
      <c r="JRB335" s="535">
        <f t="shared" si="3106"/>
        <v>0</v>
      </c>
      <c r="JRC335" s="2"/>
      <c r="JRD335" s="402"/>
      <c r="JRE335" s="533" t="s">
        <v>288</v>
      </c>
      <c r="JRF335" s="2"/>
      <c r="JRG335" s="535">
        <f t="shared" ref="JRG335:JRJ335" si="3107">JRG302+JRG315+JRG328</f>
        <v>0</v>
      </c>
      <c r="JRH335" s="535">
        <f t="shared" si="3107"/>
        <v>0</v>
      </c>
      <c r="JRI335" s="535">
        <f t="shared" si="3107"/>
        <v>0</v>
      </c>
      <c r="JRJ335" s="535">
        <f t="shared" si="3107"/>
        <v>0</v>
      </c>
      <c r="JRK335" s="2"/>
      <c r="JRL335" s="402"/>
      <c r="JRM335" s="533" t="s">
        <v>288</v>
      </c>
      <c r="JRN335" s="2"/>
      <c r="JRO335" s="535">
        <f t="shared" ref="JRO335:JRR335" si="3108">JRO302+JRO315+JRO328</f>
        <v>0</v>
      </c>
      <c r="JRP335" s="535">
        <f t="shared" si="3108"/>
        <v>0</v>
      </c>
      <c r="JRQ335" s="535">
        <f t="shared" si="3108"/>
        <v>0</v>
      </c>
      <c r="JRR335" s="535">
        <f t="shared" si="3108"/>
        <v>0</v>
      </c>
      <c r="JRS335" s="2"/>
      <c r="JRT335" s="402"/>
      <c r="JRU335" s="533" t="s">
        <v>288</v>
      </c>
      <c r="JRV335" s="2"/>
      <c r="JRW335" s="535">
        <f t="shared" ref="JRW335:JRZ335" si="3109">JRW302+JRW315+JRW328</f>
        <v>0</v>
      </c>
      <c r="JRX335" s="535">
        <f t="shared" si="3109"/>
        <v>0</v>
      </c>
      <c r="JRY335" s="535">
        <f t="shared" si="3109"/>
        <v>0</v>
      </c>
      <c r="JRZ335" s="535">
        <f t="shared" si="3109"/>
        <v>0</v>
      </c>
      <c r="JSA335" s="2"/>
      <c r="JSB335" s="402"/>
      <c r="JSC335" s="533" t="s">
        <v>288</v>
      </c>
      <c r="JSD335" s="2"/>
      <c r="JSE335" s="535">
        <f t="shared" ref="JSE335:JSH335" si="3110">JSE302+JSE315+JSE328</f>
        <v>0</v>
      </c>
      <c r="JSF335" s="535">
        <f t="shared" si="3110"/>
        <v>0</v>
      </c>
      <c r="JSG335" s="535">
        <f t="shared" si="3110"/>
        <v>0</v>
      </c>
      <c r="JSH335" s="535">
        <f t="shared" si="3110"/>
        <v>0</v>
      </c>
      <c r="JSI335" s="2"/>
      <c r="JSJ335" s="402"/>
      <c r="JSK335" s="533" t="s">
        <v>288</v>
      </c>
      <c r="JSL335" s="2"/>
      <c r="JSM335" s="535">
        <f t="shared" ref="JSM335:JSP335" si="3111">JSM302+JSM315+JSM328</f>
        <v>0</v>
      </c>
      <c r="JSN335" s="535">
        <f t="shared" si="3111"/>
        <v>0</v>
      </c>
      <c r="JSO335" s="535">
        <f t="shared" si="3111"/>
        <v>0</v>
      </c>
      <c r="JSP335" s="535">
        <f t="shared" si="3111"/>
        <v>0</v>
      </c>
      <c r="JSQ335" s="2"/>
      <c r="JSR335" s="402"/>
      <c r="JSS335" s="533" t="s">
        <v>288</v>
      </c>
      <c r="JST335" s="2"/>
      <c r="JSU335" s="535">
        <f t="shared" ref="JSU335:JSX335" si="3112">JSU302+JSU315+JSU328</f>
        <v>0</v>
      </c>
      <c r="JSV335" s="535">
        <f t="shared" si="3112"/>
        <v>0</v>
      </c>
      <c r="JSW335" s="535">
        <f t="shared" si="3112"/>
        <v>0</v>
      </c>
      <c r="JSX335" s="535">
        <f t="shared" si="3112"/>
        <v>0</v>
      </c>
      <c r="JSY335" s="2"/>
      <c r="JSZ335" s="402"/>
      <c r="JTA335" s="533" t="s">
        <v>288</v>
      </c>
      <c r="JTB335" s="2"/>
      <c r="JTC335" s="535">
        <f t="shared" ref="JTC335:JTF335" si="3113">JTC302+JTC315+JTC328</f>
        <v>0</v>
      </c>
      <c r="JTD335" s="535">
        <f t="shared" si="3113"/>
        <v>0</v>
      </c>
      <c r="JTE335" s="535">
        <f t="shared" si="3113"/>
        <v>0</v>
      </c>
      <c r="JTF335" s="535">
        <f t="shared" si="3113"/>
        <v>0</v>
      </c>
      <c r="JTG335" s="2"/>
      <c r="JTH335" s="402"/>
      <c r="JTI335" s="533" t="s">
        <v>288</v>
      </c>
      <c r="JTJ335" s="2"/>
      <c r="JTK335" s="535">
        <f t="shared" ref="JTK335:JTN335" si="3114">JTK302+JTK315+JTK328</f>
        <v>0</v>
      </c>
      <c r="JTL335" s="535">
        <f t="shared" si="3114"/>
        <v>0</v>
      </c>
      <c r="JTM335" s="535">
        <f t="shared" si="3114"/>
        <v>0</v>
      </c>
      <c r="JTN335" s="535">
        <f t="shared" si="3114"/>
        <v>0</v>
      </c>
      <c r="JTO335" s="2"/>
      <c r="JTP335" s="402"/>
      <c r="JTQ335" s="533" t="s">
        <v>288</v>
      </c>
      <c r="JTR335" s="2"/>
      <c r="JTS335" s="535">
        <f t="shared" ref="JTS335:JTV335" si="3115">JTS302+JTS315+JTS328</f>
        <v>0</v>
      </c>
      <c r="JTT335" s="535">
        <f t="shared" si="3115"/>
        <v>0</v>
      </c>
      <c r="JTU335" s="535">
        <f t="shared" si="3115"/>
        <v>0</v>
      </c>
      <c r="JTV335" s="535">
        <f t="shared" si="3115"/>
        <v>0</v>
      </c>
      <c r="JTW335" s="2"/>
      <c r="JTX335" s="402"/>
      <c r="JTY335" s="533" t="s">
        <v>288</v>
      </c>
      <c r="JTZ335" s="2"/>
      <c r="JUA335" s="535">
        <f t="shared" ref="JUA335:JUD335" si="3116">JUA302+JUA315+JUA328</f>
        <v>0</v>
      </c>
      <c r="JUB335" s="535">
        <f t="shared" si="3116"/>
        <v>0</v>
      </c>
      <c r="JUC335" s="535">
        <f t="shared" si="3116"/>
        <v>0</v>
      </c>
      <c r="JUD335" s="535">
        <f t="shared" si="3116"/>
        <v>0</v>
      </c>
      <c r="JUE335" s="2"/>
      <c r="JUF335" s="402"/>
      <c r="JUG335" s="533" t="s">
        <v>288</v>
      </c>
      <c r="JUH335" s="2"/>
      <c r="JUI335" s="535">
        <f t="shared" ref="JUI335:JUL335" si="3117">JUI302+JUI315+JUI328</f>
        <v>0</v>
      </c>
      <c r="JUJ335" s="535">
        <f t="shared" si="3117"/>
        <v>0</v>
      </c>
      <c r="JUK335" s="535">
        <f t="shared" si="3117"/>
        <v>0</v>
      </c>
      <c r="JUL335" s="535">
        <f t="shared" si="3117"/>
        <v>0</v>
      </c>
      <c r="JUM335" s="2"/>
      <c r="JUN335" s="402"/>
      <c r="JUO335" s="533" t="s">
        <v>288</v>
      </c>
      <c r="JUP335" s="2"/>
      <c r="JUQ335" s="535">
        <f t="shared" ref="JUQ335:JUT335" si="3118">JUQ302+JUQ315+JUQ328</f>
        <v>0</v>
      </c>
      <c r="JUR335" s="535">
        <f t="shared" si="3118"/>
        <v>0</v>
      </c>
      <c r="JUS335" s="535">
        <f t="shared" si="3118"/>
        <v>0</v>
      </c>
      <c r="JUT335" s="535">
        <f t="shared" si="3118"/>
        <v>0</v>
      </c>
      <c r="JUU335" s="2"/>
      <c r="JUV335" s="402"/>
      <c r="JUW335" s="533" t="s">
        <v>288</v>
      </c>
      <c r="JUX335" s="2"/>
      <c r="JUY335" s="535">
        <f t="shared" ref="JUY335:JVB335" si="3119">JUY302+JUY315+JUY328</f>
        <v>0</v>
      </c>
      <c r="JUZ335" s="535">
        <f t="shared" si="3119"/>
        <v>0</v>
      </c>
      <c r="JVA335" s="535">
        <f t="shared" si="3119"/>
        <v>0</v>
      </c>
      <c r="JVB335" s="535">
        <f t="shared" si="3119"/>
        <v>0</v>
      </c>
      <c r="JVC335" s="2"/>
      <c r="JVD335" s="402"/>
      <c r="JVE335" s="533" t="s">
        <v>288</v>
      </c>
      <c r="JVF335" s="2"/>
      <c r="JVG335" s="535">
        <f t="shared" ref="JVG335:JVJ335" si="3120">JVG302+JVG315+JVG328</f>
        <v>0</v>
      </c>
      <c r="JVH335" s="535">
        <f t="shared" si="3120"/>
        <v>0</v>
      </c>
      <c r="JVI335" s="535">
        <f t="shared" si="3120"/>
        <v>0</v>
      </c>
      <c r="JVJ335" s="535">
        <f t="shared" si="3120"/>
        <v>0</v>
      </c>
      <c r="JVK335" s="2"/>
      <c r="JVL335" s="402"/>
      <c r="JVM335" s="533" t="s">
        <v>288</v>
      </c>
      <c r="JVN335" s="2"/>
      <c r="JVO335" s="535">
        <f t="shared" ref="JVO335:JVR335" si="3121">JVO302+JVO315+JVO328</f>
        <v>0</v>
      </c>
      <c r="JVP335" s="535">
        <f t="shared" si="3121"/>
        <v>0</v>
      </c>
      <c r="JVQ335" s="535">
        <f t="shared" si="3121"/>
        <v>0</v>
      </c>
      <c r="JVR335" s="535">
        <f t="shared" si="3121"/>
        <v>0</v>
      </c>
      <c r="JVS335" s="2"/>
      <c r="JVT335" s="402"/>
      <c r="JVU335" s="533" t="s">
        <v>288</v>
      </c>
      <c r="JVV335" s="2"/>
      <c r="JVW335" s="535">
        <f t="shared" ref="JVW335:JVZ335" si="3122">JVW302+JVW315+JVW328</f>
        <v>0</v>
      </c>
      <c r="JVX335" s="535">
        <f t="shared" si="3122"/>
        <v>0</v>
      </c>
      <c r="JVY335" s="535">
        <f t="shared" si="3122"/>
        <v>0</v>
      </c>
      <c r="JVZ335" s="535">
        <f t="shared" si="3122"/>
        <v>0</v>
      </c>
      <c r="JWA335" s="2"/>
      <c r="JWB335" s="402"/>
      <c r="JWC335" s="533" t="s">
        <v>288</v>
      </c>
      <c r="JWD335" s="2"/>
      <c r="JWE335" s="535">
        <f t="shared" ref="JWE335:JWH335" si="3123">JWE302+JWE315+JWE328</f>
        <v>0</v>
      </c>
      <c r="JWF335" s="535">
        <f t="shared" si="3123"/>
        <v>0</v>
      </c>
      <c r="JWG335" s="535">
        <f t="shared" si="3123"/>
        <v>0</v>
      </c>
      <c r="JWH335" s="535">
        <f t="shared" si="3123"/>
        <v>0</v>
      </c>
      <c r="JWI335" s="2"/>
      <c r="JWJ335" s="402"/>
      <c r="JWK335" s="533" t="s">
        <v>288</v>
      </c>
      <c r="JWL335" s="2"/>
      <c r="JWM335" s="535">
        <f t="shared" ref="JWM335:JWP335" si="3124">JWM302+JWM315+JWM328</f>
        <v>0</v>
      </c>
      <c r="JWN335" s="535">
        <f t="shared" si="3124"/>
        <v>0</v>
      </c>
      <c r="JWO335" s="535">
        <f t="shared" si="3124"/>
        <v>0</v>
      </c>
      <c r="JWP335" s="535">
        <f t="shared" si="3124"/>
        <v>0</v>
      </c>
      <c r="JWQ335" s="2"/>
      <c r="JWR335" s="402"/>
      <c r="JWS335" s="533" t="s">
        <v>288</v>
      </c>
      <c r="JWT335" s="2"/>
      <c r="JWU335" s="535">
        <f t="shared" ref="JWU335:JWX335" si="3125">JWU302+JWU315+JWU328</f>
        <v>0</v>
      </c>
      <c r="JWV335" s="535">
        <f t="shared" si="3125"/>
        <v>0</v>
      </c>
      <c r="JWW335" s="535">
        <f t="shared" si="3125"/>
        <v>0</v>
      </c>
      <c r="JWX335" s="535">
        <f t="shared" si="3125"/>
        <v>0</v>
      </c>
      <c r="JWY335" s="2"/>
      <c r="JWZ335" s="402"/>
      <c r="JXA335" s="533" t="s">
        <v>288</v>
      </c>
      <c r="JXB335" s="2"/>
      <c r="JXC335" s="535">
        <f t="shared" ref="JXC335:JXF335" si="3126">JXC302+JXC315+JXC328</f>
        <v>0</v>
      </c>
      <c r="JXD335" s="535">
        <f t="shared" si="3126"/>
        <v>0</v>
      </c>
      <c r="JXE335" s="535">
        <f t="shared" si="3126"/>
        <v>0</v>
      </c>
      <c r="JXF335" s="535">
        <f t="shared" si="3126"/>
        <v>0</v>
      </c>
      <c r="JXG335" s="2"/>
      <c r="JXH335" s="402"/>
      <c r="JXI335" s="533" t="s">
        <v>288</v>
      </c>
      <c r="JXJ335" s="2"/>
      <c r="JXK335" s="535">
        <f t="shared" ref="JXK335:JXN335" si="3127">JXK302+JXK315+JXK328</f>
        <v>0</v>
      </c>
      <c r="JXL335" s="535">
        <f t="shared" si="3127"/>
        <v>0</v>
      </c>
      <c r="JXM335" s="535">
        <f t="shared" si="3127"/>
        <v>0</v>
      </c>
      <c r="JXN335" s="535">
        <f t="shared" si="3127"/>
        <v>0</v>
      </c>
      <c r="JXO335" s="2"/>
      <c r="JXP335" s="402"/>
      <c r="JXQ335" s="533" t="s">
        <v>288</v>
      </c>
      <c r="JXR335" s="2"/>
      <c r="JXS335" s="535">
        <f t="shared" ref="JXS335:JXV335" si="3128">JXS302+JXS315+JXS328</f>
        <v>0</v>
      </c>
      <c r="JXT335" s="535">
        <f t="shared" si="3128"/>
        <v>0</v>
      </c>
      <c r="JXU335" s="535">
        <f t="shared" si="3128"/>
        <v>0</v>
      </c>
      <c r="JXV335" s="535">
        <f t="shared" si="3128"/>
        <v>0</v>
      </c>
      <c r="JXW335" s="2"/>
      <c r="JXX335" s="402"/>
      <c r="JXY335" s="533" t="s">
        <v>288</v>
      </c>
      <c r="JXZ335" s="2"/>
      <c r="JYA335" s="535">
        <f t="shared" ref="JYA335:JYD335" si="3129">JYA302+JYA315+JYA328</f>
        <v>0</v>
      </c>
      <c r="JYB335" s="535">
        <f t="shared" si="3129"/>
        <v>0</v>
      </c>
      <c r="JYC335" s="535">
        <f t="shared" si="3129"/>
        <v>0</v>
      </c>
      <c r="JYD335" s="535">
        <f t="shared" si="3129"/>
        <v>0</v>
      </c>
      <c r="JYE335" s="2"/>
      <c r="JYF335" s="402"/>
      <c r="JYG335" s="533" t="s">
        <v>288</v>
      </c>
      <c r="JYH335" s="2"/>
      <c r="JYI335" s="535">
        <f t="shared" ref="JYI335:JYL335" si="3130">JYI302+JYI315+JYI328</f>
        <v>0</v>
      </c>
      <c r="JYJ335" s="535">
        <f t="shared" si="3130"/>
        <v>0</v>
      </c>
      <c r="JYK335" s="535">
        <f t="shared" si="3130"/>
        <v>0</v>
      </c>
      <c r="JYL335" s="535">
        <f t="shared" si="3130"/>
        <v>0</v>
      </c>
      <c r="JYM335" s="2"/>
      <c r="JYN335" s="402"/>
      <c r="JYO335" s="533" t="s">
        <v>288</v>
      </c>
      <c r="JYP335" s="2"/>
      <c r="JYQ335" s="535">
        <f t="shared" ref="JYQ335:JYT335" si="3131">JYQ302+JYQ315+JYQ328</f>
        <v>0</v>
      </c>
      <c r="JYR335" s="535">
        <f t="shared" si="3131"/>
        <v>0</v>
      </c>
      <c r="JYS335" s="535">
        <f t="shared" si="3131"/>
        <v>0</v>
      </c>
      <c r="JYT335" s="535">
        <f t="shared" si="3131"/>
        <v>0</v>
      </c>
      <c r="JYU335" s="2"/>
      <c r="JYV335" s="402"/>
      <c r="JYW335" s="533" t="s">
        <v>288</v>
      </c>
      <c r="JYX335" s="2"/>
      <c r="JYY335" s="535">
        <f t="shared" ref="JYY335:JZB335" si="3132">JYY302+JYY315+JYY328</f>
        <v>0</v>
      </c>
      <c r="JYZ335" s="535">
        <f t="shared" si="3132"/>
        <v>0</v>
      </c>
      <c r="JZA335" s="535">
        <f t="shared" si="3132"/>
        <v>0</v>
      </c>
      <c r="JZB335" s="535">
        <f t="shared" si="3132"/>
        <v>0</v>
      </c>
      <c r="JZC335" s="2"/>
      <c r="JZD335" s="402"/>
      <c r="JZE335" s="533" t="s">
        <v>288</v>
      </c>
      <c r="JZF335" s="2"/>
      <c r="JZG335" s="535">
        <f t="shared" ref="JZG335:JZJ335" si="3133">JZG302+JZG315+JZG328</f>
        <v>0</v>
      </c>
      <c r="JZH335" s="535">
        <f t="shared" si="3133"/>
        <v>0</v>
      </c>
      <c r="JZI335" s="535">
        <f t="shared" si="3133"/>
        <v>0</v>
      </c>
      <c r="JZJ335" s="535">
        <f t="shared" si="3133"/>
        <v>0</v>
      </c>
      <c r="JZK335" s="2"/>
      <c r="JZL335" s="402"/>
      <c r="JZM335" s="533" t="s">
        <v>288</v>
      </c>
      <c r="JZN335" s="2"/>
      <c r="JZO335" s="535">
        <f t="shared" ref="JZO335:JZR335" si="3134">JZO302+JZO315+JZO328</f>
        <v>0</v>
      </c>
      <c r="JZP335" s="535">
        <f t="shared" si="3134"/>
        <v>0</v>
      </c>
      <c r="JZQ335" s="535">
        <f t="shared" si="3134"/>
        <v>0</v>
      </c>
      <c r="JZR335" s="535">
        <f t="shared" si="3134"/>
        <v>0</v>
      </c>
      <c r="JZS335" s="2"/>
      <c r="JZT335" s="402"/>
      <c r="JZU335" s="533" t="s">
        <v>288</v>
      </c>
      <c r="JZV335" s="2"/>
      <c r="JZW335" s="535">
        <f t="shared" ref="JZW335:JZZ335" si="3135">JZW302+JZW315+JZW328</f>
        <v>0</v>
      </c>
      <c r="JZX335" s="535">
        <f t="shared" si="3135"/>
        <v>0</v>
      </c>
      <c r="JZY335" s="535">
        <f t="shared" si="3135"/>
        <v>0</v>
      </c>
      <c r="JZZ335" s="535">
        <f t="shared" si="3135"/>
        <v>0</v>
      </c>
      <c r="KAA335" s="2"/>
      <c r="KAB335" s="402"/>
      <c r="KAC335" s="533" t="s">
        <v>288</v>
      </c>
      <c r="KAD335" s="2"/>
      <c r="KAE335" s="535">
        <f t="shared" ref="KAE335:KAH335" si="3136">KAE302+KAE315+KAE328</f>
        <v>0</v>
      </c>
      <c r="KAF335" s="535">
        <f t="shared" si="3136"/>
        <v>0</v>
      </c>
      <c r="KAG335" s="535">
        <f t="shared" si="3136"/>
        <v>0</v>
      </c>
      <c r="KAH335" s="535">
        <f t="shared" si="3136"/>
        <v>0</v>
      </c>
      <c r="KAI335" s="2"/>
      <c r="KAJ335" s="402"/>
      <c r="KAK335" s="533" t="s">
        <v>288</v>
      </c>
      <c r="KAL335" s="2"/>
      <c r="KAM335" s="535">
        <f t="shared" ref="KAM335:KAP335" si="3137">KAM302+KAM315+KAM328</f>
        <v>0</v>
      </c>
      <c r="KAN335" s="535">
        <f t="shared" si="3137"/>
        <v>0</v>
      </c>
      <c r="KAO335" s="535">
        <f t="shared" si="3137"/>
        <v>0</v>
      </c>
      <c r="KAP335" s="535">
        <f t="shared" si="3137"/>
        <v>0</v>
      </c>
      <c r="KAQ335" s="2"/>
      <c r="KAR335" s="402"/>
      <c r="KAS335" s="533" t="s">
        <v>288</v>
      </c>
      <c r="KAT335" s="2"/>
      <c r="KAU335" s="535">
        <f t="shared" ref="KAU335:KAX335" si="3138">KAU302+KAU315+KAU328</f>
        <v>0</v>
      </c>
      <c r="KAV335" s="535">
        <f t="shared" si="3138"/>
        <v>0</v>
      </c>
      <c r="KAW335" s="535">
        <f t="shared" si="3138"/>
        <v>0</v>
      </c>
      <c r="KAX335" s="535">
        <f t="shared" si="3138"/>
        <v>0</v>
      </c>
      <c r="KAY335" s="2"/>
      <c r="KAZ335" s="402"/>
      <c r="KBA335" s="533" t="s">
        <v>288</v>
      </c>
      <c r="KBB335" s="2"/>
      <c r="KBC335" s="535">
        <f t="shared" ref="KBC335:KBF335" si="3139">KBC302+KBC315+KBC328</f>
        <v>0</v>
      </c>
      <c r="KBD335" s="535">
        <f t="shared" si="3139"/>
        <v>0</v>
      </c>
      <c r="KBE335" s="535">
        <f t="shared" si="3139"/>
        <v>0</v>
      </c>
      <c r="KBF335" s="535">
        <f t="shared" si="3139"/>
        <v>0</v>
      </c>
      <c r="KBG335" s="2"/>
      <c r="KBH335" s="402"/>
      <c r="KBI335" s="533" t="s">
        <v>288</v>
      </c>
      <c r="KBJ335" s="2"/>
      <c r="KBK335" s="535">
        <f t="shared" ref="KBK335:KBN335" si="3140">KBK302+KBK315+KBK328</f>
        <v>0</v>
      </c>
      <c r="KBL335" s="535">
        <f t="shared" si="3140"/>
        <v>0</v>
      </c>
      <c r="KBM335" s="535">
        <f t="shared" si="3140"/>
        <v>0</v>
      </c>
      <c r="KBN335" s="535">
        <f t="shared" si="3140"/>
        <v>0</v>
      </c>
      <c r="KBO335" s="2"/>
      <c r="KBP335" s="402"/>
      <c r="KBQ335" s="533" t="s">
        <v>288</v>
      </c>
      <c r="KBR335" s="2"/>
      <c r="KBS335" s="535">
        <f t="shared" ref="KBS335:KBV335" si="3141">KBS302+KBS315+KBS328</f>
        <v>0</v>
      </c>
      <c r="KBT335" s="535">
        <f t="shared" si="3141"/>
        <v>0</v>
      </c>
      <c r="KBU335" s="535">
        <f t="shared" si="3141"/>
        <v>0</v>
      </c>
      <c r="KBV335" s="535">
        <f t="shared" si="3141"/>
        <v>0</v>
      </c>
      <c r="KBW335" s="2"/>
      <c r="KBX335" s="402"/>
      <c r="KBY335" s="533" t="s">
        <v>288</v>
      </c>
      <c r="KBZ335" s="2"/>
      <c r="KCA335" s="535">
        <f t="shared" ref="KCA335:KCD335" si="3142">KCA302+KCA315+KCA328</f>
        <v>0</v>
      </c>
      <c r="KCB335" s="535">
        <f t="shared" si="3142"/>
        <v>0</v>
      </c>
      <c r="KCC335" s="535">
        <f t="shared" si="3142"/>
        <v>0</v>
      </c>
      <c r="KCD335" s="535">
        <f t="shared" si="3142"/>
        <v>0</v>
      </c>
      <c r="KCE335" s="2"/>
      <c r="KCF335" s="402"/>
      <c r="KCG335" s="533" t="s">
        <v>288</v>
      </c>
      <c r="KCH335" s="2"/>
      <c r="KCI335" s="535">
        <f t="shared" ref="KCI335:KCL335" si="3143">KCI302+KCI315+KCI328</f>
        <v>0</v>
      </c>
      <c r="KCJ335" s="535">
        <f t="shared" si="3143"/>
        <v>0</v>
      </c>
      <c r="KCK335" s="535">
        <f t="shared" si="3143"/>
        <v>0</v>
      </c>
      <c r="KCL335" s="535">
        <f t="shared" si="3143"/>
        <v>0</v>
      </c>
      <c r="KCM335" s="2"/>
      <c r="KCN335" s="402"/>
      <c r="KCO335" s="533" t="s">
        <v>288</v>
      </c>
      <c r="KCP335" s="2"/>
      <c r="KCQ335" s="535">
        <f t="shared" ref="KCQ335:KCT335" si="3144">KCQ302+KCQ315+KCQ328</f>
        <v>0</v>
      </c>
      <c r="KCR335" s="535">
        <f t="shared" si="3144"/>
        <v>0</v>
      </c>
      <c r="KCS335" s="535">
        <f t="shared" si="3144"/>
        <v>0</v>
      </c>
      <c r="KCT335" s="535">
        <f t="shared" si="3144"/>
        <v>0</v>
      </c>
      <c r="KCU335" s="2"/>
      <c r="KCV335" s="402"/>
      <c r="KCW335" s="533" t="s">
        <v>288</v>
      </c>
      <c r="KCX335" s="2"/>
      <c r="KCY335" s="535">
        <f t="shared" ref="KCY335:KDB335" si="3145">KCY302+KCY315+KCY328</f>
        <v>0</v>
      </c>
      <c r="KCZ335" s="535">
        <f t="shared" si="3145"/>
        <v>0</v>
      </c>
      <c r="KDA335" s="535">
        <f t="shared" si="3145"/>
        <v>0</v>
      </c>
      <c r="KDB335" s="535">
        <f t="shared" si="3145"/>
        <v>0</v>
      </c>
      <c r="KDC335" s="2"/>
      <c r="KDD335" s="402"/>
      <c r="KDE335" s="533" t="s">
        <v>288</v>
      </c>
      <c r="KDF335" s="2"/>
      <c r="KDG335" s="535">
        <f t="shared" ref="KDG335:KDJ335" si="3146">KDG302+KDG315+KDG328</f>
        <v>0</v>
      </c>
      <c r="KDH335" s="535">
        <f t="shared" si="3146"/>
        <v>0</v>
      </c>
      <c r="KDI335" s="535">
        <f t="shared" si="3146"/>
        <v>0</v>
      </c>
      <c r="KDJ335" s="535">
        <f t="shared" si="3146"/>
        <v>0</v>
      </c>
      <c r="KDK335" s="2"/>
      <c r="KDL335" s="402"/>
      <c r="KDM335" s="533" t="s">
        <v>288</v>
      </c>
      <c r="KDN335" s="2"/>
      <c r="KDO335" s="535">
        <f t="shared" ref="KDO335:KDR335" si="3147">KDO302+KDO315+KDO328</f>
        <v>0</v>
      </c>
      <c r="KDP335" s="535">
        <f t="shared" si="3147"/>
        <v>0</v>
      </c>
      <c r="KDQ335" s="535">
        <f t="shared" si="3147"/>
        <v>0</v>
      </c>
      <c r="KDR335" s="535">
        <f t="shared" si="3147"/>
        <v>0</v>
      </c>
      <c r="KDS335" s="2"/>
      <c r="KDT335" s="402"/>
      <c r="KDU335" s="533" t="s">
        <v>288</v>
      </c>
      <c r="KDV335" s="2"/>
      <c r="KDW335" s="535">
        <f t="shared" ref="KDW335:KDZ335" si="3148">KDW302+KDW315+KDW328</f>
        <v>0</v>
      </c>
      <c r="KDX335" s="535">
        <f t="shared" si="3148"/>
        <v>0</v>
      </c>
      <c r="KDY335" s="535">
        <f t="shared" si="3148"/>
        <v>0</v>
      </c>
      <c r="KDZ335" s="535">
        <f t="shared" si="3148"/>
        <v>0</v>
      </c>
      <c r="KEA335" s="2"/>
      <c r="KEB335" s="402"/>
      <c r="KEC335" s="533" t="s">
        <v>288</v>
      </c>
      <c r="KED335" s="2"/>
      <c r="KEE335" s="535">
        <f t="shared" ref="KEE335:KEH335" si="3149">KEE302+KEE315+KEE328</f>
        <v>0</v>
      </c>
      <c r="KEF335" s="535">
        <f t="shared" si="3149"/>
        <v>0</v>
      </c>
      <c r="KEG335" s="535">
        <f t="shared" si="3149"/>
        <v>0</v>
      </c>
      <c r="KEH335" s="535">
        <f t="shared" si="3149"/>
        <v>0</v>
      </c>
      <c r="KEI335" s="2"/>
      <c r="KEJ335" s="402"/>
      <c r="KEK335" s="533" t="s">
        <v>288</v>
      </c>
      <c r="KEL335" s="2"/>
      <c r="KEM335" s="535">
        <f t="shared" ref="KEM335:KEP335" si="3150">KEM302+KEM315+KEM328</f>
        <v>0</v>
      </c>
      <c r="KEN335" s="535">
        <f t="shared" si="3150"/>
        <v>0</v>
      </c>
      <c r="KEO335" s="535">
        <f t="shared" si="3150"/>
        <v>0</v>
      </c>
      <c r="KEP335" s="535">
        <f t="shared" si="3150"/>
        <v>0</v>
      </c>
      <c r="KEQ335" s="2"/>
      <c r="KER335" s="402"/>
      <c r="KES335" s="533" t="s">
        <v>288</v>
      </c>
      <c r="KET335" s="2"/>
      <c r="KEU335" s="535">
        <f t="shared" ref="KEU335:KEX335" si="3151">KEU302+KEU315+KEU328</f>
        <v>0</v>
      </c>
      <c r="KEV335" s="535">
        <f t="shared" si="3151"/>
        <v>0</v>
      </c>
      <c r="KEW335" s="535">
        <f t="shared" si="3151"/>
        <v>0</v>
      </c>
      <c r="KEX335" s="535">
        <f t="shared" si="3151"/>
        <v>0</v>
      </c>
      <c r="KEY335" s="2"/>
      <c r="KEZ335" s="402"/>
      <c r="KFA335" s="533" t="s">
        <v>288</v>
      </c>
      <c r="KFB335" s="2"/>
      <c r="KFC335" s="535">
        <f t="shared" ref="KFC335:KFF335" si="3152">KFC302+KFC315+KFC328</f>
        <v>0</v>
      </c>
      <c r="KFD335" s="535">
        <f t="shared" si="3152"/>
        <v>0</v>
      </c>
      <c r="KFE335" s="535">
        <f t="shared" si="3152"/>
        <v>0</v>
      </c>
      <c r="KFF335" s="535">
        <f t="shared" si="3152"/>
        <v>0</v>
      </c>
      <c r="KFG335" s="2"/>
      <c r="KFH335" s="402"/>
      <c r="KFI335" s="533" t="s">
        <v>288</v>
      </c>
      <c r="KFJ335" s="2"/>
      <c r="KFK335" s="535">
        <f t="shared" ref="KFK335:KFN335" si="3153">KFK302+KFK315+KFK328</f>
        <v>0</v>
      </c>
      <c r="KFL335" s="535">
        <f t="shared" si="3153"/>
        <v>0</v>
      </c>
      <c r="KFM335" s="535">
        <f t="shared" si="3153"/>
        <v>0</v>
      </c>
      <c r="KFN335" s="535">
        <f t="shared" si="3153"/>
        <v>0</v>
      </c>
      <c r="KFO335" s="2"/>
      <c r="KFP335" s="402"/>
      <c r="KFQ335" s="533" t="s">
        <v>288</v>
      </c>
      <c r="KFR335" s="2"/>
      <c r="KFS335" s="535">
        <f t="shared" ref="KFS335:KFV335" si="3154">KFS302+KFS315+KFS328</f>
        <v>0</v>
      </c>
      <c r="KFT335" s="535">
        <f t="shared" si="3154"/>
        <v>0</v>
      </c>
      <c r="KFU335" s="535">
        <f t="shared" si="3154"/>
        <v>0</v>
      </c>
      <c r="KFV335" s="535">
        <f t="shared" si="3154"/>
        <v>0</v>
      </c>
      <c r="KFW335" s="2"/>
      <c r="KFX335" s="402"/>
      <c r="KFY335" s="533" t="s">
        <v>288</v>
      </c>
      <c r="KFZ335" s="2"/>
      <c r="KGA335" s="535">
        <f t="shared" ref="KGA335:KGD335" si="3155">KGA302+KGA315+KGA328</f>
        <v>0</v>
      </c>
      <c r="KGB335" s="535">
        <f t="shared" si="3155"/>
        <v>0</v>
      </c>
      <c r="KGC335" s="535">
        <f t="shared" si="3155"/>
        <v>0</v>
      </c>
      <c r="KGD335" s="535">
        <f t="shared" si="3155"/>
        <v>0</v>
      </c>
      <c r="KGE335" s="2"/>
      <c r="KGF335" s="402"/>
      <c r="KGG335" s="533" t="s">
        <v>288</v>
      </c>
      <c r="KGH335" s="2"/>
      <c r="KGI335" s="535">
        <f t="shared" ref="KGI335:KGL335" si="3156">KGI302+KGI315+KGI328</f>
        <v>0</v>
      </c>
      <c r="KGJ335" s="535">
        <f t="shared" si="3156"/>
        <v>0</v>
      </c>
      <c r="KGK335" s="535">
        <f t="shared" si="3156"/>
        <v>0</v>
      </c>
      <c r="KGL335" s="535">
        <f t="shared" si="3156"/>
        <v>0</v>
      </c>
      <c r="KGM335" s="2"/>
      <c r="KGN335" s="402"/>
      <c r="KGO335" s="533" t="s">
        <v>288</v>
      </c>
      <c r="KGP335" s="2"/>
      <c r="KGQ335" s="535">
        <f t="shared" ref="KGQ335:KGT335" si="3157">KGQ302+KGQ315+KGQ328</f>
        <v>0</v>
      </c>
      <c r="KGR335" s="535">
        <f t="shared" si="3157"/>
        <v>0</v>
      </c>
      <c r="KGS335" s="535">
        <f t="shared" si="3157"/>
        <v>0</v>
      </c>
      <c r="KGT335" s="535">
        <f t="shared" si="3157"/>
        <v>0</v>
      </c>
      <c r="KGU335" s="2"/>
      <c r="KGV335" s="402"/>
      <c r="KGW335" s="533" t="s">
        <v>288</v>
      </c>
      <c r="KGX335" s="2"/>
      <c r="KGY335" s="535">
        <f t="shared" ref="KGY335:KHB335" si="3158">KGY302+KGY315+KGY328</f>
        <v>0</v>
      </c>
      <c r="KGZ335" s="535">
        <f t="shared" si="3158"/>
        <v>0</v>
      </c>
      <c r="KHA335" s="535">
        <f t="shared" si="3158"/>
        <v>0</v>
      </c>
      <c r="KHB335" s="535">
        <f t="shared" si="3158"/>
        <v>0</v>
      </c>
      <c r="KHC335" s="2"/>
      <c r="KHD335" s="402"/>
      <c r="KHE335" s="533" t="s">
        <v>288</v>
      </c>
      <c r="KHF335" s="2"/>
      <c r="KHG335" s="535">
        <f t="shared" ref="KHG335:KHJ335" si="3159">KHG302+KHG315+KHG328</f>
        <v>0</v>
      </c>
      <c r="KHH335" s="535">
        <f t="shared" si="3159"/>
        <v>0</v>
      </c>
      <c r="KHI335" s="535">
        <f t="shared" si="3159"/>
        <v>0</v>
      </c>
      <c r="KHJ335" s="535">
        <f t="shared" si="3159"/>
        <v>0</v>
      </c>
      <c r="KHK335" s="2"/>
      <c r="KHL335" s="402"/>
      <c r="KHM335" s="533" t="s">
        <v>288</v>
      </c>
      <c r="KHN335" s="2"/>
      <c r="KHO335" s="535">
        <f t="shared" ref="KHO335:KHR335" si="3160">KHO302+KHO315+KHO328</f>
        <v>0</v>
      </c>
      <c r="KHP335" s="535">
        <f t="shared" si="3160"/>
        <v>0</v>
      </c>
      <c r="KHQ335" s="535">
        <f t="shared" si="3160"/>
        <v>0</v>
      </c>
      <c r="KHR335" s="535">
        <f t="shared" si="3160"/>
        <v>0</v>
      </c>
      <c r="KHS335" s="2"/>
      <c r="KHT335" s="402"/>
      <c r="KHU335" s="533" t="s">
        <v>288</v>
      </c>
      <c r="KHV335" s="2"/>
      <c r="KHW335" s="535">
        <f t="shared" ref="KHW335:KHZ335" si="3161">KHW302+KHW315+KHW328</f>
        <v>0</v>
      </c>
      <c r="KHX335" s="535">
        <f t="shared" si="3161"/>
        <v>0</v>
      </c>
      <c r="KHY335" s="535">
        <f t="shared" si="3161"/>
        <v>0</v>
      </c>
      <c r="KHZ335" s="535">
        <f t="shared" si="3161"/>
        <v>0</v>
      </c>
      <c r="KIA335" s="2"/>
      <c r="KIB335" s="402"/>
      <c r="KIC335" s="533" t="s">
        <v>288</v>
      </c>
      <c r="KID335" s="2"/>
      <c r="KIE335" s="535">
        <f t="shared" ref="KIE335:KIH335" si="3162">KIE302+KIE315+KIE328</f>
        <v>0</v>
      </c>
      <c r="KIF335" s="535">
        <f t="shared" si="3162"/>
        <v>0</v>
      </c>
      <c r="KIG335" s="535">
        <f t="shared" si="3162"/>
        <v>0</v>
      </c>
      <c r="KIH335" s="535">
        <f t="shared" si="3162"/>
        <v>0</v>
      </c>
      <c r="KII335" s="2"/>
      <c r="KIJ335" s="402"/>
      <c r="KIK335" s="533" t="s">
        <v>288</v>
      </c>
      <c r="KIL335" s="2"/>
      <c r="KIM335" s="535">
        <f t="shared" ref="KIM335:KIP335" si="3163">KIM302+KIM315+KIM328</f>
        <v>0</v>
      </c>
      <c r="KIN335" s="535">
        <f t="shared" si="3163"/>
        <v>0</v>
      </c>
      <c r="KIO335" s="535">
        <f t="shared" si="3163"/>
        <v>0</v>
      </c>
      <c r="KIP335" s="535">
        <f t="shared" si="3163"/>
        <v>0</v>
      </c>
      <c r="KIQ335" s="2"/>
      <c r="KIR335" s="402"/>
      <c r="KIS335" s="533" t="s">
        <v>288</v>
      </c>
      <c r="KIT335" s="2"/>
      <c r="KIU335" s="535">
        <f t="shared" ref="KIU335:KIX335" si="3164">KIU302+KIU315+KIU328</f>
        <v>0</v>
      </c>
      <c r="KIV335" s="535">
        <f t="shared" si="3164"/>
        <v>0</v>
      </c>
      <c r="KIW335" s="535">
        <f t="shared" si="3164"/>
        <v>0</v>
      </c>
      <c r="KIX335" s="535">
        <f t="shared" si="3164"/>
        <v>0</v>
      </c>
      <c r="KIY335" s="2"/>
      <c r="KIZ335" s="402"/>
      <c r="KJA335" s="533" t="s">
        <v>288</v>
      </c>
      <c r="KJB335" s="2"/>
      <c r="KJC335" s="535">
        <f t="shared" ref="KJC335:KJF335" si="3165">KJC302+KJC315+KJC328</f>
        <v>0</v>
      </c>
      <c r="KJD335" s="535">
        <f t="shared" si="3165"/>
        <v>0</v>
      </c>
      <c r="KJE335" s="535">
        <f t="shared" si="3165"/>
        <v>0</v>
      </c>
      <c r="KJF335" s="535">
        <f t="shared" si="3165"/>
        <v>0</v>
      </c>
      <c r="KJG335" s="2"/>
      <c r="KJH335" s="402"/>
      <c r="KJI335" s="533" t="s">
        <v>288</v>
      </c>
      <c r="KJJ335" s="2"/>
      <c r="KJK335" s="535">
        <f t="shared" ref="KJK335:KJN335" si="3166">KJK302+KJK315+KJK328</f>
        <v>0</v>
      </c>
      <c r="KJL335" s="535">
        <f t="shared" si="3166"/>
        <v>0</v>
      </c>
      <c r="KJM335" s="535">
        <f t="shared" si="3166"/>
        <v>0</v>
      </c>
      <c r="KJN335" s="535">
        <f t="shared" si="3166"/>
        <v>0</v>
      </c>
      <c r="KJO335" s="2"/>
      <c r="KJP335" s="402"/>
      <c r="KJQ335" s="533" t="s">
        <v>288</v>
      </c>
      <c r="KJR335" s="2"/>
      <c r="KJS335" s="535">
        <f t="shared" ref="KJS335:KJV335" si="3167">KJS302+KJS315+KJS328</f>
        <v>0</v>
      </c>
      <c r="KJT335" s="535">
        <f t="shared" si="3167"/>
        <v>0</v>
      </c>
      <c r="KJU335" s="535">
        <f t="shared" si="3167"/>
        <v>0</v>
      </c>
      <c r="KJV335" s="535">
        <f t="shared" si="3167"/>
        <v>0</v>
      </c>
      <c r="KJW335" s="2"/>
      <c r="KJX335" s="402"/>
      <c r="KJY335" s="533" t="s">
        <v>288</v>
      </c>
      <c r="KJZ335" s="2"/>
      <c r="KKA335" s="535">
        <f t="shared" ref="KKA335:KKD335" si="3168">KKA302+KKA315+KKA328</f>
        <v>0</v>
      </c>
      <c r="KKB335" s="535">
        <f t="shared" si="3168"/>
        <v>0</v>
      </c>
      <c r="KKC335" s="535">
        <f t="shared" si="3168"/>
        <v>0</v>
      </c>
      <c r="KKD335" s="535">
        <f t="shared" si="3168"/>
        <v>0</v>
      </c>
      <c r="KKE335" s="2"/>
      <c r="KKF335" s="402"/>
      <c r="KKG335" s="533" t="s">
        <v>288</v>
      </c>
      <c r="KKH335" s="2"/>
      <c r="KKI335" s="535">
        <f t="shared" ref="KKI335:KKL335" si="3169">KKI302+KKI315+KKI328</f>
        <v>0</v>
      </c>
      <c r="KKJ335" s="535">
        <f t="shared" si="3169"/>
        <v>0</v>
      </c>
      <c r="KKK335" s="535">
        <f t="shared" si="3169"/>
        <v>0</v>
      </c>
      <c r="KKL335" s="535">
        <f t="shared" si="3169"/>
        <v>0</v>
      </c>
      <c r="KKM335" s="2"/>
      <c r="KKN335" s="402"/>
      <c r="KKO335" s="533" t="s">
        <v>288</v>
      </c>
      <c r="KKP335" s="2"/>
      <c r="KKQ335" s="535">
        <f t="shared" ref="KKQ335:KKT335" si="3170">KKQ302+KKQ315+KKQ328</f>
        <v>0</v>
      </c>
      <c r="KKR335" s="535">
        <f t="shared" si="3170"/>
        <v>0</v>
      </c>
      <c r="KKS335" s="535">
        <f t="shared" si="3170"/>
        <v>0</v>
      </c>
      <c r="KKT335" s="535">
        <f t="shared" si="3170"/>
        <v>0</v>
      </c>
      <c r="KKU335" s="2"/>
      <c r="KKV335" s="402"/>
      <c r="KKW335" s="533" t="s">
        <v>288</v>
      </c>
      <c r="KKX335" s="2"/>
      <c r="KKY335" s="535">
        <f t="shared" ref="KKY335:KLB335" si="3171">KKY302+KKY315+KKY328</f>
        <v>0</v>
      </c>
      <c r="KKZ335" s="535">
        <f t="shared" si="3171"/>
        <v>0</v>
      </c>
      <c r="KLA335" s="535">
        <f t="shared" si="3171"/>
        <v>0</v>
      </c>
      <c r="KLB335" s="535">
        <f t="shared" si="3171"/>
        <v>0</v>
      </c>
      <c r="KLC335" s="2"/>
      <c r="KLD335" s="402"/>
      <c r="KLE335" s="533" t="s">
        <v>288</v>
      </c>
      <c r="KLF335" s="2"/>
      <c r="KLG335" s="535">
        <f t="shared" ref="KLG335:KLJ335" si="3172">KLG302+KLG315+KLG328</f>
        <v>0</v>
      </c>
      <c r="KLH335" s="535">
        <f t="shared" si="3172"/>
        <v>0</v>
      </c>
      <c r="KLI335" s="535">
        <f t="shared" si="3172"/>
        <v>0</v>
      </c>
      <c r="KLJ335" s="535">
        <f t="shared" si="3172"/>
        <v>0</v>
      </c>
      <c r="KLK335" s="2"/>
      <c r="KLL335" s="402"/>
      <c r="KLM335" s="533" t="s">
        <v>288</v>
      </c>
      <c r="KLN335" s="2"/>
      <c r="KLO335" s="535">
        <f t="shared" ref="KLO335:KLR335" si="3173">KLO302+KLO315+KLO328</f>
        <v>0</v>
      </c>
      <c r="KLP335" s="535">
        <f t="shared" si="3173"/>
        <v>0</v>
      </c>
      <c r="KLQ335" s="535">
        <f t="shared" si="3173"/>
        <v>0</v>
      </c>
      <c r="KLR335" s="535">
        <f t="shared" si="3173"/>
        <v>0</v>
      </c>
      <c r="KLS335" s="2"/>
      <c r="KLT335" s="402"/>
      <c r="KLU335" s="533" t="s">
        <v>288</v>
      </c>
      <c r="KLV335" s="2"/>
      <c r="KLW335" s="535">
        <f t="shared" ref="KLW335:KLZ335" si="3174">KLW302+KLW315+KLW328</f>
        <v>0</v>
      </c>
      <c r="KLX335" s="535">
        <f t="shared" si="3174"/>
        <v>0</v>
      </c>
      <c r="KLY335" s="535">
        <f t="shared" si="3174"/>
        <v>0</v>
      </c>
      <c r="KLZ335" s="535">
        <f t="shared" si="3174"/>
        <v>0</v>
      </c>
      <c r="KMA335" s="2"/>
      <c r="KMB335" s="402"/>
      <c r="KMC335" s="533" t="s">
        <v>288</v>
      </c>
      <c r="KMD335" s="2"/>
      <c r="KME335" s="535">
        <f t="shared" ref="KME335:KMH335" si="3175">KME302+KME315+KME328</f>
        <v>0</v>
      </c>
      <c r="KMF335" s="535">
        <f t="shared" si="3175"/>
        <v>0</v>
      </c>
      <c r="KMG335" s="535">
        <f t="shared" si="3175"/>
        <v>0</v>
      </c>
      <c r="KMH335" s="535">
        <f t="shared" si="3175"/>
        <v>0</v>
      </c>
      <c r="KMI335" s="2"/>
      <c r="KMJ335" s="402"/>
      <c r="KMK335" s="533" t="s">
        <v>288</v>
      </c>
      <c r="KML335" s="2"/>
      <c r="KMM335" s="535">
        <f t="shared" ref="KMM335:KMP335" si="3176">KMM302+KMM315+KMM328</f>
        <v>0</v>
      </c>
      <c r="KMN335" s="535">
        <f t="shared" si="3176"/>
        <v>0</v>
      </c>
      <c r="KMO335" s="535">
        <f t="shared" si="3176"/>
        <v>0</v>
      </c>
      <c r="KMP335" s="535">
        <f t="shared" si="3176"/>
        <v>0</v>
      </c>
      <c r="KMQ335" s="2"/>
      <c r="KMR335" s="402"/>
      <c r="KMS335" s="533" t="s">
        <v>288</v>
      </c>
      <c r="KMT335" s="2"/>
      <c r="KMU335" s="535">
        <f t="shared" ref="KMU335:KMX335" si="3177">KMU302+KMU315+KMU328</f>
        <v>0</v>
      </c>
      <c r="KMV335" s="535">
        <f t="shared" si="3177"/>
        <v>0</v>
      </c>
      <c r="KMW335" s="535">
        <f t="shared" si="3177"/>
        <v>0</v>
      </c>
      <c r="KMX335" s="535">
        <f t="shared" si="3177"/>
        <v>0</v>
      </c>
      <c r="KMY335" s="2"/>
      <c r="KMZ335" s="402"/>
      <c r="KNA335" s="533" t="s">
        <v>288</v>
      </c>
      <c r="KNB335" s="2"/>
      <c r="KNC335" s="535">
        <f t="shared" ref="KNC335:KNF335" si="3178">KNC302+KNC315+KNC328</f>
        <v>0</v>
      </c>
      <c r="KND335" s="535">
        <f t="shared" si="3178"/>
        <v>0</v>
      </c>
      <c r="KNE335" s="535">
        <f t="shared" si="3178"/>
        <v>0</v>
      </c>
      <c r="KNF335" s="535">
        <f t="shared" si="3178"/>
        <v>0</v>
      </c>
      <c r="KNG335" s="2"/>
      <c r="KNH335" s="402"/>
      <c r="KNI335" s="533" t="s">
        <v>288</v>
      </c>
      <c r="KNJ335" s="2"/>
      <c r="KNK335" s="535">
        <f t="shared" ref="KNK335:KNN335" si="3179">KNK302+KNK315+KNK328</f>
        <v>0</v>
      </c>
      <c r="KNL335" s="535">
        <f t="shared" si="3179"/>
        <v>0</v>
      </c>
      <c r="KNM335" s="535">
        <f t="shared" si="3179"/>
        <v>0</v>
      </c>
      <c r="KNN335" s="535">
        <f t="shared" si="3179"/>
        <v>0</v>
      </c>
      <c r="KNO335" s="2"/>
      <c r="KNP335" s="402"/>
      <c r="KNQ335" s="533" t="s">
        <v>288</v>
      </c>
      <c r="KNR335" s="2"/>
      <c r="KNS335" s="535">
        <f t="shared" ref="KNS335:KNV335" si="3180">KNS302+KNS315+KNS328</f>
        <v>0</v>
      </c>
      <c r="KNT335" s="535">
        <f t="shared" si="3180"/>
        <v>0</v>
      </c>
      <c r="KNU335" s="535">
        <f t="shared" si="3180"/>
        <v>0</v>
      </c>
      <c r="KNV335" s="535">
        <f t="shared" si="3180"/>
        <v>0</v>
      </c>
      <c r="KNW335" s="2"/>
      <c r="KNX335" s="402"/>
      <c r="KNY335" s="533" t="s">
        <v>288</v>
      </c>
      <c r="KNZ335" s="2"/>
      <c r="KOA335" s="535">
        <f t="shared" ref="KOA335:KOD335" si="3181">KOA302+KOA315+KOA328</f>
        <v>0</v>
      </c>
      <c r="KOB335" s="535">
        <f t="shared" si="3181"/>
        <v>0</v>
      </c>
      <c r="KOC335" s="535">
        <f t="shared" si="3181"/>
        <v>0</v>
      </c>
      <c r="KOD335" s="535">
        <f t="shared" si="3181"/>
        <v>0</v>
      </c>
      <c r="KOE335" s="2"/>
      <c r="KOF335" s="402"/>
      <c r="KOG335" s="533" t="s">
        <v>288</v>
      </c>
      <c r="KOH335" s="2"/>
      <c r="KOI335" s="535">
        <f t="shared" ref="KOI335:KOL335" si="3182">KOI302+KOI315+KOI328</f>
        <v>0</v>
      </c>
      <c r="KOJ335" s="535">
        <f t="shared" si="3182"/>
        <v>0</v>
      </c>
      <c r="KOK335" s="535">
        <f t="shared" si="3182"/>
        <v>0</v>
      </c>
      <c r="KOL335" s="535">
        <f t="shared" si="3182"/>
        <v>0</v>
      </c>
      <c r="KOM335" s="2"/>
      <c r="KON335" s="402"/>
      <c r="KOO335" s="533" t="s">
        <v>288</v>
      </c>
      <c r="KOP335" s="2"/>
      <c r="KOQ335" s="535">
        <f t="shared" ref="KOQ335:KOT335" si="3183">KOQ302+KOQ315+KOQ328</f>
        <v>0</v>
      </c>
      <c r="KOR335" s="535">
        <f t="shared" si="3183"/>
        <v>0</v>
      </c>
      <c r="KOS335" s="535">
        <f t="shared" si="3183"/>
        <v>0</v>
      </c>
      <c r="KOT335" s="535">
        <f t="shared" si="3183"/>
        <v>0</v>
      </c>
      <c r="KOU335" s="2"/>
      <c r="KOV335" s="402"/>
      <c r="KOW335" s="533" t="s">
        <v>288</v>
      </c>
      <c r="KOX335" s="2"/>
      <c r="KOY335" s="535">
        <f t="shared" ref="KOY335:KPB335" si="3184">KOY302+KOY315+KOY328</f>
        <v>0</v>
      </c>
      <c r="KOZ335" s="535">
        <f t="shared" si="3184"/>
        <v>0</v>
      </c>
      <c r="KPA335" s="535">
        <f t="shared" si="3184"/>
        <v>0</v>
      </c>
      <c r="KPB335" s="535">
        <f t="shared" si="3184"/>
        <v>0</v>
      </c>
      <c r="KPC335" s="2"/>
      <c r="KPD335" s="402"/>
      <c r="KPE335" s="533" t="s">
        <v>288</v>
      </c>
      <c r="KPF335" s="2"/>
      <c r="KPG335" s="535">
        <f t="shared" ref="KPG335:KPJ335" si="3185">KPG302+KPG315+KPG328</f>
        <v>0</v>
      </c>
      <c r="KPH335" s="535">
        <f t="shared" si="3185"/>
        <v>0</v>
      </c>
      <c r="KPI335" s="535">
        <f t="shared" si="3185"/>
        <v>0</v>
      </c>
      <c r="KPJ335" s="535">
        <f t="shared" si="3185"/>
        <v>0</v>
      </c>
      <c r="KPK335" s="2"/>
      <c r="KPL335" s="402"/>
      <c r="KPM335" s="533" t="s">
        <v>288</v>
      </c>
      <c r="KPN335" s="2"/>
      <c r="KPO335" s="535">
        <f t="shared" ref="KPO335:KPR335" si="3186">KPO302+KPO315+KPO328</f>
        <v>0</v>
      </c>
      <c r="KPP335" s="535">
        <f t="shared" si="3186"/>
        <v>0</v>
      </c>
      <c r="KPQ335" s="535">
        <f t="shared" si="3186"/>
        <v>0</v>
      </c>
      <c r="KPR335" s="535">
        <f t="shared" si="3186"/>
        <v>0</v>
      </c>
      <c r="KPS335" s="2"/>
      <c r="KPT335" s="402"/>
      <c r="KPU335" s="533" t="s">
        <v>288</v>
      </c>
      <c r="KPV335" s="2"/>
      <c r="KPW335" s="535">
        <f t="shared" ref="KPW335:KPZ335" si="3187">KPW302+KPW315+KPW328</f>
        <v>0</v>
      </c>
      <c r="KPX335" s="535">
        <f t="shared" si="3187"/>
        <v>0</v>
      </c>
      <c r="KPY335" s="535">
        <f t="shared" si="3187"/>
        <v>0</v>
      </c>
      <c r="KPZ335" s="535">
        <f t="shared" si="3187"/>
        <v>0</v>
      </c>
      <c r="KQA335" s="2"/>
      <c r="KQB335" s="402"/>
      <c r="KQC335" s="533" t="s">
        <v>288</v>
      </c>
      <c r="KQD335" s="2"/>
      <c r="KQE335" s="535">
        <f t="shared" ref="KQE335:KQH335" si="3188">KQE302+KQE315+KQE328</f>
        <v>0</v>
      </c>
      <c r="KQF335" s="535">
        <f t="shared" si="3188"/>
        <v>0</v>
      </c>
      <c r="KQG335" s="535">
        <f t="shared" si="3188"/>
        <v>0</v>
      </c>
      <c r="KQH335" s="535">
        <f t="shared" si="3188"/>
        <v>0</v>
      </c>
      <c r="KQI335" s="2"/>
      <c r="KQJ335" s="402"/>
      <c r="KQK335" s="533" t="s">
        <v>288</v>
      </c>
      <c r="KQL335" s="2"/>
      <c r="KQM335" s="535">
        <f t="shared" ref="KQM335:KQP335" si="3189">KQM302+KQM315+KQM328</f>
        <v>0</v>
      </c>
      <c r="KQN335" s="535">
        <f t="shared" si="3189"/>
        <v>0</v>
      </c>
      <c r="KQO335" s="535">
        <f t="shared" si="3189"/>
        <v>0</v>
      </c>
      <c r="KQP335" s="535">
        <f t="shared" si="3189"/>
        <v>0</v>
      </c>
      <c r="KQQ335" s="2"/>
      <c r="KQR335" s="402"/>
      <c r="KQS335" s="533" t="s">
        <v>288</v>
      </c>
      <c r="KQT335" s="2"/>
      <c r="KQU335" s="535">
        <f t="shared" ref="KQU335:KQX335" si="3190">KQU302+KQU315+KQU328</f>
        <v>0</v>
      </c>
      <c r="KQV335" s="535">
        <f t="shared" si="3190"/>
        <v>0</v>
      </c>
      <c r="KQW335" s="535">
        <f t="shared" si="3190"/>
        <v>0</v>
      </c>
      <c r="KQX335" s="535">
        <f t="shared" si="3190"/>
        <v>0</v>
      </c>
      <c r="KQY335" s="2"/>
      <c r="KQZ335" s="402"/>
      <c r="KRA335" s="533" t="s">
        <v>288</v>
      </c>
      <c r="KRB335" s="2"/>
      <c r="KRC335" s="535">
        <f t="shared" ref="KRC335:KRF335" si="3191">KRC302+KRC315+KRC328</f>
        <v>0</v>
      </c>
      <c r="KRD335" s="535">
        <f t="shared" si="3191"/>
        <v>0</v>
      </c>
      <c r="KRE335" s="535">
        <f t="shared" si="3191"/>
        <v>0</v>
      </c>
      <c r="KRF335" s="535">
        <f t="shared" si="3191"/>
        <v>0</v>
      </c>
      <c r="KRG335" s="2"/>
      <c r="KRH335" s="402"/>
      <c r="KRI335" s="533" t="s">
        <v>288</v>
      </c>
      <c r="KRJ335" s="2"/>
      <c r="KRK335" s="535">
        <f t="shared" ref="KRK335:KRN335" si="3192">KRK302+KRK315+KRK328</f>
        <v>0</v>
      </c>
      <c r="KRL335" s="535">
        <f t="shared" si="3192"/>
        <v>0</v>
      </c>
      <c r="KRM335" s="535">
        <f t="shared" si="3192"/>
        <v>0</v>
      </c>
      <c r="KRN335" s="535">
        <f t="shared" si="3192"/>
        <v>0</v>
      </c>
      <c r="KRO335" s="2"/>
      <c r="KRP335" s="402"/>
      <c r="KRQ335" s="533" t="s">
        <v>288</v>
      </c>
      <c r="KRR335" s="2"/>
      <c r="KRS335" s="535">
        <f t="shared" ref="KRS335:KRV335" si="3193">KRS302+KRS315+KRS328</f>
        <v>0</v>
      </c>
      <c r="KRT335" s="535">
        <f t="shared" si="3193"/>
        <v>0</v>
      </c>
      <c r="KRU335" s="535">
        <f t="shared" si="3193"/>
        <v>0</v>
      </c>
      <c r="KRV335" s="535">
        <f t="shared" si="3193"/>
        <v>0</v>
      </c>
      <c r="KRW335" s="2"/>
      <c r="KRX335" s="402"/>
      <c r="KRY335" s="533" t="s">
        <v>288</v>
      </c>
      <c r="KRZ335" s="2"/>
      <c r="KSA335" s="535">
        <f t="shared" ref="KSA335:KSD335" si="3194">KSA302+KSA315+KSA328</f>
        <v>0</v>
      </c>
      <c r="KSB335" s="535">
        <f t="shared" si="3194"/>
        <v>0</v>
      </c>
      <c r="KSC335" s="535">
        <f t="shared" si="3194"/>
        <v>0</v>
      </c>
      <c r="KSD335" s="535">
        <f t="shared" si="3194"/>
        <v>0</v>
      </c>
      <c r="KSE335" s="2"/>
      <c r="KSF335" s="402"/>
      <c r="KSG335" s="533" t="s">
        <v>288</v>
      </c>
      <c r="KSH335" s="2"/>
      <c r="KSI335" s="535">
        <f t="shared" ref="KSI335:KSL335" si="3195">KSI302+KSI315+KSI328</f>
        <v>0</v>
      </c>
      <c r="KSJ335" s="535">
        <f t="shared" si="3195"/>
        <v>0</v>
      </c>
      <c r="KSK335" s="535">
        <f t="shared" si="3195"/>
        <v>0</v>
      </c>
      <c r="KSL335" s="535">
        <f t="shared" si="3195"/>
        <v>0</v>
      </c>
      <c r="KSM335" s="2"/>
      <c r="KSN335" s="402"/>
      <c r="KSO335" s="533" t="s">
        <v>288</v>
      </c>
      <c r="KSP335" s="2"/>
      <c r="KSQ335" s="535">
        <f t="shared" ref="KSQ335:KST335" si="3196">KSQ302+KSQ315+KSQ328</f>
        <v>0</v>
      </c>
      <c r="KSR335" s="535">
        <f t="shared" si="3196"/>
        <v>0</v>
      </c>
      <c r="KSS335" s="535">
        <f t="shared" si="3196"/>
        <v>0</v>
      </c>
      <c r="KST335" s="535">
        <f t="shared" si="3196"/>
        <v>0</v>
      </c>
      <c r="KSU335" s="2"/>
      <c r="KSV335" s="402"/>
      <c r="KSW335" s="533" t="s">
        <v>288</v>
      </c>
      <c r="KSX335" s="2"/>
      <c r="KSY335" s="535">
        <f t="shared" ref="KSY335:KTB335" si="3197">KSY302+KSY315+KSY328</f>
        <v>0</v>
      </c>
      <c r="KSZ335" s="535">
        <f t="shared" si="3197"/>
        <v>0</v>
      </c>
      <c r="KTA335" s="535">
        <f t="shared" si="3197"/>
        <v>0</v>
      </c>
      <c r="KTB335" s="535">
        <f t="shared" si="3197"/>
        <v>0</v>
      </c>
      <c r="KTC335" s="2"/>
      <c r="KTD335" s="402"/>
      <c r="KTE335" s="533" t="s">
        <v>288</v>
      </c>
      <c r="KTF335" s="2"/>
      <c r="KTG335" s="535">
        <f t="shared" ref="KTG335:KTJ335" si="3198">KTG302+KTG315+KTG328</f>
        <v>0</v>
      </c>
      <c r="KTH335" s="535">
        <f t="shared" si="3198"/>
        <v>0</v>
      </c>
      <c r="KTI335" s="535">
        <f t="shared" si="3198"/>
        <v>0</v>
      </c>
      <c r="KTJ335" s="535">
        <f t="shared" si="3198"/>
        <v>0</v>
      </c>
      <c r="KTK335" s="2"/>
      <c r="KTL335" s="402"/>
      <c r="KTM335" s="533" t="s">
        <v>288</v>
      </c>
      <c r="KTN335" s="2"/>
      <c r="KTO335" s="535">
        <f t="shared" ref="KTO335:KTR335" si="3199">KTO302+KTO315+KTO328</f>
        <v>0</v>
      </c>
      <c r="KTP335" s="535">
        <f t="shared" si="3199"/>
        <v>0</v>
      </c>
      <c r="KTQ335" s="535">
        <f t="shared" si="3199"/>
        <v>0</v>
      </c>
      <c r="KTR335" s="535">
        <f t="shared" si="3199"/>
        <v>0</v>
      </c>
      <c r="KTS335" s="2"/>
      <c r="KTT335" s="402"/>
      <c r="KTU335" s="533" t="s">
        <v>288</v>
      </c>
      <c r="KTV335" s="2"/>
      <c r="KTW335" s="535">
        <f t="shared" ref="KTW335:KTZ335" si="3200">KTW302+KTW315+KTW328</f>
        <v>0</v>
      </c>
      <c r="KTX335" s="535">
        <f t="shared" si="3200"/>
        <v>0</v>
      </c>
      <c r="KTY335" s="535">
        <f t="shared" si="3200"/>
        <v>0</v>
      </c>
      <c r="KTZ335" s="535">
        <f t="shared" si="3200"/>
        <v>0</v>
      </c>
      <c r="KUA335" s="2"/>
      <c r="KUB335" s="402"/>
      <c r="KUC335" s="533" t="s">
        <v>288</v>
      </c>
      <c r="KUD335" s="2"/>
      <c r="KUE335" s="535">
        <f t="shared" ref="KUE335:KUH335" si="3201">KUE302+KUE315+KUE328</f>
        <v>0</v>
      </c>
      <c r="KUF335" s="535">
        <f t="shared" si="3201"/>
        <v>0</v>
      </c>
      <c r="KUG335" s="535">
        <f t="shared" si="3201"/>
        <v>0</v>
      </c>
      <c r="KUH335" s="535">
        <f t="shared" si="3201"/>
        <v>0</v>
      </c>
      <c r="KUI335" s="2"/>
      <c r="KUJ335" s="402"/>
      <c r="KUK335" s="533" t="s">
        <v>288</v>
      </c>
      <c r="KUL335" s="2"/>
      <c r="KUM335" s="535">
        <f t="shared" ref="KUM335:KUP335" si="3202">KUM302+KUM315+KUM328</f>
        <v>0</v>
      </c>
      <c r="KUN335" s="535">
        <f t="shared" si="3202"/>
        <v>0</v>
      </c>
      <c r="KUO335" s="535">
        <f t="shared" si="3202"/>
        <v>0</v>
      </c>
      <c r="KUP335" s="535">
        <f t="shared" si="3202"/>
        <v>0</v>
      </c>
      <c r="KUQ335" s="2"/>
      <c r="KUR335" s="402"/>
      <c r="KUS335" s="533" t="s">
        <v>288</v>
      </c>
      <c r="KUT335" s="2"/>
      <c r="KUU335" s="535">
        <f t="shared" ref="KUU335:KUX335" si="3203">KUU302+KUU315+KUU328</f>
        <v>0</v>
      </c>
      <c r="KUV335" s="535">
        <f t="shared" si="3203"/>
        <v>0</v>
      </c>
      <c r="KUW335" s="535">
        <f t="shared" si="3203"/>
        <v>0</v>
      </c>
      <c r="KUX335" s="535">
        <f t="shared" si="3203"/>
        <v>0</v>
      </c>
      <c r="KUY335" s="2"/>
      <c r="KUZ335" s="402"/>
      <c r="KVA335" s="533" t="s">
        <v>288</v>
      </c>
      <c r="KVB335" s="2"/>
      <c r="KVC335" s="535">
        <f t="shared" ref="KVC335:KVF335" si="3204">KVC302+KVC315+KVC328</f>
        <v>0</v>
      </c>
      <c r="KVD335" s="535">
        <f t="shared" si="3204"/>
        <v>0</v>
      </c>
      <c r="KVE335" s="535">
        <f t="shared" si="3204"/>
        <v>0</v>
      </c>
      <c r="KVF335" s="535">
        <f t="shared" si="3204"/>
        <v>0</v>
      </c>
      <c r="KVG335" s="2"/>
      <c r="KVH335" s="402"/>
      <c r="KVI335" s="533" t="s">
        <v>288</v>
      </c>
      <c r="KVJ335" s="2"/>
      <c r="KVK335" s="535">
        <f t="shared" ref="KVK335:KVN335" si="3205">KVK302+KVK315+KVK328</f>
        <v>0</v>
      </c>
      <c r="KVL335" s="535">
        <f t="shared" si="3205"/>
        <v>0</v>
      </c>
      <c r="KVM335" s="535">
        <f t="shared" si="3205"/>
        <v>0</v>
      </c>
      <c r="KVN335" s="535">
        <f t="shared" si="3205"/>
        <v>0</v>
      </c>
      <c r="KVO335" s="2"/>
      <c r="KVP335" s="402"/>
      <c r="KVQ335" s="533" t="s">
        <v>288</v>
      </c>
      <c r="KVR335" s="2"/>
      <c r="KVS335" s="535">
        <f t="shared" ref="KVS335:KVV335" si="3206">KVS302+KVS315+KVS328</f>
        <v>0</v>
      </c>
      <c r="KVT335" s="535">
        <f t="shared" si="3206"/>
        <v>0</v>
      </c>
      <c r="KVU335" s="535">
        <f t="shared" si="3206"/>
        <v>0</v>
      </c>
      <c r="KVV335" s="535">
        <f t="shared" si="3206"/>
        <v>0</v>
      </c>
      <c r="KVW335" s="2"/>
      <c r="KVX335" s="402"/>
      <c r="KVY335" s="533" t="s">
        <v>288</v>
      </c>
      <c r="KVZ335" s="2"/>
      <c r="KWA335" s="535">
        <f t="shared" ref="KWA335:KWD335" si="3207">KWA302+KWA315+KWA328</f>
        <v>0</v>
      </c>
      <c r="KWB335" s="535">
        <f t="shared" si="3207"/>
        <v>0</v>
      </c>
      <c r="KWC335" s="535">
        <f t="shared" si="3207"/>
        <v>0</v>
      </c>
      <c r="KWD335" s="535">
        <f t="shared" si="3207"/>
        <v>0</v>
      </c>
      <c r="KWE335" s="2"/>
      <c r="KWF335" s="402"/>
      <c r="KWG335" s="533" t="s">
        <v>288</v>
      </c>
      <c r="KWH335" s="2"/>
      <c r="KWI335" s="535">
        <f t="shared" ref="KWI335:KWL335" si="3208">KWI302+KWI315+KWI328</f>
        <v>0</v>
      </c>
      <c r="KWJ335" s="535">
        <f t="shared" si="3208"/>
        <v>0</v>
      </c>
      <c r="KWK335" s="535">
        <f t="shared" si="3208"/>
        <v>0</v>
      </c>
      <c r="KWL335" s="535">
        <f t="shared" si="3208"/>
        <v>0</v>
      </c>
      <c r="KWM335" s="2"/>
      <c r="KWN335" s="402"/>
      <c r="KWO335" s="533" t="s">
        <v>288</v>
      </c>
      <c r="KWP335" s="2"/>
      <c r="KWQ335" s="535">
        <f t="shared" ref="KWQ335:KWT335" si="3209">KWQ302+KWQ315+KWQ328</f>
        <v>0</v>
      </c>
      <c r="KWR335" s="535">
        <f t="shared" si="3209"/>
        <v>0</v>
      </c>
      <c r="KWS335" s="535">
        <f t="shared" si="3209"/>
        <v>0</v>
      </c>
      <c r="KWT335" s="535">
        <f t="shared" si="3209"/>
        <v>0</v>
      </c>
      <c r="KWU335" s="2"/>
      <c r="KWV335" s="402"/>
      <c r="KWW335" s="533" t="s">
        <v>288</v>
      </c>
      <c r="KWX335" s="2"/>
      <c r="KWY335" s="535">
        <f t="shared" ref="KWY335:KXB335" si="3210">KWY302+KWY315+KWY328</f>
        <v>0</v>
      </c>
      <c r="KWZ335" s="535">
        <f t="shared" si="3210"/>
        <v>0</v>
      </c>
      <c r="KXA335" s="535">
        <f t="shared" si="3210"/>
        <v>0</v>
      </c>
      <c r="KXB335" s="535">
        <f t="shared" si="3210"/>
        <v>0</v>
      </c>
      <c r="KXC335" s="2"/>
      <c r="KXD335" s="402"/>
      <c r="KXE335" s="533" t="s">
        <v>288</v>
      </c>
      <c r="KXF335" s="2"/>
      <c r="KXG335" s="535">
        <f t="shared" ref="KXG335:KXJ335" si="3211">KXG302+KXG315+KXG328</f>
        <v>0</v>
      </c>
      <c r="KXH335" s="535">
        <f t="shared" si="3211"/>
        <v>0</v>
      </c>
      <c r="KXI335" s="535">
        <f t="shared" si="3211"/>
        <v>0</v>
      </c>
      <c r="KXJ335" s="535">
        <f t="shared" si="3211"/>
        <v>0</v>
      </c>
      <c r="KXK335" s="2"/>
      <c r="KXL335" s="402"/>
      <c r="KXM335" s="533" t="s">
        <v>288</v>
      </c>
      <c r="KXN335" s="2"/>
      <c r="KXO335" s="535">
        <f t="shared" ref="KXO335:KXR335" si="3212">KXO302+KXO315+KXO328</f>
        <v>0</v>
      </c>
      <c r="KXP335" s="535">
        <f t="shared" si="3212"/>
        <v>0</v>
      </c>
      <c r="KXQ335" s="535">
        <f t="shared" si="3212"/>
        <v>0</v>
      </c>
      <c r="KXR335" s="535">
        <f t="shared" si="3212"/>
        <v>0</v>
      </c>
      <c r="KXS335" s="2"/>
      <c r="KXT335" s="402"/>
      <c r="KXU335" s="533" t="s">
        <v>288</v>
      </c>
      <c r="KXV335" s="2"/>
      <c r="KXW335" s="535">
        <f t="shared" ref="KXW335:KXZ335" si="3213">KXW302+KXW315+KXW328</f>
        <v>0</v>
      </c>
      <c r="KXX335" s="535">
        <f t="shared" si="3213"/>
        <v>0</v>
      </c>
      <c r="KXY335" s="535">
        <f t="shared" si="3213"/>
        <v>0</v>
      </c>
      <c r="KXZ335" s="535">
        <f t="shared" si="3213"/>
        <v>0</v>
      </c>
      <c r="KYA335" s="2"/>
      <c r="KYB335" s="402"/>
      <c r="KYC335" s="533" t="s">
        <v>288</v>
      </c>
      <c r="KYD335" s="2"/>
      <c r="KYE335" s="535">
        <f t="shared" ref="KYE335:KYH335" si="3214">KYE302+KYE315+KYE328</f>
        <v>0</v>
      </c>
      <c r="KYF335" s="535">
        <f t="shared" si="3214"/>
        <v>0</v>
      </c>
      <c r="KYG335" s="535">
        <f t="shared" si="3214"/>
        <v>0</v>
      </c>
      <c r="KYH335" s="535">
        <f t="shared" si="3214"/>
        <v>0</v>
      </c>
      <c r="KYI335" s="2"/>
      <c r="KYJ335" s="402"/>
      <c r="KYK335" s="533" t="s">
        <v>288</v>
      </c>
      <c r="KYL335" s="2"/>
      <c r="KYM335" s="535">
        <f t="shared" ref="KYM335:KYP335" si="3215">KYM302+KYM315+KYM328</f>
        <v>0</v>
      </c>
      <c r="KYN335" s="535">
        <f t="shared" si="3215"/>
        <v>0</v>
      </c>
      <c r="KYO335" s="535">
        <f t="shared" si="3215"/>
        <v>0</v>
      </c>
      <c r="KYP335" s="535">
        <f t="shared" si="3215"/>
        <v>0</v>
      </c>
      <c r="KYQ335" s="2"/>
      <c r="KYR335" s="402"/>
      <c r="KYS335" s="533" t="s">
        <v>288</v>
      </c>
      <c r="KYT335" s="2"/>
      <c r="KYU335" s="535">
        <f t="shared" ref="KYU335:KYX335" si="3216">KYU302+KYU315+KYU328</f>
        <v>0</v>
      </c>
      <c r="KYV335" s="535">
        <f t="shared" si="3216"/>
        <v>0</v>
      </c>
      <c r="KYW335" s="535">
        <f t="shared" si="3216"/>
        <v>0</v>
      </c>
      <c r="KYX335" s="535">
        <f t="shared" si="3216"/>
        <v>0</v>
      </c>
      <c r="KYY335" s="2"/>
      <c r="KYZ335" s="402"/>
      <c r="KZA335" s="533" t="s">
        <v>288</v>
      </c>
      <c r="KZB335" s="2"/>
      <c r="KZC335" s="535">
        <f t="shared" ref="KZC335:KZF335" si="3217">KZC302+KZC315+KZC328</f>
        <v>0</v>
      </c>
      <c r="KZD335" s="535">
        <f t="shared" si="3217"/>
        <v>0</v>
      </c>
      <c r="KZE335" s="535">
        <f t="shared" si="3217"/>
        <v>0</v>
      </c>
      <c r="KZF335" s="535">
        <f t="shared" si="3217"/>
        <v>0</v>
      </c>
      <c r="KZG335" s="2"/>
      <c r="KZH335" s="402"/>
      <c r="KZI335" s="533" t="s">
        <v>288</v>
      </c>
      <c r="KZJ335" s="2"/>
      <c r="KZK335" s="535">
        <f t="shared" ref="KZK335:KZN335" si="3218">KZK302+KZK315+KZK328</f>
        <v>0</v>
      </c>
      <c r="KZL335" s="535">
        <f t="shared" si="3218"/>
        <v>0</v>
      </c>
      <c r="KZM335" s="535">
        <f t="shared" si="3218"/>
        <v>0</v>
      </c>
      <c r="KZN335" s="535">
        <f t="shared" si="3218"/>
        <v>0</v>
      </c>
      <c r="KZO335" s="2"/>
      <c r="KZP335" s="402"/>
      <c r="KZQ335" s="533" t="s">
        <v>288</v>
      </c>
      <c r="KZR335" s="2"/>
      <c r="KZS335" s="535">
        <f t="shared" ref="KZS335:KZV335" si="3219">KZS302+KZS315+KZS328</f>
        <v>0</v>
      </c>
      <c r="KZT335" s="535">
        <f t="shared" si="3219"/>
        <v>0</v>
      </c>
      <c r="KZU335" s="535">
        <f t="shared" si="3219"/>
        <v>0</v>
      </c>
      <c r="KZV335" s="535">
        <f t="shared" si="3219"/>
        <v>0</v>
      </c>
      <c r="KZW335" s="2"/>
      <c r="KZX335" s="402"/>
      <c r="KZY335" s="533" t="s">
        <v>288</v>
      </c>
      <c r="KZZ335" s="2"/>
      <c r="LAA335" s="535">
        <f t="shared" ref="LAA335:LAD335" si="3220">LAA302+LAA315+LAA328</f>
        <v>0</v>
      </c>
      <c r="LAB335" s="535">
        <f t="shared" si="3220"/>
        <v>0</v>
      </c>
      <c r="LAC335" s="535">
        <f t="shared" si="3220"/>
        <v>0</v>
      </c>
      <c r="LAD335" s="535">
        <f t="shared" si="3220"/>
        <v>0</v>
      </c>
      <c r="LAE335" s="2"/>
      <c r="LAF335" s="402"/>
      <c r="LAG335" s="533" t="s">
        <v>288</v>
      </c>
      <c r="LAH335" s="2"/>
      <c r="LAI335" s="535">
        <f t="shared" ref="LAI335:LAL335" si="3221">LAI302+LAI315+LAI328</f>
        <v>0</v>
      </c>
      <c r="LAJ335" s="535">
        <f t="shared" si="3221"/>
        <v>0</v>
      </c>
      <c r="LAK335" s="535">
        <f t="shared" si="3221"/>
        <v>0</v>
      </c>
      <c r="LAL335" s="535">
        <f t="shared" si="3221"/>
        <v>0</v>
      </c>
      <c r="LAM335" s="2"/>
      <c r="LAN335" s="402"/>
      <c r="LAO335" s="533" t="s">
        <v>288</v>
      </c>
      <c r="LAP335" s="2"/>
      <c r="LAQ335" s="535">
        <f t="shared" ref="LAQ335:LAT335" si="3222">LAQ302+LAQ315+LAQ328</f>
        <v>0</v>
      </c>
      <c r="LAR335" s="535">
        <f t="shared" si="3222"/>
        <v>0</v>
      </c>
      <c r="LAS335" s="535">
        <f t="shared" si="3222"/>
        <v>0</v>
      </c>
      <c r="LAT335" s="535">
        <f t="shared" si="3222"/>
        <v>0</v>
      </c>
      <c r="LAU335" s="2"/>
      <c r="LAV335" s="402"/>
      <c r="LAW335" s="533" t="s">
        <v>288</v>
      </c>
      <c r="LAX335" s="2"/>
      <c r="LAY335" s="535">
        <f t="shared" ref="LAY335:LBB335" si="3223">LAY302+LAY315+LAY328</f>
        <v>0</v>
      </c>
      <c r="LAZ335" s="535">
        <f t="shared" si="3223"/>
        <v>0</v>
      </c>
      <c r="LBA335" s="535">
        <f t="shared" si="3223"/>
        <v>0</v>
      </c>
      <c r="LBB335" s="535">
        <f t="shared" si="3223"/>
        <v>0</v>
      </c>
      <c r="LBC335" s="2"/>
      <c r="LBD335" s="402"/>
      <c r="LBE335" s="533" t="s">
        <v>288</v>
      </c>
      <c r="LBF335" s="2"/>
      <c r="LBG335" s="535">
        <f t="shared" ref="LBG335:LBJ335" si="3224">LBG302+LBG315+LBG328</f>
        <v>0</v>
      </c>
      <c r="LBH335" s="535">
        <f t="shared" si="3224"/>
        <v>0</v>
      </c>
      <c r="LBI335" s="535">
        <f t="shared" si="3224"/>
        <v>0</v>
      </c>
      <c r="LBJ335" s="535">
        <f t="shared" si="3224"/>
        <v>0</v>
      </c>
      <c r="LBK335" s="2"/>
      <c r="LBL335" s="402"/>
      <c r="LBM335" s="533" t="s">
        <v>288</v>
      </c>
      <c r="LBN335" s="2"/>
      <c r="LBO335" s="535">
        <f t="shared" ref="LBO335:LBR335" si="3225">LBO302+LBO315+LBO328</f>
        <v>0</v>
      </c>
      <c r="LBP335" s="535">
        <f t="shared" si="3225"/>
        <v>0</v>
      </c>
      <c r="LBQ335" s="535">
        <f t="shared" si="3225"/>
        <v>0</v>
      </c>
      <c r="LBR335" s="535">
        <f t="shared" si="3225"/>
        <v>0</v>
      </c>
      <c r="LBS335" s="2"/>
      <c r="LBT335" s="402"/>
      <c r="LBU335" s="533" t="s">
        <v>288</v>
      </c>
      <c r="LBV335" s="2"/>
      <c r="LBW335" s="535">
        <f t="shared" ref="LBW335:LBZ335" si="3226">LBW302+LBW315+LBW328</f>
        <v>0</v>
      </c>
      <c r="LBX335" s="535">
        <f t="shared" si="3226"/>
        <v>0</v>
      </c>
      <c r="LBY335" s="535">
        <f t="shared" si="3226"/>
        <v>0</v>
      </c>
      <c r="LBZ335" s="535">
        <f t="shared" si="3226"/>
        <v>0</v>
      </c>
      <c r="LCA335" s="2"/>
      <c r="LCB335" s="402"/>
      <c r="LCC335" s="533" t="s">
        <v>288</v>
      </c>
      <c r="LCD335" s="2"/>
      <c r="LCE335" s="535">
        <f t="shared" ref="LCE335:LCH335" si="3227">LCE302+LCE315+LCE328</f>
        <v>0</v>
      </c>
      <c r="LCF335" s="535">
        <f t="shared" si="3227"/>
        <v>0</v>
      </c>
      <c r="LCG335" s="535">
        <f t="shared" si="3227"/>
        <v>0</v>
      </c>
      <c r="LCH335" s="535">
        <f t="shared" si="3227"/>
        <v>0</v>
      </c>
      <c r="LCI335" s="2"/>
      <c r="LCJ335" s="402"/>
      <c r="LCK335" s="533" t="s">
        <v>288</v>
      </c>
      <c r="LCL335" s="2"/>
      <c r="LCM335" s="535">
        <f t="shared" ref="LCM335:LCP335" si="3228">LCM302+LCM315+LCM328</f>
        <v>0</v>
      </c>
      <c r="LCN335" s="535">
        <f t="shared" si="3228"/>
        <v>0</v>
      </c>
      <c r="LCO335" s="535">
        <f t="shared" si="3228"/>
        <v>0</v>
      </c>
      <c r="LCP335" s="535">
        <f t="shared" si="3228"/>
        <v>0</v>
      </c>
      <c r="LCQ335" s="2"/>
      <c r="LCR335" s="402"/>
      <c r="LCS335" s="533" t="s">
        <v>288</v>
      </c>
      <c r="LCT335" s="2"/>
      <c r="LCU335" s="535">
        <f t="shared" ref="LCU335:LCX335" si="3229">LCU302+LCU315+LCU328</f>
        <v>0</v>
      </c>
      <c r="LCV335" s="535">
        <f t="shared" si="3229"/>
        <v>0</v>
      </c>
      <c r="LCW335" s="535">
        <f t="shared" si="3229"/>
        <v>0</v>
      </c>
      <c r="LCX335" s="535">
        <f t="shared" si="3229"/>
        <v>0</v>
      </c>
      <c r="LCY335" s="2"/>
      <c r="LCZ335" s="402"/>
      <c r="LDA335" s="533" t="s">
        <v>288</v>
      </c>
      <c r="LDB335" s="2"/>
      <c r="LDC335" s="535">
        <f t="shared" ref="LDC335:LDF335" si="3230">LDC302+LDC315+LDC328</f>
        <v>0</v>
      </c>
      <c r="LDD335" s="535">
        <f t="shared" si="3230"/>
        <v>0</v>
      </c>
      <c r="LDE335" s="535">
        <f t="shared" si="3230"/>
        <v>0</v>
      </c>
      <c r="LDF335" s="535">
        <f t="shared" si="3230"/>
        <v>0</v>
      </c>
      <c r="LDG335" s="2"/>
      <c r="LDH335" s="402"/>
      <c r="LDI335" s="533" t="s">
        <v>288</v>
      </c>
      <c r="LDJ335" s="2"/>
      <c r="LDK335" s="535">
        <f t="shared" ref="LDK335:LDN335" si="3231">LDK302+LDK315+LDK328</f>
        <v>0</v>
      </c>
      <c r="LDL335" s="535">
        <f t="shared" si="3231"/>
        <v>0</v>
      </c>
      <c r="LDM335" s="535">
        <f t="shared" si="3231"/>
        <v>0</v>
      </c>
      <c r="LDN335" s="535">
        <f t="shared" si="3231"/>
        <v>0</v>
      </c>
      <c r="LDO335" s="2"/>
      <c r="LDP335" s="402"/>
      <c r="LDQ335" s="533" t="s">
        <v>288</v>
      </c>
      <c r="LDR335" s="2"/>
      <c r="LDS335" s="535">
        <f t="shared" ref="LDS335:LDV335" si="3232">LDS302+LDS315+LDS328</f>
        <v>0</v>
      </c>
      <c r="LDT335" s="535">
        <f t="shared" si="3232"/>
        <v>0</v>
      </c>
      <c r="LDU335" s="535">
        <f t="shared" si="3232"/>
        <v>0</v>
      </c>
      <c r="LDV335" s="535">
        <f t="shared" si="3232"/>
        <v>0</v>
      </c>
      <c r="LDW335" s="2"/>
      <c r="LDX335" s="402"/>
      <c r="LDY335" s="533" t="s">
        <v>288</v>
      </c>
      <c r="LDZ335" s="2"/>
      <c r="LEA335" s="535">
        <f t="shared" ref="LEA335:LED335" si="3233">LEA302+LEA315+LEA328</f>
        <v>0</v>
      </c>
      <c r="LEB335" s="535">
        <f t="shared" si="3233"/>
        <v>0</v>
      </c>
      <c r="LEC335" s="535">
        <f t="shared" si="3233"/>
        <v>0</v>
      </c>
      <c r="LED335" s="535">
        <f t="shared" si="3233"/>
        <v>0</v>
      </c>
      <c r="LEE335" s="2"/>
      <c r="LEF335" s="402"/>
      <c r="LEG335" s="533" t="s">
        <v>288</v>
      </c>
      <c r="LEH335" s="2"/>
      <c r="LEI335" s="535">
        <f t="shared" ref="LEI335:LEL335" si="3234">LEI302+LEI315+LEI328</f>
        <v>0</v>
      </c>
      <c r="LEJ335" s="535">
        <f t="shared" si="3234"/>
        <v>0</v>
      </c>
      <c r="LEK335" s="535">
        <f t="shared" si="3234"/>
        <v>0</v>
      </c>
      <c r="LEL335" s="535">
        <f t="shared" si="3234"/>
        <v>0</v>
      </c>
      <c r="LEM335" s="2"/>
      <c r="LEN335" s="402"/>
      <c r="LEO335" s="533" t="s">
        <v>288</v>
      </c>
      <c r="LEP335" s="2"/>
      <c r="LEQ335" s="535">
        <f t="shared" ref="LEQ335:LET335" si="3235">LEQ302+LEQ315+LEQ328</f>
        <v>0</v>
      </c>
      <c r="LER335" s="535">
        <f t="shared" si="3235"/>
        <v>0</v>
      </c>
      <c r="LES335" s="535">
        <f t="shared" si="3235"/>
        <v>0</v>
      </c>
      <c r="LET335" s="535">
        <f t="shared" si="3235"/>
        <v>0</v>
      </c>
      <c r="LEU335" s="2"/>
      <c r="LEV335" s="402"/>
      <c r="LEW335" s="533" t="s">
        <v>288</v>
      </c>
      <c r="LEX335" s="2"/>
      <c r="LEY335" s="535">
        <f t="shared" ref="LEY335:LFB335" si="3236">LEY302+LEY315+LEY328</f>
        <v>0</v>
      </c>
      <c r="LEZ335" s="535">
        <f t="shared" si="3236"/>
        <v>0</v>
      </c>
      <c r="LFA335" s="535">
        <f t="shared" si="3236"/>
        <v>0</v>
      </c>
      <c r="LFB335" s="535">
        <f t="shared" si="3236"/>
        <v>0</v>
      </c>
      <c r="LFC335" s="2"/>
      <c r="LFD335" s="402"/>
      <c r="LFE335" s="533" t="s">
        <v>288</v>
      </c>
      <c r="LFF335" s="2"/>
      <c r="LFG335" s="535">
        <f t="shared" ref="LFG335:LFJ335" si="3237">LFG302+LFG315+LFG328</f>
        <v>0</v>
      </c>
      <c r="LFH335" s="535">
        <f t="shared" si="3237"/>
        <v>0</v>
      </c>
      <c r="LFI335" s="535">
        <f t="shared" si="3237"/>
        <v>0</v>
      </c>
      <c r="LFJ335" s="535">
        <f t="shared" si="3237"/>
        <v>0</v>
      </c>
      <c r="LFK335" s="2"/>
      <c r="LFL335" s="402"/>
      <c r="LFM335" s="533" t="s">
        <v>288</v>
      </c>
      <c r="LFN335" s="2"/>
      <c r="LFO335" s="535">
        <f t="shared" ref="LFO335:LFR335" si="3238">LFO302+LFO315+LFO328</f>
        <v>0</v>
      </c>
      <c r="LFP335" s="535">
        <f t="shared" si="3238"/>
        <v>0</v>
      </c>
      <c r="LFQ335" s="535">
        <f t="shared" si="3238"/>
        <v>0</v>
      </c>
      <c r="LFR335" s="535">
        <f t="shared" si="3238"/>
        <v>0</v>
      </c>
      <c r="LFS335" s="2"/>
      <c r="LFT335" s="402"/>
      <c r="LFU335" s="533" t="s">
        <v>288</v>
      </c>
      <c r="LFV335" s="2"/>
      <c r="LFW335" s="535">
        <f t="shared" ref="LFW335:LFZ335" si="3239">LFW302+LFW315+LFW328</f>
        <v>0</v>
      </c>
      <c r="LFX335" s="535">
        <f t="shared" si="3239"/>
        <v>0</v>
      </c>
      <c r="LFY335" s="535">
        <f t="shared" si="3239"/>
        <v>0</v>
      </c>
      <c r="LFZ335" s="535">
        <f t="shared" si="3239"/>
        <v>0</v>
      </c>
      <c r="LGA335" s="2"/>
      <c r="LGB335" s="402"/>
      <c r="LGC335" s="533" t="s">
        <v>288</v>
      </c>
      <c r="LGD335" s="2"/>
      <c r="LGE335" s="535">
        <f t="shared" ref="LGE335:LGH335" si="3240">LGE302+LGE315+LGE328</f>
        <v>0</v>
      </c>
      <c r="LGF335" s="535">
        <f t="shared" si="3240"/>
        <v>0</v>
      </c>
      <c r="LGG335" s="535">
        <f t="shared" si="3240"/>
        <v>0</v>
      </c>
      <c r="LGH335" s="535">
        <f t="shared" si="3240"/>
        <v>0</v>
      </c>
      <c r="LGI335" s="2"/>
      <c r="LGJ335" s="402"/>
      <c r="LGK335" s="533" t="s">
        <v>288</v>
      </c>
      <c r="LGL335" s="2"/>
      <c r="LGM335" s="535">
        <f t="shared" ref="LGM335:LGP335" si="3241">LGM302+LGM315+LGM328</f>
        <v>0</v>
      </c>
      <c r="LGN335" s="535">
        <f t="shared" si="3241"/>
        <v>0</v>
      </c>
      <c r="LGO335" s="535">
        <f t="shared" si="3241"/>
        <v>0</v>
      </c>
      <c r="LGP335" s="535">
        <f t="shared" si="3241"/>
        <v>0</v>
      </c>
      <c r="LGQ335" s="2"/>
      <c r="LGR335" s="402"/>
      <c r="LGS335" s="533" t="s">
        <v>288</v>
      </c>
      <c r="LGT335" s="2"/>
      <c r="LGU335" s="535">
        <f t="shared" ref="LGU335:LGX335" si="3242">LGU302+LGU315+LGU328</f>
        <v>0</v>
      </c>
      <c r="LGV335" s="535">
        <f t="shared" si="3242"/>
        <v>0</v>
      </c>
      <c r="LGW335" s="535">
        <f t="shared" si="3242"/>
        <v>0</v>
      </c>
      <c r="LGX335" s="535">
        <f t="shared" si="3242"/>
        <v>0</v>
      </c>
      <c r="LGY335" s="2"/>
      <c r="LGZ335" s="402"/>
      <c r="LHA335" s="533" t="s">
        <v>288</v>
      </c>
      <c r="LHB335" s="2"/>
      <c r="LHC335" s="535">
        <f t="shared" ref="LHC335:LHF335" si="3243">LHC302+LHC315+LHC328</f>
        <v>0</v>
      </c>
      <c r="LHD335" s="535">
        <f t="shared" si="3243"/>
        <v>0</v>
      </c>
      <c r="LHE335" s="535">
        <f t="shared" si="3243"/>
        <v>0</v>
      </c>
      <c r="LHF335" s="535">
        <f t="shared" si="3243"/>
        <v>0</v>
      </c>
      <c r="LHG335" s="2"/>
      <c r="LHH335" s="402"/>
      <c r="LHI335" s="533" t="s">
        <v>288</v>
      </c>
      <c r="LHJ335" s="2"/>
      <c r="LHK335" s="535">
        <f t="shared" ref="LHK335:LHN335" si="3244">LHK302+LHK315+LHK328</f>
        <v>0</v>
      </c>
      <c r="LHL335" s="535">
        <f t="shared" si="3244"/>
        <v>0</v>
      </c>
      <c r="LHM335" s="535">
        <f t="shared" si="3244"/>
        <v>0</v>
      </c>
      <c r="LHN335" s="535">
        <f t="shared" si="3244"/>
        <v>0</v>
      </c>
      <c r="LHO335" s="2"/>
      <c r="LHP335" s="402"/>
      <c r="LHQ335" s="533" t="s">
        <v>288</v>
      </c>
      <c r="LHR335" s="2"/>
      <c r="LHS335" s="535">
        <f t="shared" ref="LHS335:LHV335" si="3245">LHS302+LHS315+LHS328</f>
        <v>0</v>
      </c>
      <c r="LHT335" s="535">
        <f t="shared" si="3245"/>
        <v>0</v>
      </c>
      <c r="LHU335" s="535">
        <f t="shared" si="3245"/>
        <v>0</v>
      </c>
      <c r="LHV335" s="535">
        <f t="shared" si="3245"/>
        <v>0</v>
      </c>
      <c r="LHW335" s="2"/>
      <c r="LHX335" s="402"/>
      <c r="LHY335" s="533" t="s">
        <v>288</v>
      </c>
      <c r="LHZ335" s="2"/>
      <c r="LIA335" s="535">
        <f t="shared" ref="LIA335:LID335" si="3246">LIA302+LIA315+LIA328</f>
        <v>0</v>
      </c>
      <c r="LIB335" s="535">
        <f t="shared" si="3246"/>
        <v>0</v>
      </c>
      <c r="LIC335" s="535">
        <f t="shared" si="3246"/>
        <v>0</v>
      </c>
      <c r="LID335" s="535">
        <f t="shared" si="3246"/>
        <v>0</v>
      </c>
      <c r="LIE335" s="2"/>
      <c r="LIF335" s="402"/>
      <c r="LIG335" s="533" t="s">
        <v>288</v>
      </c>
      <c r="LIH335" s="2"/>
      <c r="LII335" s="535">
        <f t="shared" ref="LII335:LIL335" si="3247">LII302+LII315+LII328</f>
        <v>0</v>
      </c>
      <c r="LIJ335" s="535">
        <f t="shared" si="3247"/>
        <v>0</v>
      </c>
      <c r="LIK335" s="535">
        <f t="shared" si="3247"/>
        <v>0</v>
      </c>
      <c r="LIL335" s="535">
        <f t="shared" si="3247"/>
        <v>0</v>
      </c>
      <c r="LIM335" s="2"/>
      <c r="LIN335" s="402"/>
      <c r="LIO335" s="533" t="s">
        <v>288</v>
      </c>
      <c r="LIP335" s="2"/>
      <c r="LIQ335" s="535">
        <f t="shared" ref="LIQ335:LIT335" si="3248">LIQ302+LIQ315+LIQ328</f>
        <v>0</v>
      </c>
      <c r="LIR335" s="535">
        <f t="shared" si="3248"/>
        <v>0</v>
      </c>
      <c r="LIS335" s="535">
        <f t="shared" si="3248"/>
        <v>0</v>
      </c>
      <c r="LIT335" s="535">
        <f t="shared" si="3248"/>
        <v>0</v>
      </c>
      <c r="LIU335" s="2"/>
      <c r="LIV335" s="402"/>
      <c r="LIW335" s="533" t="s">
        <v>288</v>
      </c>
      <c r="LIX335" s="2"/>
      <c r="LIY335" s="535">
        <f t="shared" ref="LIY335:LJB335" si="3249">LIY302+LIY315+LIY328</f>
        <v>0</v>
      </c>
      <c r="LIZ335" s="535">
        <f t="shared" si="3249"/>
        <v>0</v>
      </c>
      <c r="LJA335" s="535">
        <f t="shared" si="3249"/>
        <v>0</v>
      </c>
      <c r="LJB335" s="535">
        <f t="shared" si="3249"/>
        <v>0</v>
      </c>
      <c r="LJC335" s="2"/>
      <c r="LJD335" s="402"/>
      <c r="LJE335" s="533" t="s">
        <v>288</v>
      </c>
      <c r="LJF335" s="2"/>
      <c r="LJG335" s="535">
        <f t="shared" ref="LJG335:LJJ335" si="3250">LJG302+LJG315+LJG328</f>
        <v>0</v>
      </c>
      <c r="LJH335" s="535">
        <f t="shared" si="3250"/>
        <v>0</v>
      </c>
      <c r="LJI335" s="535">
        <f t="shared" si="3250"/>
        <v>0</v>
      </c>
      <c r="LJJ335" s="535">
        <f t="shared" si="3250"/>
        <v>0</v>
      </c>
      <c r="LJK335" s="2"/>
      <c r="LJL335" s="402"/>
      <c r="LJM335" s="533" t="s">
        <v>288</v>
      </c>
      <c r="LJN335" s="2"/>
      <c r="LJO335" s="535">
        <f t="shared" ref="LJO335:LJR335" si="3251">LJO302+LJO315+LJO328</f>
        <v>0</v>
      </c>
      <c r="LJP335" s="535">
        <f t="shared" si="3251"/>
        <v>0</v>
      </c>
      <c r="LJQ335" s="535">
        <f t="shared" si="3251"/>
        <v>0</v>
      </c>
      <c r="LJR335" s="535">
        <f t="shared" si="3251"/>
        <v>0</v>
      </c>
      <c r="LJS335" s="2"/>
      <c r="LJT335" s="402"/>
      <c r="LJU335" s="533" t="s">
        <v>288</v>
      </c>
      <c r="LJV335" s="2"/>
      <c r="LJW335" s="535">
        <f t="shared" ref="LJW335:LJZ335" si="3252">LJW302+LJW315+LJW328</f>
        <v>0</v>
      </c>
      <c r="LJX335" s="535">
        <f t="shared" si="3252"/>
        <v>0</v>
      </c>
      <c r="LJY335" s="535">
        <f t="shared" si="3252"/>
        <v>0</v>
      </c>
      <c r="LJZ335" s="535">
        <f t="shared" si="3252"/>
        <v>0</v>
      </c>
      <c r="LKA335" s="2"/>
      <c r="LKB335" s="402"/>
      <c r="LKC335" s="533" t="s">
        <v>288</v>
      </c>
      <c r="LKD335" s="2"/>
      <c r="LKE335" s="535">
        <f t="shared" ref="LKE335:LKH335" si="3253">LKE302+LKE315+LKE328</f>
        <v>0</v>
      </c>
      <c r="LKF335" s="535">
        <f t="shared" si="3253"/>
        <v>0</v>
      </c>
      <c r="LKG335" s="535">
        <f t="shared" si="3253"/>
        <v>0</v>
      </c>
      <c r="LKH335" s="535">
        <f t="shared" si="3253"/>
        <v>0</v>
      </c>
      <c r="LKI335" s="2"/>
      <c r="LKJ335" s="402"/>
      <c r="LKK335" s="533" t="s">
        <v>288</v>
      </c>
      <c r="LKL335" s="2"/>
      <c r="LKM335" s="535">
        <f t="shared" ref="LKM335:LKP335" si="3254">LKM302+LKM315+LKM328</f>
        <v>0</v>
      </c>
      <c r="LKN335" s="535">
        <f t="shared" si="3254"/>
        <v>0</v>
      </c>
      <c r="LKO335" s="535">
        <f t="shared" si="3254"/>
        <v>0</v>
      </c>
      <c r="LKP335" s="535">
        <f t="shared" si="3254"/>
        <v>0</v>
      </c>
      <c r="LKQ335" s="2"/>
      <c r="LKR335" s="402"/>
      <c r="LKS335" s="533" t="s">
        <v>288</v>
      </c>
      <c r="LKT335" s="2"/>
      <c r="LKU335" s="535">
        <f t="shared" ref="LKU335:LKX335" si="3255">LKU302+LKU315+LKU328</f>
        <v>0</v>
      </c>
      <c r="LKV335" s="535">
        <f t="shared" si="3255"/>
        <v>0</v>
      </c>
      <c r="LKW335" s="535">
        <f t="shared" si="3255"/>
        <v>0</v>
      </c>
      <c r="LKX335" s="535">
        <f t="shared" si="3255"/>
        <v>0</v>
      </c>
      <c r="LKY335" s="2"/>
      <c r="LKZ335" s="402"/>
      <c r="LLA335" s="533" t="s">
        <v>288</v>
      </c>
      <c r="LLB335" s="2"/>
      <c r="LLC335" s="535">
        <f t="shared" ref="LLC335:LLF335" si="3256">LLC302+LLC315+LLC328</f>
        <v>0</v>
      </c>
      <c r="LLD335" s="535">
        <f t="shared" si="3256"/>
        <v>0</v>
      </c>
      <c r="LLE335" s="535">
        <f t="shared" si="3256"/>
        <v>0</v>
      </c>
      <c r="LLF335" s="535">
        <f t="shared" si="3256"/>
        <v>0</v>
      </c>
      <c r="LLG335" s="2"/>
      <c r="LLH335" s="402"/>
      <c r="LLI335" s="533" t="s">
        <v>288</v>
      </c>
      <c r="LLJ335" s="2"/>
      <c r="LLK335" s="535">
        <f t="shared" ref="LLK335:LLN335" si="3257">LLK302+LLK315+LLK328</f>
        <v>0</v>
      </c>
      <c r="LLL335" s="535">
        <f t="shared" si="3257"/>
        <v>0</v>
      </c>
      <c r="LLM335" s="535">
        <f t="shared" si="3257"/>
        <v>0</v>
      </c>
      <c r="LLN335" s="535">
        <f t="shared" si="3257"/>
        <v>0</v>
      </c>
      <c r="LLO335" s="2"/>
      <c r="LLP335" s="402"/>
      <c r="LLQ335" s="533" t="s">
        <v>288</v>
      </c>
      <c r="LLR335" s="2"/>
      <c r="LLS335" s="535">
        <f t="shared" ref="LLS335:LLV335" si="3258">LLS302+LLS315+LLS328</f>
        <v>0</v>
      </c>
      <c r="LLT335" s="535">
        <f t="shared" si="3258"/>
        <v>0</v>
      </c>
      <c r="LLU335" s="535">
        <f t="shared" si="3258"/>
        <v>0</v>
      </c>
      <c r="LLV335" s="535">
        <f t="shared" si="3258"/>
        <v>0</v>
      </c>
      <c r="LLW335" s="2"/>
      <c r="LLX335" s="402"/>
      <c r="LLY335" s="533" t="s">
        <v>288</v>
      </c>
      <c r="LLZ335" s="2"/>
      <c r="LMA335" s="535">
        <f t="shared" ref="LMA335:LMD335" si="3259">LMA302+LMA315+LMA328</f>
        <v>0</v>
      </c>
      <c r="LMB335" s="535">
        <f t="shared" si="3259"/>
        <v>0</v>
      </c>
      <c r="LMC335" s="535">
        <f t="shared" si="3259"/>
        <v>0</v>
      </c>
      <c r="LMD335" s="535">
        <f t="shared" si="3259"/>
        <v>0</v>
      </c>
      <c r="LME335" s="2"/>
      <c r="LMF335" s="402"/>
      <c r="LMG335" s="533" t="s">
        <v>288</v>
      </c>
      <c r="LMH335" s="2"/>
      <c r="LMI335" s="535">
        <f t="shared" ref="LMI335:LML335" si="3260">LMI302+LMI315+LMI328</f>
        <v>0</v>
      </c>
      <c r="LMJ335" s="535">
        <f t="shared" si="3260"/>
        <v>0</v>
      </c>
      <c r="LMK335" s="535">
        <f t="shared" si="3260"/>
        <v>0</v>
      </c>
      <c r="LML335" s="535">
        <f t="shared" si="3260"/>
        <v>0</v>
      </c>
      <c r="LMM335" s="2"/>
      <c r="LMN335" s="402"/>
      <c r="LMO335" s="533" t="s">
        <v>288</v>
      </c>
      <c r="LMP335" s="2"/>
      <c r="LMQ335" s="535">
        <f t="shared" ref="LMQ335:LMT335" si="3261">LMQ302+LMQ315+LMQ328</f>
        <v>0</v>
      </c>
      <c r="LMR335" s="535">
        <f t="shared" si="3261"/>
        <v>0</v>
      </c>
      <c r="LMS335" s="535">
        <f t="shared" si="3261"/>
        <v>0</v>
      </c>
      <c r="LMT335" s="535">
        <f t="shared" si="3261"/>
        <v>0</v>
      </c>
      <c r="LMU335" s="2"/>
      <c r="LMV335" s="402"/>
      <c r="LMW335" s="533" t="s">
        <v>288</v>
      </c>
      <c r="LMX335" s="2"/>
      <c r="LMY335" s="535">
        <f t="shared" ref="LMY335:LNB335" si="3262">LMY302+LMY315+LMY328</f>
        <v>0</v>
      </c>
      <c r="LMZ335" s="535">
        <f t="shared" si="3262"/>
        <v>0</v>
      </c>
      <c r="LNA335" s="535">
        <f t="shared" si="3262"/>
        <v>0</v>
      </c>
      <c r="LNB335" s="535">
        <f t="shared" si="3262"/>
        <v>0</v>
      </c>
      <c r="LNC335" s="2"/>
      <c r="LND335" s="402"/>
      <c r="LNE335" s="533" t="s">
        <v>288</v>
      </c>
      <c r="LNF335" s="2"/>
      <c r="LNG335" s="535">
        <f t="shared" ref="LNG335:LNJ335" si="3263">LNG302+LNG315+LNG328</f>
        <v>0</v>
      </c>
      <c r="LNH335" s="535">
        <f t="shared" si="3263"/>
        <v>0</v>
      </c>
      <c r="LNI335" s="535">
        <f t="shared" si="3263"/>
        <v>0</v>
      </c>
      <c r="LNJ335" s="535">
        <f t="shared" si="3263"/>
        <v>0</v>
      </c>
      <c r="LNK335" s="2"/>
      <c r="LNL335" s="402"/>
      <c r="LNM335" s="533" t="s">
        <v>288</v>
      </c>
      <c r="LNN335" s="2"/>
      <c r="LNO335" s="535">
        <f t="shared" ref="LNO335:LNR335" si="3264">LNO302+LNO315+LNO328</f>
        <v>0</v>
      </c>
      <c r="LNP335" s="535">
        <f t="shared" si="3264"/>
        <v>0</v>
      </c>
      <c r="LNQ335" s="535">
        <f t="shared" si="3264"/>
        <v>0</v>
      </c>
      <c r="LNR335" s="535">
        <f t="shared" si="3264"/>
        <v>0</v>
      </c>
      <c r="LNS335" s="2"/>
      <c r="LNT335" s="402"/>
      <c r="LNU335" s="533" t="s">
        <v>288</v>
      </c>
      <c r="LNV335" s="2"/>
      <c r="LNW335" s="535">
        <f t="shared" ref="LNW335:LNZ335" si="3265">LNW302+LNW315+LNW328</f>
        <v>0</v>
      </c>
      <c r="LNX335" s="535">
        <f t="shared" si="3265"/>
        <v>0</v>
      </c>
      <c r="LNY335" s="535">
        <f t="shared" si="3265"/>
        <v>0</v>
      </c>
      <c r="LNZ335" s="535">
        <f t="shared" si="3265"/>
        <v>0</v>
      </c>
      <c r="LOA335" s="2"/>
      <c r="LOB335" s="402"/>
      <c r="LOC335" s="533" t="s">
        <v>288</v>
      </c>
      <c r="LOD335" s="2"/>
      <c r="LOE335" s="535">
        <f t="shared" ref="LOE335:LOH335" si="3266">LOE302+LOE315+LOE328</f>
        <v>0</v>
      </c>
      <c r="LOF335" s="535">
        <f t="shared" si="3266"/>
        <v>0</v>
      </c>
      <c r="LOG335" s="535">
        <f t="shared" si="3266"/>
        <v>0</v>
      </c>
      <c r="LOH335" s="535">
        <f t="shared" si="3266"/>
        <v>0</v>
      </c>
      <c r="LOI335" s="2"/>
      <c r="LOJ335" s="402"/>
      <c r="LOK335" s="533" t="s">
        <v>288</v>
      </c>
      <c r="LOL335" s="2"/>
      <c r="LOM335" s="535">
        <f t="shared" ref="LOM335:LOP335" si="3267">LOM302+LOM315+LOM328</f>
        <v>0</v>
      </c>
      <c r="LON335" s="535">
        <f t="shared" si="3267"/>
        <v>0</v>
      </c>
      <c r="LOO335" s="535">
        <f t="shared" si="3267"/>
        <v>0</v>
      </c>
      <c r="LOP335" s="535">
        <f t="shared" si="3267"/>
        <v>0</v>
      </c>
      <c r="LOQ335" s="2"/>
      <c r="LOR335" s="402"/>
      <c r="LOS335" s="533" t="s">
        <v>288</v>
      </c>
      <c r="LOT335" s="2"/>
      <c r="LOU335" s="535">
        <f t="shared" ref="LOU335:LOX335" si="3268">LOU302+LOU315+LOU328</f>
        <v>0</v>
      </c>
      <c r="LOV335" s="535">
        <f t="shared" si="3268"/>
        <v>0</v>
      </c>
      <c r="LOW335" s="535">
        <f t="shared" si="3268"/>
        <v>0</v>
      </c>
      <c r="LOX335" s="535">
        <f t="shared" si="3268"/>
        <v>0</v>
      </c>
      <c r="LOY335" s="2"/>
      <c r="LOZ335" s="402"/>
      <c r="LPA335" s="533" t="s">
        <v>288</v>
      </c>
      <c r="LPB335" s="2"/>
      <c r="LPC335" s="535">
        <f t="shared" ref="LPC335:LPF335" si="3269">LPC302+LPC315+LPC328</f>
        <v>0</v>
      </c>
      <c r="LPD335" s="535">
        <f t="shared" si="3269"/>
        <v>0</v>
      </c>
      <c r="LPE335" s="535">
        <f t="shared" si="3269"/>
        <v>0</v>
      </c>
      <c r="LPF335" s="535">
        <f t="shared" si="3269"/>
        <v>0</v>
      </c>
      <c r="LPG335" s="2"/>
      <c r="LPH335" s="402"/>
      <c r="LPI335" s="533" t="s">
        <v>288</v>
      </c>
      <c r="LPJ335" s="2"/>
      <c r="LPK335" s="535">
        <f t="shared" ref="LPK335:LPN335" si="3270">LPK302+LPK315+LPK328</f>
        <v>0</v>
      </c>
      <c r="LPL335" s="535">
        <f t="shared" si="3270"/>
        <v>0</v>
      </c>
      <c r="LPM335" s="535">
        <f t="shared" si="3270"/>
        <v>0</v>
      </c>
      <c r="LPN335" s="535">
        <f t="shared" si="3270"/>
        <v>0</v>
      </c>
      <c r="LPO335" s="2"/>
      <c r="LPP335" s="402"/>
      <c r="LPQ335" s="533" t="s">
        <v>288</v>
      </c>
      <c r="LPR335" s="2"/>
      <c r="LPS335" s="535">
        <f t="shared" ref="LPS335:LPV335" si="3271">LPS302+LPS315+LPS328</f>
        <v>0</v>
      </c>
      <c r="LPT335" s="535">
        <f t="shared" si="3271"/>
        <v>0</v>
      </c>
      <c r="LPU335" s="535">
        <f t="shared" si="3271"/>
        <v>0</v>
      </c>
      <c r="LPV335" s="535">
        <f t="shared" si="3271"/>
        <v>0</v>
      </c>
      <c r="LPW335" s="2"/>
      <c r="LPX335" s="402"/>
      <c r="LPY335" s="533" t="s">
        <v>288</v>
      </c>
      <c r="LPZ335" s="2"/>
      <c r="LQA335" s="535">
        <f t="shared" ref="LQA335:LQD335" si="3272">LQA302+LQA315+LQA328</f>
        <v>0</v>
      </c>
      <c r="LQB335" s="535">
        <f t="shared" si="3272"/>
        <v>0</v>
      </c>
      <c r="LQC335" s="535">
        <f t="shared" si="3272"/>
        <v>0</v>
      </c>
      <c r="LQD335" s="535">
        <f t="shared" si="3272"/>
        <v>0</v>
      </c>
      <c r="LQE335" s="2"/>
      <c r="LQF335" s="402"/>
      <c r="LQG335" s="533" t="s">
        <v>288</v>
      </c>
      <c r="LQH335" s="2"/>
      <c r="LQI335" s="535">
        <f t="shared" ref="LQI335:LQL335" si="3273">LQI302+LQI315+LQI328</f>
        <v>0</v>
      </c>
      <c r="LQJ335" s="535">
        <f t="shared" si="3273"/>
        <v>0</v>
      </c>
      <c r="LQK335" s="535">
        <f t="shared" si="3273"/>
        <v>0</v>
      </c>
      <c r="LQL335" s="535">
        <f t="shared" si="3273"/>
        <v>0</v>
      </c>
      <c r="LQM335" s="2"/>
      <c r="LQN335" s="402"/>
      <c r="LQO335" s="533" t="s">
        <v>288</v>
      </c>
      <c r="LQP335" s="2"/>
      <c r="LQQ335" s="535">
        <f t="shared" ref="LQQ335:LQT335" si="3274">LQQ302+LQQ315+LQQ328</f>
        <v>0</v>
      </c>
      <c r="LQR335" s="535">
        <f t="shared" si="3274"/>
        <v>0</v>
      </c>
      <c r="LQS335" s="535">
        <f t="shared" si="3274"/>
        <v>0</v>
      </c>
      <c r="LQT335" s="535">
        <f t="shared" si="3274"/>
        <v>0</v>
      </c>
      <c r="LQU335" s="2"/>
      <c r="LQV335" s="402"/>
      <c r="LQW335" s="533" t="s">
        <v>288</v>
      </c>
      <c r="LQX335" s="2"/>
      <c r="LQY335" s="535">
        <f t="shared" ref="LQY335:LRB335" si="3275">LQY302+LQY315+LQY328</f>
        <v>0</v>
      </c>
      <c r="LQZ335" s="535">
        <f t="shared" si="3275"/>
        <v>0</v>
      </c>
      <c r="LRA335" s="535">
        <f t="shared" si="3275"/>
        <v>0</v>
      </c>
      <c r="LRB335" s="535">
        <f t="shared" si="3275"/>
        <v>0</v>
      </c>
      <c r="LRC335" s="2"/>
      <c r="LRD335" s="402"/>
      <c r="LRE335" s="533" t="s">
        <v>288</v>
      </c>
      <c r="LRF335" s="2"/>
      <c r="LRG335" s="535">
        <f t="shared" ref="LRG335:LRJ335" si="3276">LRG302+LRG315+LRG328</f>
        <v>0</v>
      </c>
      <c r="LRH335" s="535">
        <f t="shared" si="3276"/>
        <v>0</v>
      </c>
      <c r="LRI335" s="535">
        <f t="shared" si="3276"/>
        <v>0</v>
      </c>
      <c r="LRJ335" s="535">
        <f t="shared" si="3276"/>
        <v>0</v>
      </c>
      <c r="LRK335" s="2"/>
      <c r="LRL335" s="402"/>
      <c r="LRM335" s="533" t="s">
        <v>288</v>
      </c>
      <c r="LRN335" s="2"/>
      <c r="LRO335" s="535">
        <f t="shared" ref="LRO335:LRR335" si="3277">LRO302+LRO315+LRO328</f>
        <v>0</v>
      </c>
      <c r="LRP335" s="535">
        <f t="shared" si="3277"/>
        <v>0</v>
      </c>
      <c r="LRQ335" s="535">
        <f t="shared" si="3277"/>
        <v>0</v>
      </c>
      <c r="LRR335" s="535">
        <f t="shared" si="3277"/>
        <v>0</v>
      </c>
      <c r="LRS335" s="2"/>
      <c r="LRT335" s="402"/>
      <c r="LRU335" s="533" t="s">
        <v>288</v>
      </c>
      <c r="LRV335" s="2"/>
      <c r="LRW335" s="535">
        <f t="shared" ref="LRW335:LRZ335" si="3278">LRW302+LRW315+LRW328</f>
        <v>0</v>
      </c>
      <c r="LRX335" s="535">
        <f t="shared" si="3278"/>
        <v>0</v>
      </c>
      <c r="LRY335" s="535">
        <f t="shared" si="3278"/>
        <v>0</v>
      </c>
      <c r="LRZ335" s="535">
        <f t="shared" si="3278"/>
        <v>0</v>
      </c>
      <c r="LSA335" s="2"/>
      <c r="LSB335" s="402"/>
      <c r="LSC335" s="533" t="s">
        <v>288</v>
      </c>
      <c r="LSD335" s="2"/>
      <c r="LSE335" s="535">
        <f t="shared" ref="LSE335:LSH335" si="3279">LSE302+LSE315+LSE328</f>
        <v>0</v>
      </c>
      <c r="LSF335" s="535">
        <f t="shared" si="3279"/>
        <v>0</v>
      </c>
      <c r="LSG335" s="535">
        <f t="shared" si="3279"/>
        <v>0</v>
      </c>
      <c r="LSH335" s="535">
        <f t="shared" si="3279"/>
        <v>0</v>
      </c>
      <c r="LSI335" s="2"/>
      <c r="LSJ335" s="402"/>
      <c r="LSK335" s="533" t="s">
        <v>288</v>
      </c>
      <c r="LSL335" s="2"/>
      <c r="LSM335" s="535">
        <f t="shared" ref="LSM335:LSP335" si="3280">LSM302+LSM315+LSM328</f>
        <v>0</v>
      </c>
      <c r="LSN335" s="535">
        <f t="shared" si="3280"/>
        <v>0</v>
      </c>
      <c r="LSO335" s="535">
        <f t="shared" si="3280"/>
        <v>0</v>
      </c>
      <c r="LSP335" s="535">
        <f t="shared" si="3280"/>
        <v>0</v>
      </c>
      <c r="LSQ335" s="2"/>
      <c r="LSR335" s="402"/>
      <c r="LSS335" s="533" t="s">
        <v>288</v>
      </c>
      <c r="LST335" s="2"/>
      <c r="LSU335" s="535">
        <f t="shared" ref="LSU335:LSX335" si="3281">LSU302+LSU315+LSU328</f>
        <v>0</v>
      </c>
      <c r="LSV335" s="535">
        <f t="shared" si="3281"/>
        <v>0</v>
      </c>
      <c r="LSW335" s="535">
        <f t="shared" si="3281"/>
        <v>0</v>
      </c>
      <c r="LSX335" s="535">
        <f t="shared" si="3281"/>
        <v>0</v>
      </c>
      <c r="LSY335" s="2"/>
      <c r="LSZ335" s="402"/>
      <c r="LTA335" s="533" t="s">
        <v>288</v>
      </c>
      <c r="LTB335" s="2"/>
      <c r="LTC335" s="535">
        <f t="shared" ref="LTC335:LTF335" si="3282">LTC302+LTC315+LTC328</f>
        <v>0</v>
      </c>
      <c r="LTD335" s="535">
        <f t="shared" si="3282"/>
        <v>0</v>
      </c>
      <c r="LTE335" s="535">
        <f t="shared" si="3282"/>
        <v>0</v>
      </c>
      <c r="LTF335" s="535">
        <f t="shared" si="3282"/>
        <v>0</v>
      </c>
      <c r="LTG335" s="2"/>
      <c r="LTH335" s="402"/>
      <c r="LTI335" s="533" t="s">
        <v>288</v>
      </c>
      <c r="LTJ335" s="2"/>
      <c r="LTK335" s="535">
        <f t="shared" ref="LTK335:LTN335" si="3283">LTK302+LTK315+LTK328</f>
        <v>0</v>
      </c>
      <c r="LTL335" s="535">
        <f t="shared" si="3283"/>
        <v>0</v>
      </c>
      <c r="LTM335" s="535">
        <f t="shared" si="3283"/>
        <v>0</v>
      </c>
      <c r="LTN335" s="535">
        <f t="shared" si="3283"/>
        <v>0</v>
      </c>
      <c r="LTO335" s="2"/>
      <c r="LTP335" s="402"/>
      <c r="LTQ335" s="533" t="s">
        <v>288</v>
      </c>
      <c r="LTR335" s="2"/>
      <c r="LTS335" s="535">
        <f t="shared" ref="LTS335:LTV335" si="3284">LTS302+LTS315+LTS328</f>
        <v>0</v>
      </c>
      <c r="LTT335" s="535">
        <f t="shared" si="3284"/>
        <v>0</v>
      </c>
      <c r="LTU335" s="535">
        <f t="shared" si="3284"/>
        <v>0</v>
      </c>
      <c r="LTV335" s="535">
        <f t="shared" si="3284"/>
        <v>0</v>
      </c>
      <c r="LTW335" s="2"/>
      <c r="LTX335" s="402"/>
      <c r="LTY335" s="533" t="s">
        <v>288</v>
      </c>
      <c r="LTZ335" s="2"/>
      <c r="LUA335" s="535">
        <f t="shared" ref="LUA335:LUD335" si="3285">LUA302+LUA315+LUA328</f>
        <v>0</v>
      </c>
      <c r="LUB335" s="535">
        <f t="shared" si="3285"/>
        <v>0</v>
      </c>
      <c r="LUC335" s="535">
        <f t="shared" si="3285"/>
        <v>0</v>
      </c>
      <c r="LUD335" s="535">
        <f t="shared" si="3285"/>
        <v>0</v>
      </c>
      <c r="LUE335" s="2"/>
      <c r="LUF335" s="402"/>
      <c r="LUG335" s="533" t="s">
        <v>288</v>
      </c>
      <c r="LUH335" s="2"/>
      <c r="LUI335" s="535">
        <f t="shared" ref="LUI335:LUL335" si="3286">LUI302+LUI315+LUI328</f>
        <v>0</v>
      </c>
      <c r="LUJ335" s="535">
        <f t="shared" si="3286"/>
        <v>0</v>
      </c>
      <c r="LUK335" s="535">
        <f t="shared" si="3286"/>
        <v>0</v>
      </c>
      <c r="LUL335" s="535">
        <f t="shared" si="3286"/>
        <v>0</v>
      </c>
      <c r="LUM335" s="2"/>
      <c r="LUN335" s="402"/>
      <c r="LUO335" s="533" t="s">
        <v>288</v>
      </c>
      <c r="LUP335" s="2"/>
      <c r="LUQ335" s="535">
        <f t="shared" ref="LUQ335:LUT335" si="3287">LUQ302+LUQ315+LUQ328</f>
        <v>0</v>
      </c>
      <c r="LUR335" s="535">
        <f t="shared" si="3287"/>
        <v>0</v>
      </c>
      <c r="LUS335" s="535">
        <f t="shared" si="3287"/>
        <v>0</v>
      </c>
      <c r="LUT335" s="535">
        <f t="shared" si="3287"/>
        <v>0</v>
      </c>
      <c r="LUU335" s="2"/>
      <c r="LUV335" s="402"/>
      <c r="LUW335" s="533" t="s">
        <v>288</v>
      </c>
      <c r="LUX335" s="2"/>
      <c r="LUY335" s="535">
        <f t="shared" ref="LUY335:LVB335" si="3288">LUY302+LUY315+LUY328</f>
        <v>0</v>
      </c>
      <c r="LUZ335" s="535">
        <f t="shared" si="3288"/>
        <v>0</v>
      </c>
      <c r="LVA335" s="535">
        <f t="shared" si="3288"/>
        <v>0</v>
      </c>
      <c r="LVB335" s="535">
        <f t="shared" si="3288"/>
        <v>0</v>
      </c>
      <c r="LVC335" s="2"/>
      <c r="LVD335" s="402"/>
      <c r="LVE335" s="533" t="s">
        <v>288</v>
      </c>
      <c r="LVF335" s="2"/>
      <c r="LVG335" s="535">
        <f t="shared" ref="LVG335:LVJ335" si="3289">LVG302+LVG315+LVG328</f>
        <v>0</v>
      </c>
      <c r="LVH335" s="535">
        <f t="shared" si="3289"/>
        <v>0</v>
      </c>
      <c r="LVI335" s="535">
        <f t="shared" si="3289"/>
        <v>0</v>
      </c>
      <c r="LVJ335" s="535">
        <f t="shared" si="3289"/>
        <v>0</v>
      </c>
      <c r="LVK335" s="2"/>
      <c r="LVL335" s="402"/>
      <c r="LVM335" s="533" t="s">
        <v>288</v>
      </c>
      <c r="LVN335" s="2"/>
      <c r="LVO335" s="535">
        <f t="shared" ref="LVO335:LVR335" si="3290">LVO302+LVO315+LVO328</f>
        <v>0</v>
      </c>
      <c r="LVP335" s="535">
        <f t="shared" si="3290"/>
        <v>0</v>
      </c>
      <c r="LVQ335" s="535">
        <f t="shared" si="3290"/>
        <v>0</v>
      </c>
      <c r="LVR335" s="535">
        <f t="shared" si="3290"/>
        <v>0</v>
      </c>
      <c r="LVS335" s="2"/>
      <c r="LVT335" s="402"/>
      <c r="LVU335" s="533" t="s">
        <v>288</v>
      </c>
      <c r="LVV335" s="2"/>
      <c r="LVW335" s="535">
        <f t="shared" ref="LVW335:LVZ335" si="3291">LVW302+LVW315+LVW328</f>
        <v>0</v>
      </c>
      <c r="LVX335" s="535">
        <f t="shared" si="3291"/>
        <v>0</v>
      </c>
      <c r="LVY335" s="535">
        <f t="shared" si="3291"/>
        <v>0</v>
      </c>
      <c r="LVZ335" s="535">
        <f t="shared" si="3291"/>
        <v>0</v>
      </c>
      <c r="LWA335" s="2"/>
      <c r="LWB335" s="402"/>
      <c r="LWC335" s="533" t="s">
        <v>288</v>
      </c>
      <c r="LWD335" s="2"/>
      <c r="LWE335" s="535">
        <f t="shared" ref="LWE335:LWH335" si="3292">LWE302+LWE315+LWE328</f>
        <v>0</v>
      </c>
      <c r="LWF335" s="535">
        <f t="shared" si="3292"/>
        <v>0</v>
      </c>
      <c r="LWG335" s="535">
        <f t="shared" si="3292"/>
        <v>0</v>
      </c>
      <c r="LWH335" s="535">
        <f t="shared" si="3292"/>
        <v>0</v>
      </c>
      <c r="LWI335" s="2"/>
      <c r="LWJ335" s="402"/>
      <c r="LWK335" s="533" t="s">
        <v>288</v>
      </c>
      <c r="LWL335" s="2"/>
      <c r="LWM335" s="535">
        <f t="shared" ref="LWM335:LWP335" si="3293">LWM302+LWM315+LWM328</f>
        <v>0</v>
      </c>
      <c r="LWN335" s="535">
        <f t="shared" si="3293"/>
        <v>0</v>
      </c>
      <c r="LWO335" s="535">
        <f t="shared" si="3293"/>
        <v>0</v>
      </c>
      <c r="LWP335" s="535">
        <f t="shared" si="3293"/>
        <v>0</v>
      </c>
      <c r="LWQ335" s="2"/>
      <c r="LWR335" s="402"/>
      <c r="LWS335" s="533" t="s">
        <v>288</v>
      </c>
      <c r="LWT335" s="2"/>
      <c r="LWU335" s="535">
        <f t="shared" ref="LWU335:LWX335" si="3294">LWU302+LWU315+LWU328</f>
        <v>0</v>
      </c>
      <c r="LWV335" s="535">
        <f t="shared" si="3294"/>
        <v>0</v>
      </c>
      <c r="LWW335" s="535">
        <f t="shared" si="3294"/>
        <v>0</v>
      </c>
      <c r="LWX335" s="535">
        <f t="shared" si="3294"/>
        <v>0</v>
      </c>
      <c r="LWY335" s="2"/>
      <c r="LWZ335" s="402"/>
      <c r="LXA335" s="533" t="s">
        <v>288</v>
      </c>
      <c r="LXB335" s="2"/>
      <c r="LXC335" s="535">
        <f t="shared" ref="LXC335:LXF335" si="3295">LXC302+LXC315+LXC328</f>
        <v>0</v>
      </c>
      <c r="LXD335" s="535">
        <f t="shared" si="3295"/>
        <v>0</v>
      </c>
      <c r="LXE335" s="535">
        <f t="shared" si="3295"/>
        <v>0</v>
      </c>
      <c r="LXF335" s="535">
        <f t="shared" si="3295"/>
        <v>0</v>
      </c>
      <c r="LXG335" s="2"/>
      <c r="LXH335" s="402"/>
      <c r="LXI335" s="533" t="s">
        <v>288</v>
      </c>
      <c r="LXJ335" s="2"/>
      <c r="LXK335" s="535">
        <f t="shared" ref="LXK335:LXN335" si="3296">LXK302+LXK315+LXK328</f>
        <v>0</v>
      </c>
      <c r="LXL335" s="535">
        <f t="shared" si="3296"/>
        <v>0</v>
      </c>
      <c r="LXM335" s="535">
        <f t="shared" si="3296"/>
        <v>0</v>
      </c>
      <c r="LXN335" s="535">
        <f t="shared" si="3296"/>
        <v>0</v>
      </c>
      <c r="LXO335" s="2"/>
      <c r="LXP335" s="402"/>
      <c r="LXQ335" s="533" t="s">
        <v>288</v>
      </c>
      <c r="LXR335" s="2"/>
      <c r="LXS335" s="535">
        <f t="shared" ref="LXS335:LXV335" si="3297">LXS302+LXS315+LXS328</f>
        <v>0</v>
      </c>
      <c r="LXT335" s="535">
        <f t="shared" si="3297"/>
        <v>0</v>
      </c>
      <c r="LXU335" s="535">
        <f t="shared" si="3297"/>
        <v>0</v>
      </c>
      <c r="LXV335" s="535">
        <f t="shared" si="3297"/>
        <v>0</v>
      </c>
      <c r="LXW335" s="2"/>
      <c r="LXX335" s="402"/>
      <c r="LXY335" s="533" t="s">
        <v>288</v>
      </c>
      <c r="LXZ335" s="2"/>
      <c r="LYA335" s="535">
        <f t="shared" ref="LYA335:LYD335" si="3298">LYA302+LYA315+LYA328</f>
        <v>0</v>
      </c>
      <c r="LYB335" s="535">
        <f t="shared" si="3298"/>
        <v>0</v>
      </c>
      <c r="LYC335" s="535">
        <f t="shared" si="3298"/>
        <v>0</v>
      </c>
      <c r="LYD335" s="535">
        <f t="shared" si="3298"/>
        <v>0</v>
      </c>
      <c r="LYE335" s="2"/>
      <c r="LYF335" s="402"/>
      <c r="LYG335" s="533" t="s">
        <v>288</v>
      </c>
      <c r="LYH335" s="2"/>
      <c r="LYI335" s="535">
        <f t="shared" ref="LYI335:LYL335" si="3299">LYI302+LYI315+LYI328</f>
        <v>0</v>
      </c>
      <c r="LYJ335" s="535">
        <f t="shared" si="3299"/>
        <v>0</v>
      </c>
      <c r="LYK335" s="535">
        <f t="shared" si="3299"/>
        <v>0</v>
      </c>
      <c r="LYL335" s="535">
        <f t="shared" si="3299"/>
        <v>0</v>
      </c>
      <c r="LYM335" s="2"/>
      <c r="LYN335" s="402"/>
      <c r="LYO335" s="533" t="s">
        <v>288</v>
      </c>
      <c r="LYP335" s="2"/>
      <c r="LYQ335" s="535">
        <f t="shared" ref="LYQ335:LYT335" si="3300">LYQ302+LYQ315+LYQ328</f>
        <v>0</v>
      </c>
      <c r="LYR335" s="535">
        <f t="shared" si="3300"/>
        <v>0</v>
      </c>
      <c r="LYS335" s="535">
        <f t="shared" si="3300"/>
        <v>0</v>
      </c>
      <c r="LYT335" s="535">
        <f t="shared" si="3300"/>
        <v>0</v>
      </c>
      <c r="LYU335" s="2"/>
      <c r="LYV335" s="402"/>
      <c r="LYW335" s="533" t="s">
        <v>288</v>
      </c>
      <c r="LYX335" s="2"/>
      <c r="LYY335" s="535">
        <f t="shared" ref="LYY335:LZB335" si="3301">LYY302+LYY315+LYY328</f>
        <v>0</v>
      </c>
      <c r="LYZ335" s="535">
        <f t="shared" si="3301"/>
        <v>0</v>
      </c>
      <c r="LZA335" s="535">
        <f t="shared" si="3301"/>
        <v>0</v>
      </c>
      <c r="LZB335" s="535">
        <f t="shared" si="3301"/>
        <v>0</v>
      </c>
      <c r="LZC335" s="2"/>
      <c r="LZD335" s="402"/>
      <c r="LZE335" s="533" t="s">
        <v>288</v>
      </c>
      <c r="LZF335" s="2"/>
      <c r="LZG335" s="535">
        <f t="shared" ref="LZG335:LZJ335" si="3302">LZG302+LZG315+LZG328</f>
        <v>0</v>
      </c>
      <c r="LZH335" s="535">
        <f t="shared" si="3302"/>
        <v>0</v>
      </c>
      <c r="LZI335" s="535">
        <f t="shared" si="3302"/>
        <v>0</v>
      </c>
      <c r="LZJ335" s="535">
        <f t="shared" si="3302"/>
        <v>0</v>
      </c>
      <c r="LZK335" s="2"/>
      <c r="LZL335" s="402"/>
      <c r="LZM335" s="533" t="s">
        <v>288</v>
      </c>
      <c r="LZN335" s="2"/>
      <c r="LZO335" s="535">
        <f t="shared" ref="LZO335:LZR335" si="3303">LZO302+LZO315+LZO328</f>
        <v>0</v>
      </c>
      <c r="LZP335" s="535">
        <f t="shared" si="3303"/>
        <v>0</v>
      </c>
      <c r="LZQ335" s="535">
        <f t="shared" si="3303"/>
        <v>0</v>
      </c>
      <c r="LZR335" s="535">
        <f t="shared" si="3303"/>
        <v>0</v>
      </c>
      <c r="LZS335" s="2"/>
      <c r="LZT335" s="402"/>
      <c r="LZU335" s="533" t="s">
        <v>288</v>
      </c>
      <c r="LZV335" s="2"/>
      <c r="LZW335" s="535">
        <f t="shared" ref="LZW335:LZZ335" si="3304">LZW302+LZW315+LZW328</f>
        <v>0</v>
      </c>
      <c r="LZX335" s="535">
        <f t="shared" si="3304"/>
        <v>0</v>
      </c>
      <c r="LZY335" s="535">
        <f t="shared" si="3304"/>
        <v>0</v>
      </c>
      <c r="LZZ335" s="535">
        <f t="shared" si="3304"/>
        <v>0</v>
      </c>
      <c r="MAA335" s="2"/>
      <c r="MAB335" s="402"/>
      <c r="MAC335" s="533" t="s">
        <v>288</v>
      </c>
      <c r="MAD335" s="2"/>
      <c r="MAE335" s="535">
        <f t="shared" ref="MAE335:MAH335" si="3305">MAE302+MAE315+MAE328</f>
        <v>0</v>
      </c>
      <c r="MAF335" s="535">
        <f t="shared" si="3305"/>
        <v>0</v>
      </c>
      <c r="MAG335" s="535">
        <f t="shared" si="3305"/>
        <v>0</v>
      </c>
      <c r="MAH335" s="535">
        <f t="shared" si="3305"/>
        <v>0</v>
      </c>
      <c r="MAI335" s="2"/>
      <c r="MAJ335" s="402"/>
      <c r="MAK335" s="533" t="s">
        <v>288</v>
      </c>
      <c r="MAL335" s="2"/>
      <c r="MAM335" s="535">
        <f t="shared" ref="MAM335:MAP335" si="3306">MAM302+MAM315+MAM328</f>
        <v>0</v>
      </c>
      <c r="MAN335" s="535">
        <f t="shared" si="3306"/>
        <v>0</v>
      </c>
      <c r="MAO335" s="535">
        <f t="shared" si="3306"/>
        <v>0</v>
      </c>
      <c r="MAP335" s="535">
        <f t="shared" si="3306"/>
        <v>0</v>
      </c>
      <c r="MAQ335" s="2"/>
      <c r="MAR335" s="402"/>
      <c r="MAS335" s="533" t="s">
        <v>288</v>
      </c>
      <c r="MAT335" s="2"/>
      <c r="MAU335" s="535">
        <f t="shared" ref="MAU335:MAX335" si="3307">MAU302+MAU315+MAU328</f>
        <v>0</v>
      </c>
      <c r="MAV335" s="535">
        <f t="shared" si="3307"/>
        <v>0</v>
      </c>
      <c r="MAW335" s="535">
        <f t="shared" si="3307"/>
        <v>0</v>
      </c>
      <c r="MAX335" s="535">
        <f t="shared" si="3307"/>
        <v>0</v>
      </c>
      <c r="MAY335" s="2"/>
      <c r="MAZ335" s="402"/>
      <c r="MBA335" s="533" t="s">
        <v>288</v>
      </c>
      <c r="MBB335" s="2"/>
      <c r="MBC335" s="535">
        <f t="shared" ref="MBC335:MBF335" si="3308">MBC302+MBC315+MBC328</f>
        <v>0</v>
      </c>
      <c r="MBD335" s="535">
        <f t="shared" si="3308"/>
        <v>0</v>
      </c>
      <c r="MBE335" s="535">
        <f t="shared" si="3308"/>
        <v>0</v>
      </c>
      <c r="MBF335" s="535">
        <f t="shared" si="3308"/>
        <v>0</v>
      </c>
      <c r="MBG335" s="2"/>
      <c r="MBH335" s="402"/>
      <c r="MBI335" s="533" t="s">
        <v>288</v>
      </c>
      <c r="MBJ335" s="2"/>
      <c r="MBK335" s="535">
        <f t="shared" ref="MBK335:MBN335" si="3309">MBK302+MBK315+MBK328</f>
        <v>0</v>
      </c>
      <c r="MBL335" s="535">
        <f t="shared" si="3309"/>
        <v>0</v>
      </c>
      <c r="MBM335" s="535">
        <f t="shared" si="3309"/>
        <v>0</v>
      </c>
      <c r="MBN335" s="535">
        <f t="shared" si="3309"/>
        <v>0</v>
      </c>
      <c r="MBO335" s="2"/>
      <c r="MBP335" s="402"/>
      <c r="MBQ335" s="533" t="s">
        <v>288</v>
      </c>
      <c r="MBR335" s="2"/>
      <c r="MBS335" s="535">
        <f t="shared" ref="MBS335:MBV335" si="3310">MBS302+MBS315+MBS328</f>
        <v>0</v>
      </c>
      <c r="MBT335" s="535">
        <f t="shared" si="3310"/>
        <v>0</v>
      </c>
      <c r="MBU335" s="535">
        <f t="shared" si="3310"/>
        <v>0</v>
      </c>
      <c r="MBV335" s="535">
        <f t="shared" si="3310"/>
        <v>0</v>
      </c>
      <c r="MBW335" s="2"/>
      <c r="MBX335" s="402"/>
      <c r="MBY335" s="533" t="s">
        <v>288</v>
      </c>
      <c r="MBZ335" s="2"/>
      <c r="MCA335" s="535">
        <f t="shared" ref="MCA335:MCD335" si="3311">MCA302+MCA315+MCA328</f>
        <v>0</v>
      </c>
      <c r="MCB335" s="535">
        <f t="shared" si="3311"/>
        <v>0</v>
      </c>
      <c r="MCC335" s="535">
        <f t="shared" si="3311"/>
        <v>0</v>
      </c>
      <c r="MCD335" s="535">
        <f t="shared" si="3311"/>
        <v>0</v>
      </c>
      <c r="MCE335" s="2"/>
      <c r="MCF335" s="402"/>
      <c r="MCG335" s="533" t="s">
        <v>288</v>
      </c>
      <c r="MCH335" s="2"/>
      <c r="MCI335" s="535">
        <f t="shared" ref="MCI335:MCL335" si="3312">MCI302+MCI315+MCI328</f>
        <v>0</v>
      </c>
      <c r="MCJ335" s="535">
        <f t="shared" si="3312"/>
        <v>0</v>
      </c>
      <c r="MCK335" s="535">
        <f t="shared" si="3312"/>
        <v>0</v>
      </c>
      <c r="MCL335" s="535">
        <f t="shared" si="3312"/>
        <v>0</v>
      </c>
      <c r="MCM335" s="2"/>
      <c r="MCN335" s="402"/>
      <c r="MCO335" s="533" t="s">
        <v>288</v>
      </c>
      <c r="MCP335" s="2"/>
      <c r="MCQ335" s="535">
        <f t="shared" ref="MCQ335:MCT335" si="3313">MCQ302+MCQ315+MCQ328</f>
        <v>0</v>
      </c>
      <c r="MCR335" s="535">
        <f t="shared" si="3313"/>
        <v>0</v>
      </c>
      <c r="MCS335" s="535">
        <f t="shared" si="3313"/>
        <v>0</v>
      </c>
      <c r="MCT335" s="535">
        <f t="shared" si="3313"/>
        <v>0</v>
      </c>
      <c r="MCU335" s="2"/>
      <c r="MCV335" s="402"/>
      <c r="MCW335" s="533" t="s">
        <v>288</v>
      </c>
      <c r="MCX335" s="2"/>
      <c r="MCY335" s="535">
        <f t="shared" ref="MCY335:MDB335" si="3314">MCY302+MCY315+MCY328</f>
        <v>0</v>
      </c>
      <c r="MCZ335" s="535">
        <f t="shared" si="3314"/>
        <v>0</v>
      </c>
      <c r="MDA335" s="535">
        <f t="shared" si="3314"/>
        <v>0</v>
      </c>
      <c r="MDB335" s="535">
        <f t="shared" si="3314"/>
        <v>0</v>
      </c>
      <c r="MDC335" s="2"/>
      <c r="MDD335" s="402"/>
      <c r="MDE335" s="533" t="s">
        <v>288</v>
      </c>
      <c r="MDF335" s="2"/>
      <c r="MDG335" s="535">
        <f t="shared" ref="MDG335:MDJ335" si="3315">MDG302+MDG315+MDG328</f>
        <v>0</v>
      </c>
      <c r="MDH335" s="535">
        <f t="shared" si="3315"/>
        <v>0</v>
      </c>
      <c r="MDI335" s="535">
        <f t="shared" si="3315"/>
        <v>0</v>
      </c>
      <c r="MDJ335" s="535">
        <f t="shared" si="3315"/>
        <v>0</v>
      </c>
      <c r="MDK335" s="2"/>
      <c r="MDL335" s="402"/>
      <c r="MDM335" s="533" t="s">
        <v>288</v>
      </c>
      <c r="MDN335" s="2"/>
      <c r="MDO335" s="535">
        <f t="shared" ref="MDO335:MDR335" si="3316">MDO302+MDO315+MDO328</f>
        <v>0</v>
      </c>
      <c r="MDP335" s="535">
        <f t="shared" si="3316"/>
        <v>0</v>
      </c>
      <c r="MDQ335" s="535">
        <f t="shared" si="3316"/>
        <v>0</v>
      </c>
      <c r="MDR335" s="535">
        <f t="shared" si="3316"/>
        <v>0</v>
      </c>
      <c r="MDS335" s="2"/>
      <c r="MDT335" s="402"/>
      <c r="MDU335" s="533" t="s">
        <v>288</v>
      </c>
      <c r="MDV335" s="2"/>
      <c r="MDW335" s="535">
        <f t="shared" ref="MDW335:MDZ335" si="3317">MDW302+MDW315+MDW328</f>
        <v>0</v>
      </c>
      <c r="MDX335" s="535">
        <f t="shared" si="3317"/>
        <v>0</v>
      </c>
      <c r="MDY335" s="535">
        <f t="shared" si="3317"/>
        <v>0</v>
      </c>
      <c r="MDZ335" s="535">
        <f t="shared" si="3317"/>
        <v>0</v>
      </c>
      <c r="MEA335" s="2"/>
      <c r="MEB335" s="402"/>
      <c r="MEC335" s="533" t="s">
        <v>288</v>
      </c>
      <c r="MED335" s="2"/>
      <c r="MEE335" s="535">
        <f t="shared" ref="MEE335:MEH335" si="3318">MEE302+MEE315+MEE328</f>
        <v>0</v>
      </c>
      <c r="MEF335" s="535">
        <f t="shared" si="3318"/>
        <v>0</v>
      </c>
      <c r="MEG335" s="535">
        <f t="shared" si="3318"/>
        <v>0</v>
      </c>
      <c r="MEH335" s="535">
        <f t="shared" si="3318"/>
        <v>0</v>
      </c>
      <c r="MEI335" s="2"/>
      <c r="MEJ335" s="402"/>
      <c r="MEK335" s="533" t="s">
        <v>288</v>
      </c>
      <c r="MEL335" s="2"/>
      <c r="MEM335" s="535">
        <f t="shared" ref="MEM335:MEP335" si="3319">MEM302+MEM315+MEM328</f>
        <v>0</v>
      </c>
      <c r="MEN335" s="535">
        <f t="shared" si="3319"/>
        <v>0</v>
      </c>
      <c r="MEO335" s="535">
        <f t="shared" si="3319"/>
        <v>0</v>
      </c>
      <c r="MEP335" s="535">
        <f t="shared" si="3319"/>
        <v>0</v>
      </c>
      <c r="MEQ335" s="2"/>
      <c r="MER335" s="402"/>
      <c r="MES335" s="533" t="s">
        <v>288</v>
      </c>
      <c r="MET335" s="2"/>
      <c r="MEU335" s="535">
        <f t="shared" ref="MEU335:MEX335" si="3320">MEU302+MEU315+MEU328</f>
        <v>0</v>
      </c>
      <c r="MEV335" s="535">
        <f t="shared" si="3320"/>
        <v>0</v>
      </c>
      <c r="MEW335" s="535">
        <f t="shared" si="3320"/>
        <v>0</v>
      </c>
      <c r="MEX335" s="535">
        <f t="shared" si="3320"/>
        <v>0</v>
      </c>
      <c r="MEY335" s="2"/>
      <c r="MEZ335" s="402"/>
      <c r="MFA335" s="533" t="s">
        <v>288</v>
      </c>
      <c r="MFB335" s="2"/>
      <c r="MFC335" s="535">
        <f t="shared" ref="MFC335:MFF335" si="3321">MFC302+MFC315+MFC328</f>
        <v>0</v>
      </c>
      <c r="MFD335" s="535">
        <f t="shared" si="3321"/>
        <v>0</v>
      </c>
      <c r="MFE335" s="535">
        <f t="shared" si="3321"/>
        <v>0</v>
      </c>
      <c r="MFF335" s="535">
        <f t="shared" si="3321"/>
        <v>0</v>
      </c>
      <c r="MFG335" s="2"/>
      <c r="MFH335" s="402"/>
      <c r="MFI335" s="533" t="s">
        <v>288</v>
      </c>
      <c r="MFJ335" s="2"/>
      <c r="MFK335" s="535">
        <f t="shared" ref="MFK335:MFN335" si="3322">MFK302+MFK315+MFK328</f>
        <v>0</v>
      </c>
      <c r="MFL335" s="535">
        <f t="shared" si="3322"/>
        <v>0</v>
      </c>
      <c r="MFM335" s="535">
        <f t="shared" si="3322"/>
        <v>0</v>
      </c>
      <c r="MFN335" s="535">
        <f t="shared" si="3322"/>
        <v>0</v>
      </c>
      <c r="MFO335" s="2"/>
      <c r="MFP335" s="402"/>
      <c r="MFQ335" s="533" t="s">
        <v>288</v>
      </c>
      <c r="MFR335" s="2"/>
      <c r="MFS335" s="535">
        <f t="shared" ref="MFS335:MFV335" si="3323">MFS302+MFS315+MFS328</f>
        <v>0</v>
      </c>
      <c r="MFT335" s="535">
        <f t="shared" si="3323"/>
        <v>0</v>
      </c>
      <c r="MFU335" s="535">
        <f t="shared" si="3323"/>
        <v>0</v>
      </c>
      <c r="MFV335" s="535">
        <f t="shared" si="3323"/>
        <v>0</v>
      </c>
      <c r="MFW335" s="2"/>
      <c r="MFX335" s="402"/>
      <c r="MFY335" s="533" t="s">
        <v>288</v>
      </c>
      <c r="MFZ335" s="2"/>
      <c r="MGA335" s="535">
        <f t="shared" ref="MGA335:MGD335" si="3324">MGA302+MGA315+MGA328</f>
        <v>0</v>
      </c>
      <c r="MGB335" s="535">
        <f t="shared" si="3324"/>
        <v>0</v>
      </c>
      <c r="MGC335" s="535">
        <f t="shared" si="3324"/>
        <v>0</v>
      </c>
      <c r="MGD335" s="535">
        <f t="shared" si="3324"/>
        <v>0</v>
      </c>
      <c r="MGE335" s="2"/>
      <c r="MGF335" s="402"/>
      <c r="MGG335" s="533" t="s">
        <v>288</v>
      </c>
      <c r="MGH335" s="2"/>
      <c r="MGI335" s="535">
        <f t="shared" ref="MGI335:MGL335" si="3325">MGI302+MGI315+MGI328</f>
        <v>0</v>
      </c>
      <c r="MGJ335" s="535">
        <f t="shared" si="3325"/>
        <v>0</v>
      </c>
      <c r="MGK335" s="535">
        <f t="shared" si="3325"/>
        <v>0</v>
      </c>
      <c r="MGL335" s="535">
        <f t="shared" si="3325"/>
        <v>0</v>
      </c>
      <c r="MGM335" s="2"/>
      <c r="MGN335" s="402"/>
      <c r="MGO335" s="533" t="s">
        <v>288</v>
      </c>
      <c r="MGP335" s="2"/>
      <c r="MGQ335" s="535">
        <f t="shared" ref="MGQ335:MGT335" si="3326">MGQ302+MGQ315+MGQ328</f>
        <v>0</v>
      </c>
      <c r="MGR335" s="535">
        <f t="shared" si="3326"/>
        <v>0</v>
      </c>
      <c r="MGS335" s="535">
        <f t="shared" si="3326"/>
        <v>0</v>
      </c>
      <c r="MGT335" s="535">
        <f t="shared" si="3326"/>
        <v>0</v>
      </c>
      <c r="MGU335" s="2"/>
      <c r="MGV335" s="402"/>
      <c r="MGW335" s="533" t="s">
        <v>288</v>
      </c>
      <c r="MGX335" s="2"/>
      <c r="MGY335" s="535">
        <f t="shared" ref="MGY335:MHB335" si="3327">MGY302+MGY315+MGY328</f>
        <v>0</v>
      </c>
      <c r="MGZ335" s="535">
        <f t="shared" si="3327"/>
        <v>0</v>
      </c>
      <c r="MHA335" s="535">
        <f t="shared" si="3327"/>
        <v>0</v>
      </c>
      <c r="MHB335" s="535">
        <f t="shared" si="3327"/>
        <v>0</v>
      </c>
      <c r="MHC335" s="2"/>
      <c r="MHD335" s="402"/>
      <c r="MHE335" s="533" t="s">
        <v>288</v>
      </c>
      <c r="MHF335" s="2"/>
      <c r="MHG335" s="535">
        <f t="shared" ref="MHG335:MHJ335" si="3328">MHG302+MHG315+MHG328</f>
        <v>0</v>
      </c>
      <c r="MHH335" s="535">
        <f t="shared" si="3328"/>
        <v>0</v>
      </c>
      <c r="MHI335" s="535">
        <f t="shared" si="3328"/>
        <v>0</v>
      </c>
      <c r="MHJ335" s="535">
        <f t="shared" si="3328"/>
        <v>0</v>
      </c>
      <c r="MHK335" s="2"/>
      <c r="MHL335" s="402"/>
      <c r="MHM335" s="533" t="s">
        <v>288</v>
      </c>
      <c r="MHN335" s="2"/>
      <c r="MHO335" s="535">
        <f t="shared" ref="MHO335:MHR335" si="3329">MHO302+MHO315+MHO328</f>
        <v>0</v>
      </c>
      <c r="MHP335" s="535">
        <f t="shared" si="3329"/>
        <v>0</v>
      </c>
      <c r="MHQ335" s="535">
        <f t="shared" si="3329"/>
        <v>0</v>
      </c>
      <c r="MHR335" s="535">
        <f t="shared" si="3329"/>
        <v>0</v>
      </c>
      <c r="MHS335" s="2"/>
      <c r="MHT335" s="402"/>
      <c r="MHU335" s="533" t="s">
        <v>288</v>
      </c>
      <c r="MHV335" s="2"/>
      <c r="MHW335" s="535">
        <f t="shared" ref="MHW335:MHZ335" si="3330">MHW302+MHW315+MHW328</f>
        <v>0</v>
      </c>
      <c r="MHX335" s="535">
        <f t="shared" si="3330"/>
        <v>0</v>
      </c>
      <c r="MHY335" s="535">
        <f t="shared" si="3330"/>
        <v>0</v>
      </c>
      <c r="MHZ335" s="535">
        <f t="shared" si="3330"/>
        <v>0</v>
      </c>
      <c r="MIA335" s="2"/>
      <c r="MIB335" s="402"/>
      <c r="MIC335" s="533" t="s">
        <v>288</v>
      </c>
      <c r="MID335" s="2"/>
      <c r="MIE335" s="535">
        <f t="shared" ref="MIE335:MIH335" si="3331">MIE302+MIE315+MIE328</f>
        <v>0</v>
      </c>
      <c r="MIF335" s="535">
        <f t="shared" si="3331"/>
        <v>0</v>
      </c>
      <c r="MIG335" s="535">
        <f t="shared" si="3331"/>
        <v>0</v>
      </c>
      <c r="MIH335" s="535">
        <f t="shared" si="3331"/>
        <v>0</v>
      </c>
      <c r="MII335" s="2"/>
      <c r="MIJ335" s="402"/>
      <c r="MIK335" s="533" t="s">
        <v>288</v>
      </c>
      <c r="MIL335" s="2"/>
      <c r="MIM335" s="535">
        <f t="shared" ref="MIM335:MIP335" si="3332">MIM302+MIM315+MIM328</f>
        <v>0</v>
      </c>
      <c r="MIN335" s="535">
        <f t="shared" si="3332"/>
        <v>0</v>
      </c>
      <c r="MIO335" s="535">
        <f t="shared" si="3332"/>
        <v>0</v>
      </c>
      <c r="MIP335" s="535">
        <f t="shared" si="3332"/>
        <v>0</v>
      </c>
      <c r="MIQ335" s="2"/>
      <c r="MIR335" s="402"/>
      <c r="MIS335" s="533" t="s">
        <v>288</v>
      </c>
      <c r="MIT335" s="2"/>
      <c r="MIU335" s="535">
        <f t="shared" ref="MIU335:MIX335" si="3333">MIU302+MIU315+MIU328</f>
        <v>0</v>
      </c>
      <c r="MIV335" s="535">
        <f t="shared" si="3333"/>
        <v>0</v>
      </c>
      <c r="MIW335" s="535">
        <f t="shared" si="3333"/>
        <v>0</v>
      </c>
      <c r="MIX335" s="535">
        <f t="shared" si="3333"/>
        <v>0</v>
      </c>
      <c r="MIY335" s="2"/>
      <c r="MIZ335" s="402"/>
      <c r="MJA335" s="533" t="s">
        <v>288</v>
      </c>
      <c r="MJB335" s="2"/>
      <c r="MJC335" s="535">
        <f t="shared" ref="MJC335:MJF335" si="3334">MJC302+MJC315+MJC328</f>
        <v>0</v>
      </c>
      <c r="MJD335" s="535">
        <f t="shared" si="3334"/>
        <v>0</v>
      </c>
      <c r="MJE335" s="535">
        <f t="shared" si="3334"/>
        <v>0</v>
      </c>
      <c r="MJF335" s="535">
        <f t="shared" si="3334"/>
        <v>0</v>
      </c>
      <c r="MJG335" s="2"/>
      <c r="MJH335" s="402"/>
      <c r="MJI335" s="533" t="s">
        <v>288</v>
      </c>
      <c r="MJJ335" s="2"/>
      <c r="MJK335" s="535">
        <f t="shared" ref="MJK335:MJN335" si="3335">MJK302+MJK315+MJK328</f>
        <v>0</v>
      </c>
      <c r="MJL335" s="535">
        <f t="shared" si="3335"/>
        <v>0</v>
      </c>
      <c r="MJM335" s="535">
        <f t="shared" si="3335"/>
        <v>0</v>
      </c>
      <c r="MJN335" s="535">
        <f t="shared" si="3335"/>
        <v>0</v>
      </c>
      <c r="MJO335" s="2"/>
      <c r="MJP335" s="402"/>
      <c r="MJQ335" s="533" t="s">
        <v>288</v>
      </c>
      <c r="MJR335" s="2"/>
      <c r="MJS335" s="535">
        <f t="shared" ref="MJS335:MJV335" si="3336">MJS302+MJS315+MJS328</f>
        <v>0</v>
      </c>
      <c r="MJT335" s="535">
        <f t="shared" si="3336"/>
        <v>0</v>
      </c>
      <c r="MJU335" s="535">
        <f t="shared" si="3336"/>
        <v>0</v>
      </c>
      <c r="MJV335" s="535">
        <f t="shared" si="3336"/>
        <v>0</v>
      </c>
      <c r="MJW335" s="2"/>
      <c r="MJX335" s="402"/>
      <c r="MJY335" s="533" t="s">
        <v>288</v>
      </c>
      <c r="MJZ335" s="2"/>
      <c r="MKA335" s="535">
        <f t="shared" ref="MKA335:MKD335" si="3337">MKA302+MKA315+MKA328</f>
        <v>0</v>
      </c>
      <c r="MKB335" s="535">
        <f t="shared" si="3337"/>
        <v>0</v>
      </c>
      <c r="MKC335" s="535">
        <f t="shared" si="3337"/>
        <v>0</v>
      </c>
      <c r="MKD335" s="535">
        <f t="shared" si="3337"/>
        <v>0</v>
      </c>
      <c r="MKE335" s="2"/>
      <c r="MKF335" s="402"/>
      <c r="MKG335" s="533" t="s">
        <v>288</v>
      </c>
      <c r="MKH335" s="2"/>
      <c r="MKI335" s="535">
        <f t="shared" ref="MKI335:MKL335" si="3338">MKI302+MKI315+MKI328</f>
        <v>0</v>
      </c>
      <c r="MKJ335" s="535">
        <f t="shared" si="3338"/>
        <v>0</v>
      </c>
      <c r="MKK335" s="535">
        <f t="shared" si="3338"/>
        <v>0</v>
      </c>
      <c r="MKL335" s="535">
        <f t="shared" si="3338"/>
        <v>0</v>
      </c>
      <c r="MKM335" s="2"/>
      <c r="MKN335" s="402"/>
      <c r="MKO335" s="533" t="s">
        <v>288</v>
      </c>
      <c r="MKP335" s="2"/>
      <c r="MKQ335" s="535">
        <f t="shared" ref="MKQ335:MKT335" si="3339">MKQ302+MKQ315+MKQ328</f>
        <v>0</v>
      </c>
      <c r="MKR335" s="535">
        <f t="shared" si="3339"/>
        <v>0</v>
      </c>
      <c r="MKS335" s="535">
        <f t="shared" si="3339"/>
        <v>0</v>
      </c>
      <c r="MKT335" s="535">
        <f t="shared" si="3339"/>
        <v>0</v>
      </c>
      <c r="MKU335" s="2"/>
      <c r="MKV335" s="402"/>
      <c r="MKW335" s="533" t="s">
        <v>288</v>
      </c>
      <c r="MKX335" s="2"/>
      <c r="MKY335" s="535">
        <f t="shared" ref="MKY335:MLB335" si="3340">MKY302+MKY315+MKY328</f>
        <v>0</v>
      </c>
      <c r="MKZ335" s="535">
        <f t="shared" si="3340"/>
        <v>0</v>
      </c>
      <c r="MLA335" s="535">
        <f t="shared" si="3340"/>
        <v>0</v>
      </c>
      <c r="MLB335" s="535">
        <f t="shared" si="3340"/>
        <v>0</v>
      </c>
      <c r="MLC335" s="2"/>
      <c r="MLD335" s="402"/>
      <c r="MLE335" s="533" t="s">
        <v>288</v>
      </c>
      <c r="MLF335" s="2"/>
      <c r="MLG335" s="535">
        <f t="shared" ref="MLG335:MLJ335" si="3341">MLG302+MLG315+MLG328</f>
        <v>0</v>
      </c>
      <c r="MLH335" s="535">
        <f t="shared" si="3341"/>
        <v>0</v>
      </c>
      <c r="MLI335" s="535">
        <f t="shared" si="3341"/>
        <v>0</v>
      </c>
      <c r="MLJ335" s="535">
        <f t="shared" si="3341"/>
        <v>0</v>
      </c>
      <c r="MLK335" s="2"/>
      <c r="MLL335" s="402"/>
      <c r="MLM335" s="533" t="s">
        <v>288</v>
      </c>
      <c r="MLN335" s="2"/>
      <c r="MLO335" s="535">
        <f t="shared" ref="MLO335:MLR335" si="3342">MLO302+MLO315+MLO328</f>
        <v>0</v>
      </c>
      <c r="MLP335" s="535">
        <f t="shared" si="3342"/>
        <v>0</v>
      </c>
      <c r="MLQ335" s="535">
        <f t="shared" si="3342"/>
        <v>0</v>
      </c>
      <c r="MLR335" s="535">
        <f t="shared" si="3342"/>
        <v>0</v>
      </c>
      <c r="MLS335" s="2"/>
      <c r="MLT335" s="402"/>
      <c r="MLU335" s="533" t="s">
        <v>288</v>
      </c>
      <c r="MLV335" s="2"/>
      <c r="MLW335" s="535">
        <f t="shared" ref="MLW335:MLZ335" si="3343">MLW302+MLW315+MLW328</f>
        <v>0</v>
      </c>
      <c r="MLX335" s="535">
        <f t="shared" si="3343"/>
        <v>0</v>
      </c>
      <c r="MLY335" s="535">
        <f t="shared" si="3343"/>
        <v>0</v>
      </c>
      <c r="MLZ335" s="535">
        <f t="shared" si="3343"/>
        <v>0</v>
      </c>
      <c r="MMA335" s="2"/>
      <c r="MMB335" s="402"/>
      <c r="MMC335" s="533" t="s">
        <v>288</v>
      </c>
      <c r="MMD335" s="2"/>
      <c r="MME335" s="535">
        <f t="shared" ref="MME335:MMH335" si="3344">MME302+MME315+MME328</f>
        <v>0</v>
      </c>
      <c r="MMF335" s="535">
        <f t="shared" si="3344"/>
        <v>0</v>
      </c>
      <c r="MMG335" s="535">
        <f t="shared" si="3344"/>
        <v>0</v>
      </c>
      <c r="MMH335" s="535">
        <f t="shared" si="3344"/>
        <v>0</v>
      </c>
      <c r="MMI335" s="2"/>
      <c r="MMJ335" s="402"/>
      <c r="MMK335" s="533" t="s">
        <v>288</v>
      </c>
      <c r="MML335" s="2"/>
      <c r="MMM335" s="535">
        <f t="shared" ref="MMM335:MMP335" si="3345">MMM302+MMM315+MMM328</f>
        <v>0</v>
      </c>
      <c r="MMN335" s="535">
        <f t="shared" si="3345"/>
        <v>0</v>
      </c>
      <c r="MMO335" s="535">
        <f t="shared" si="3345"/>
        <v>0</v>
      </c>
      <c r="MMP335" s="535">
        <f t="shared" si="3345"/>
        <v>0</v>
      </c>
      <c r="MMQ335" s="2"/>
      <c r="MMR335" s="402"/>
      <c r="MMS335" s="533" t="s">
        <v>288</v>
      </c>
      <c r="MMT335" s="2"/>
      <c r="MMU335" s="535">
        <f t="shared" ref="MMU335:MMX335" si="3346">MMU302+MMU315+MMU328</f>
        <v>0</v>
      </c>
      <c r="MMV335" s="535">
        <f t="shared" si="3346"/>
        <v>0</v>
      </c>
      <c r="MMW335" s="535">
        <f t="shared" si="3346"/>
        <v>0</v>
      </c>
      <c r="MMX335" s="535">
        <f t="shared" si="3346"/>
        <v>0</v>
      </c>
      <c r="MMY335" s="2"/>
      <c r="MMZ335" s="402"/>
      <c r="MNA335" s="533" t="s">
        <v>288</v>
      </c>
      <c r="MNB335" s="2"/>
      <c r="MNC335" s="535">
        <f t="shared" ref="MNC335:MNF335" si="3347">MNC302+MNC315+MNC328</f>
        <v>0</v>
      </c>
      <c r="MND335" s="535">
        <f t="shared" si="3347"/>
        <v>0</v>
      </c>
      <c r="MNE335" s="535">
        <f t="shared" si="3347"/>
        <v>0</v>
      </c>
      <c r="MNF335" s="535">
        <f t="shared" si="3347"/>
        <v>0</v>
      </c>
      <c r="MNG335" s="2"/>
      <c r="MNH335" s="402"/>
      <c r="MNI335" s="533" t="s">
        <v>288</v>
      </c>
      <c r="MNJ335" s="2"/>
      <c r="MNK335" s="535">
        <f t="shared" ref="MNK335:MNN335" si="3348">MNK302+MNK315+MNK328</f>
        <v>0</v>
      </c>
      <c r="MNL335" s="535">
        <f t="shared" si="3348"/>
        <v>0</v>
      </c>
      <c r="MNM335" s="535">
        <f t="shared" si="3348"/>
        <v>0</v>
      </c>
      <c r="MNN335" s="535">
        <f t="shared" si="3348"/>
        <v>0</v>
      </c>
      <c r="MNO335" s="2"/>
      <c r="MNP335" s="402"/>
      <c r="MNQ335" s="533" t="s">
        <v>288</v>
      </c>
      <c r="MNR335" s="2"/>
      <c r="MNS335" s="535">
        <f t="shared" ref="MNS335:MNV335" si="3349">MNS302+MNS315+MNS328</f>
        <v>0</v>
      </c>
      <c r="MNT335" s="535">
        <f t="shared" si="3349"/>
        <v>0</v>
      </c>
      <c r="MNU335" s="535">
        <f t="shared" si="3349"/>
        <v>0</v>
      </c>
      <c r="MNV335" s="535">
        <f t="shared" si="3349"/>
        <v>0</v>
      </c>
      <c r="MNW335" s="2"/>
      <c r="MNX335" s="402"/>
      <c r="MNY335" s="533" t="s">
        <v>288</v>
      </c>
      <c r="MNZ335" s="2"/>
      <c r="MOA335" s="535">
        <f t="shared" ref="MOA335:MOD335" si="3350">MOA302+MOA315+MOA328</f>
        <v>0</v>
      </c>
      <c r="MOB335" s="535">
        <f t="shared" si="3350"/>
        <v>0</v>
      </c>
      <c r="MOC335" s="535">
        <f t="shared" si="3350"/>
        <v>0</v>
      </c>
      <c r="MOD335" s="535">
        <f t="shared" si="3350"/>
        <v>0</v>
      </c>
      <c r="MOE335" s="2"/>
      <c r="MOF335" s="402"/>
      <c r="MOG335" s="533" t="s">
        <v>288</v>
      </c>
      <c r="MOH335" s="2"/>
      <c r="MOI335" s="535">
        <f t="shared" ref="MOI335:MOL335" si="3351">MOI302+MOI315+MOI328</f>
        <v>0</v>
      </c>
      <c r="MOJ335" s="535">
        <f t="shared" si="3351"/>
        <v>0</v>
      </c>
      <c r="MOK335" s="535">
        <f t="shared" si="3351"/>
        <v>0</v>
      </c>
      <c r="MOL335" s="535">
        <f t="shared" si="3351"/>
        <v>0</v>
      </c>
      <c r="MOM335" s="2"/>
      <c r="MON335" s="402"/>
      <c r="MOO335" s="533" t="s">
        <v>288</v>
      </c>
      <c r="MOP335" s="2"/>
      <c r="MOQ335" s="535">
        <f t="shared" ref="MOQ335:MOT335" si="3352">MOQ302+MOQ315+MOQ328</f>
        <v>0</v>
      </c>
      <c r="MOR335" s="535">
        <f t="shared" si="3352"/>
        <v>0</v>
      </c>
      <c r="MOS335" s="535">
        <f t="shared" si="3352"/>
        <v>0</v>
      </c>
      <c r="MOT335" s="535">
        <f t="shared" si="3352"/>
        <v>0</v>
      </c>
      <c r="MOU335" s="2"/>
      <c r="MOV335" s="402"/>
      <c r="MOW335" s="533" t="s">
        <v>288</v>
      </c>
      <c r="MOX335" s="2"/>
      <c r="MOY335" s="535">
        <f t="shared" ref="MOY335:MPB335" si="3353">MOY302+MOY315+MOY328</f>
        <v>0</v>
      </c>
      <c r="MOZ335" s="535">
        <f t="shared" si="3353"/>
        <v>0</v>
      </c>
      <c r="MPA335" s="535">
        <f t="shared" si="3353"/>
        <v>0</v>
      </c>
      <c r="MPB335" s="535">
        <f t="shared" si="3353"/>
        <v>0</v>
      </c>
      <c r="MPC335" s="2"/>
      <c r="MPD335" s="402"/>
      <c r="MPE335" s="533" t="s">
        <v>288</v>
      </c>
      <c r="MPF335" s="2"/>
      <c r="MPG335" s="535">
        <f t="shared" ref="MPG335:MPJ335" si="3354">MPG302+MPG315+MPG328</f>
        <v>0</v>
      </c>
      <c r="MPH335" s="535">
        <f t="shared" si="3354"/>
        <v>0</v>
      </c>
      <c r="MPI335" s="535">
        <f t="shared" si="3354"/>
        <v>0</v>
      </c>
      <c r="MPJ335" s="535">
        <f t="shared" si="3354"/>
        <v>0</v>
      </c>
      <c r="MPK335" s="2"/>
      <c r="MPL335" s="402"/>
      <c r="MPM335" s="533" t="s">
        <v>288</v>
      </c>
      <c r="MPN335" s="2"/>
      <c r="MPO335" s="535">
        <f t="shared" ref="MPO335:MPR335" si="3355">MPO302+MPO315+MPO328</f>
        <v>0</v>
      </c>
      <c r="MPP335" s="535">
        <f t="shared" si="3355"/>
        <v>0</v>
      </c>
      <c r="MPQ335" s="535">
        <f t="shared" si="3355"/>
        <v>0</v>
      </c>
      <c r="MPR335" s="535">
        <f t="shared" si="3355"/>
        <v>0</v>
      </c>
      <c r="MPS335" s="2"/>
      <c r="MPT335" s="402"/>
      <c r="MPU335" s="533" t="s">
        <v>288</v>
      </c>
      <c r="MPV335" s="2"/>
      <c r="MPW335" s="535">
        <f t="shared" ref="MPW335:MPZ335" si="3356">MPW302+MPW315+MPW328</f>
        <v>0</v>
      </c>
      <c r="MPX335" s="535">
        <f t="shared" si="3356"/>
        <v>0</v>
      </c>
      <c r="MPY335" s="535">
        <f t="shared" si="3356"/>
        <v>0</v>
      </c>
      <c r="MPZ335" s="535">
        <f t="shared" si="3356"/>
        <v>0</v>
      </c>
      <c r="MQA335" s="2"/>
      <c r="MQB335" s="402"/>
      <c r="MQC335" s="533" t="s">
        <v>288</v>
      </c>
      <c r="MQD335" s="2"/>
      <c r="MQE335" s="535">
        <f t="shared" ref="MQE335:MQH335" si="3357">MQE302+MQE315+MQE328</f>
        <v>0</v>
      </c>
      <c r="MQF335" s="535">
        <f t="shared" si="3357"/>
        <v>0</v>
      </c>
      <c r="MQG335" s="535">
        <f t="shared" si="3357"/>
        <v>0</v>
      </c>
      <c r="MQH335" s="535">
        <f t="shared" si="3357"/>
        <v>0</v>
      </c>
      <c r="MQI335" s="2"/>
      <c r="MQJ335" s="402"/>
      <c r="MQK335" s="533" t="s">
        <v>288</v>
      </c>
      <c r="MQL335" s="2"/>
      <c r="MQM335" s="535">
        <f t="shared" ref="MQM335:MQP335" si="3358">MQM302+MQM315+MQM328</f>
        <v>0</v>
      </c>
      <c r="MQN335" s="535">
        <f t="shared" si="3358"/>
        <v>0</v>
      </c>
      <c r="MQO335" s="535">
        <f t="shared" si="3358"/>
        <v>0</v>
      </c>
      <c r="MQP335" s="535">
        <f t="shared" si="3358"/>
        <v>0</v>
      </c>
      <c r="MQQ335" s="2"/>
      <c r="MQR335" s="402"/>
      <c r="MQS335" s="533" t="s">
        <v>288</v>
      </c>
      <c r="MQT335" s="2"/>
      <c r="MQU335" s="535">
        <f t="shared" ref="MQU335:MQX335" si="3359">MQU302+MQU315+MQU328</f>
        <v>0</v>
      </c>
      <c r="MQV335" s="535">
        <f t="shared" si="3359"/>
        <v>0</v>
      </c>
      <c r="MQW335" s="535">
        <f t="shared" si="3359"/>
        <v>0</v>
      </c>
      <c r="MQX335" s="535">
        <f t="shared" si="3359"/>
        <v>0</v>
      </c>
      <c r="MQY335" s="2"/>
      <c r="MQZ335" s="402"/>
      <c r="MRA335" s="533" t="s">
        <v>288</v>
      </c>
      <c r="MRB335" s="2"/>
      <c r="MRC335" s="535">
        <f t="shared" ref="MRC335:MRF335" si="3360">MRC302+MRC315+MRC328</f>
        <v>0</v>
      </c>
      <c r="MRD335" s="535">
        <f t="shared" si="3360"/>
        <v>0</v>
      </c>
      <c r="MRE335" s="535">
        <f t="shared" si="3360"/>
        <v>0</v>
      </c>
      <c r="MRF335" s="535">
        <f t="shared" si="3360"/>
        <v>0</v>
      </c>
      <c r="MRG335" s="2"/>
      <c r="MRH335" s="402"/>
      <c r="MRI335" s="533" t="s">
        <v>288</v>
      </c>
      <c r="MRJ335" s="2"/>
      <c r="MRK335" s="535">
        <f t="shared" ref="MRK335:MRN335" si="3361">MRK302+MRK315+MRK328</f>
        <v>0</v>
      </c>
      <c r="MRL335" s="535">
        <f t="shared" si="3361"/>
        <v>0</v>
      </c>
      <c r="MRM335" s="535">
        <f t="shared" si="3361"/>
        <v>0</v>
      </c>
      <c r="MRN335" s="535">
        <f t="shared" si="3361"/>
        <v>0</v>
      </c>
      <c r="MRO335" s="2"/>
      <c r="MRP335" s="402"/>
      <c r="MRQ335" s="533" t="s">
        <v>288</v>
      </c>
      <c r="MRR335" s="2"/>
      <c r="MRS335" s="535">
        <f t="shared" ref="MRS335:MRV335" si="3362">MRS302+MRS315+MRS328</f>
        <v>0</v>
      </c>
      <c r="MRT335" s="535">
        <f t="shared" si="3362"/>
        <v>0</v>
      </c>
      <c r="MRU335" s="535">
        <f t="shared" si="3362"/>
        <v>0</v>
      </c>
      <c r="MRV335" s="535">
        <f t="shared" si="3362"/>
        <v>0</v>
      </c>
      <c r="MRW335" s="2"/>
      <c r="MRX335" s="402"/>
      <c r="MRY335" s="533" t="s">
        <v>288</v>
      </c>
      <c r="MRZ335" s="2"/>
      <c r="MSA335" s="535">
        <f t="shared" ref="MSA335:MSD335" si="3363">MSA302+MSA315+MSA328</f>
        <v>0</v>
      </c>
      <c r="MSB335" s="535">
        <f t="shared" si="3363"/>
        <v>0</v>
      </c>
      <c r="MSC335" s="535">
        <f t="shared" si="3363"/>
        <v>0</v>
      </c>
      <c r="MSD335" s="535">
        <f t="shared" si="3363"/>
        <v>0</v>
      </c>
      <c r="MSE335" s="2"/>
      <c r="MSF335" s="402"/>
      <c r="MSG335" s="533" t="s">
        <v>288</v>
      </c>
      <c r="MSH335" s="2"/>
      <c r="MSI335" s="535">
        <f t="shared" ref="MSI335:MSL335" si="3364">MSI302+MSI315+MSI328</f>
        <v>0</v>
      </c>
      <c r="MSJ335" s="535">
        <f t="shared" si="3364"/>
        <v>0</v>
      </c>
      <c r="MSK335" s="535">
        <f t="shared" si="3364"/>
        <v>0</v>
      </c>
      <c r="MSL335" s="535">
        <f t="shared" si="3364"/>
        <v>0</v>
      </c>
      <c r="MSM335" s="2"/>
      <c r="MSN335" s="402"/>
      <c r="MSO335" s="533" t="s">
        <v>288</v>
      </c>
      <c r="MSP335" s="2"/>
      <c r="MSQ335" s="535">
        <f t="shared" ref="MSQ335:MST335" si="3365">MSQ302+MSQ315+MSQ328</f>
        <v>0</v>
      </c>
      <c r="MSR335" s="535">
        <f t="shared" si="3365"/>
        <v>0</v>
      </c>
      <c r="MSS335" s="535">
        <f t="shared" si="3365"/>
        <v>0</v>
      </c>
      <c r="MST335" s="535">
        <f t="shared" si="3365"/>
        <v>0</v>
      </c>
      <c r="MSU335" s="2"/>
      <c r="MSV335" s="402"/>
      <c r="MSW335" s="533" t="s">
        <v>288</v>
      </c>
      <c r="MSX335" s="2"/>
      <c r="MSY335" s="535">
        <f t="shared" ref="MSY335:MTB335" si="3366">MSY302+MSY315+MSY328</f>
        <v>0</v>
      </c>
      <c r="MSZ335" s="535">
        <f t="shared" si="3366"/>
        <v>0</v>
      </c>
      <c r="MTA335" s="535">
        <f t="shared" si="3366"/>
        <v>0</v>
      </c>
      <c r="MTB335" s="535">
        <f t="shared" si="3366"/>
        <v>0</v>
      </c>
      <c r="MTC335" s="2"/>
      <c r="MTD335" s="402"/>
      <c r="MTE335" s="533" t="s">
        <v>288</v>
      </c>
      <c r="MTF335" s="2"/>
      <c r="MTG335" s="535">
        <f t="shared" ref="MTG335:MTJ335" si="3367">MTG302+MTG315+MTG328</f>
        <v>0</v>
      </c>
      <c r="MTH335" s="535">
        <f t="shared" si="3367"/>
        <v>0</v>
      </c>
      <c r="MTI335" s="535">
        <f t="shared" si="3367"/>
        <v>0</v>
      </c>
      <c r="MTJ335" s="535">
        <f t="shared" si="3367"/>
        <v>0</v>
      </c>
      <c r="MTK335" s="2"/>
      <c r="MTL335" s="402"/>
      <c r="MTM335" s="533" t="s">
        <v>288</v>
      </c>
      <c r="MTN335" s="2"/>
      <c r="MTO335" s="535">
        <f t="shared" ref="MTO335:MTR335" si="3368">MTO302+MTO315+MTO328</f>
        <v>0</v>
      </c>
      <c r="MTP335" s="535">
        <f t="shared" si="3368"/>
        <v>0</v>
      </c>
      <c r="MTQ335" s="535">
        <f t="shared" si="3368"/>
        <v>0</v>
      </c>
      <c r="MTR335" s="535">
        <f t="shared" si="3368"/>
        <v>0</v>
      </c>
      <c r="MTS335" s="2"/>
      <c r="MTT335" s="402"/>
      <c r="MTU335" s="533" t="s">
        <v>288</v>
      </c>
      <c r="MTV335" s="2"/>
      <c r="MTW335" s="535">
        <f t="shared" ref="MTW335:MTZ335" si="3369">MTW302+MTW315+MTW328</f>
        <v>0</v>
      </c>
      <c r="MTX335" s="535">
        <f t="shared" si="3369"/>
        <v>0</v>
      </c>
      <c r="MTY335" s="535">
        <f t="shared" si="3369"/>
        <v>0</v>
      </c>
      <c r="MTZ335" s="535">
        <f t="shared" si="3369"/>
        <v>0</v>
      </c>
      <c r="MUA335" s="2"/>
      <c r="MUB335" s="402"/>
      <c r="MUC335" s="533" t="s">
        <v>288</v>
      </c>
      <c r="MUD335" s="2"/>
      <c r="MUE335" s="535">
        <f t="shared" ref="MUE335:MUH335" si="3370">MUE302+MUE315+MUE328</f>
        <v>0</v>
      </c>
      <c r="MUF335" s="535">
        <f t="shared" si="3370"/>
        <v>0</v>
      </c>
      <c r="MUG335" s="535">
        <f t="shared" si="3370"/>
        <v>0</v>
      </c>
      <c r="MUH335" s="535">
        <f t="shared" si="3370"/>
        <v>0</v>
      </c>
      <c r="MUI335" s="2"/>
      <c r="MUJ335" s="402"/>
      <c r="MUK335" s="533" t="s">
        <v>288</v>
      </c>
      <c r="MUL335" s="2"/>
      <c r="MUM335" s="535">
        <f t="shared" ref="MUM335:MUP335" si="3371">MUM302+MUM315+MUM328</f>
        <v>0</v>
      </c>
      <c r="MUN335" s="535">
        <f t="shared" si="3371"/>
        <v>0</v>
      </c>
      <c r="MUO335" s="535">
        <f t="shared" si="3371"/>
        <v>0</v>
      </c>
      <c r="MUP335" s="535">
        <f t="shared" si="3371"/>
        <v>0</v>
      </c>
      <c r="MUQ335" s="2"/>
      <c r="MUR335" s="402"/>
      <c r="MUS335" s="533" t="s">
        <v>288</v>
      </c>
      <c r="MUT335" s="2"/>
      <c r="MUU335" s="535">
        <f t="shared" ref="MUU335:MUX335" si="3372">MUU302+MUU315+MUU328</f>
        <v>0</v>
      </c>
      <c r="MUV335" s="535">
        <f t="shared" si="3372"/>
        <v>0</v>
      </c>
      <c r="MUW335" s="535">
        <f t="shared" si="3372"/>
        <v>0</v>
      </c>
      <c r="MUX335" s="535">
        <f t="shared" si="3372"/>
        <v>0</v>
      </c>
      <c r="MUY335" s="2"/>
      <c r="MUZ335" s="402"/>
      <c r="MVA335" s="533" t="s">
        <v>288</v>
      </c>
      <c r="MVB335" s="2"/>
      <c r="MVC335" s="535">
        <f t="shared" ref="MVC335:MVF335" si="3373">MVC302+MVC315+MVC328</f>
        <v>0</v>
      </c>
      <c r="MVD335" s="535">
        <f t="shared" si="3373"/>
        <v>0</v>
      </c>
      <c r="MVE335" s="535">
        <f t="shared" si="3373"/>
        <v>0</v>
      </c>
      <c r="MVF335" s="535">
        <f t="shared" si="3373"/>
        <v>0</v>
      </c>
      <c r="MVG335" s="2"/>
      <c r="MVH335" s="402"/>
      <c r="MVI335" s="533" t="s">
        <v>288</v>
      </c>
      <c r="MVJ335" s="2"/>
      <c r="MVK335" s="535">
        <f t="shared" ref="MVK335:MVN335" si="3374">MVK302+MVK315+MVK328</f>
        <v>0</v>
      </c>
      <c r="MVL335" s="535">
        <f t="shared" si="3374"/>
        <v>0</v>
      </c>
      <c r="MVM335" s="535">
        <f t="shared" si="3374"/>
        <v>0</v>
      </c>
      <c r="MVN335" s="535">
        <f t="shared" si="3374"/>
        <v>0</v>
      </c>
      <c r="MVO335" s="2"/>
      <c r="MVP335" s="402"/>
      <c r="MVQ335" s="533" t="s">
        <v>288</v>
      </c>
      <c r="MVR335" s="2"/>
      <c r="MVS335" s="535">
        <f t="shared" ref="MVS335:MVV335" si="3375">MVS302+MVS315+MVS328</f>
        <v>0</v>
      </c>
      <c r="MVT335" s="535">
        <f t="shared" si="3375"/>
        <v>0</v>
      </c>
      <c r="MVU335" s="535">
        <f t="shared" si="3375"/>
        <v>0</v>
      </c>
      <c r="MVV335" s="535">
        <f t="shared" si="3375"/>
        <v>0</v>
      </c>
      <c r="MVW335" s="2"/>
      <c r="MVX335" s="402"/>
      <c r="MVY335" s="533" t="s">
        <v>288</v>
      </c>
      <c r="MVZ335" s="2"/>
      <c r="MWA335" s="535">
        <f t="shared" ref="MWA335:MWD335" si="3376">MWA302+MWA315+MWA328</f>
        <v>0</v>
      </c>
      <c r="MWB335" s="535">
        <f t="shared" si="3376"/>
        <v>0</v>
      </c>
      <c r="MWC335" s="535">
        <f t="shared" si="3376"/>
        <v>0</v>
      </c>
      <c r="MWD335" s="535">
        <f t="shared" si="3376"/>
        <v>0</v>
      </c>
      <c r="MWE335" s="2"/>
      <c r="MWF335" s="402"/>
      <c r="MWG335" s="533" t="s">
        <v>288</v>
      </c>
      <c r="MWH335" s="2"/>
      <c r="MWI335" s="535">
        <f t="shared" ref="MWI335:MWL335" si="3377">MWI302+MWI315+MWI328</f>
        <v>0</v>
      </c>
      <c r="MWJ335" s="535">
        <f t="shared" si="3377"/>
        <v>0</v>
      </c>
      <c r="MWK335" s="535">
        <f t="shared" si="3377"/>
        <v>0</v>
      </c>
      <c r="MWL335" s="535">
        <f t="shared" si="3377"/>
        <v>0</v>
      </c>
      <c r="MWM335" s="2"/>
      <c r="MWN335" s="402"/>
      <c r="MWO335" s="533" t="s">
        <v>288</v>
      </c>
      <c r="MWP335" s="2"/>
      <c r="MWQ335" s="535">
        <f t="shared" ref="MWQ335:MWT335" si="3378">MWQ302+MWQ315+MWQ328</f>
        <v>0</v>
      </c>
      <c r="MWR335" s="535">
        <f t="shared" si="3378"/>
        <v>0</v>
      </c>
      <c r="MWS335" s="535">
        <f t="shared" si="3378"/>
        <v>0</v>
      </c>
      <c r="MWT335" s="535">
        <f t="shared" si="3378"/>
        <v>0</v>
      </c>
      <c r="MWU335" s="2"/>
      <c r="MWV335" s="402"/>
      <c r="MWW335" s="533" t="s">
        <v>288</v>
      </c>
      <c r="MWX335" s="2"/>
      <c r="MWY335" s="535">
        <f t="shared" ref="MWY335:MXB335" si="3379">MWY302+MWY315+MWY328</f>
        <v>0</v>
      </c>
      <c r="MWZ335" s="535">
        <f t="shared" si="3379"/>
        <v>0</v>
      </c>
      <c r="MXA335" s="535">
        <f t="shared" si="3379"/>
        <v>0</v>
      </c>
      <c r="MXB335" s="535">
        <f t="shared" si="3379"/>
        <v>0</v>
      </c>
      <c r="MXC335" s="2"/>
      <c r="MXD335" s="402"/>
      <c r="MXE335" s="533" t="s">
        <v>288</v>
      </c>
      <c r="MXF335" s="2"/>
      <c r="MXG335" s="535">
        <f t="shared" ref="MXG335:MXJ335" si="3380">MXG302+MXG315+MXG328</f>
        <v>0</v>
      </c>
      <c r="MXH335" s="535">
        <f t="shared" si="3380"/>
        <v>0</v>
      </c>
      <c r="MXI335" s="535">
        <f t="shared" si="3380"/>
        <v>0</v>
      </c>
      <c r="MXJ335" s="535">
        <f t="shared" si="3380"/>
        <v>0</v>
      </c>
      <c r="MXK335" s="2"/>
      <c r="MXL335" s="402"/>
      <c r="MXM335" s="533" t="s">
        <v>288</v>
      </c>
      <c r="MXN335" s="2"/>
      <c r="MXO335" s="535">
        <f t="shared" ref="MXO335:MXR335" si="3381">MXO302+MXO315+MXO328</f>
        <v>0</v>
      </c>
      <c r="MXP335" s="535">
        <f t="shared" si="3381"/>
        <v>0</v>
      </c>
      <c r="MXQ335" s="535">
        <f t="shared" si="3381"/>
        <v>0</v>
      </c>
      <c r="MXR335" s="535">
        <f t="shared" si="3381"/>
        <v>0</v>
      </c>
      <c r="MXS335" s="2"/>
      <c r="MXT335" s="402"/>
      <c r="MXU335" s="533" t="s">
        <v>288</v>
      </c>
      <c r="MXV335" s="2"/>
      <c r="MXW335" s="535">
        <f t="shared" ref="MXW335:MXZ335" si="3382">MXW302+MXW315+MXW328</f>
        <v>0</v>
      </c>
      <c r="MXX335" s="535">
        <f t="shared" si="3382"/>
        <v>0</v>
      </c>
      <c r="MXY335" s="535">
        <f t="shared" si="3382"/>
        <v>0</v>
      </c>
      <c r="MXZ335" s="535">
        <f t="shared" si="3382"/>
        <v>0</v>
      </c>
      <c r="MYA335" s="2"/>
      <c r="MYB335" s="402"/>
      <c r="MYC335" s="533" t="s">
        <v>288</v>
      </c>
      <c r="MYD335" s="2"/>
      <c r="MYE335" s="535">
        <f t="shared" ref="MYE335:MYH335" si="3383">MYE302+MYE315+MYE328</f>
        <v>0</v>
      </c>
      <c r="MYF335" s="535">
        <f t="shared" si="3383"/>
        <v>0</v>
      </c>
      <c r="MYG335" s="535">
        <f t="shared" si="3383"/>
        <v>0</v>
      </c>
      <c r="MYH335" s="535">
        <f t="shared" si="3383"/>
        <v>0</v>
      </c>
      <c r="MYI335" s="2"/>
      <c r="MYJ335" s="402"/>
      <c r="MYK335" s="533" t="s">
        <v>288</v>
      </c>
      <c r="MYL335" s="2"/>
      <c r="MYM335" s="535">
        <f t="shared" ref="MYM335:MYP335" si="3384">MYM302+MYM315+MYM328</f>
        <v>0</v>
      </c>
      <c r="MYN335" s="535">
        <f t="shared" si="3384"/>
        <v>0</v>
      </c>
      <c r="MYO335" s="535">
        <f t="shared" si="3384"/>
        <v>0</v>
      </c>
      <c r="MYP335" s="535">
        <f t="shared" si="3384"/>
        <v>0</v>
      </c>
      <c r="MYQ335" s="2"/>
      <c r="MYR335" s="402"/>
      <c r="MYS335" s="533" t="s">
        <v>288</v>
      </c>
      <c r="MYT335" s="2"/>
      <c r="MYU335" s="535">
        <f t="shared" ref="MYU335:MYX335" si="3385">MYU302+MYU315+MYU328</f>
        <v>0</v>
      </c>
      <c r="MYV335" s="535">
        <f t="shared" si="3385"/>
        <v>0</v>
      </c>
      <c r="MYW335" s="535">
        <f t="shared" si="3385"/>
        <v>0</v>
      </c>
      <c r="MYX335" s="535">
        <f t="shared" si="3385"/>
        <v>0</v>
      </c>
      <c r="MYY335" s="2"/>
      <c r="MYZ335" s="402"/>
      <c r="MZA335" s="533" t="s">
        <v>288</v>
      </c>
      <c r="MZB335" s="2"/>
      <c r="MZC335" s="535">
        <f t="shared" ref="MZC335:MZF335" si="3386">MZC302+MZC315+MZC328</f>
        <v>0</v>
      </c>
      <c r="MZD335" s="535">
        <f t="shared" si="3386"/>
        <v>0</v>
      </c>
      <c r="MZE335" s="535">
        <f t="shared" si="3386"/>
        <v>0</v>
      </c>
      <c r="MZF335" s="535">
        <f t="shared" si="3386"/>
        <v>0</v>
      </c>
      <c r="MZG335" s="2"/>
      <c r="MZH335" s="402"/>
      <c r="MZI335" s="533" t="s">
        <v>288</v>
      </c>
      <c r="MZJ335" s="2"/>
      <c r="MZK335" s="535">
        <f t="shared" ref="MZK335:MZN335" si="3387">MZK302+MZK315+MZK328</f>
        <v>0</v>
      </c>
      <c r="MZL335" s="535">
        <f t="shared" si="3387"/>
        <v>0</v>
      </c>
      <c r="MZM335" s="535">
        <f t="shared" si="3387"/>
        <v>0</v>
      </c>
      <c r="MZN335" s="535">
        <f t="shared" si="3387"/>
        <v>0</v>
      </c>
      <c r="MZO335" s="2"/>
      <c r="MZP335" s="402"/>
      <c r="MZQ335" s="533" t="s">
        <v>288</v>
      </c>
      <c r="MZR335" s="2"/>
      <c r="MZS335" s="535">
        <f t="shared" ref="MZS335:MZV335" si="3388">MZS302+MZS315+MZS328</f>
        <v>0</v>
      </c>
      <c r="MZT335" s="535">
        <f t="shared" si="3388"/>
        <v>0</v>
      </c>
      <c r="MZU335" s="535">
        <f t="shared" si="3388"/>
        <v>0</v>
      </c>
      <c r="MZV335" s="535">
        <f t="shared" si="3388"/>
        <v>0</v>
      </c>
      <c r="MZW335" s="2"/>
      <c r="MZX335" s="402"/>
      <c r="MZY335" s="533" t="s">
        <v>288</v>
      </c>
      <c r="MZZ335" s="2"/>
      <c r="NAA335" s="535">
        <f t="shared" ref="NAA335:NAD335" si="3389">NAA302+NAA315+NAA328</f>
        <v>0</v>
      </c>
      <c r="NAB335" s="535">
        <f t="shared" si="3389"/>
        <v>0</v>
      </c>
      <c r="NAC335" s="535">
        <f t="shared" si="3389"/>
        <v>0</v>
      </c>
      <c r="NAD335" s="535">
        <f t="shared" si="3389"/>
        <v>0</v>
      </c>
      <c r="NAE335" s="2"/>
      <c r="NAF335" s="402"/>
      <c r="NAG335" s="533" t="s">
        <v>288</v>
      </c>
      <c r="NAH335" s="2"/>
      <c r="NAI335" s="535">
        <f t="shared" ref="NAI335:NAL335" si="3390">NAI302+NAI315+NAI328</f>
        <v>0</v>
      </c>
      <c r="NAJ335" s="535">
        <f t="shared" si="3390"/>
        <v>0</v>
      </c>
      <c r="NAK335" s="535">
        <f t="shared" si="3390"/>
        <v>0</v>
      </c>
      <c r="NAL335" s="535">
        <f t="shared" si="3390"/>
        <v>0</v>
      </c>
      <c r="NAM335" s="2"/>
      <c r="NAN335" s="402"/>
      <c r="NAO335" s="533" t="s">
        <v>288</v>
      </c>
      <c r="NAP335" s="2"/>
      <c r="NAQ335" s="535">
        <f t="shared" ref="NAQ335:NAT335" si="3391">NAQ302+NAQ315+NAQ328</f>
        <v>0</v>
      </c>
      <c r="NAR335" s="535">
        <f t="shared" si="3391"/>
        <v>0</v>
      </c>
      <c r="NAS335" s="535">
        <f t="shared" si="3391"/>
        <v>0</v>
      </c>
      <c r="NAT335" s="535">
        <f t="shared" si="3391"/>
        <v>0</v>
      </c>
      <c r="NAU335" s="2"/>
      <c r="NAV335" s="402"/>
      <c r="NAW335" s="533" t="s">
        <v>288</v>
      </c>
      <c r="NAX335" s="2"/>
      <c r="NAY335" s="535">
        <f t="shared" ref="NAY335:NBB335" si="3392">NAY302+NAY315+NAY328</f>
        <v>0</v>
      </c>
      <c r="NAZ335" s="535">
        <f t="shared" si="3392"/>
        <v>0</v>
      </c>
      <c r="NBA335" s="535">
        <f t="shared" si="3392"/>
        <v>0</v>
      </c>
      <c r="NBB335" s="535">
        <f t="shared" si="3392"/>
        <v>0</v>
      </c>
      <c r="NBC335" s="2"/>
      <c r="NBD335" s="402"/>
      <c r="NBE335" s="533" t="s">
        <v>288</v>
      </c>
      <c r="NBF335" s="2"/>
      <c r="NBG335" s="535">
        <f t="shared" ref="NBG335:NBJ335" si="3393">NBG302+NBG315+NBG328</f>
        <v>0</v>
      </c>
      <c r="NBH335" s="535">
        <f t="shared" si="3393"/>
        <v>0</v>
      </c>
      <c r="NBI335" s="535">
        <f t="shared" si="3393"/>
        <v>0</v>
      </c>
      <c r="NBJ335" s="535">
        <f t="shared" si="3393"/>
        <v>0</v>
      </c>
      <c r="NBK335" s="2"/>
      <c r="NBL335" s="402"/>
      <c r="NBM335" s="533" t="s">
        <v>288</v>
      </c>
      <c r="NBN335" s="2"/>
      <c r="NBO335" s="535">
        <f t="shared" ref="NBO335:NBR335" si="3394">NBO302+NBO315+NBO328</f>
        <v>0</v>
      </c>
      <c r="NBP335" s="535">
        <f t="shared" si="3394"/>
        <v>0</v>
      </c>
      <c r="NBQ335" s="535">
        <f t="shared" si="3394"/>
        <v>0</v>
      </c>
      <c r="NBR335" s="535">
        <f t="shared" si="3394"/>
        <v>0</v>
      </c>
      <c r="NBS335" s="2"/>
      <c r="NBT335" s="402"/>
      <c r="NBU335" s="533" t="s">
        <v>288</v>
      </c>
      <c r="NBV335" s="2"/>
      <c r="NBW335" s="535">
        <f t="shared" ref="NBW335:NBZ335" si="3395">NBW302+NBW315+NBW328</f>
        <v>0</v>
      </c>
      <c r="NBX335" s="535">
        <f t="shared" si="3395"/>
        <v>0</v>
      </c>
      <c r="NBY335" s="535">
        <f t="shared" si="3395"/>
        <v>0</v>
      </c>
      <c r="NBZ335" s="535">
        <f t="shared" si="3395"/>
        <v>0</v>
      </c>
      <c r="NCA335" s="2"/>
      <c r="NCB335" s="402"/>
      <c r="NCC335" s="533" t="s">
        <v>288</v>
      </c>
      <c r="NCD335" s="2"/>
      <c r="NCE335" s="535">
        <f t="shared" ref="NCE335:NCH335" si="3396">NCE302+NCE315+NCE328</f>
        <v>0</v>
      </c>
      <c r="NCF335" s="535">
        <f t="shared" si="3396"/>
        <v>0</v>
      </c>
      <c r="NCG335" s="535">
        <f t="shared" si="3396"/>
        <v>0</v>
      </c>
      <c r="NCH335" s="535">
        <f t="shared" si="3396"/>
        <v>0</v>
      </c>
      <c r="NCI335" s="2"/>
      <c r="NCJ335" s="402"/>
      <c r="NCK335" s="533" t="s">
        <v>288</v>
      </c>
      <c r="NCL335" s="2"/>
      <c r="NCM335" s="535">
        <f t="shared" ref="NCM335:NCP335" si="3397">NCM302+NCM315+NCM328</f>
        <v>0</v>
      </c>
      <c r="NCN335" s="535">
        <f t="shared" si="3397"/>
        <v>0</v>
      </c>
      <c r="NCO335" s="535">
        <f t="shared" si="3397"/>
        <v>0</v>
      </c>
      <c r="NCP335" s="535">
        <f t="shared" si="3397"/>
        <v>0</v>
      </c>
      <c r="NCQ335" s="2"/>
      <c r="NCR335" s="402"/>
      <c r="NCS335" s="533" t="s">
        <v>288</v>
      </c>
      <c r="NCT335" s="2"/>
      <c r="NCU335" s="535">
        <f t="shared" ref="NCU335:NCX335" si="3398">NCU302+NCU315+NCU328</f>
        <v>0</v>
      </c>
      <c r="NCV335" s="535">
        <f t="shared" si="3398"/>
        <v>0</v>
      </c>
      <c r="NCW335" s="535">
        <f t="shared" si="3398"/>
        <v>0</v>
      </c>
      <c r="NCX335" s="535">
        <f t="shared" si="3398"/>
        <v>0</v>
      </c>
      <c r="NCY335" s="2"/>
      <c r="NCZ335" s="402"/>
      <c r="NDA335" s="533" t="s">
        <v>288</v>
      </c>
      <c r="NDB335" s="2"/>
      <c r="NDC335" s="535">
        <f t="shared" ref="NDC335:NDF335" si="3399">NDC302+NDC315+NDC328</f>
        <v>0</v>
      </c>
      <c r="NDD335" s="535">
        <f t="shared" si="3399"/>
        <v>0</v>
      </c>
      <c r="NDE335" s="535">
        <f t="shared" si="3399"/>
        <v>0</v>
      </c>
      <c r="NDF335" s="535">
        <f t="shared" si="3399"/>
        <v>0</v>
      </c>
      <c r="NDG335" s="2"/>
      <c r="NDH335" s="402"/>
      <c r="NDI335" s="533" t="s">
        <v>288</v>
      </c>
      <c r="NDJ335" s="2"/>
      <c r="NDK335" s="535">
        <f t="shared" ref="NDK335:NDN335" si="3400">NDK302+NDK315+NDK328</f>
        <v>0</v>
      </c>
      <c r="NDL335" s="535">
        <f t="shared" si="3400"/>
        <v>0</v>
      </c>
      <c r="NDM335" s="535">
        <f t="shared" si="3400"/>
        <v>0</v>
      </c>
      <c r="NDN335" s="535">
        <f t="shared" si="3400"/>
        <v>0</v>
      </c>
      <c r="NDO335" s="2"/>
      <c r="NDP335" s="402"/>
      <c r="NDQ335" s="533" t="s">
        <v>288</v>
      </c>
      <c r="NDR335" s="2"/>
      <c r="NDS335" s="535">
        <f t="shared" ref="NDS335:NDV335" si="3401">NDS302+NDS315+NDS328</f>
        <v>0</v>
      </c>
      <c r="NDT335" s="535">
        <f t="shared" si="3401"/>
        <v>0</v>
      </c>
      <c r="NDU335" s="535">
        <f t="shared" si="3401"/>
        <v>0</v>
      </c>
      <c r="NDV335" s="535">
        <f t="shared" si="3401"/>
        <v>0</v>
      </c>
      <c r="NDW335" s="2"/>
      <c r="NDX335" s="402"/>
      <c r="NDY335" s="533" t="s">
        <v>288</v>
      </c>
      <c r="NDZ335" s="2"/>
      <c r="NEA335" s="535">
        <f t="shared" ref="NEA335:NED335" si="3402">NEA302+NEA315+NEA328</f>
        <v>0</v>
      </c>
      <c r="NEB335" s="535">
        <f t="shared" si="3402"/>
        <v>0</v>
      </c>
      <c r="NEC335" s="535">
        <f t="shared" si="3402"/>
        <v>0</v>
      </c>
      <c r="NED335" s="535">
        <f t="shared" si="3402"/>
        <v>0</v>
      </c>
      <c r="NEE335" s="2"/>
      <c r="NEF335" s="402"/>
      <c r="NEG335" s="533" t="s">
        <v>288</v>
      </c>
      <c r="NEH335" s="2"/>
      <c r="NEI335" s="535">
        <f t="shared" ref="NEI335:NEL335" si="3403">NEI302+NEI315+NEI328</f>
        <v>0</v>
      </c>
      <c r="NEJ335" s="535">
        <f t="shared" si="3403"/>
        <v>0</v>
      </c>
      <c r="NEK335" s="535">
        <f t="shared" si="3403"/>
        <v>0</v>
      </c>
      <c r="NEL335" s="535">
        <f t="shared" si="3403"/>
        <v>0</v>
      </c>
      <c r="NEM335" s="2"/>
      <c r="NEN335" s="402"/>
      <c r="NEO335" s="533" t="s">
        <v>288</v>
      </c>
      <c r="NEP335" s="2"/>
      <c r="NEQ335" s="535">
        <f t="shared" ref="NEQ335:NET335" si="3404">NEQ302+NEQ315+NEQ328</f>
        <v>0</v>
      </c>
      <c r="NER335" s="535">
        <f t="shared" si="3404"/>
        <v>0</v>
      </c>
      <c r="NES335" s="535">
        <f t="shared" si="3404"/>
        <v>0</v>
      </c>
      <c r="NET335" s="535">
        <f t="shared" si="3404"/>
        <v>0</v>
      </c>
      <c r="NEU335" s="2"/>
      <c r="NEV335" s="402"/>
      <c r="NEW335" s="533" t="s">
        <v>288</v>
      </c>
      <c r="NEX335" s="2"/>
      <c r="NEY335" s="535">
        <f t="shared" ref="NEY335:NFB335" si="3405">NEY302+NEY315+NEY328</f>
        <v>0</v>
      </c>
      <c r="NEZ335" s="535">
        <f t="shared" si="3405"/>
        <v>0</v>
      </c>
      <c r="NFA335" s="535">
        <f t="shared" si="3405"/>
        <v>0</v>
      </c>
      <c r="NFB335" s="535">
        <f t="shared" si="3405"/>
        <v>0</v>
      </c>
      <c r="NFC335" s="2"/>
      <c r="NFD335" s="402"/>
      <c r="NFE335" s="533" t="s">
        <v>288</v>
      </c>
      <c r="NFF335" s="2"/>
      <c r="NFG335" s="535">
        <f t="shared" ref="NFG335:NFJ335" si="3406">NFG302+NFG315+NFG328</f>
        <v>0</v>
      </c>
      <c r="NFH335" s="535">
        <f t="shared" si="3406"/>
        <v>0</v>
      </c>
      <c r="NFI335" s="535">
        <f t="shared" si="3406"/>
        <v>0</v>
      </c>
      <c r="NFJ335" s="535">
        <f t="shared" si="3406"/>
        <v>0</v>
      </c>
      <c r="NFK335" s="2"/>
      <c r="NFL335" s="402"/>
      <c r="NFM335" s="533" t="s">
        <v>288</v>
      </c>
      <c r="NFN335" s="2"/>
      <c r="NFO335" s="535">
        <f t="shared" ref="NFO335:NFR335" si="3407">NFO302+NFO315+NFO328</f>
        <v>0</v>
      </c>
      <c r="NFP335" s="535">
        <f t="shared" si="3407"/>
        <v>0</v>
      </c>
      <c r="NFQ335" s="535">
        <f t="shared" si="3407"/>
        <v>0</v>
      </c>
      <c r="NFR335" s="535">
        <f t="shared" si="3407"/>
        <v>0</v>
      </c>
      <c r="NFS335" s="2"/>
      <c r="NFT335" s="402"/>
      <c r="NFU335" s="533" t="s">
        <v>288</v>
      </c>
      <c r="NFV335" s="2"/>
      <c r="NFW335" s="535">
        <f t="shared" ref="NFW335:NFZ335" si="3408">NFW302+NFW315+NFW328</f>
        <v>0</v>
      </c>
      <c r="NFX335" s="535">
        <f t="shared" si="3408"/>
        <v>0</v>
      </c>
      <c r="NFY335" s="535">
        <f t="shared" si="3408"/>
        <v>0</v>
      </c>
      <c r="NFZ335" s="535">
        <f t="shared" si="3408"/>
        <v>0</v>
      </c>
      <c r="NGA335" s="2"/>
      <c r="NGB335" s="402"/>
      <c r="NGC335" s="533" t="s">
        <v>288</v>
      </c>
      <c r="NGD335" s="2"/>
      <c r="NGE335" s="535">
        <f t="shared" ref="NGE335:NGH335" si="3409">NGE302+NGE315+NGE328</f>
        <v>0</v>
      </c>
      <c r="NGF335" s="535">
        <f t="shared" si="3409"/>
        <v>0</v>
      </c>
      <c r="NGG335" s="535">
        <f t="shared" si="3409"/>
        <v>0</v>
      </c>
      <c r="NGH335" s="535">
        <f t="shared" si="3409"/>
        <v>0</v>
      </c>
      <c r="NGI335" s="2"/>
      <c r="NGJ335" s="402"/>
      <c r="NGK335" s="533" t="s">
        <v>288</v>
      </c>
      <c r="NGL335" s="2"/>
      <c r="NGM335" s="535">
        <f t="shared" ref="NGM335:NGP335" si="3410">NGM302+NGM315+NGM328</f>
        <v>0</v>
      </c>
      <c r="NGN335" s="535">
        <f t="shared" si="3410"/>
        <v>0</v>
      </c>
      <c r="NGO335" s="535">
        <f t="shared" si="3410"/>
        <v>0</v>
      </c>
      <c r="NGP335" s="535">
        <f t="shared" si="3410"/>
        <v>0</v>
      </c>
      <c r="NGQ335" s="2"/>
      <c r="NGR335" s="402"/>
      <c r="NGS335" s="533" t="s">
        <v>288</v>
      </c>
      <c r="NGT335" s="2"/>
      <c r="NGU335" s="535">
        <f t="shared" ref="NGU335:NGX335" si="3411">NGU302+NGU315+NGU328</f>
        <v>0</v>
      </c>
      <c r="NGV335" s="535">
        <f t="shared" si="3411"/>
        <v>0</v>
      </c>
      <c r="NGW335" s="535">
        <f t="shared" si="3411"/>
        <v>0</v>
      </c>
      <c r="NGX335" s="535">
        <f t="shared" si="3411"/>
        <v>0</v>
      </c>
      <c r="NGY335" s="2"/>
      <c r="NGZ335" s="402"/>
      <c r="NHA335" s="533" t="s">
        <v>288</v>
      </c>
      <c r="NHB335" s="2"/>
      <c r="NHC335" s="535">
        <f t="shared" ref="NHC335:NHF335" si="3412">NHC302+NHC315+NHC328</f>
        <v>0</v>
      </c>
      <c r="NHD335" s="535">
        <f t="shared" si="3412"/>
        <v>0</v>
      </c>
      <c r="NHE335" s="535">
        <f t="shared" si="3412"/>
        <v>0</v>
      </c>
      <c r="NHF335" s="535">
        <f t="shared" si="3412"/>
        <v>0</v>
      </c>
      <c r="NHG335" s="2"/>
      <c r="NHH335" s="402"/>
      <c r="NHI335" s="533" t="s">
        <v>288</v>
      </c>
      <c r="NHJ335" s="2"/>
      <c r="NHK335" s="535">
        <f t="shared" ref="NHK335:NHN335" si="3413">NHK302+NHK315+NHK328</f>
        <v>0</v>
      </c>
      <c r="NHL335" s="535">
        <f t="shared" si="3413"/>
        <v>0</v>
      </c>
      <c r="NHM335" s="535">
        <f t="shared" si="3413"/>
        <v>0</v>
      </c>
      <c r="NHN335" s="535">
        <f t="shared" si="3413"/>
        <v>0</v>
      </c>
      <c r="NHO335" s="2"/>
      <c r="NHP335" s="402"/>
      <c r="NHQ335" s="533" t="s">
        <v>288</v>
      </c>
      <c r="NHR335" s="2"/>
      <c r="NHS335" s="535">
        <f t="shared" ref="NHS335:NHV335" si="3414">NHS302+NHS315+NHS328</f>
        <v>0</v>
      </c>
      <c r="NHT335" s="535">
        <f t="shared" si="3414"/>
        <v>0</v>
      </c>
      <c r="NHU335" s="535">
        <f t="shared" si="3414"/>
        <v>0</v>
      </c>
      <c r="NHV335" s="535">
        <f t="shared" si="3414"/>
        <v>0</v>
      </c>
      <c r="NHW335" s="2"/>
      <c r="NHX335" s="402"/>
      <c r="NHY335" s="533" t="s">
        <v>288</v>
      </c>
      <c r="NHZ335" s="2"/>
      <c r="NIA335" s="535">
        <f t="shared" ref="NIA335:NID335" si="3415">NIA302+NIA315+NIA328</f>
        <v>0</v>
      </c>
      <c r="NIB335" s="535">
        <f t="shared" si="3415"/>
        <v>0</v>
      </c>
      <c r="NIC335" s="535">
        <f t="shared" si="3415"/>
        <v>0</v>
      </c>
      <c r="NID335" s="535">
        <f t="shared" si="3415"/>
        <v>0</v>
      </c>
      <c r="NIE335" s="2"/>
      <c r="NIF335" s="402"/>
      <c r="NIG335" s="533" t="s">
        <v>288</v>
      </c>
      <c r="NIH335" s="2"/>
      <c r="NII335" s="535">
        <f t="shared" ref="NII335:NIL335" si="3416">NII302+NII315+NII328</f>
        <v>0</v>
      </c>
      <c r="NIJ335" s="535">
        <f t="shared" si="3416"/>
        <v>0</v>
      </c>
      <c r="NIK335" s="535">
        <f t="shared" si="3416"/>
        <v>0</v>
      </c>
      <c r="NIL335" s="535">
        <f t="shared" si="3416"/>
        <v>0</v>
      </c>
      <c r="NIM335" s="2"/>
      <c r="NIN335" s="402"/>
      <c r="NIO335" s="533" t="s">
        <v>288</v>
      </c>
      <c r="NIP335" s="2"/>
      <c r="NIQ335" s="535">
        <f t="shared" ref="NIQ335:NIT335" si="3417">NIQ302+NIQ315+NIQ328</f>
        <v>0</v>
      </c>
      <c r="NIR335" s="535">
        <f t="shared" si="3417"/>
        <v>0</v>
      </c>
      <c r="NIS335" s="535">
        <f t="shared" si="3417"/>
        <v>0</v>
      </c>
      <c r="NIT335" s="535">
        <f t="shared" si="3417"/>
        <v>0</v>
      </c>
      <c r="NIU335" s="2"/>
      <c r="NIV335" s="402"/>
      <c r="NIW335" s="533" t="s">
        <v>288</v>
      </c>
      <c r="NIX335" s="2"/>
      <c r="NIY335" s="535">
        <f t="shared" ref="NIY335:NJB335" si="3418">NIY302+NIY315+NIY328</f>
        <v>0</v>
      </c>
      <c r="NIZ335" s="535">
        <f t="shared" si="3418"/>
        <v>0</v>
      </c>
      <c r="NJA335" s="535">
        <f t="shared" si="3418"/>
        <v>0</v>
      </c>
      <c r="NJB335" s="535">
        <f t="shared" si="3418"/>
        <v>0</v>
      </c>
      <c r="NJC335" s="2"/>
      <c r="NJD335" s="402"/>
      <c r="NJE335" s="533" t="s">
        <v>288</v>
      </c>
      <c r="NJF335" s="2"/>
      <c r="NJG335" s="535">
        <f t="shared" ref="NJG335:NJJ335" si="3419">NJG302+NJG315+NJG328</f>
        <v>0</v>
      </c>
      <c r="NJH335" s="535">
        <f t="shared" si="3419"/>
        <v>0</v>
      </c>
      <c r="NJI335" s="535">
        <f t="shared" si="3419"/>
        <v>0</v>
      </c>
      <c r="NJJ335" s="535">
        <f t="shared" si="3419"/>
        <v>0</v>
      </c>
      <c r="NJK335" s="2"/>
      <c r="NJL335" s="402"/>
      <c r="NJM335" s="533" t="s">
        <v>288</v>
      </c>
      <c r="NJN335" s="2"/>
      <c r="NJO335" s="535">
        <f t="shared" ref="NJO335:NJR335" si="3420">NJO302+NJO315+NJO328</f>
        <v>0</v>
      </c>
      <c r="NJP335" s="535">
        <f t="shared" si="3420"/>
        <v>0</v>
      </c>
      <c r="NJQ335" s="535">
        <f t="shared" si="3420"/>
        <v>0</v>
      </c>
      <c r="NJR335" s="535">
        <f t="shared" si="3420"/>
        <v>0</v>
      </c>
      <c r="NJS335" s="2"/>
      <c r="NJT335" s="402"/>
      <c r="NJU335" s="533" t="s">
        <v>288</v>
      </c>
      <c r="NJV335" s="2"/>
      <c r="NJW335" s="535">
        <f t="shared" ref="NJW335:NJZ335" si="3421">NJW302+NJW315+NJW328</f>
        <v>0</v>
      </c>
      <c r="NJX335" s="535">
        <f t="shared" si="3421"/>
        <v>0</v>
      </c>
      <c r="NJY335" s="535">
        <f t="shared" si="3421"/>
        <v>0</v>
      </c>
      <c r="NJZ335" s="535">
        <f t="shared" si="3421"/>
        <v>0</v>
      </c>
      <c r="NKA335" s="2"/>
      <c r="NKB335" s="402"/>
      <c r="NKC335" s="533" t="s">
        <v>288</v>
      </c>
      <c r="NKD335" s="2"/>
      <c r="NKE335" s="535">
        <f t="shared" ref="NKE335:NKH335" si="3422">NKE302+NKE315+NKE328</f>
        <v>0</v>
      </c>
      <c r="NKF335" s="535">
        <f t="shared" si="3422"/>
        <v>0</v>
      </c>
      <c r="NKG335" s="535">
        <f t="shared" si="3422"/>
        <v>0</v>
      </c>
      <c r="NKH335" s="535">
        <f t="shared" si="3422"/>
        <v>0</v>
      </c>
      <c r="NKI335" s="2"/>
      <c r="NKJ335" s="402"/>
      <c r="NKK335" s="533" t="s">
        <v>288</v>
      </c>
      <c r="NKL335" s="2"/>
      <c r="NKM335" s="535">
        <f t="shared" ref="NKM335:NKP335" si="3423">NKM302+NKM315+NKM328</f>
        <v>0</v>
      </c>
      <c r="NKN335" s="535">
        <f t="shared" si="3423"/>
        <v>0</v>
      </c>
      <c r="NKO335" s="535">
        <f t="shared" si="3423"/>
        <v>0</v>
      </c>
      <c r="NKP335" s="535">
        <f t="shared" si="3423"/>
        <v>0</v>
      </c>
      <c r="NKQ335" s="2"/>
      <c r="NKR335" s="402"/>
      <c r="NKS335" s="533" t="s">
        <v>288</v>
      </c>
      <c r="NKT335" s="2"/>
      <c r="NKU335" s="535">
        <f t="shared" ref="NKU335:NKX335" si="3424">NKU302+NKU315+NKU328</f>
        <v>0</v>
      </c>
      <c r="NKV335" s="535">
        <f t="shared" si="3424"/>
        <v>0</v>
      </c>
      <c r="NKW335" s="535">
        <f t="shared" si="3424"/>
        <v>0</v>
      </c>
      <c r="NKX335" s="535">
        <f t="shared" si="3424"/>
        <v>0</v>
      </c>
      <c r="NKY335" s="2"/>
      <c r="NKZ335" s="402"/>
      <c r="NLA335" s="533" t="s">
        <v>288</v>
      </c>
      <c r="NLB335" s="2"/>
      <c r="NLC335" s="535">
        <f t="shared" ref="NLC335:NLF335" si="3425">NLC302+NLC315+NLC328</f>
        <v>0</v>
      </c>
      <c r="NLD335" s="535">
        <f t="shared" si="3425"/>
        <v>0</v>
      </c>
      <c r="NLE335" s="535">
        <f t="shared" si="3425"/>
        <v>0</v>
      </c>
      <c r="NLF335" s="535">
        <f t="shared" si="3425"/>
        <v>0</v>
      </c>
      <c r="NLG335" s="2"/>
      <c r="NLH335" s="402"/>
      <c r="NLI335" s="533" t="s">
        <v>288</v>
      </c>
      <c r="NLJ335" s="2"/>
      <c r="NLK335" s="535">
        <f t="shared" ref="NLK335:NLN335" si="3426">NLK302+NLK315+NLK328</f>
        <v>0</v>
      </c>
      <c r="NLL335" s="535">
        <f t="shared" si="3426"/>
        <v>0</v>
      </c>
      <c r="NLM335" s="535">
        <f t="shared" si="3426"/>
        <v>0</v>
      </c>
      <c r="NLN335" s="535">
        <f t="shared" si="3426"/>
        <v>0</v>
      </c>
      <c r="NLO335" s="2"/>
      <c r="NLP335" s="402"/>
      <c r="NLQ335" s="533" t="s">
        <v>288</v>
      </c>
      <c r="NLR335" s="2"/>
      <c r="NLS335" s="535">
        <f t="shared" ref="NLS335:NLV335" si="3427">NLS302+NLS315+NLS328</f>
        <v>0</v>
      </c>
      <c r="NLT335" s="535">
        <f t="shared" si="3427"/>
        <v>0</v>
      </c>
      <c r="NLU335" s="535">
        <f t="shared" si="3427"/>
        <v>0</v>
      </c>
      <c r="NLV335" s="535">
        <f t="shared" si="3427"/>
        <v>0</v>
      </c>
      <c r="NLW335" s="2"/>
      <c r="NLX335" s="402"/>
      <c r="NLY335" s="533" t="s">
        <v>288</v>
      </c>
      <c r="NLZ335" s="2"/>
      <c r="NMA335" s="535">
        <f t="shared" ref="NMA335:NMD335" si="3428">NMA302+NMA315+NMA328</f>
        <v>0</v>
      </c>
      <c r="NMB335" s="535">
        <f t="shared" si="3428"/>
        <v>0</v>
      </c>
      <c r="NMC335" s="535">
        <f t="shared" si="3428"/>
        <v>0</v>
      </c>
      <c r="NMD335" s="535">
        <f t="shared" si="3428"/>
        <v>0</v>
      </c>
      <c r="NME335" s="2"/>
      <c r="NMF335" s="402"/>
      <c r="NMG335" s="533" t="s">
        <v>288</v>
      </c>
      <c r="NMH335" s="2"/>
      <c r="NMI335" s="535">
        <f t="shared" ref="NMI335:NML335" si="3429">NMI302+NMI315+NMI328</f>
        <v>0</v>
      </c>
      <c r="NMJ335" s="535">
        <f t="shared" si="3429"/>
        <v>0</v>
      </c>
      <c r="NMK335" s="535">
        <f t="shared" si="3429"/>
        <v>0</v>
      </c>
      <c r="NML335" s="535">
        <f t="shared" si="3429"/>
        <v>0</v>
      </c>
      <c r="NMM335" s="2"/>
      <c r="NMN335" s="402"/>
      <c r="NMO335" s="533" t="s">
        <v>288</v>
      </c>
      <c r="NMP335" s="2"/>
      <c r="NMQ335" s="535">
        <f t="shared" ref="NMQ335:NMT335" si="3430">NMQ302+NMQ315+NMQ328</f>
        <v>0</v>
      </c>
      <c r="NMR335" s="535">
        <f t="shared" si="3430"/>
        <v>0</v>
      </c>
      <c r="NMS335" s="535">
        <f t="shared" si="3430"/>
        <v>0</v>
      </c>
      <c r="NMT335" s="535">
        <f t="shared" si="3430"/>
        <v>0</v>
      </c>
      <c r="NMU335" s="2"/>
      <c r="NMV335" s="402"/>
      <c r="NMW335" s="533" t="s">
        <v>288</v>
      </c>
      <c r="NMX335" s="2"/>
      <c r="NMY335" s="535">
        <f t="shared" ref="NMY335:NNB335" si="3431">NMY302+NMY315+NMY328</f>
        <v>0</v>
      </c>
      <c r="NMZ335" s="535">
        <f t="shared" si="3431"/>
        <v>0</v>
      </c>
      <c r="NNA335" s="535">
        <f t="shared" si="3431"/>
        <v>0</v>
      </c>
      <c r="NNB335" s="535">
        <f t="shared" si="3431"/>
        <v>0</v>
      </c>
      <c r="NNC335" s="2"/>
      <c r="NND335" s="402"/>
      <c r="NNE335" s="533" t="s">
        <v>288</v>
      </c>
      <c r="NNF335" s="2"/>
      <c r="NNG335" s="535">
        <f t="shared" ref="NNG335:NNJ335" si="3432">NNG302+NNG315+NNG328</f>
        <v>0</v>
      </c>
      <c r="NNH335" s="535">
        <f t="shared" si="3432"/>
        <v>0</v>
      </c>
      <c r="NNI335" s="535">
        <f t="shared" si="3432"/>
        <v>0</v>
      </c>
      <c r="NNJ335" s="535">
        <f t="shared" si="3432"/>
        <v>0</v>
      </c>
      <c r="NNK335" s="2"/>
      <c r="NNL335" s="402"/>
      <c r="NNM335" s="533" t="s">
        <v>288</v>
      </c>
      <c r="NNN335" s="2"/>
      <c r="NNO335" s="535">
        <f t="shared" ref="NNO335:NNR335" si="3433">NNO302+NNO315+NNO328</f>
        <v>0</v>
      </c>
      <c r="NNP335" s="535">
        <f t="shared" si="3433"/>
        <v>0</v>
      </c>
      <c r="NNQ335" s="535">
        <f t="shared" si="3433"/>
        <v>0</v>
      </c>
      <c r="NNR335" s="535">
        <f t="shared" si="3433"/>
        <v>0</v>
      </c>
      <c r="NNS335" s="2"/>
      <c r="NNT335" s="402"/>
      <c r="NNU335" s="533" t="s">
        <v>288</v>
      </c>
      <c r="NNV335" s="2"/>
      <c r="NNW335" s="535">
        <f t="shared" ref="NNW335:NNZ335" si="3434">NNW302+NNW315+NNW328</f>
        <v>0</v>
      </c>
      <c r="NNX335" s="535">
        <f t="shared" si="3434"/>
        <v>0</v>
      </c>
      <c r="NNY335" s="535">
        <f t="shared" si="3434"/>
        <v>0</v>
      </c>
      <c r="NNZ335" s="535">
        <f t="shared" si="3434"/>
        <v>0</v>
      </c>
      <c r="NOA335" s="2"/>
      <c r="NOB335" s="402"/>
      <c r="NOC335" s="533" t="s">
        <v>288</v>
      </c>
      <c r="NOD335" s="2"/>
      <c r="NOE335" s="535">
        <f t="shared" ref="NOE335:NOH335" si="3435">NOE302+NOE315+NOE328</f>
        <v>0</v>
      </c>
      <c r="NOF335" s="535">
        <f t="shared" si="3435"/>
        <v>0</v>
      </c>
      <c r="NOG335" s="535">
        <f t="shared" si="3435"/>
        <v>0</v>
      </c>
      <c r="NOH335" s="535">
        <f t="shared" si="3435"/>
        <v>0</v>
      </c>
      <c r="NOI335" s="2"/>
      <c r="NOJ335" s="402"/>
      <c r="NOK335" s="533" t="s">
        <v>288</v>
      </c>
      <c r="NOL335" s="2"/>
      <c r="NOM335" s="535">
        <f t="shared" ref="NOM335:NOP335" si="3436">NOM302+NOM315+NOM328</f>
        <v>0</v>
      </c>
      <c r="NON335" s="535">
        <f t="shared" si="3436"/>
        <v>0</v>
      </c>
      <c r="NOO335" s="535">
        <f t="shared" si="3436"/>
        <v>0</v>
      </c>
      <c r="NOP335" s="535">
        <f t="shared" si="3436"/>
        <v>0</v>
      </c>
      <c r="NOQ335" s="2"/>
      <c r="NOR335" s="402"/>
      <c r="NOS335" s="533" t="s">
        <v>288</v>
      </c>
      <c r="NOT335" s="2"/>
      <c r="NOU335" s="535">
        <f t="shared" ref="NOU335:NOX335" si="3437">NOU302+NOU315+NOU328</f>
        <v>0</v>
      </c>
      <c r="NOV335" s="535">
        <f t="shared" si="3437"/>
        <v>0</v>
      </c>
      <c r="NOW335" s="535">
        <f t="shared" si="3437"/>
        <v>0</v>
      </c>
      <c r="NOX335" s="535">
        <f t="shared" si="3437"/>
        <v>0</v>
      </c>
      <c r="NOY335" s="2"/>
      <c r="NOZ335" s="402"/>
      <c r="NPA335" s="533" t="s">
        <v>288</v>
      </c>
      <c r="NPB335" s="2"/>
      <c r="NPC335" s="535">
        <f t="shared" ref="NPC335:NPF335" si="3438">NPC302+NPC315+NPC328</f>
        <v>0</v>
      </c>
      <c r="NPD335" s="535">
        <f t="shared" si="3438"/>
        <v>0</v>
      </c>
      <c r="NPE335" s="535">
        <f t="shared" si="3438"/>
        <v>0</v>
      </c>
      <c r="NPF335" s="535">
        <f t="shared" si="3438"/>
        <v>0</v>
      </c>
      <c r="NPG335" s="2"/>
      <c r="NPH335" s="402"/>
      <c r="NPI335" s="533" t="s">
        <v>288</v>
      </c>
      <c r="NPJ335" s="2"/>
      <c r="NPK335" s="535">
        <f t="shared" ref="NPK335:NPN335" si="3439">NPK302+NPK315+NPK328</f>
        <v>0</v>
      </c>
      <c r="NPL335" s="535">
        <f t="shared" si="3439"/>
        <v>0</v>
      </c>
      <c r="NPM335" s="535">
        <f t="shared" si="3439"/>
        <v>0</v>
      </c>
      <c r="NPN335" s="535">
        <f t="shared" si="3439"/>
        <v>0</v>
      </c>
      <c r="NPO335" s="2"/>
      <c r="NPP335" s="402"/>
      <c r="NPQ335" s="533" t="s">
        <v>288</v>
      </c>
      <c r="NPR335" s="2"/>
      <c r="NPS335" s="535">
        <f t="shared" ref="NPS335:NPV335" si="3440">NPS302+NPS315+NPS328</f>
        <v>0</v>
      </c>
      <c r="NPT335" s="535">
        <f t="shared" si="3440"/>
        <v>0</v>
      </c>
      <c r="NPU335" s="535">
        <f t="shared" si="3440"/>
        <v>0</v>
      </c>
      <c r="NPV335" s="535">
        <f t="shared" si="3440"/>
        <v>0</v>
      </c>
      <c r="NPW335" s="2"/>
      <c r="NPX335" s="402"/>
      <c r="NPY335" s="533" t="s">
        <v>288</v>
      </c>
      <c r="NPZ335" s="2"/>
      <c r="NQA335" s="535">
        <f t="shared" ref="NQA335:NQD335" si="3441">NQA302+NQA315+NQA328</f>
        <v>0</v>
      </c>
      <c r="NQB335" s="535">
        <f t="shared" si="3441"/>
        <v>0</v>
      </c>
      <c r="NQC335" s="535">
        <f t="shared" si="3441"/>
        <v>0</v>
      </c>
      <c r="NQD335" s="535">
        <f t="shared" si="3441"/>
        <v>0</v>
      </c>
      <c r="NQE335" s="2"/>
      <c r="NQF335" s="402"/>
      <c r="NQG335" s="533" t="s">
        <v>288</v>
      </c>
      <c r="NQH335" s="2"/>
      <c r="NQI335" s="535">
        <f t="shared" ref="NQI335:NQL335" si="3442">NQI302+NQI315+NQI328</f>
        <v>0</v>
      </c>
      <c r="NQJ335" s="535">
        <f t="shared" si="3442"/>
        <v>0</v>
      </c>
      <c r="NQK335" s="535">
        <f t="shared" si="3442"/>
        <v>0</v>
      </c>
      <c r="NQL335" s="535">
        <f t="shared" si="3442"/>
        <v>0</v>
      </c>
      <c r="NQM335" s="2"/>
      <c r="NQN335" s="402"/>
      <c r="NQO335" s="533" t="s">
        <v>288</v>
      </c>
      <c r="NQP335" s="2"/>
      <c r="NQQ335" s="535">
        <f t="shared" ref="NQQ335:NQT335" si="3443">NQQ302+NQQ315+NQQ328</f>
        <v>0</v>
      </c>
      <c r="NQR335" s="535">
        <f t="shared" si="3443"/>
        <v>0</v>
      </c>
      <c r="NQS335" s="535">
        <f t="shared" si="3443"/>
        <v>0</v>
      </c>
      <c r="NQT335" s="535">
        <f t="shared" si="3443"/>
        <v>0</v>
      </c>
      <c r="NQU335" s="2"/>
      <c r="NQV335" s="402"/>
      <c r="NQW335" s="533" t="s">
        <v>288</v>
      </c>
      <c r="NQX335" s="2"/>
      <c r="NQY335" s="535">
        <f t="shared" ref="NQY335:NRB335" si="3444">NQY302+NQY315+NQY328</f>
        <v>0</v>
      </c>
      <c r="NQZ335" s="535">
        <f t="shared" si="3444"/>
        <v>0</v>
      </c>
      <c r="NRA335" s="535">
        <f t="shared" si="3444"/>
        <v>0</v>
      </c>
      <c r="NRB335" s="535">
        <f t="shared" si="3444"/>
        <v>0</v>
      </c>
      <c r="NRC335" s="2"/>
      <c r="NRD335" s="402"/>
      <c r="NRE335" s="533" t="s">
        <v>288</v>
      </c>
      <c r="NRF335" s="2"/>
      <c r="NRG335" s="535">
        <f t="shared" ref="NRG335:NRJ335" si="3445">NRG302+NRG315+NRG328</f>
        <v>0</v>
      </c>
      <c r="NRH335" s="535">
        <f t="shared" si="3445"/>
        <v>0</v>
      </c>
      <c r="NRI335" s="535">
        <f t="shared" si="3445"/>
        <v>0</v>
      </c>
      <c r="NRJ335" s="535">
        <f t="shared" si="3445"/>
        <v>0</v>
      </c>
      <c r="NRK335" s="2"/>
      <c r="NRL335" s="402"/>
      <c r="NRM335" s="533" t="s">
        <v>288</v>
      </c>
      <c r="NRN335" s="2"/>
      <c r="NRO335" s="535">
        <f t="shared" ref="NRO335:NRR335" si="3446">NRO302+NRO315+NRO328</f>
        <v>0</v>
      </c>
      <c r="NRP335" s="535">
        <f t="shared" si="3446"/>
        <v>0</v>
      </c>
      <c r="NRQ335" s="535">
        <f t="shared" si="3446"/>
        <v>0</v>
      </c>
      <c r="NRR335" s="535">
        <f t="shared" si="3446"/>
        <v>0</v>
      </c>
      <c r="NRS335" s="2"/>
      <c r="NRT335" s="402"/>
      <c r="NRU335" s="533" t="s">
        <v>288</v>
      </c>
      <c r="NRV335" s="2"/>
      <c r="NRW335" s="535">
        <f t="shared" ref="NRW335:NRZ335" si="3447">NRW302+NRW315+NRW328</f>
        <v>0</v>
      </c>
      <c r="NRX335" s="535">
        <f t="shared" si="3447"/>
        <v>0</v>
      </c>
      <c r="NRY335" s="535">
        <f t="shared" si="3447"/>
        <v>0</v>
      </c>
      <c r="NRZ335" s="535">
        <f t="shared" si="3447"/>
        <v>0</v>
      </c>
      <c r="NSA335" s="2"/>
      <c r="NSB335" s="402"/>
      <c r="NSC335" s="533" t="s">
        <v>288</v>
      </c>
      <c r="NSD335" s="2"/>
      <c r="NSE335" s="535">
        <f t="shared" ref="NSE335:NSH335" si="3448">NSE302+NSE315+NSE328</f>
        <v>0</v>
      </c>
      <c r="NSF335" s="535">
        <f t="shared" si="3448"/>
        <v>0</v>
      </c>
      <c r="NSG335" s="535">
        <f t="shared" si="3448"/>
        <v>0</v>
      </c>
      <c r="NSH335" s="535">
        <f t="shared" si="3448"/>
        <v>0</v>
      </c>
      <c r="NSI335" s="2"/>
      <c r="NSJ335" s="402"/>
      <c r="NSK335" s="533" t="s">
        <v>288</v>
      </c>
      <c r="NSL335" s="2"/>
      <c r="NSM335" s="535">
        <f t="shared" ref="NSM335:NSP335" si="3449">NSM302+NSM315+NSM328</f>
        <v>0</v>
      </c>
      <c r="NSN335" s="535">
        <f t="shared" si="3449"/>
        <v>0</v>
      </c>
      <c r="NSO335" s="535">
        <f t="shared" si="3449"/>
        <v>0</v>
      </c>
      <c r="NSP335" s="535">
        <f t="shared" si="3449"/>
        <v>0</v>
      </c>
      <c r="NSQ335" s="2"/>
      <c r="NSR335" s="402"/>
      <c r="NSS335" s="533" t="s">
        <v>288</v>
      </c>
      <c r="NST335" s="2"/>
      <c r="NSU335" s="535">
        <f t="shared" ref="NSU335:NSX335" si="3450">NSU302+NSU315+NSU328</f>
        <v>0</v>
      </c>
      <c r="NSV335" s="535">
        <f t="shared" si="3450"/>
        <v>0</v>
      </c>
      <c r="NSW335" s="535">
        <f t="shared" si="3450"/>
        <v>0</v>
      </c>
      <c r="NSX335" s="535">
        <f t="shared" si="3450"/>
        <v>0</v>
      </c>
      <c r="NSY335" s="2"/>
      <c r="NSZ335" s="402"/>
      <c r="NTA335" s="533" t="s">
        <v>288</v>
      </c>
      <c r="NTB335" s="2"/>
      <c r="NTC335" s="535">
        <f t="shared" ref="NTC335:NTF335" si="3451">NTC302+NTC315+NTC328</f>
        <v>0</v>
      </c>
      <c r="NTD335" s="535">
        <f t="shared" si="3451"/>
        <v>0</v>
      </c>
      <c r="NTE335" s="535">
        <f t="shared" si="3451"/>
        <v>0</v>
      </c>
      <c r="NTF335" s="535">
        <f t="shared" si="3451"/>
        <v>0</v>
      </c>
      <c r="NTG335" s="2"/>
      <c r="NTH335" s="402"/>
      <c r="NTI335" s="533" t="s">
        <v>288</v>
      </c>
      <c r="NTJ335" s="2"/>
      <c r="NTK335" s="535">
        <f t="shared" ref="NTK335:NTN335" si="3452">NTK302+NTK315+NTK328</f>
        <v>0</v>
      </c>
      <c r="NTL335" s="535">
        <f t="shared" si="3452"/>
        <v>0</v>
      </c>
      <c r="NTM335" s="535">
        <f t="shared" si="3452"/>
        <v>0</v>
      </c>
      <c r="NTN335" s="535">
        <f t="shared" si="3452"/>
        <v>0</v>
      </c>
      <c r="NTO335" s="2"/>
      <c r="NTP335" s="402"/>
      <c r="NTQ335" s="533" t="s">
        <v>288</v>
      </c>
      <c r="NTR335" s="2"/>
      <c r="NTS335" s="535">
        <f t="shared" ref="NTS335:NTV335" si="3453">NTS302+NTS315+NTS328</f>
        <v>0</v>
      </c>
      <c r="NTT335" s="535">
        <f t="shared" si="3453"/>
        <v>0</v>
      </c>
      <c r="NTU335" s="535">
        <f t="shared" si="3453"/>
        <v>0</v>
      </c>
      <c r="NTV335" s="535">
        <f t="shared" si="3453"/>
        <v>0</v>
      </c>
      <c r="NTW335" s="2"/>
      <c r="NTX335" s="402"/>
      <c r="NTY335" s="533" t="s">
        <v>288</v>
      </c>
      <c r="NTZ335" s="2"/>
      <c r="NUA335" s="535">
        <f t="shared" ref="NUA335:NUD335" si="3454">NUA302+NUA315+NUA328</f>
        <v>0</v>
      </c>
      <c r="NUB335" s="535">
        <f t="shared" si="3454"/>
        <v>0</v>
      </c>
      <c r="NUC335" s="535">
        <f t="shared" si="3454"/>
        <v>0</v>
      </c>
      <c r="NUD335" s="535">
        <f t="shared" si="3454"/>
        <v>0</v>
      </c>
      <c r="NUE335" s="2"/>
      <c r="NUF335" s="402"/>
      <c r="NUG335" s="533" t="s">
        <v>288</v>
      </c>
      <c r="NUH335" s="2"/>
      <c r="NUI335" s="535">
        <f t="shared" ref="NUI335:NUL335" si="3455">NUI302+NUI315+NUI328</f>
        <v>0</v>
      </c>
      <c r="NUJ335" s="535">
        <f t="shared" si="3455"/>
        <v>0</v>
      </c>
      <c r="NUK335" s="535">
        <f t="shared" si="3455"/>
        <v>0</v>
      </c>
      <c r="NUL335" s="535">
        <f t="shared" si="3455"/>
        <v>0</v>
      </c>
      <c r="NUM335" s="2"/>
      <c r="NUN335" s="402"/>
      <c r="NUO335" s="533" t="s">
        <v>288</v>
      </c>
      <c r="NUP335" s="2"/>
      <c r="NUQ335" s="535">
        <f t="shared" ref="NUQ335:NUT335" si="3456">NUQ302+NUQ315+NUQ328</f>
        <v>0</v>
      </c>
      <c r="NUR335" s="535">
        <f t="shared" si="3456"/>
        <v>0</v>
      </c>
      <c r="NUS335" s="535">
        <f t="shared" si="3456"/>
        <v>0</v>
      </c>
      <c r="NUT335" s="535">
        <f t="shared" si="3456"/>
        <v>0</v>
      </c>
      <c r="NUU335" s="2"/>
      <c r="NUV335" s="402"/>
      <c r="NUW335" s="533" t="s">
        <v>288</v>
      </c>
      <c r="NUX335" s="2"/>
      <c r="NUY335" s="535">
        <f t="shared" ref="NUY335:NVB335" si="3457">NUY302+NUY315+NUY328</f>
        <v>0</v>
      </c>
      <c r="NUZ335" s="535">
        <f t="shared" si="3457"/>
        <v>0</v>
      </c>
      <c r="NVA335" s="535">
        <f t="shared" si="3457"/>
        <v>0</v>
      </c>
      <c r="NVB335" s="535">
        <f t="shared" si="3457"/>
        <v>0</v>
      </c>
      <c r="NVC335" s="2"/>
      <c r="NVD335" s="402"/>
      <c r="NVE335" s="533" t="s">
        <v>288</v>
      </c>
      <c r="NVF335" s="2"/>
      <c r="NVG335" s="535">
        <f t="shared" ref="NVG335:NVJ335" si="3458">NVG302+NVG315+NVG328</f>
        <v>0</v>
      </c>
      <c r="NVH335" s="535">
        <f t="shared" si="3458"/>
        <v>0</v>
      </c>
      <c r="NVI335" s="535">
        <f t="shared" si="3458"/>
        <v>0</v>
      </c>
      <c r="NVJ335" s="535">
        <f t="shared" si="3458"/>
        <v>0</v>
      </c>
      <c r="NVK335" s="2"/>
      <c r="NVL335" s="402"/>
      <c r="NVM335" s="533" t="s">
        <v>288</v>
      </c>
      <c r="NVN335" s="2"/>
      <c r="NVO335" s="535">
        <f t="shared" ref="NVO335:NVR335" si="3459">NVO302+NVO315+NVO328</f>
        <v>0</v>
      </c>
      <c r="NVP335" s="535">
        <f t="shared" si="3459"/>
        <v>0</v>
      </c>
      <c r="NVQ335" s="535">
        <f t="shared" si="3459"/>
        <v>0</v>
      </c>
      <c r="NVR335" s="535">
        <f t="shared" si="3459"/>
        <v>0</v>
      </c>
      <c r="NVS335" s="2"/>
      <c r="NVT335" s="402"/>
      <c r="NVU335" s="533" t="s">
        <v>288</v>
      </c>
      <c r="NVV335" s="2"/>
      <c r="NVW335" s="535">
        <f t="shared" ref="NVW335:NVZ335" si="3460">NVW302+NVW315+NVW328</f>
        <v>0</v>
      </c>
      <c r="NVX335" s="535">
        <f t="shared" si="3460"/>
        <v>0</v>
      </c>
      <c r="NVY335" s="535">
        <f t="shared" si="3460"/>
        <v>0</v>
      </c>
      <c r="NVZ335" s="535">
        <f t="shared" si="3460"/>
        <v>0</v>
      </c>
      <c r="NWA335" s="2"/>
      <c r="NWB335" s="402"/>
      <c r="NWC335" s="533" t="s">
        <v>288</v>
      </c>
      <c r="NWD335" s="2"/>
      <c r="NWE335" s="535">
        <f t="shared" ref="NWE335:NWH335" si="3461">NWE302+NWE315+NWE328</f>
        <v>0</v>
      </c>
      <c r="NWF335" s="535">
        <f t="shared" si="3461"/>
        <v>0</v>
      </c>
      <c r="NWG335" s="535">
        <f t="shared" si="3461"/>
        <v>0</v>
      </c>
      <c r="NWH335" s="535">
        <f t="shared" si="3461"/>
        <v>0</v>
      </c>
      <c r="NWI335" s="2"/>
      <c r="NWJ335" s="402"/>
      <c r="NWK335" s="533" t="s">
        <v>288</v>
      </c>
      <c r="NWL335" s="2"/>
      <c r="NWM335" s="535">
        <f t="shared" ref="NWM335:NWP335" si="3462">NWM302+NWM315+NWM328</f>
        <v>0</v>
      </c>
      <c r="NWN335" s="535">
        <f t="shared" si="3462"/>
        <v>0</v>
      </c>
      <c r="NWO335" s="535">
        <f t="shared" si="3462"/>
        <v>0</v>
      </c>
      <c r="NWP335" s="535">
        <f t="shared" si="3462"/>
        <v>0</v>
      </c>
      <c r="NWQ335" s="2"/>
      <c r="NWR335" s="402"/>
      <c r="NWS335" s="533" t="s">
        <v>288</v>
      </c>
      <c r="NWT335" s="2"/>
      <c r="NWU335" s="535">
        <f t="shared" ref="NWU335:NWX335" si="3463">NWU302+NWU315+NWU328</f>
        <v>0</v>
      </c>
      <c r="NWV335" s="535">
        <f t="shared" si="3463"/>
        <v>0</v>
      </c>
      <c r="NWW335" s="535">
        <f t="shared" si="3463"/>
        <v>0</v>
      </c>
      <c r="NWX335" s="535">
        <f t="shared" si="3463"/>
        <v>0</v>
      </c>
      <c r="NWY335" s="2"/>
      <c r="NWZ335" s="402"/>
      <c r="NXA335" s="533" t="s">
        <v>288</v>
      </c>
      <c r="NXB335" s="2"/>
      <c r="NXC335" s="535">
        <f t="shared" ref="NXC335:NXF335" si="3464">NXC302+NXC315+NXC328</f>
        <v>0</v>
      </c>
      <c r="NXD335" s="535">
        <f t="shared" si="3464"/>
        <v>0</v>
      </c>
      <c r="NXE335" s="535">
        <f t="shared" si="3464"/>
        <v>0</v>
      </c>
      <c r="NXF335" s="535">
        <f t="shared" si="3464"/>
        <v>0</v>
      </c>
      <c r="NXG335" s="2"/>
      <c r="NXH335" s="402"/>
      <c r="NXI335" s="533" t="s">
        <v>288</v>
      </c>
      <c r="NXJ335" s="2"/>
      <c r="NXK335" s="535">
        <f t="shared" ref="NXK335:NXN335" si="3465">NXK302+NXK315+NXK328</f>
        <v>0</v>
      </c>
      <c r="NXL335" s="535">
        <f t="shared" si="3465"/>
        <v>0</v>
      </c>
      <c r="NXM335" s="535">
        <f t="shared" si="3465"/>
        <v>0</v>
      </c>
      <c r="NXN335" s="535">
        <f t="shared" si="3465"/>
        <v>0</v>
      </c>
      <c r="NXO335" s="2"/>
      <c r="NXP335" s="402"/>
      <c r="NXQ335" s="533" t="s">
        <v>288</v>
      </c>
      <c r="NXR335" s="2"/>
      <c r="NXS335" s="535">
        <f t="shared" ref="NXS335:NXV335" si="3466">NXS302+NXS315+NXS328</f>
        <v>0</v>
      </c>
      <c r="NXT335" s="535">
        <f t="shared" si="3466"/>
        <v>0</v>
      </c>
      <c r="NXU335" s="535">
        <f t="shared" si="3466"/>
        <v>0</v>
      </c>
      <c r="NXV335" s="535">
        <f t="shared" si="3466"/>
        <v>0</v>
      </c>
      <c r="NXW335" s="2"/>
      <c r="NXX335" s="402"/>
      <c r="NXY335" s="533" t="s">
        <v>288</v>
      </c>
      <c r="NXZ335" s="2"/>
      <c r="NYA335" s="535">
        <f t="shared" ref="NYA335:NYD335" si="3467">NYA302+NYA315+NYA328</f>
        <v>0</v>
      </c>
      <c r="NYB335" s="535">
        <f t="shared" si="3467"/>
        <v>0</v>
      </c>
      <c r="NYC335" s="535">
        <f t="shared" si="3467"/>
        <v>0</v>
      </c>
      <c r="NYD335" s="535">
        <f t="shared" si="3467"/>
        <v>0</v>
      </c>
      <c r="NYE335" s="2"/>
      <c r="NYF335" s="402"/>
      <c r="NYG335" s="533" t="s">
        <v>288</v>
      </c>
      <c r="NYH335" s="2"/>
      <c r="NYI335" s="535">
        <f t="shared" ref="NYI335:NYL335" si="3468">NYI302+NYI315+NYI328</f>
        <v>0</v>
      </c>
      <c r="NYJ335" s="535">
        <f t="shared" si="3468"/>
        <v>0</v>
      </c>
      <c r="NYK335" s="535">
        <f t="shared" si="3468"/>
        <v>0</v>
      </c>
      <c r="NYL335" s="535">
        <f t="shared" si="3468"/>
        <v>0</v>
      </c>
      <c r="NYM335" s="2"/>
      <c r="NYN335" s="402"/>
      <c r="NYO335" s="533" t="s">
        <v>288</v>
      </c>
      <c r="NYP335" s="2"/>
      <c r="NYQ335" s="535">
        <f t="shared" ref="NYQ335:NYT335" si="3469">NYQ302+NYQ315+NYQ328</f>
        <v>0</v>
      </c>
      <c r="NYR335" s="535">
        <f t="shared" si="3469"/>
        <v>0</v>
      </c>
      <c r="NYS335" s="535">
        <f t="shared" si="3469"/>
        <v>0</v>
      </c>
      <c r="NYT335" s="535">
        <f t="shared" si="3469"/>
        <v>0</v>
      </c>
      <c r="NYU335" s="2"/>
      <c r="NYV335" s="402"/>
      <c r="NYW335" s="533" t="s">
        <v>288</v>
      </c>
      <c r="NYX335" s="2"/>
      <c r="NYY335" s="535">
        <f t="shared" ref="NYY335:NZB335" si="3470">NYY302+NYY315+NYY328</f>
        <v>0</v>
      </c>
      <c r="NYZ335" s="535">
        <f t="shared" si="3470"/>
        <v>0</v>
      </c>
      <c r="NZA335" s="535">
        <f t="shared" si="3470"/>
        <v>0</v>
      </c>
      <c r="NZB335" s="535">
        <f t="shared" si="3470"/>
        <v>0</v>
      </c>
      <c r="NZC335" s="2"/>
      <c r="NZD335" s="402"/>
      <c r="NZE335" s="533" t="s">
        <v>288</v>
      </c>
      <c r="NZF335" s="2"/>
      <c r="NZG335" s="535">
        <f t="shared" ref="NZG335:NZJ335" si="3471">NZG302+NZG315+NZG328</f>
        <v>0</v>
      </c>
      <c r="NZH335" s="535">
        <f t="shared" si="3471"/>
        <v>0</v>
      </c>
      <c r="NZI335" s="535">
        <f t="shared" si="3471"/>
        <v>0</v>
      </c>
      <c r="NZJ335" s="535">
        <f t="shared" si="3471"/>
        <v>0</v>
      </c>
      <c r="NZK335" s="2"/>
      <c r="NZL335" s="402"/>
      <c r="NZM335" s="533" t="s">
        <v>288</v>
      </c>
      <c r="NZN335" s="2"/>
      <c r="NZO335" s="535">
        <f t="shared" ref="NZO335:NZR335" si="3472">NZO302+NZO315+NZO328</f>
        <v>0</v>
      </c>
      <c r="NZP335" s="535">
        <f t="shared" si="3472"/>
        <v>0</v>
      </c>
      <c r="NZQ335" s="535">
        <f t="shared" si="3472"/>
        <v>0</v>
      </c>
      <c r="NZR335" s="535">
        <f t="shared" si="3472"/>
        <v>0</v>
      </c>
      <c r="NZS335" s="2"/>
      <c r="NZT335" s="402"/>
      <c r="NZU335" s="533" t="s">
        <v>288</v>
      </c>
      <c r="NZV335" s="2"/>
      <c r="NZW335" s="535">
        <f t="shared" ref="NZW335:NZZ335" si="3473">NZW302+NZW315+NZW328</f>
        <v>0</v>
      </c>
      <c r="NZX335" s="535">
        <f t="shared" si="3473"/>
        <v>0</v>
      </c>
      <c r="NZY335" s="535">
        <f t="shared" si="3473"/>
        <v>0</v>
      </c>
      <c r="NZZ335" s="535">
        <f t="shared" si="3473"/>
        <v>0</v>
      </c>
      <c r="OAA335" s="2"/>
      <c r="OAB335" s="402"/>
      <c r="OAC335" s="533" t="s">
        <v>288</v>
      </c>
      <c r="OAD335" s="2"/>
      <c r="OAE335" s="535">
        <f t="shared" ref="OAE335:OAH335" si="3474">OAE302+OAE315+OAE328</f>
        <v>0</v>
      </c>
      <c r="OAF335" s="535">
        <f t="shared" si="3474"/>
        <v>0</v>
      </c>
      <c r="OAG335" s="535">
        <f t="shared" si="3474"/>
        <v>0</v>
      </c>
      <c r="OAH335" s="535">
        <f t="shared" si="3474"/>
        <v>0</v>
      </c>
      <c r="OAI335" s="2"/>
      <c r="OAJ335" s="402"/>
      <c r="OAK335" s="533" t="s">
        <v>288</v>
      </c>
      <c r="OAL335" s="2"/>
      <c r="OAM335" s="535">
        <f t="shared" ref="OAM335:OAP335" si="3475">OAM302+OAM315+OAM328</f>
        <v>0</v>
      </c>
      <c r="OAN335" s="535">
        <f t="shared" si="3475"/>
        <v>0</v>
      </c>
      <c r="OAO335" s="535">
        <f t="shared" si="3475"/>
        <v>0</v>
      </c>
      <c r="OAP335" s="535">
        <f t="shared" si="3475"/>
        <v>0</v>
      </c>
      <c r="OAQ335" s="2"/>
      <c r="OAR335" s="402"/>
      <c r="OAS335" s="533" t="s">
        <v>288</v>
      </c>
      <c r="OAT335" s="2"/>
      <c r="OAU335" s="535">
        <f t="shared" ref="OAU335:OAX335" si="3476">OAU302+OAU315+OAU328</f>
        <v>0</v>
      </c>
      <c r="OAV335" s="535">
        <f t="shared" si="3476"/>
        <v>0</v>
      </c>
      <c r="OAW335" s="535">
        <f t="shared" si="3476"/>
        <v>0</v>
      </c>
      <c r="OAX335" s="535">
        <f t="shared" si="3476"/>
        <v>0</v>
      </c>
      <c r="OAY335" s="2"/>
      <c r="OAZ335" s="402"/>
      <c r="OBA335" s="533" t="s">
        <v>288</v>
      </c>
      <c r="OBB335" s="2"/>
      <c r="OBC335" s="535">
        <f t="shared" ref="OBC335:OBF335" si="3477">OBC302+OBC315+OBC328</f>
        <v>0</v>
      </c>
      <c r="OBD335" s="535">
        <f t="shared" si="3477"/>
        <v>0</v>
      </c>
      <c r="OBE335" s="535">
        <f t="shared" si="3477"/>
        <v>0</v>
      </c>
      <c r="OBF335" s="535">
        <f t="shared" si="3477"/>
        <v>0</v>
      </c>
      <c r="OBG335" s="2"/>
      <c r="OBH335" s="402"/>
      <c r="OBI335" s="533" t="s">
        <v>288</v>
      </c>
      <c r="OBJ335" s="2"/>
      <c r="OBK335" s="535">
        <f t="shared" ref="OBK335:OBN335" si="3478">OBK302+OBK315+OBK328</f>
        <v>0</v>
      </c>
      <c r="OBL335" s="535">
        <f t="shared" si="3478"/>
        <v>0</v>
      </c>
      <c r="OBM335" s="535">
        <f t="shared" si="3478"/>
        <v>0</v>
      </c>
      <c r="OBN335" s="535">
        <f t="shared" si="3478"/>
        <v>0</v>
      </c>
      <c r="OBO335" s="2"/>
      <c r="OBP335" s="402"/>
      <c r="OBQ335" s="533" t="s">
        <v>288</v>
      </c>
      <c r="OBR335" s="2"/>
      <c r="OBS335" s="535">
        <f t="shared" ref="OBS335:OBV335" si="3479">OBS302+OBS315+OBS328</f>
        <v>0</v>
      </c>
      <c r="OBT335" s="535">
        <f t="shared" si="3479"/>
        <v>0</v>
      </c>
      <c r="OBU335" s="535">
        <f t="shared" si="3479"/>
        <v>0</v>
      </c>
      <c r="OBV335" s="535">
        <f t="shared" si="3479"/>
        <v>0</v>
      </c>
      <c r="OBW335" s="2"/>
      <c r="OBX335" s="402"/>
      <c r="OBY335" s="533" t="s">
        <v>288</v>
      </c>
      <c r="OBZ335" s="2"/>
      <c r="OCA335" s="535">
        <f t="shared" ref="OCA335:OCD335" si="3480">OCA302+OCA315+OCA328</f>
        <v>0</v>
      </c>
      <c r="OCB335" s="535">
        <f t="shared" si="3480"/>
        <v>0</v>
      </c>
      <c r="OCC335" s="535">
        <f t="shared" si="3480"/>
        <v>0</v>
      </c>
      <c r="OCD335" s="535">
        <f t="shared" si="3480"/>
        <v>0</v>
      </c>
      <c r="OCE335" s="2"/>
      <c r="OCF335" s="402"/>
      <c r="OCG335" s="533" t="s">
        <v>288</v>
      </c>
      <c r="OCH335" s="2"/>
      <c r="OCI335" s="535">
        <f t="shared" ref="OCI335:OCL335" si="3481">OCI302+OCI315+OCI328</f>
        <v>0</v>
      </c>
      <c r="OCJ335" s="535">
        <f t="shared" si="3481"/>
        <v>0</v>
      </c>
      <c r="OCK335" s="535">
        <f t="shared" si="3481"/>
        <v>0</v>
      </c>
      <c r="OCL335" s="535">
        <f t="shared" si="3481"/>
        <v>0</v>
      </c>
      <c r="OCM335" s="2"/>
      <c r="OCN335" s="402"/>
      <c r="OCO335" s="533" t="s">
        <v>288</v>
      </c>
      <c r="OCP335" s="2"/>
      <c r="OCQ335" s="535">
        <f t="shared" ref="OCQ335:OCT335" si="3482">OCQ302+OCQ315+OCQ328</f>
        <v>0</v>
      </c>
      <c r="OCR335" s="535">
        <f t="shared" si="3482"/>
        <v>0</v>
      </c>
      <c r="OCS335" s="535">
        <f t="shared" si="3482"/>
        <v>0</v>
      </c>
      <c r="OCT335" s="535">
        <f t="shared" si="3482"/>
        <v>0</v>
      </c>
      <c r="OCU335" s="2"/>
      <c r="OCV335" s="402"/>
      <c r="OCW335" s="533" t="s">
        <v>288</v>
      </c>
      <c r="OCX335" s="2"/>
      <c r="OCY335" s="535">
        <f t="shared" ref="OCY335:ODB335" si="3483">OCY302+OCY315+OCY328</f>
        <v>0</v>
      </c>
      <c r="OCZ335" s="535">
        <f t="shared" si="3483"/>
        <v>0</v>
      </c>
      <c r="ODA335" s="535">
        <f t="shared" si="3483"/>
        <v>0</v>
      </c>
      <c r="ODB335" s="535">
        <f t="shared" si="3483"/>
        <v>0</v>
      </c>
      <c r="ODC335" s="2"/>
      <c r="ODD335" s="402"/>
      <c r="ODE335" s="533" t="s">
        <v>288</v>
      </c>
      <c r="ODF335" s="2"/>
      <c r="ODG335" s="535">
        <f t="shared" ref="ODG335:ODJ335" si="3484">ODG302+ODG315+ODG328</f>
        <v>0</v>
      </c>
      <c r="ODH335" s="535">
        <f t="shared" si="3484"/>
        <v>0</v>
      </c>
      <c r="ODI335" s="535">
        <f t="shared" si="3484"/>
        <v>0</v>
      </c>
      <c r="ODJ335" s="535">
        <f t="shared" si="3484"/>
        <v>0</v>
      </c>
      <c r="ODK335" s="2"/>
      <c r="ODL335" s="402"/>
      <c r="ODM335" s="533" t="s">
        <v>288</v>
      </c>
      <c r="ODN335" s="2"/>
      <c r="ODO335" s="535">
        <f t="shared" ref="ODO335:ODR335" si="3485">ODO302+ODO315+ODO328</f>
        <v>0</v>
      </c>
      <c r="ODP335" s="535">
        <f t="shared" si="3485"/>
        <v>0</v>
      </c>
      <c r="ODQ335" s="535">
        <f t="shared" si="3485"/>
        <v>0</v>
      </c>
      <c r="ODR335" s="535">
        <f t="shared" si="3485"/>
        <v>0</v>
      </c>
      <c r="ODS335" s="2"/>
      <c r="ODT335" s="402"/>
      <c r="ODU335" s="533" t="s">
        <v>288</v>
      </c>
      <c r="ODV335" s="2"/>
      <c r="ODW335" s="535">
        <f t="shared" ref="ODW335:ODZ335" si="3486">ODW302+ODW315+ODW328</f>
        <v>0</v>
      </c>
      <c r="ODX335" s="535">
        <f t="shared" si="3486"/>
        <v>0</v>
      </c>
      <c r="ODY335" s="535">
        <f t="shared" si="3486"/>
        <v>0</v>
      </c>
      <c r="ODZ335" s="535">
        <f t="shared" si="3486"/>
        <v>0</v>
      </c>
      <c r="OEA335" s="2"/>
      <c r="OEB335" s="402"/>
      <c r="OEC335" s="533" t="s">
        <v>288</v>
      </c>
      <c r="OED335" s="2"/>
      <c r="OEE335" s="535">
        <f t="shared" ref="OEE335:OEH335" si="3487">OEE302+OEE315+OEE328</f>
        <v>0</v>
      </c>
      <c r="OEF335" s="535">
        <f t="shared" si="3487"/>
        <v>0</v>
      </c>
      <c r="OEG335" s="535">
        <f t="shared" si="3487"/>
        <v>0</v>
      </c>
      <c r="OEH335" s="535">
        <f t="shared" si="3487"/>
        <v>0</v>
      </c>
      <c r="OEI335" s="2"/>
      <c r="OEJ335" s="402"/>
      <c r="OEK335" s="533" t="s">
        <v>288</v>
      </c>
      <c r="OEL335" s="2"/>
      <c r="OEM335" s="535">
        <f t="shared" ref="OEM335:OEP335" si="3488">OEM302+OEM315+OEM328</f>
        <v>0</v>
      </c>
      <c r="OEN335" s="535">
        <f t="shared" si="3488"/>
        <v>0</v>
      </c>
      <c r="OEO335" s="535">
        <f t="shared" si="3488"/>
        <v>0</v>
      </c>
      <c r="OEP335" s="535">
        <f t="shared" si="3488"/>
        <v>0</v>
      </c>
      <c r="OEQ335" s="2"/>
      <c r="OER335" s="402"/>
      <c r="OES335" s="533" t="s">
        <v>288</v>
      </c>
      <c r="OET335" s="2"/>
      <c r="OEU335" s="535">
        <f t="shared" ref="OEU335:OEX335" si="3489">OEU302+OEU315+OEU328</f>
        <v>0</v>
      </c>
      <c r="OEV335" s="535">
        <f t="shared" si="3489"/>
        <v>0</v>
      </c>
      <c r="OEW335" s="535">
        <f t="shared" si="3489"/>
        <v>0</v>
      </c>
      <c r="OEX335" s="535">
        <f t="shared" si="3489"/>
        <v>0</v>
      </c>
      <c r="OEY335" s="2"/>
      <c r="OEZ335" s="402"/>
      <c r="OFA335" s="533" t="s">
        <v>288</v>
      </c>
      <c r="OFB335" s="2"/>
      <c r="OFC335" s="535">
        <f t="shared" ref="OFC335:OFF335" si="3490">OFC302+OFC315+OFC328</f>
        <v>0</v>
      </c>
      <c r="OFD335" s="535">
        <f t="shared" si="3490"/>
        <v>0</v>
      </c>
      <c r="OFE335" s="535">
        <f t="shared" si="3490"/>
        <v>0</v>
      </c>
      <c r="OFF335" s="535">
        <f t="shared" si="3490"/>
        <v>0</v>
      </c>
      <c r="OFG335" s="2"/>
      <c r="OFH335" s="402"/>
      <c r="OFI335" s="533" t="s">
        <v>288</v>
      </c>
      <c r="OFJ335" s="2"/>
      <c r="OFK335" s="535">
        <f t="shared" ref="OFK335:OFN335" si="3491">OFK302+OFK315+OFK328</f>
        <v>0</v>
      </c>
      <c r="OFL335" s="535">
        <f t="shared" si="3491"/>
        <v>0</v>
      </c>
      <c r="OFM335" s="535">
        <f t="shared" si="3491"/>
        <v>0</v>
      </c>
      <c r="OFN335" s="535">
        <f t="shared" si="3491"/>
        <v>0</v>
      </c>
      <c r="OFO335" s="2"/>
      <c r="OFP335" s="402"/>
      <c r="OFQ335" s="533" t="s">
        <v>288</v>
      </c>
      <c r="OFR335" s="2"/>
      <c r="OFS335" s="535">
        <f t="shared" ref="OFS335:OFV335" si="3492">OFS302+OFS315+OFS328</f>
        <v>0</v>
      </c>
      <c r="OFT335" s="535">
        <f t="shared" si="3492"/>
        <v>0</v>
      </c>
      <c r="OFU335" s="535">
        <f t="shared" si="3492"/>
        <v>0</v>
      </c>
      <c r="OFV335" s="535">
        <f t="shared" si="3492"/>
        <v>0</v>
      </c>
      <c r="OFW335" s="2"/>
      <c r="OFX335" s="402"/>
      <c r="OFY335" s="533" t="s">
        <v>288</v>
      </c>
      <c r="OFZ335" s="2"/>
      <c r="OGA335" s="535">
        <f t="shared" ref="OGA335:OGD335" si="3493">OGA302+OGA315+OGA328</f>
        <v>0</v>
      </c>
      <c r="OGB335" s="535">
        <f t="shared" si="3493"/>
        <v>0</v>
      </c>
      <c r="OGC335" s="535">
        <f t="shared" si="3493"/>
        <v>0</v>
      </c>
      <c r="OGD335" s="535">
        <f t="shared" si="3493"/>
        <v>0</v>
      </c>
      <c r="OGE335" s="2"/>
      <c r="OGF335" s="402"/>
      <c r="OGG335" s="533" t="s">
        <v>288</v>
      </c>
      <c r="OGH335" s="2"/>
      <c r="OGI335" s="535">
        <f t="shared" ref="OGI335:OGL335" si="3494">OGI302+OGI315+OGI328</f>
        <v>0</v>
      </c>
      <c r="OGJ335" s="535">
        <f t="shared" si="3494"/>
        <v>0</v>
      </c>
      <c r="OGK335" s="535">
        <f t="shared" si="3494"/>
        <v>0</v>
      </c>
      <c r="OGL335" s="535">
        <f t="shared" si="3494"/>
        <v>0</v>
      </c>
      <c r="OGM335" s="2"/>
      <c r="OGN335" s="402"/>
      <c r="OGO335" s="533" t="s">
        <v>288</v>
      </c>
      <c r="OGP335" s="2"/>
      <c r="OGQ335" s="535">
        <f t="shared" ref="OGQ335:OGT335" si="3495">OGQ302+OGQ315+OGQ328</f>
        <v>0</v>
      </c>
      <c r="OGR335" s="535">
        <f t="shared" si="3495"/>
        <v>0</v>
      </c>
      <c r="OGS335" s="535">
        <f t="shared" si="3495"/>
        <v>0</v>
      </c>
      <c r="OGT335" s="535">
        <f t="shared" si="3495"/>
        <v>0</v>
      </c>
      <c r="OGU335" s="2"/>
      <c r="OGV335" s="402"/>
      <c r="OGW335" s="533" t="s">
        <v>288</v>
      </c>
      <c r="OGX335" s="2"/>
      <c r="OGY335" s="535">
        <f t="shared" ref="OGY335:OHB335" si="3496">OGY302+OGY315+OGY328</f>
        <v>0</v>
      </c>
      <c r="OGZ335" s="535">
        <f t="shared" si="3496"/>
        <v>0</v>
      </c>
      <c r="OHA335" s="535">
        <f t="shared" si="3496"/>
        <v>0</v>
      </c>
      <c r="OHB335" s="535">
        <f t="shared" si="3496"/>
        <v>0</v>
      </c>
      <c r="OHC335" s="2"/>
      <c r="OHD335" s="402"/>
      <c r="OHE335" s="533" t="s">
        <v>288</v>
      </c>
      <c r="OHF335" s="2"/>
      <c r="OHG335" s="535">
        <f t="shared" ref="OHG335:OHJ335" si="3497">OHG302+OHG315+OHG328</f>
        <v>0</v>
      </c>
      <c r="OHH335" s="535">
        <f t="shared" si="3497"/>
        <v>0</v>
      </c>
      <c r="OHI335" s="535">
        <f t="shared" si="3497"/>
        <v>0</v>
      </c>
      <c r="OHJ335" s="535">
        <f t="shared" si="3497"/>
        <v>0</v>
      </c>
      <c r="OHK335" s="2"/>
      <c r="OHL335" s="402"/>
      <c r="OHM335" s="533" t="s">
        <v>288</v>
      </c>
      <c r="OHN335" s="2"/>
      <c r="OHO335" s="535">
        <f t="shared" ref="OHO335:OHR335" si="3498">OHO302+OHO315+OHO328</f>
        <v>0</v>
      </c>
      <c r="OHP335" s="535">
        <f t="shared" si="3498"/>
        <v>0</v>
      </c>
      <c r="OHQ335" s="535">
        <f t="shared" si="3498"/>
        <v>0</v>
      </c>
      <c r="OHR335" s="535">
        <f t="shared" si="3498"/>
        <v>0</v>
      </c>
      <c r="OHS335" s="2"/>
      <c r="OHT335" s="402"/>
      <c r="OHU335" s="533" t="s">
        <v>288</v>
      </c>
      <c r="OHV335" s="2"/>
      <c r="OHW335" s="535">
        <f t="shared" ref="OHW335:OHZ335" si="3499">OHW302+OHW315+OHW328</f>
        <v>0</v>
      </c>
      <c r="OHX335" s="535">
        <f t="shared" si="3499"/>
        <v>0</v>
      </c>
      <c r="OHY335" s="535">
        <f t="shared" si="3499"/>
        <v>0</v>
      </c>
      <c r="OHZ335" s="535">
        <f t="shared" si="3499"/>
        <v>0</v>
      </c>
      <c r="OIA335" s="2"/>
      <c r="OIB335" s="402"/>
      <c r="OIC335" s="533" t="s">
        <v>288</v>
      </c>
      <c r="OID335" s="2"/>
      <c r="OIE335" s="535">
        <f t="shared" ref="OIE335:OIH335" si="3500">OIE302+OIE315+OIE328</f>
        <v>0</v>
      </c>
      <c r="OIF335" s="535">
        <f t="shared" si="3500"/>
        <v>0</v>
      </c>
      <c r="OIG335" s="535">
        <f t="shared" si="3500"/>
        <v>0</v>
      </c>
      <c r="OIH335" s="535">
        <f t="shared" si="3500"/>
        <v>0</v>
      </c>
      <c r="OII335" s="2"/>
      <c r="OIJ335" s="402"/>
      <c r="OIK335" s="533" t="s">
        <v>288</v>
      </c>
      <c r="OIL335" s="2"/>
      <c r="OIM335" s="535">
        <f t="shared" ref="OIM335:OIP335" si="3501">OIM302+OIM315+OIM328</f>
        <v>0</v>
      </c>
      <c r="OIN335" s="535">
        <f t="shared" si="3501"/>
        <v>0</v>
      </c>
      <c r="OIO335" s="535">
        <f t="shared" si="3501"/>
        <v>0</v>
      </c>
      <c r="OIP335" s="535">
        <f t="shared" si="3501"/>
        <v>0</v>
      </c>
      <c r="OIQ335" s="2"/>
      <c r="OIR335" s="402"/>
      <c r="OIS335" s="533" t="s">
        <v>288</v>
      </c>
      <c r="OIT335" s="2"/>
      <c r="OIU335" s="535">
        <f t="shared" ref="OIU335:OIX335" si="3502">OIU302+OIU315+OIU328</f>
        <v>0</v>
      </c>
      <c r="OIV335" s="535">
        <f t="shared" si="3502"/>
        <v>0</v>
      </c>
      <c r="OIW335" s="535">
        <f t="shared" si="3502"/>
        <v>0</v>
      </c>
      <c r="OIX335" s="535">
        <f t="shared" si="3502"/>
        <v>0</v>
      </c>
      <c r="OIY335" s="2"/>
      <c r="OIZ335" s="402"/>
      <c r="OJA335" s="533" t="s">
        <v>288</v>
      </c>
      <c r="OJB335" s="2"/>
      <c r="OJC335" s="535">
        <f t="shared" ref="OJC335:OJF335" si="3503">OJC302+OJC315+OJC328</f>
        <v>0</v>
      </c>
      <c r="OJD335" s="535">
        <f t="shared" si="3503"/>
        <v>0</v>
      </c>
      <c r="OJE335" s="535">
        <f t="shared" si="3503"/>
        <v>0</v>
      </c>
      <c r="OJF335" s="535">
        <f t="shared" si="3503"/>
        <v>0</v>
      </c>
      <c r="OJG335" s="2"/>
      <c r="OJH335" s="402"/>
      <c r="OJI335" s="533" t="s">
        <v>288</v>
      </c>
      <c r="OJJ335" s="2"/>
      <c r="OJK335" s="535">
        <f t="shared" ref="OJK335:OJN335" si="3504">OJK302+OJK315+OJK328</f>
        <v>0</v>
      </c>
      <c r="OJL335" s="535">
        <f t="shared" si="3504"/>
        <v>0</v>
      </c>
      <c r="OJM335" s="535">
        <f t="shared" si="3504"/>
        <v>0</v>
      </c>
      <c r="OJN335" s="535">
        <f t="shared" si="3504"/>
        <v>0</v>
      </c>
      <c r="OJO335" s="2"/>
      <c r="OJP335" s="402"/>
      <c r="OJQ335" s="533" t="s">
        <v>288</v>
      </c>
      <c r="OJR335" s="2"/>
      <c r="OJS335" s="535">
        <f t="shared" ref="OJS335:OJV335" si="3505">OJS302+OJS315+OJS328</f>
        <v>0</v>
      </c>
      <c r="OJT335" s="535">
        <f t="shared" si="3505"/>
        <v>0</v>
      </c>
      <c r="OJU335" s="535">
        <f t="shared" si="3505"/>
        <v>0</v>
      </c>
      <c r="OJV335" s="535">
        <f t="shared" si="3505"/>
        <v>0</v>
      </c>
      <c r="OJW335" s="2"/>
      <c r="OJX335" s="402"/>
      <c r="OJY335" s="533" t="s">
        <v>288</v>
      </c>
      <c r="OJZ335" s="2"/>
      <c r="OKA335" s="535">
        <f t="shared" ref="OKA335:OKD335" si="3506">OKA302+OKA315+OKA328</f>
        <v>0</v>
      </c>
      <c r="OKB335" s="535">
        <f t="shared" si="3506"/>
        <v>0</v>
      </c>
      <c r="OKC335" s="535">
        <f t="shared" si="3506"/>
        <v>0</v>
      </c>
      <c r="OKD335" s="535">
        <f t="shared" si="3506"/>
        <v>0</v>
      </c>
      <c r="OKE335" s="2"/>
      <c r="OKF335" s="402"/>
      <c r="OKG335" s="533" t="s">
        <v>288</v>
      </c>
      <c r="OKH335" s="2"/>
      <c r="OKI335" s="535">
        <f t="shared" ref="OKI335:OKL335" si="3507">OKI302+OKI315+OKI328</f>
        <v>0</v>
      </c>
      <c r="OKJ335" s="535">
        <f t="shared" si="3507"/>
        <v>0</v>
      </c>
      <c r="OKK335" s="535">
        <f t="shared" si="3507"/>
        <v>0</v>
      </c>
      <c r="OKL335" s="535">
        <f t="shared" si="3507"/>
        <v>0</v>
      </c>
      <c r="OKM335" s="2"/>
      <c r="OKN335" s="402"/>
      <c r="OKO335" s="533" t="s">
        <v>288</v>
      </c>
      <c r="OKP335" s="2"/>
      <c r="OKQ335" s="535">
        <f t="shared" ref="OKQ335:OKT335" si="3508">OKQ302+OKQ315+OKQ328</f>
        <v>0</v>
      </c>
      <c r="OKR335" s="535">
        <f t="shared" si="3508"/>
        <v>0</v>
      </c>
      <c r="OKS335" s="535">
        <f t="shared" si="3508"/>
        <v>0</v>
      </c>
      <c r="OKT335" s="535">
        <f t="shared" si="3508"/>
        <v>0</v>
      </c>
      <c r="OKU335" s="2"/>
      <c r="OKV335" s="402"/>
      <c r="OKW335" s="533" t="s">
        <v>288</v>
      </c>
      <c r="OKX335" s="2"/>
      <c r="OKY335" s="535">
        <f t="shared" ref="OKY335:OLB335" si="3509">OKY302+OKY315+OKY328</f>
        <v>0</v>
      </c>
      <c r="OKZ335" s="535">
        <f t="shared" si="3509"/>
        <v>0</v>
      </c>
      <c r="OLA335" s="535">
        <f t="shared" si="3509"/>
        <v>0</v>
      </c>
      <c r="OLB335" s="535">
        <f t="shared" si="3509"/>
        <v>0</v>
      </c>
      <c r="OLC335" s="2"/>
      <c r="OLD335" s="402"/>
      <c r="OLE335" s="533" t="s">
        <v>288</v>
      </c>
      <c r="OLF335" s="2"/>
      <c r="OLG335" s="535">
        <f t="shared" ref="OLG335:OLJ335" si="3510">OLG302+OLG315+OLG328</f>
        <v>0</v>
      </c>
      <c r="OLH335" s="535">
        <f t="shared" si="3510"/>
        <v>0</v>
      </c>
      <c r="OLI335" s="535">
        <f t="shared" si="3510"/>
        <v>0</v>
      </c>
      <c r="OLJ335" s="535">
        <f t="shared" si="3510"/>
        <v>0</v>
      </c>
      <c r="OLK335" s="2"/>
      <c r="OLL335" s="402"/>
      <c r="OLM335" s="533" t="s">
        <v>288</v>
      </c>
      <c r="OLN335" s="2"/>
      <c r="OLO335" s="535">
        <f t="shared" ref="OLO335:OLR335" si="3511">OLO302+OLO315+OLO328</f>
        <v>0</v>
      </c>
      <c r="OLP335" s="535">
        <f t="shared" si="3511"/>
        <v>0</v>
      </c>
      <c r="OLQ335" s="535">
        <f t="shared" si="3511"/>
        <v>0</v>
      </c>
      <c r="OLR335" s="535">
        <f t="shared" si="3511"/>
        <v>0</v>
      </c>
      <c r="OLS335" s="2"/>
      <c r="OLT335" s="402"/>
      <c r="OLU335" s="533" t="s">
        <v>288</v>
      </c>
      <c r="OLV335" s="2"/>
      <c r="OLW335" s="535">
        <f t="shared" ref="OLW335:OLZ335" si="3512">OLW302+OLW315+OLW328</f>
        <v>0</v>
      </c>
      <c r="OLX335" s="535">
        <f t="shared" si="3512"/>
        <v>0</v>
      </c>
      <c r="OLY335" s="535">
        <f t="shared" si="3512"/>
        <v>0</v>
      </c>
      <c r="OLZ335" s="535">
        <f t="shared" si="3512"/>
        <v>0</v>
      </c>
      <c r="OMA335" s="2"/>
      <c r="OMB335" s="402"/>
      <c r="OMC335" s="533" t="s">
        <v>288</v>
      </c>
      <c r="OMD335" s="2"/>
      <c r="OME335" s="535">
        <f t="shared" ref="OME335:OMH335" si="3513">OME302+OME315+OME328</f>
        <v>0</v>
      </c>
      <c r="OMF335" s="535">
        <f t="shared" si="3513"/>
        <v>0</v>
      </c>
      <c r="OMG335" s="535">
        <f t="shared" si="3513"/>
        <v>0</v>
      </c>
      <c r="OMH335" s="535">
        <f t="shared" si="3513"/>
        <v>0</v>
      </c>
      <c r="OMI335" s="2"/>
      <c r="OMJ335" s="402"/>
      <c r="OMK335" s="533" t="s">
        <v>288</v>
      </c>
      <c r="OML335" s="2"/>
      <c r="OMM335" s="535">
        <f t="shared" ref="OMM335:OMP335" si="3514">OMM302+OMM315+OMM328</f>
        <v>0</v>
      </c>
      <c r="OMN335" s="535">
        <f t="shared" si="3514"/>
        <v>0</v>
      </c>
      <c r="OMO335" s="535">
        <f t="shared" si="3514"/>
        <v>0</v>
      </c>
      <c r="OMP335" s="535">
        <f t="shared" si="3514"/>
        <v>0</v>
      </c>
      <c r="OMQ335" s="2"/>
      <c r="OMR335" s="402"/>
      <c r="OMS335" s="533" t="s">
        <v>288</v>
      </c>
      <c r="OMT335" s="2"/>
      <c r="OMU335" s="535">
        <f t="shared" ref="OMU335:OMX335" si="3515">OMU302+OMU315+OMU328</f>
        <v>0</v>
      </c>
      <c r="OMV335" s="535">
        <f t="shared" si="3515"/>
        <v>0</v>
      </c>
      <c r="OMW335" s="535">
        <f t="shared" si="3515"/>
        <v>0</v>
      </c>
      <c r="OMX335" s="535">
        <f t="shared" si="3515"/>
        <v>0</v>
      </c>
      <c r="OMY335" s="2"/>
      <c r="OMZ335" s="402"/>
      <c r="ONA335" s="533" t="s">
        <v>288</v>
      </c>
      <c r="ONB335" s="2"/>
      <c r="ONC335" s="535">
        <f t="shared" ref="ONC335:ONF335" si="3516">ONC302+ONC315+ONC328</f>
        <v>0</v>
      </c>
      <c r="OND335" s="535">
        <f t="shared" si="3516"/>
        <v>0</v>
      </c>
      <c r="ONE335" s="535">
        <f t="shared" si="3516"/>
        <v>0</v>
      </c>
      <c r="ONF335" s="535">
        <f t="shared" si="3516"/>
        <v>0</v>
      </c>
      <c r="ONG335" s="2"/>
      <c r="ONH335" s="402"/>
      <c r="ONI335" s="533" t="s">
        <v>288</v>
      </c>
      <c r="ONJ335" s="2"/>
      <c r="ONK335" s="535">
        <f t="shared" ref="ONK335:ONN335" si="3517">ONK302+ONK315+ONK328</f>
        <v>0</v>
      </c>
      <c r="ONL335" s="535">
        <f t="shared" si="3517"/>
        <v>0</v>
      </c>
      <c r="ONM335" s="535">
        <f t="shared" si="3517"/>
        <v>0</v>
      </c>
      <c r="ONN335" s="535">
        <f t="shared" si="3517"/>
        <v>0</v>
      </c>
      <c r="ONO335" s="2"/>
      <c r="ONP335" s="402"/>
      <c r="ONQ335" s="533" t="s">
        <v>288</v>
      </c>
      <c r="ONR335" s="2"/>
      <c r="ONS335" s="535">
        <f t="shared" ref="ONS335:ONV335" si="3518">ONS302+ONS315+ONS328</f>
        <v>0</v>
      </c>
      <c r="ONT335" s="535">
        <f t="shared" si="3518"/>
        <v>0</v>
      </c>
      <c r="ONU335" s="535">
        <f t="shared" si="3518"/>
        <v>0</v>
      </c>
      <c r="ONV335" s="535">
        <f t="shared" si="3518"/>
        <v>0</v>
      </c>
      <c r="ONW335" s="2"/>
      <c r="ONX335" s="402"/>
      <c r="ONY335" s="533" t="s">
        <v>288</v>
      </c>
      <c r="ONZ335" s="2"/>
      <c r="OOA335" s="535">
        <f t="shared" ref="OOA335:OOD335" si="3519">OOA302+OOA315+OOA328</f>
        <v>0</v>
      </c>
      <c r="OOB335" s="535">
        <f t="shared" si="3519"/>
        <v>0</v>
      </c>
      <c r="OOC335" s="535">
        <f t="shared" si="3519"/>
        <v>0</v>
      </c>
      <c r="OOD335" s="535">
        <f t="shared" si="3519"/>
        <v>0</v>
      </c>
      <c r="OOE335" s="2"/>
      <c r="OOF335" s="402"/>
      <c r="OOG335" s="533" t="s">
        <v>288</v>
      </c>
      <c r="OOH335" s="2"/>
      <c r="OOI335" s="535">
        <f t="shared" ref="OOI335:OOL335" si="3520">OOI302+OOI315+OOI328</f>
        <v>0</v>
      </c>
      <c r="OOJ335" s="535">
        <f t="shared" si="3520"/>
        <v>0</v>
      </c>
      <c r="OOK335" s="535">
        <f t="shared" si="3520"/>
        <v>0</v>
      </c>
      <c r="OOL335" s="535">
        <f t="shared" si="3520"/>
        <v>0</v>
      </c>
      <c r="OOM335" s="2"/>
      <c r="OON335" s="402"/>
      <c r="OOO335" s="533" t="s">
        <v>288</v>
      </c>
      <c r="OOP335" s="2"/>
      <c r="OOQ335" s="535">
        <f t="shared" ref="OOQ335:OOT335" si="3521">OOQ302+OOQ315+OOQ328</f>
        <v>0</v>
      </c>
      <c r="OOR335" s="535">
        <f t="shared" si="3521"/>
        <v>0</v>
      </c>
      <c r="OOS335" s="535">
        <f t="shared" si="3521"/>
        <v>0</v>
      </c>
      <c r="OOT335" s="535">
        <f t="shared" si="3521"/>
        <v>0</v>
      </c>
      <c r="OOU335" s="2"/>
      <c r="OOV335" s="402"/>
      <c r="OOW335" s="533" t="s">
        <v>288</v>
      </c>
      <c r="OOX335" s="2"/>
      <c r="OOY335" s="535">
        <f t="shared" ref="OOY335:OPB335" si="3522">OOY302+OOY315+OOY328</f>
        <v>0</v>
      </c>
      <c r="OOZ335" s="535">
        <f t="shared" si="3522"/>
        <v>0</v>
      </c>
      <c r="OPA335" s="535">
        <f t="shared" si="3522"/>
        <v>0</v>
      </c>
      <c r="OPB335" s="535">
        <f t="shared" si="3522"/>
        <v>0</v>
      </c>
      <c r="OPC335" s="2"/>
      <c r="OPD335" s="402"/>
      <c r="OPE335" s="533" t="s">
        <v>288</v>
      </c>
      <c r="OPF335" s="2"/>
      <c r="OPG335" s="535">
        <f t="shared" ref="OPG335:OPJ335" si="3523">OPG302+OPG315+OPG328</f>
        <v>0</v>
      </c>
      <c r="OPH335" s="535">
        <f t="shared" si="3523"/>
        <v>0</v>
      </c>
      <c r="OPI335" s="535">
        <f t="shared" si="3523"/>
        <v>0</v>
      </c>
      <c r="OPJ335" s="535">
        <f t="shared" si="3523"/>
        <v>0</v>
      </c>
      <c r="OPK335" s="2"/>
      <c r="OPL335" s="402"/>
      <c r="OPM335" s="533" t="s">
        <v>288</v>
      </c>
      <c r="OPN335" s="2"/>
      <c r="OPO335" s="535">
        <f t="shared" ref="OPO335:OPR335" si="3524">OPO302+OPO315+OPO328</f>
        <v>0</v>
      </c>
      <c r="OPP335" s="535">
        <f t="shared" si="3524"/>
        <v>0</v>
      </c>
      <c r="OPQ335" s="535">
        <f t="shared" si="3524"/>
        <v>0</v>
      </c>
      <c r="OPR335" s="535">
        <f t="shared" si="3524"/>
        <v>0</v>
      </c>
      <c r="OPS335" s="2"/>
      <c r="OPT335" s="402"/>
      <c r="OPU335" s="533" t="s">
        <v>288</v>
      </c>
      <c r="OPV335" s="2"/>
      <c r="OPW335" s="535">
        <f t="shared" ref="OPW335:OPZ335" si="3525">OPW302+OPW315+OPW328</f>
        <v>0</v>
      </c>
      <c r="OPX335" s="535">
        <f t="shared" si="3525"/>
        <v>0</v>
      </c>
      <c r="OPY335" s="535">
        <f t="shared" si="3525"/>
        <v>0</v>
      </c>
      <c r="OPZ335" s="535">
        <f t="shared" si="3525"/>
        <v>0</v>
      </c>
      <c r="OQA335" s="2"/>
      <c r="OQB335" s="402"/>
      <c r="OQC335" s="533" t="s">
        <v>288</v>
      </c>
      <c r="OQD335" s="2"/>
      <c r="OQE335" s="535">
        <f t="shared" ref="OQE335:OQH335" si="3526">OQE302+OQE315+OQE328</f>
        <v>0</v>
      </c>
      <c r="OQF335" s="535">
        <f t="shared" si="3526"/>
        <v>0</v>
      </c>
      <c r="OQG335" s="535">
        <f t="shared" si="3526"/>
        <v>0</v>
      </c>
      <c r="OQH335" s="535">
        <f t="shared" si="3526"/>
        <v>0</v>
      </c>
      <c r="OQI335" s="2"/>
      <c r="OQJ335" s="402"/>
      <c r="OQK335" s="533" t="s">
        <v>288</v>
      </c>
      <c r="OQL335" s="2"/>
      <c r="OQM335" s="535">
        <f t="shared" ref="OQM335:OQP335" si="3527">OQM302+OQM315+OQM328</f>
        <v>0</v>
      </c>
      <c r="OQN335" s="535">
        <f t="shared" si="3527"/>
        <v>0</v>
      </c>
      <c r="OQO335" s="535">
        <f t="shared" si="3527"/>
        <v>0</v>
      </c>
      <c r="OQP335" s="535">
        <f t="shared" si="3527"/>
        <v>0</v>
      </c>
      <c r="OQQ335" s="2"/>
      <c r="OQR335" s="402"/>
      <c r="OQS335" s="533" t="s">
        <v>288</v>
      </c>
      <c r="OQT335" s="2"/>
      <c r="OQU335" s="535">
        <f t="shared" ref="OQU335:OQX335" si="3528">OQU302+OQU315+OQU328</f>
        <v>0</v>
      </c>
      <c r="OQV335" s="535">
        <f t="shared" si="3528"/>
        <v>0</v>
      </c>
      <c r="OQW335" s="535">
        <f t="shared" si="3528"/>
        <v>0</v>
      </c>
      <c r="OQX335" s="535">
        <f t="shared" si="3528"/>
        <v>0</v>
      </c>
      <c r="OQY335" s="2"/>
      <c r="OQZ335" s="402"/>
      <c r="ORA335" s="533" t="s">
        <v>288</v>
      </c>
      <c r="ORB335" s="2"/>
      <c r="ORC335" s="535">
        <f t="shared" ref="ORC335:ORF335" si="3529">ORC302+ORC315+ORC328</f>
        <v>0</v>
      </c>
      <c r="ORD335" s="535">
        <f t="shared" si="3529"/>
        <v>0</v>
      </c>
      <c r="ORE335" s="535">
        <f t="shared" si="3529"/>
        <v>0</v>
      </c>
      <c r="ORF335" s="535">
        <f t="shared" si="3529"/>
        <v>0</v>
      </c>
      <c r="ORG335" s="2"/>
      <c r="ORH335" s="402"/>
      <c r="ORI335" s="533" t="s">
        <v>288</v>
      </c>
      <c r="ORJ335" s="2"/>
      <c r="ORK335" s="535">
        <f t="shared" ref="ORK335:ORN335" si="3530">ORK302+ORK315+ORK328</f>
        <v>0</v>
      </c>
      <c r="ORL335" s="535">
        <f t="shared" si="3530"/>
        <v>0</v>
      </c>
      <c r="ORM335" s="535">
        <f t="shared" si="3530"/>
        <v>0</v>
      </c>
      <c r="ORN335" s="535">
        <f t="shared" si="3530"/>
        <v>0</v>
      </c>
      <c r="ORO335" s="2"/>
      <c r="ORP335" s="402"/>
      <c r="ORQ335" s="533" t="s">
        <v>288</v>
      </c>
      <c r="ORR335" s="2"/>
      <c r="ORS335" s="535">
        <f t="shared" ref="ORS335:ORV335" si="3531">ORS302+ORS315+ORS328</f>
        <v>0</v>
      </c>
      <c r="ORT335" s="535">
        <f t="shared" si="3531"/>
        <v>0</v>
      </c>
      <c r="ORU335" s="535">
        <f t="shared" si="3531"/>
        <v>0</v>
      </c>
      <c r="ORV335" s="535">
        <f t="shared" si="3531"/>
        <v>0</v>
      </c>
      <c r="ORW335" s="2"/>
      <c r="ORX335" s="402"/>
      <c r="ORY335" s="533" t="s">
        <v>288</v>
      </c>
      <c r="ORZ335" s="2"/>
      <c r="OSA335" s="535">
        <f t="shared" ref="OSA335:OSD335" si="3532">OSA302+OSA315+OSA328</f>
        <v>0</v>
      </c>
      <c r="OSB335" s="535">
        <f t="shared" si="3532"/>
        <v>0</v>
      </c>
      <c r="OSC335" s="535">
        <f t="shared" si="3532"/>
        <v>0</v>
      </c>
      <c r="OSD335" s="535">
        <f t="shared" si="3532"/>
        <v>0</v>
      </c>
      <c r="OSE335" s="2"/>
      <c r="OSF335" s="402"/>
      <c r="OSG335" s="533" t="s">
        <v>288</v>
      </c>
      <c r="OSH335" s="2"/>
      <c r="OSI335" s="535">
        <f t="shared" ref="OSI335:OSL335" si="3533">OSI302+OSI315+OSI328</f>
        <v>0</v>
      </c>
      <c r="OSJ335" s="535">
        <f t="shared" si="3533"/>
        <v>0</v>
      </c>
      <c r="OSK335" s="535">
        <f t="shared" si="3533"/>
        <v>0</v>
      </c>
      <c r="OSL335" s="535">
        <f t="shared" si="3533"/>
        <v>0</v>
      </c>
      <c r="OSM335" s="2"/>
      <c r="OSN335" s="402"/>
      <c r="OSO335" s="533" t="s">
        <v>288</v>
      </c>
      <c r="OSP335" s="2"/>
      <c r="OSQ335" s="535">
        <f t="shared" ref="OSQ335:OST335" si="3534">OSQ302+OSQ315+OSQ328</f>
        <v>0</v>
      </c>
      <c r="OSR335" s="535">
        <f t="shared" si="3534"/>
        <v>0</v>
      </c>
      <c r="OSS335" s="535">
        <f t="shared" si="3534"/>
        <v>0</v>
      </c>
      <c r="OST335" s="535">
        <f t="shared" si="3534"/>
        <v>0</v>
      </c>
      <c r="OSU335" s="2"/>
      <c r="OSV335" s="402"/>
      <c r="OSW335" s="533" t="s">
        <v>288</v>
      </c>
      <c r="OSX335" s="2"/>
      <c r="OSY335" s="535">
        <f t="shared" ref="OSY335:OTB335" si="3535">OSY302+OSY315+OSY328</f>
        <v>0</v>
      </c>
      <c r="OSZ335" s="535">
        <f t="shared" si="3535"/>
        <v>0</v>
      </c>
      <c r="OTA335" s="535">
        <f t="shared" si="3535"/>
        <v>0</v>
      </c>
      <c r="OTB335" s="535">
        <f t="shared" si="3535"/>
        <v>0</v>
      </c>
      <c r="OTC335" s="2"/>
      <c r="OTD335" s="402"/>
      <c r="OTE335" s="533" t="s">
        <v>288</v>
      </c>
      <c r="OTF335" s="2"/>
      <c r="OTG335" s="535">
        <f t="shared" ref="OTG335:OTJ335" si="3536">OTG302+OTG315+OTG328</f>
        <v>0</v>
      </c>
      <c r="OTH335" s="535">
        <f t="shared" si="3536"/>
        <v>0</v>
      </c>
      <c r="OTI335" s="535">
        <f t="shared" si="3536"/>
        <v>0</v>
      </c>
      <c r="OTJ335" s="535">
        <f t="shared" si="3536"/>
        <v>0</v>
      </c>
      <c r="OTK335" s="2"/>
      <c r="OTL335" s="402"/>
      <c r="OTM335" s="533" t="s">
        <v>288</v>
      </c>
      <c r="OTN335" s="2"/>
      <c r="OTO335" s="535">
        <f t="shared" ref="OTO335:OTR335" si="3537">OTO302+OTO315+OTO328</f>
        <v>0</v>
      </c>
      <c r="OTP335" s="535">
        <f t="shared" si="3537"/>
        <v>0</v>
      </c>
      <c r="OTQ335" s="535">
        <f t="shared" si="3537"/>
        <v>0</v>
      </c>
      <c r="OTR335" s="535">
        <f t="shared" si="3537"/>
        <v>0</v>
      </c>
      <c r="OTS335" s="2"/>
      <c r="OTT335" s="402"/>
      <c r="OTU335" s="533" t="s">
        <v>288</v>
      </c>
      <c r="OTV335" s="2"/>
      <c r="OTW335" s="535">
        <f t="shared" ref="OTW335:OTZ335" si="3538">OTW302+OTW315+OTW328</f>
        <v>0</v>
      </c>
      <c r="OTX335" s="535">
        <f t="shared" si="3538"/>
        <v>0</v>
      </c>
      <c r="OTY335" s="535">
        <f t="shared" si="3538"/>
        <v>0</v>
      </c>
      <c r="OTZ335" s="535">
        <f t="shared" si="3538"/>
        <v>0</v>
      </c>
      <c r="OUA335" s="2"/>
      <c r="OUB335" s="402"/>
      <c r="OUC335" s="533" t="s">
        <v>288</v>
      </c>
      <c r="OUD335" s="2"/>
      <c r="OUE335" s="535">
        <f t="shared" ref="OUE335:OUH335" si="3539">OUE302+OUE315+OUE328</f>
        <v>0</v>
      </c>
      <c r="OUF335" s="535">
        <f t="shared" si="3539"/>
        <v>0</v>
      </c>
      <c r="OUG335" s="535">
        <f t="shared" si="3539"/>
        <v>0</v>
      </c>
      <c r="OUH335" s="535">
        <f t="shared" si="3539"/>
        <v>0</v>
      </c>
      <c r="OUI335" s="2"/>
      <c r="OUJ335" s="402"/>
      <c r="OUK335" s="533" t="s">
        <v>288</v>
      </c>
      <c r="OUL335" s="2"/>
      <c r="OUM335" s="535">
        <f t="shared" ref="OUM335:OUP335" si="3540">OUM302+OUM315+OUM328</f>
        <v>0</v>
      </c>
      <c r="OUN335" s="535">
        <f t="shared" si="3540"/>
        <v>0</v>
      </c>
      <c r="OUO335" s="535">
        <f t="shared" si="3540"/>
        <v>0</v>
      </c>
      <c r="OUP335" s="535">
        <f t="shared" si="3540"/>
        <v>0</v>
      </c>
      <c r="OUQ335" s="2"/>
      <c r="OUR335" s="402"/>
      <c r="OUS335" s="533" t="s">
        <v>288</v>
      </c>
      <c r="OUT335" s="2"/>
      <c r="OUU335" s="535">
        <f t="shared" ref="OUU335:OUX335" si="3541">OUU302+OUU315+OUU328</f>
        <v>0</v>
      </c>
      <c r="OUV335" s="535">
        <f t="shared" si="3541"/>
        <v>0</v>
      </c>
      <c r="OUW335" s="535">
        <f t="shared" si="3541"/>
        <v>0</v>
      </c>
      <c r="OUX335" s="535">
        <f t="shared" si="3541"/>
        <v>0</v>
      </c>
      <c r="OUY335" s="2"/>
      <c r="OUZ335" s="402"/>
      <c r="OVA335" s="533" t="s">
        <v>288</v>
      </c>
      <c r="OVB335" s="2"/>
      <c r="OVC335" s="535">
        <f t="shared" ref="OVC335:OVF335" si="3542">OVC302+OVC315+OVC328</f>
        <v>0</v>
      </c>
      <c r="OVD335" s="535">
        <f t="shared" si="3542"/>
        <v>0</v>
      </c>
      <c r="OVE335" s="535">
        <f t="shared" si="3542"/>
        <v>0</v>
      </c>
      <c r="OVF335" s="535">
        <f t="shared" si="3542"/>
        <v>0</v>
      </c>
      <c r="OVG335" s="2"/>
      <c r="OVH335" s="402"/>
      <c r="OVI335" s="533" t="s">
        <v>288</v>
      </c>
      <c r="OVJ335" s="2"/>
      <c r="OVK335" s="535">
        <f t="shared" ref="OVK335:OVN335" si="3543">OVK302+OVK315+OVK328</f>
        <v>0</v>
      </c>
      <c r="OVL335" s="535">
        <f t="shared" si="3543"/>
        <v>0</v>
      </c>
      <c r="OVM335" s="535">
        <f t="shared" si="3543"/>
        <v>0</v>
      </c>
      <c r="OVN335" s="535">
        <f t="shared" si="3543"/>
        <v>0</v>
      </c>
      <c r="OVO335" s="2"/>
      <c r="OVP335" s="402"/>
      <c r="OVQ335" s="533" t="s">
        <v>288</v>
      </c>
      <c r="OVR335" s="2"/>
      <c r="OVS335" s="535">
        <f t="shared" ref="OVS335:OVV335" si="3544">OVS302+OVS315+OVS328</f>
        <v>0</v>
      </c>
      <c r="OVT335" s="535">
        <f t="shared" si="3544"/>
        <v>0</v>
      </c>
      <c r="OVU335" s="535">
        <f t="shared" si="3544"/>
        <v>0</v>
      </c>
      <c r="OVV335" s="535">
        <f t="shared" si="3544"/>
        <v>0</v>
      </c>
      <c r="OVW335" s="2"/>
      <c r="OVX335" s="402"/>
      <c r="OVY335" s="533" t="s">
        <v>288</v>
      </c>
      <c r="OVZ335" s="2"/>
      <c r="OWA335" s="535">
        <f t="shared" ref="OWA335:OWD335" si="3545">OWA302+OWA315+OWA328</f>
        <v>0</v>
      </c>
      <c r="OWB335" s="535">
        <f t="shared" si="3545"/>
        <v>0</v>
      </c>
      <c r="OWC335" s="535">
        <f t="shared" si="3545"/>
        <v>0</v>
      </c>
      <c r="OWD335" s="535">
        <f t="shared" si="3545"/>
        <v>0</v>
      </c>
      <c r="OWE335" s="2"/>
      <c r="OWF335" s="402"/>
      <c r="OWG335" s="533" t="s">
        <v>288</v>
      </c>
      <c r="OWH335" s="2"/>
      <c r="OWI335" s="535">
        <f t="shared" ref="OWI335:OWL335" si="3546">OWI302+OWI315+OWI328</f>
        <v>0</v>
      </c>
      <c r="OWJ335" s="535">
        <f t="shared" si="3546"/>
        <v>0</v>
      </c>
      <c r="OWK335" s="535">
        <f t="shared" si="3546"/>
        <v>0</v>
      </c>
      <c r="OWL335" s="535">
        <f t="shared" si="3546"/>
        <v>0</v>
      </c>
      <c r="OWM335" s="2"/>
      <c r="OWN335" s="402"/>
      <c r="OWO335" s="533" t="s">
        <v>288</v>
      </c>
      <c r="OWP335" s="2"/>
      <c r="OWQ335" s="535">
        <f t="shared" ref="OWQ335:OWT335" si="3547">OWQ302+OWQ315+OWQ328</f>
        <v>0</v>
      </c>
      <c r="OWR335" s="535">
        <f t="shared" si="3547"/>
        <v>0</v>
      </c>
      <c r="OWS335" s="535">
        <f t="shared" si="3547"/>
        <v>0</v>
      </c>
      <c r="OWT335" s="535">
        <f t="shared" si="3547"/>
        <v>0</v>
      </c>
      <c r="OWU335" s="2"/>
      <c r="OWV335" s="402"/>
      <c r="OWW335" s="533" t="s">
        <v>288</v>
      </c>
      <c r="OWX335" s="2"/>
      <c r="OWY335" s="535">
        <f t="shared" ref="OWY335:OXB335" si="3548">OWY302+OWY315+OWY328</f>
        <v>0</v>
      </c>
      <c r="OWZ335" s="535">
        <f t="shared" si="3548"/>
        <v>0</v>
      </c>
      <c r="OXA335" s="535">
        <f t="shared" si="3548"/>
        <v>0</v>
      </c>
      <c r="OXB335" s="535">
        <f t="shared" si="3548"/>
        <v>0</v>
      </c>
      <c r="OXC335" s="2"/>
      <c r="OXD335" s="402"/>
      <c r="OXE335" s="533" t="s">
        <v>288</v>
      </c>
      <c r="OXF335" s="2"/>
      <c r="OXG335" s="535">
        <f t="shared" ref="OXG335:OXJ335" si="3549">OXG302+OXG315+OXG328</f>
        <v>0</v>
      </c>
      <c r="OXH335" s="535">
        <f t="shared" si="3549"/>
        <v>0</v>
      </c>
      <c r="OXI335" s="535">
        <f t="shared" si="3549"/>
        <v>0</v>
      </c>
      <c r="OXJ335" s="535">
        <f t="shared" si="3549"/>
        <v>0</v>
      </c>
      <c r="OXK335" s="2"/>
      <c r="OXL335" s="402"/>
      <c r="OXM335" s="533" t="s">
        <v>288</v>
      </c>
      <c r="OXN335" s="2"/>
      <c r="OXO335" s="535">
        <f t="shared" ref="OXO335:OXR335" si="3550">OXO302+OXO315+OXO328</f>
        <v>0</v>
      </c>
      <c r="OXP335" s="535">
        <f t="shared" si="3550"/>
        <v>0</v>
      </c>
      <c r="OXQ335" s="535">
        <f t="shared" si="3550"/>
        <v>0</v>
      </c>
      <c r="OXR335" s="535">
        <f t="shared" si="3550"/>
        <v>0</v>
      </c>
      <c r="OXS335" s="2"/>
      <c r="OXT335" s="402"/>
      <c r="OXU335" s="533" t="s">
        <v>288</v>
      </c>
      <c r="OXV335" s="2"/>
      <c r="OXW335" s="535">
        <f t="shared" ref="OXW335:OXZ335" si="3551">OXW302+OXW315+OXW328</f>
        <v>0</v>
      </c>
      <c r="OXX335" s="535">
        <f t="shared" si="3551"/>
        <v>0</v>
      </c>
      <c r="OXY335" s="535">
        <f t="shared" si="3551"/>
        <v>0</v>
      </c>
      <c r="OXZ335" s="535">
        <f t="shared" si="3551"/>
        <v>0</v>
      </c>
      <c r="OYA335" s="2"/>
      <c r="OYB335" s="402"/>
      <c r="OYC335" s="533" t="s">
        <v>288</v>
      </c>
      <c r="OYD335" s="2"/>
      <c r="OYE335" s="535">
        <f t="shared" ref="OYE335:OYH335" si="3552">OYE302+OYE315+OYE328</f>
        <v>0</v>
      </c>
      <c r="OYF335" s="535">
        <f t="shared" si="3552"/>
        <v>0</v>
      </c>
      <c r="OYG335" s="535">
        <f t="shared" si="3552"/>
        <v>0</v>
      </c>
      <c r="OYH335" s="535">
        <f t="shared" si="3552"/>
        <v>0</v>
      </c>
      <c r="OYI335" s="2"/>
      <c r="OYJ335" s="402"/>
      <c r="OYK335" s="533" t="s">
        <v>288</v>
      </c>
      <c r="OYL335" s="2"/>
      <c r="OYM335" s="535">
        <f t="shared" ref="OYM335:OYP335" si="3553">OYM302+OYM315+OYM328</f>
        <v>0</v>
      </c>
      <c r="OYN335" s="535">
        <f t="shared" si="3553"/>
        <v>0</v>
      </c>
      <c r="OYO335" s="535">
        <f t="shared" si="3553"/>
        <v>0</v>
      </c>
      <c r="OYP335" s="535">
        <f t="shared" si="3553"/>
        <v>0</v>
      </c>
      <c r="OYQ335" s="2"/>
      <c r="OYR335" s="402"/>
      <c r="OYS335" s="533" t="s">
        <v>288</v>
      </c>
      <c r="OYT335" s="2"/>
      <c r="OYU335" s="535">
        <f t="shared" ref="OYU335:OYX335" si="3554">OYU302+OYU315+OYU328</f>
        <v>0</v>
      </c>
      <c r="OYV335" s="535">
        <f t="shared" si="3554"/>
        <v>0</v>
      </c>
      <c r="OYW335" s="535">
        <f t="shared" si="3554"/>
        <v>0</v>
      </c>
      <c r="OYX335" s="535">
        <f t="shared" si="3554"/>
        <v>0</v>
      </c>
      <c r="OYY335" s="2"/>
      <c r="OYZ335" s="402"/>
      <c r="OZA335" s="533" t="s">
        <v>288</v>
      </c>
      <c r="OZB335" s="2"/>
      <c r="OZC335" s="535">
        <f t="shared" ref="OZC335:OZF335" si="3555">OZC302+OZC315+OZC328</f>
        <v>0</v>
      </c>
      <c r="OZD335" s="535">
        <f t="shared" si="3555"/>
        <v>0</v>
      </c>
      <c r="OZE335" s="535">
        <f t="shared" si="3555"/>
        <v>0</v>
      </c>
      <c r="OZF335" s="535">
        <f t="shared" si="3555"/>
        <v>0</v>
      </c>
      <c r="OZG335" s="2"/>
      <c r="OZH335" s="402"/>
      <c r="OZI335" s="533" t="s">
        <v>288</v>
      </c>
      <c r="OZJ335" s="2"/>
      <c r="OZK335" s="535">
        <f t="shared" ref="OZK335:OZN335" si="3556">OZK302+OZK315+OZK328</f>
        <v>0</v>
      </c>
      <c r="OZL335" s="535">
        <f t="shared" si="3556"/>
        <v>0</v>
      </c>
      <c r="OZM335" s="535">
        <f t="shared" si="3556"/>
        <v>0</v>
      </c>
      <c r="OZN335" s="535">
        <f t="shared" si="3556"/>
        <v>0</v>
      </c>
      <c r="OZO335" s="2"/>
      <c r="OZP335" s="402"/>
      <c r="OZQ335" s="533" t="s">
        <v>288</v>
      </c>
      <c r="OZR335" s="2"/>
      <c r="OZS335" s="535">
        <f t="shared" ref="OZS335:OZV335" si="3557">OZS302+OZS315+OZS328</f>
        <v>0</v>
      </c>
      <c r="OZT335" s="535">
        <f t="shared" si="3557"/>
        <v>0</v>
      </c>
      <c r="OZU335" s="535">
        <f t="shared" si="3557"/>
        <v>0</v>
      </c>
      <c r="OZV335" s="535">
        <f t="shared" si="3557"/>
        <v>0</v>
      </c>
      <c r="OZW335" s="2"/>
      <c r="OZX335" s="402"/>
      <c r="OZY335" s="533" t="s">
        <v>288</v>
      </c>
      <c r="OZZ335" s="2"/>
      <c r="PAA335" s="535">
        <f t="shared" ref="PAA335:PAD335" si="3558">PAA302+PAA315+PAA328</f>
        <v>0</v>
      </c>
      <c r="PAB335" s="535">
        <f t="shared" si="3558"/>
        <v>0</v>
      </c>
      <c r="PAC335" s="535">
        <f t="shared" si="3558"/>
        <v>0</v>
      </c>
      <c r="PAD335" s="535">
        <f t="shared" si="3558"/>
        <v>0</v>
      </c>
      <c r="PAE335" s="2"/>
      <c r="PAF335" s="402"/>
      <c r="PAG335" s="533" t="s">
        <v>288</v>
      </c>
      <c r="PAH335" s="2"/>
      <c r="PAI335" s="535">
        <f t="shared" ref="PAI335:PAL335" si="3559">PAI302+PAI315+PAI328</f>
        <v>0</v>
      </c>
      <c r="PAJ335" s="535">
        <f t="shared" si="3559"/>
        <v>0</v>
      </c>
      <c r="PAK335" s="535">
        <f t="shared" si="3559"/>
        <v>0</v>
      </c>
      <c r="PAL335" s="535">
        <f t="shared" si="3559"/>
        <v>0</v>
      </c>
      <c r="PAM335" s="2"/>
      <c r="PAN335" s="402"/>
      <c r="PAO335" s="533" t="s">
        <v>288</v>
      </c>
      <c r="PAP335" s="2"/>
      <c r="PAQ335" s="535">
        <f t="shared" ref="PAQ335:PAT335" si="3560">PAQ302+PAQ315+PAQ328</f>
        <v>0</v>
      </c>
      <c r="PAR335" s="535">
        <f t="shared" si="3560"/>
        <v>0</v>
      </c>
      <c r="PAS335" s="535">
        <f t="shared" si="3560"/>
        <v>0</v>
      </c>
      <c r="PAT335" s="535">
        <f t="shared" si="3560"/>
        <v>0</v>
      </c>
      <c r="PAU335" s="2"/>
      <c r="PAV335" s="402"/>
      <c r="PAW335" s="533" t="s">
        <v>288</v>
      </c>
      <c r="PAX335" s="2"/>
      <c r="PAY335" s="535">
        <f t="shared" ref="PAY335:PBB335" si="3561">PAY302+PAY315+PAY328</f>
        <v>0</v>
      </c>
      <c r="PAZ335" s="535">
        <f t="shared" si="3561"/>
        <v>0</v>
      </c>
      <c r="PBA335" s="535">
        <f t="shared" si="3561"/>
        <v>0</v>
      </c>
      <c r="PBB335" s="535">
        <f t="shared" si="3561"/>
        <v>0</v>
      </c>
      <c r="PBC335" s="2"/>
      <c r="PBD335" s="402"/>
      <c r="PBE335" s="533" t="s">
        <v>288</v>
      </c>
      <c r="PBF335" s="2"/>
      <c r="PBG335" s="535">
        <f t="shared" ref="PBG335:PBJ335" si="3562">PBG302+PBG315+PBG328</f>
        <v>0</v>
      </c>
      <c r="PBH335" s="535">
        <f t="shared" si="3562"/>
        <v>0</v>
      </c>
      <c r="PBI335" s="535">
        <f t="shared" si="3562"/>
        <v>0</v>
      </c>
      <c r="PBJ335" s="535">
        <f t="shared" si="3562"/>
        <v>0</v>
      </c>
      <c r="PBK335" s="2"/>
      <c r="PBL335" s="402"/>
      <c r="PBM335" s="533" t="s">
        <v>288</v>
      </c>
      <c r="PBN335" s="2"/>
      <c r="PBO335" s="535">
        <f t="shared" ref="PBO335:PBR335" si="3563">PBO302+PBO315+PBO328</f>
        <v>0</v>
      </c>
      <c r="PBP335" s="535">
        <f t="shared" si="3563"/>
        <v>0</v>
      </c>
      <c r="PBQ335" s="535">
        <f t="shared" si="3563"/>
        <v>0</v>
      </c>
      <c r="PBR335" s="535">
        <f t="shared" si="3563"/>
        <v>0</v>
      </c>
      <c r="PBS335" s="2"/>
      <c r="PBT335" s="402"/>
      <c r="PBU335" s="533" t="s">
        <v>288</v>
      </c>
      <c r="PBV335" s="2"/>
      <c r="PBW335" s="535">
        <f t="shared" ref="PBW335:PBZ335" si="3564">PBW302+PBW315+PBW328</f>
        <v>0</v>
      </c>
      <c r="PBX335" s="535">
        <f t="shared" si="3564"/>
        <v>0</v>
      </c>
      <c r="PBY335" s="535">
        <f t="shared" si="3564"/>
        <v>0</v>
      </c>
      <c r="PBZ335" s="535">
        <f t="shared" si="3564"/>
        <v>0</v>
      </c>
      <c r="PCA335" s="2"/>
      <c r="PCB335" s="402"/>
      <c r="PCC335" s="533" t="s">
        <v>288</v>
      </c>
      <c r="PCD335" s="2"/>
      <c r="PCE335" s="535">
        <f t="shared" ref="PCE335:PCH335" si="3565">PCE302+PCE315+PCE328</f>
        <v>0</v>
      </c>
      <c r="PCF335" s="535">
        <f t="shared" si="3565"/>
        <v>0</v>
      </c>
      <c r="PCG335" s="535">
        <f t="shared" si="3565"/>
        <v>0</v>
      </c>
      <c r="PCH335" s="535">
        <f t="shared" si="3565"/>
        <v>0</v>
      </c>
      <c r="PCI335" s="2"/>
      <c r="PCJ335" s="402"/>
      <c r="PCK335" s="533" t="s">
        <v>288</v>
      </c>
      <c r="PCL335" s="2"/>
      <c r="PCM335" s="535">
        <f t="shared" ref="PCM335:PCP335" si="3566">PCM302+PCM315+PCM328</f>
        <v>0</v>
      </c>
      <c r="PCN335" s="535">
        <f t="shared" si="3566"/>
        <v>0</v>
      </c>
      <c r="PCO335" s="535">
        <f t="shared" si="3566"/>
        <v>0</v>
      </c>
      <c r="PCP335" s="535">
        <f t="shared" si="3566"/>
        <v>0</v>
      </c>
      <c r="PCQ335" s="2"/>
      <c r="PCR335" s="402"/>
      <c r="PCS335" s="533" t="s">
        <v>288</v>
      </c>
      <c r="PCT335" s="2"/>
      <c r="PCU335" s="535">
        <f t="shared" ref="PCU335:PCX335" si="3567">PCU302+PCU315+PCU328</f>
        <v>0</v>
      </c>
      <c r="PCV335" s="535">
        <f t="shared" si="3567"/>
        <v>0</v>
      </c>
      <c r="PCW335" s="535">
        <f t="shared" si="3567"/>
        <v>0</v>
      </c>
      <c r="PCX335" s="535">
        <f t="shared" si="3567"/>
        <v>0</v>
      </c>
      <c r="PCY335" s="2"/>
      <c r="PCZ335" s="402"/>
      <c r="PDA335" s="533" t="s">
        <v>288</v>
      </c>
      <c r="PDB335" s="2"/>
      <c r="PDC335" s="535">
        <f t="shared" ref="PDC335:PDF335" si="3568">PDC302+PDC315+PDC328</f>
        <v>0</v>
      </c>
      <c r="PDD335" s="535">
        <f t="shared" si="3568"/>
        <v>0</v>
      </c>
      <c r="PDE335" s="535">
        <f t="shared" si="3568"/>
        <v>0</v>
      </c>
      <c r="PDF335" s="535">
        <f t="shared" si="3568"/>
        <v>0</v>
      </c>
      <c r="PDG335" s="2"/>
      <c r="PDH335" s="402"/>
      <c r="PDI335" s="533" t="s">
        <v>288</v>
      </c>
      <c r="PDJ335" s="2"/>
      <c r="PDK335" s="535">
        <f t="shared" ref="PDK335:PDN335" si="3569">PDK302+PDK315+PDK328</f>
        <v>0</v>
      </c>
      <c r="PDL335" s="535">
        <f t="shared" si="3569"/>
        <v>0</v>
      </c>
      <c r="PDM335" s="535">
        <f t="shared" si="3569"/>
        <v>0</v>
      </c>
      <c r="PDN335" s="535">
        <f t="shared" si="3569"/>
        <v>0</v>
      </c>
      <c r="PDO335" s="2"/>
      <c r="PDP335" s="402"/>
      <c r="PDQ335" s="533" t="s">
        <v>288</v>
      </c>
      <c r="PDR335" s="2"/>
      <c r="PDS335" s="535">
        <f t="shared" ref="PDS335:PDV335" si="3570">PDS302+PDS315+PDS328</f>
        <v>0</v>
      </c>
      <c r="PDT335" s="535">
        <f t="shared" si="3570"/>
        <v>0</v>
      </c>
      <c r="PDU335" s="535">
        <f t="shared" si="3570"/>
        <v>0</v>
      </c>
      <c r="PDV335" s="535">
        <f t="shared" si="3570"/>
        <v>0</v>
      </c>
      <c r="PDW335" s="2"/>
      <c r="PDX335" s="402"/>
      <c r="PDY335" s="533" t="s">
        <v>288</v>
      </c>
      <c r="PDZ335" s="2"/>
      <c r="PEA335" s="535">
        <f t="shared" ref="PEA335:PED335" si="3571">PEA302+PEA315+PEA328</f>
        <v>0</v>
      </c>
      <c r="PEB335" s="535">
        <f t="shared" si="3571"/>
        <v>0</v>
      </c>
      <c r="PEC335" s="535">
        <f t="shared" si="3571"/>
        <v>0</v>
      </c>
      <c r="PED335" s="535">
        <f t="shared" si="3571"/>
        <v>0</v>
      </c>
      <c r="PEE335" s="2"/>
      <c r="PEF335" s="402"/>
      <c r="PEG335" s="533" t="s">
        <v>288</v>
      </c>
      <c r="PEH335" s="2"/>
      <c r="PEI335" s="535">
        <f t="shared" ref="PEI335:PEL335" si="3572">PEI302+PEI315+PEI328</f>
        <v>0</v>
      </c>
      <c r="PEJ335" s="535">
        <f t="shared" si="3572"/>
        <v>0</v>
      </c>
      <c r="PEK335" s="535">
        <f t="shared" si="3572"/>
        <v>0</v>
      </c>
      <c r="PEL335" s="535">
        <f t="shared" si="3572"/>
        <v>0</v>
      </c>
      <c r="PEM335" s="2"/>
      <c r="PEN335" s="402"/>
      <c r="PEO335" s="533" t="s">
        <v>288</v>
      </c>
      <c r="PEP335" s="2"/>
      <c r="PEQ335" s="535">
        <f t="shared" ref="PEQ335:PET335" si="3573">PEQ302+PEQ315+PEQ328</f>
        <v>0</v>
      </c>
      <c r="PER335" s="535">
        <f t="shared" si="3573"/>
        <v>0</v>
      </c>
      <c r="PES335" s="535">
        <f t="shared" si="3573"/>
        <v>0</v>
      </c>
      <c r="PET335" s="535">
        <f t="shared" si="3573"/>
        <v>0</v>
      </c>
      <c r="PEU335" s="2"/>
      <c r="PEV335" s="402"/>
      <c r="PEW335" s="533" t="s">
        <v>288</v>
      </c>
      <c r="PEX335" s="2"/>
      <c r="PEY335" s="535">
        <f t="shared" ref="PEY335:PFB335" si="3574">PEY302+PEY315+PEY328</f>
        <v>0</v>
      </c>
      <c r="PEZ335" s="535">
        <f t="shared" si="3574"/>
        <v>0</v>
      </c>
      <c r="PFA335" s="535">
        <f t="shared" si="3574"/>
        <v>0</v>
      </c>
      <c r="PFB335" s="535">
        <f t="shared" si="3574"/>
        <v>0</v>
      </c>
      <c r="PFC335" s="2"/>
      <c r="PFD335" s="402"/>
      <c r="PFE335" s="533" t="s">
        <v>288</v>
      </c>
      <c r="PFF335" s="2"/>
      <c r="PFG335" s="535">
        <f t="shared" ref="PFG335:PFJ335" si="3575">PFG302+PFG315+PFG328</f>
        <v>0</v>
      </c>
      <c r="PFH335" s="535">
        <f t="shared" si="3575"/>
        <v>0</v>
      </c>
      <c r="PFI335" s="535">
        <f t="shared" si="3575"/>
        <v>0</v>
      </c>
      <c r="PFJ335" s="535">
        <f t="shared" si="3575"/>
        <v>0</v>
      </c>
      <c r="PFK335" s="2"/>
      <c r="PFL335" s="402"/>
      <c r="PFM335" s="533" t="s">
        <v>288</v>
      </c>
      <c r="PFN335" s="2"/>
      <c r="PFO335" s="535">
        <f t="shared" ref="PFO335:PFR335" si="3576">PFO302+PFO315+PFO328</f>
        <v>0</v>
      </c>
      <c r="PFP335" s="535">
        <f t="shared" si="3576"/>
        <v>0</v>
      </c>
      <c r="PFQ335" s="535">
        <f t="shared" si="3576"/>
        <v>0</v>
      </c>
      <c r="PFR335" s="535">
        <f t="shared" si="3576"/>
        <v>0</v>
      </c>
      <c r="PFS335" s="2"/>
      <c r="PFT335" s="402"/>
      <c r="PFU335" s="533" t="s">
        <v>288</v>
      </c>
      <c r="PFV335" s="2"/>
      <c r="PFW335" s="535">
        <f t="shared" ref="PFW335:PFZ335" si="3577">PFW302+PFW315+PFW328</f>
        <v>0</v>
      </c>
      <c r="PFX335" s="535">
        <f t="shared" si="3577"/>
        <v>0</v>
      </c>
      <c r="PFY335" s="535">
        <f t="shared" si="3577"/>
        <v>0</v>
      </c>
      <c r="PFZ335" s="535">
        <f t="shared" si="3577"/>
        <v>0</v>
      </c>
      <c r="PGA335" s="2"/>
      <c r="PGB335" s="402"/>
      <c r="PGC335" s="533" t="s">
        <v>288</v>
      </c>
      <c r="PGD335" s="2"/>
      <c r="PGE335" s="535">
        <f t="shared" ref="PGE335:PGH335" si="3578">PGE302+PGE315+PGE328</f>
        <v>0</v>
      </c>
      <c r="PGF335" s="535">
        <f t="shared" si="3578"/>
        <v>0</v>
      </c>
      <c r="PGG335" s="535">
        <f t="shared" si="3578"/>
        <v>0</v>
      </c>
      <c r="PGH335" s="535">
        <f t="shared" si="3578"/>
        <v>0</v>
      </c>
      <c r="PGI335" s="2"/>
      <c r="PGJ335" s="402"/>
      <c r="PGK335" s="533" t="s">
        <v>288</v>
      </c>
      <c r="PGL335" s="2"/>
      <c r="PGM335" s="535">
        <f t="shared" ref="PGM335:PGP335" si="3579">PGM302+PGM315+PGM328</f>
        <v>0</v>
      </c>
      <c r="PGN335" s="535">
        <f t="shared" si="3579"/>
        <v>0</v>
      </c>
      <c r="PGO335" s="535">
        <f t="shared" si="3579"/>
        <v>0</v>
      </c>
      <c r="PGP335" s="535">
        <f t="shared" si="3579"/>
        <v>0</v>
      </c>
      <c r="PGQ335" s="2"/>
      <c r="PGR335" s="402"/>
      <c r="PGS335" s="533" t="s">
        <v>288</v>
      </c>
      <c r="PGT335" s="2"/>
      <c r="PGU335" s="535">
        <f t="shared" ref="PGU335:PGX335" si="3580">PGU302+PGU315+PGU328</f>
        <v>0</v>
      </c>
      <c r="PGV335" s="535">
        <f t="shared" si="3580"/>
        <v>0</v>
      </c>
      <c r="PGW335" s="535">
        <f t="shared" si="3580"/>
        <v>0</v>
      </c>
      <c r="PGX335" s="535">
        <f t="shared" si="3580"/>
        <v>0</v>
      </c>
      <c r="PGY335" s="2"/>
      <c r="PGZ335" s="402"/>
      <c r="PHA335" s="533" t="s">
        <v>288</v>
      </c>
      <c r="PHB335" s="2"/>
      <c r="PHC335" s="535">
        <f t="shared" ref="PHC335:PHF335" si="3581">PHC302+PHC315+PHC328</f>
        <v>0</v>
      </c>
      <c r="PHD335" s="535">
        <f t="shared" si="3581"/>
        <v>0</v>
      </c>
      <c r="PHE335" s="535">
        <f t="shared" si="3581"/>
        <v>0</v>
      </c>
      <c r="PHF335" s="535">
        <f t="shared" si="3581"/>
        <v>0</v>
      </c>
      <c r="PHG335" s="2"/>
      <c r="PHH335" s="402"/>
      <c r="PHI335" s="533" t="s">
        <v>288</v>
      </c>
      <c r="PHJ335" s="2"/>
      <c r="PHK335" s="535">
        <f t="shared" ref="PHK335:PHN335" si="3582">PHK302+PHK315+PHK328</f>
        <v>0</v>
      </c>
      <c r="PHL335" s="535">
        <f t="shared" si="3582"/>
        <v>0</v>
      </c>
      <c r="PHM335" s="535">
        <f t="shared" si="3582"/>
        <v>0</v>
      </c>
      <c r="PHN335" s="535">
        <f t="shared" si="3582"/>
        <v>0</v>
      </c>
      <c r="PHO335" s="2"/>
      <c r="PHP335" s="402"/>
      <c r="PHQ335" s="533" t="s">
        <v>288</v>
      </c>
      <c r="PHR335" s="2"/>
      <c r="PHS335" s="535">
        <f t="shared" ref="PHS335:PHV335" si="3583">PHS302+PHS315+PHS328</f>
        <v>0</v>
      </c>
      <c r="PHT335" s="535">
        <f t="shared" si="3583"/>
        <v>0</v>
      </c>
      <c r="PHU335" s="535">
        <f t="shared" si="3583"/>
        <v>0</v>
      </c>
      <c r="PHV335" s="535">
        <f t="shared" si="3583"/>
        <v>0</v>
      </c>
      <c r="PHW335" s="2"/>
      <c r="PHX335" s="402"/>
      <c r="PHY335" s="533" t="s">
        <v>288</v>
      </c>
      <c r="PHZ335" s="2"/>
      <c r="PIA335" s="535">
        <f t="shared" ref="PIA335:PID335" si="3584">PIA302+PIA315+PIA328</f>
        <v>0</v>
      </c>
      <c r="PIB335" s="535">
        <f t="shared" si="3584"/>
        <v>0</v>
      </c>
      <c r="PIC335" s="535">
        <f t="shared" si="3584"/>
        <v>0</v>
      </c>
      <c r="PID335" s="535">
        <f t="shared" si="3584"/>
        <v>0</v>
      </c>
      <c r="PIE335" s="2"/>
      <c r="PIF335" s="402"/>
      <c r="PIG335" s="533" t="s">
        <v>288</v>
      </c>
      <c r="PIH335" s="2"/>
      <c r="PII335" s="535">
        <f t="shared" ref="PII335:PIL335" si="3585">PII302+PII315+PII328</f>
        <v>0</v>
      </c>
      <c r="PIJ335" s="535">
        <f t="shared" si="3585"/>
        <v>0</v>
      </c>
      <c r="PIK335" s="535">
        <f t="shared" si="3585"/>
        <v>0</v>
      </c>
      <c r="PIL335" s="535">
        <f t="shared" si="3585"/>
        <v>0</v>
      </c>
      <c r="PIM335" s="2"/>
      <c r="PIN335" s="402"/>
      <c r="PIO335" s="533" t="s">
        <v>288</v>
      </c>
      <c r="PIP335" s="2"/>
      <c r="PIQ335" s="535">
        <f t="shared" ref="PIQ335:PIT335" si="3586">PIQ302+PIQ315+PIQ328</f>
        <v>0</v>
      </c>
      <c r="PIR335" s="535">
        <f t="shared" si="3586"/>
        <v>0</v>
      </c>
      <c r="PIS335" s="535">
        <f t="shared" si="3586"/>
        <v>0</v>
      </c>
      <c r="PIT335" s="535">
        <f t="shared" si="3586"/>
        <v>0</v>
      </c>
      <c r="PIU335" s="2"/>
      <c r="PIV335" s="402"/>
      <c r="PIW335" s="533" t="s">
        <v>288</v>
      </c>
      <c r="PIX335" s="2"/>
      <c r="PIY335" s="535">
        <f t="shared" ref="PIY335:PJB335" si="3587">PIY302+PIY315+PIY328</f>
        <v>0</v>
      </c>
      <c r="PIZ335" s="535">
        <f t="shared" si="3587"/>
        <v>0</v>
      </c>
      <c r="PJA335" s="535">
        <f t="shared" si="3587"/>
        <v>0</v>
      </c>
      <c r="PJB335" s="535">
        <f t="shared" si="3587"/>
        <v>0</v>
      </c>
      <c r="PJC335" s="2"/>
      <c r="PJD335" s="402"/>
      <c r="PJE335" s="533" t="s">
        <v>288</v>
      </c>
      <c r="PJF335" s="2"/>
      <c r="PJG335" s="535">
        <f t="shared" ref="PJG335:PJJ335" si="3588">PJG302+PJG315+PJG328</f>
        <v>0</v>
      </c>
      <c r="PJH335" s="535">
        <f t="shared" si="3588"/>
        <v>0</v>
      </c>
      <c r="PJI335" s="535">
        <f t="shared" si="3588"/>
        <v>0</v>
      </c>
      <c r="PJJ335" s="535">
        <f t="shared" si="3588"/>
        <v>0</v>
      </c>
      <c r="PJK335" s="2"/>
      <c r="PJL335" s="402"/>
      <c r="PJM335" s="533" t="s">
        <v>288</v>
      </c>
      <c r="PJN335" s="2"/>
      <c r="PJO335" s="535">
        <f t="shared" ref="PJO335:PJR335" si="3589">PJO302+PJO315+PJO328</f>
        <v>0</v>
      </c>
      <c r="PJP335" s="535">
        <f t="shared" si="3589"/>
        <v>0</v>
      </c>
      <c r="PJQ335" s="535">
        <f t="shared" si="3589"/>
        <v>0</v>
      </c>
      <c r="PJR335" s="535">
        <f t="shared" si="3589"/>
        <v>0</v>
      </c>
      <c r="PJS335" s="2"/>
      <c r="PJT335" s="402"/>
      <c r="PJU335" s="533" t="s">
        <v>288</v>
      </c>
      <c r="PJV335" s="2"/>
      <c r="PJW335" s="535">
        <f t="shared" ref="PJW335:PJZ335" si="3590">PJW302+PJW315+PJW328</f>
        <v>0</v>
      </c>
      <c r="PJX335" s="535">
        <f t="shared" si="3590"/>
        <v>0</v>
      </c>
      <c r="PJY335" s="535">
        <f t="shared" si="3590"/>
        <v>0</v>
      </c>
      <c r="PJZ335" s="535">
        <f t="shared" si="3590"/>
        <v>0</v>
      </c>
      <c r="PKA335" s="2"/>
      <c r="PKB335" s="402"/>
      <c r="PKC335" s="533" t="s">
        <v>288</v>
      </c>
      <c r="PKD335" s="2"/>
      <c r="PKE335" s="535">
        <f t="shared" ref="PKE335:PKH335" si="3591">PKE302+PKE315+PKE328</f>
        <v>0</v>
      </c>
      <c r="PKF335" s="535">
        <f t="shared" si="3591"/>
        <v>0</v>
      </c>
      <c r="PKG335" s="535">
        <f t="shared" si="3591"/>
        <v>0</v>
      </c>
      <c r="PKH335" s="535">
        <f t="shared" si="3591"/>
        <v>0</v>
      </c>
      <c r="PKI335" s="2"/>
      <c r="PKJ335" s="402"/>
      <c r="PKK335" s="533" t="s">
        <v>288</v>
      </c>
      <c r="PKL335" s="2"/>
      <c r="PKM335" s="535">
        <f t="shared" ref="PKM335:PKP335" si="3592">PKM302+PKM315+PKM328</f>
        <v>0</v>
      </c>
      <c r="PKN335" s="535">
        <f t="shared" si="3592"/>
        <v>0</v>
      </c>
      <c r="PKO335" s="535">
        <f t="shared" si="3592"/>
        <v>0</v>
      </c>
      <c r="PKP335" s="535">
        <f t="shared" si="3592"/>
        <v>0</v>
      </c>
      <c r="PKQ335" s="2"/>
      <c r="PKR335" s="402"/>
      <c r="PKS335" s="533" t="s">
        <v>288</v>
      </c>
      <c r="PKT335" s="2"/>
      <c r="PKU335" s="535">
        <f t="shared" ref="PKU335:PKX335" si="3593">PKU302+PKU315+PKU328</f>
        <v>0</v>
      </c>
      <c r="PKV335" s="535">
        <f t="shared" si="3593"/>
        <v>0</v>
      </c>
      <c r="PKW335" s="535">
        <f t="shared" si="3593"/>
        <v>0</v>
      </c>
      <c r="PKX335" s="535">
        <f t="shared" si="3593"/>
        <v>0</v>
      </c>
      <c r="PKY335" s="2"/>
      <c r="PKZ335" s="402"/>
      <c r="PLA335" s="533" t="s">
        <v>288</v>
      </c>
      <c r="PLB335" s="2"/>
      <c r="PLC335" s="535">
        <f t="shared" ref="PLC335:PLF335" si="3594">PLC302+PLC315+PLC328</f>
        <v>0</v>
      </c>
      <c r="PLD335" s="535">
        <f t="shared" si="3594"/>
        <v>0</v>
      </c>
      <c r="PLE335" s="535">
        <f t="shared" si="3594"/>
        <v>0</v>
      </c>
      <c r="PLF335" s="535">
        <f t="shared" si="3594"/>
        <v>0</v>
      </c>
      <c r="PLG335" s="2"/>
      <c r="PLH335" s="402"/>
      <c r="PLI335" s="533" t="s">
        <v>288</v>
      </c>
      <c r="PLJ335" s="2"/>
      <c r="PLK335" s="535">
        <f t="shared" ref="PLK335:PLN335" si="3595">PLK302+PLK315+PLK328</f>
        <v>0</v>
      </c>
      <c r="PLL335" s="535">
        <f t="shared" si="3595"/>
        <v>0</v>
      </c>
      <c r="PLM335" s="535">
        <f t="shared" si="3595"/>
        <v>0</v>
      </c>
      <c r="PLN335" s="535">
        <f t="shared" si="3595"/>
        <v>0</v>
      </c>
      <c r="PLO335" s="2"/>
      <c r="PLP335" s="402"/>
      <c r="PLQ335" s="533" t="s">
        <v>288</v>
      </c>
      <c r="PLR335" s="2"/>
      <c r="PLS335" s="535">
        <f t="shared" ref="PLS335:PLV335" si="3596">PLS302+PLS315+PLS328</f>
        <v>0</v>
      </c>
      <c r="PLT335" s="535">
        <f t="shared" si="3596"/>
        <v>0</v>
      </c>
      <c r="PLU335" s="535">
        <f t="shared" si="3596"/>
        <v>0</v>
      </c>
      <c r="PLV335" s="535">
        <f t="shared" si="3596"/>
        <v>0</v>
      </c>
      <c r="PLW335" s="2"/>
      <c r="PLX335" s="402"/>
      <c r="PLY335" s="533" t="s">
        <v>288</v>
      </c>
      <c r="PLZ335" s="2"/>
      <c r="PMA335" s="535">
        <f t="shared" ref="PMA335:PMD335" si="3597">PMA302+PMA315+PMA328</f>
        <v>0</v>
      </c>
      <c r="PMB335" s="535">
        <f t="shared" si="3597"/>
        <v>0</v>
      </c>
      <c r="PMC335" s="535">
        <f t="shared" si="3597"/>
        <v>0</v>
      </c>
      <c r="PMD335" s="535">
        <f t="shared" si="3597"/>
        <v>0</v>
      </c>
      <c r="PME335" s="2"/>
      <c r="PMF335" s="402"/>
      <c r="PMG335" s="533" t="s">
        <v>288</v>
      </c>
      <c r="PMH335" s="2"/>
      <c r="PMI335" s="535">
        <f t="shared" ref="PMI335:PML335" si="3598">PMI302+PMI315+PMI328</f>
        <v>0</v>
      </c>
      <c r="PMJ335" s="535">
        <f t="shared" si="3598"/>
        <v>0</v>
      </c>
      <c r="PMK335" s="535">
        <f t="shared" si="3598"/>
        <v>0</v>
      </c>
      <c r="PML335" s="535">
        <f t="shared" si="3598"/>
        <v>0</v>
      </c>
      <c r="PMM335" s="2"/>
      <c r="PMN335" s="402"/>
      <c r="PMO335" s="533" t="s">
        <v>288</v>
      </c>
      <c r="PMP335" s="2"/>
      <c r="PMQ335" s="535">
        <f t="shared" ref="PMQ335:PMT335" si="3599">PMQ302+PMQ315+PMQ328</f>
        <v>0</v>
      </c>
      <c r="PMR335" s="535">
        <f t="shared" si="3599"/>
        <v>0</v>
      </c>
      <c r="PMS335" s="535">
        <f t="shared" si="3599"/>
        <v>0</v>
      </c>
      <c r="PMT335" s="535">
        <f t="shared" si="3599"/>
        <v>0</v>
      </c>
      <c r="PMU335" s="2"/>
      <c r="PMV335" s="402"/>
      <c r="PMW335" s="533" t="s">
        <v>288</v>
      </c>
      <c r="PMX335" s="2"/>
      <c r="PMY335" s="535">
        <f t="shared" ref="PMY335:PNB335" si="3600">PMY302+PMY315+PMY328</f>
        <v>0</v>
      </c>
      <c r="PMZ335" s="535">
        <f t="shared" si="3600"/>
        <v>0</v>
      </c>
      <c r="PNA335" s="535">
        <f t="shared" si="3600"/>
        <v>0</v>
      </c>
      <c r="PNB335" s="535">
        <f t="shared" si="3600"/>
        <v>0</v>
      </c>
      <c r="PNC335" s="2"/>
      <c r="PND335" s="402"/>
      <c r="PNE335" s="533" t="s">
        <v>288</v>
      </c>
      <c r="PNF335" s="2"/>
      <c r="PNG335" s="535">
        <f t="shared" ref="PNG335:PNJ335" si="3601">PNG302+PNG315+PNG328</f>
        <v>0</v>
      </c>
      <c r="PNH335" s="535">
        <f t="shared" si="3601"/>
        <v>0</v>
      </c>
      <c r="PNI335" s="535">
        <f t="shared" si="3601"/>
        <v>0</v>
      </c>
      <c r="PNJ335" s="535">
        <f t="shared" si="3601"/>
        <v>0</v>
      </c>
      <c r="PNK335" s="2"/>
      <c r="PNL335" s="402"/>
      <c r="PNM335" s="533" t="s">
        <v>288</v>
      </c>
      <c r="PNN335" s="2"/>
      <c r="PNO335" s="535">
        <f t="shared" ref="PNO335:PNR335" si="3602">PNO302+PNO315+PNO328</f>
        <v>0</v>
      </c>
      <c r="PNP335" s="535">
        <f t="shared" si="3602"/>
        <v>0</v>
      </c>
      <c r="PNQ335" s="535">
        <f t="shared" si="3602"/>
        <v>0</v>
      </c>
      <c r="PNR335" s="535">
        <f t="shared" si="3602"/>
        <v>0</v>
      </c>
      <c r="PNS335" s="2"/>
      <c r="PNT335" s="402"/>
      <c r="PNU335" s="533" t="s">
        <v>288</v>
      </c>
      <c r="PNV335" s="2"/>
      <c r="PNW335" s="535">
        <f t="shared" ref="PNW335:PNZ335" si="3603">PNW302+PNW315+PNW328</f>
        <v>0</v>
      </c>
      <c r="PNX335" s="535">
        <f t="shared" si="3603"/>
        <v>0</v>
      </c>
      <c r="PNY335" s="535">
        <f t="shared" si="3603"/>
        <v>0</v>
      </c>
      <c r="PNZ335" s="535">
        <f t="shared" si="3603"/>
        <v>0</v>
      </c>
      <c r="POA335" s="2"/>
      <c r="POB335" s="402"/>
      <c r="POC335" s="533" t="s">
        <v>288</v>
      </c>
      <c r="POD335" s="2"/>
      <c r="POE335" s="535">
        <f t="shared" ref="POE335:POH335" si="3604">POE302+POE315+POE328</f>
        <v>0</v>
      </c>
      <c r="POF335" s="535">
        <f t="shared" si="3604"/>
        <v>0</v>
      </c>
      <c r="POG335" s="535">
        <f t="shared" si="3604"/>
        <v>0</v>
      </c>
      <c r="POH335" s="535">
        <f t="shared" si="3604"/>
        <v>0</v>
      </c>
      <c r="POI335" s="2"/>
      <c r="POJ335" s="402"/>
      <c r="POK335" s="533" t="s">
        <v>288</v>
      </c>
      <c r="POL335" s="2"/>
      <c r="POM335" s="535">
        <f t="shared" ref="POM335:POP335" si="3605">POM302+POM315+POM328</f>
        <v>0</v>
      </c>
      <c r="PON335" s="535">
        <f t="shared" si="3605"/>
        <v>0</v>
      </c>
      <c r="POO335" s="535">
        <f t="shared" si="3605"/>
        <v>0</v>
      </c>
      <c r="POP335" s="535">
        <f t="shared" si="3605"/>
        <v>0</v>
      </c>
      <c r="POQ335" s="2"/>
      <c r="POR335" s="402"/>
      <c r="POS335" s="533" t="s">
        <v>288</v>
      </c>
      <c r="POT335" s="2"/>
      <c r="POU335" s="535">
        <f t="shared" ref="POU335:POX335" si="3606">POU302+POU315+POU328</f>
        <v>0</v>
      </c>
      <c r="POV335" s="535">
        <f t="shared" si="3606"/>
        <v>0</v>
      </c>
      <c r="POW335" s="535">
        <f t="shared" si="3606"/>
        <v>0</v>
      </c>
      <c r="POX335" s="535">
        <f t="shared" si="3606"/>
        <v>0</v>
      </c>
      <c r="POY335" s="2"/>
      <c r="POZ335" s="402"/>
      <c r="PPA335" s="533" t="s">
        <v>288</v>
      </c>
      <c r="PPB335" s="2"/>
      <c r="PPC335" s="535">
        <f t="shared" ref="PPC335:PPF335" si="3607">PPC302+PPC315+PPC328</f>
        <v>0</v>
      </c>
      <c r="PPD335" s="535">
        <f t="shared" si="3607"/>
        <v>0</v>
      </c>
      <c r="PPE335" s="535">
        <f t="shared" si="3607"/>
        <v>0</v>
      </c>
      <c r="PPF335" s="535">
        <f t="shared" si="3607"/>
        <v>0</v>
      </c>
      <c r="PPG335" s="2"/>
      <c r="PPH335" s="402"/>
      <c r="PPI335" s="533" t="s">
        <v>288</v>
      </c>
      <c r="PPJ335" s="2"/>
      <c r="PPK335" s="535">
        <f t="shared" ref="PPK335:PPN335" si="3608">PPK302+PPK315+PPK328</f>
        <v>0</v>
      </c>
      <c r="PPL335" s="535">
        <f t="shared" si="3608"/>
        <v>0</v>
      </c>
      <c r="PPM335" s="535">
        <f t="shared" si="3608"/>
        <v>0</v>
      </c>
      <c r="PPN335" s="535">
        <f t="shared" si="3608"/>
        <v>0</v>
      </c>
      <c r="PPO335" s="2"/>
      <c r="PPP335" s="402"/>
      <c r="PPQ335" s="533" t="s">
        <v>288</v>
      </c>
      <c r="PPR335" s="2"/>
      <c r="PPS335" s="535">
        <f t="shared" ref="PPS335:PPV335" si="3609">PPS302+PPS315+PPS328</f>
        <v>0</v>
      </c>
      <c r="PPT335" s="535">
        <f t="shared" si="3609"/>
        <v>0</v>
      </c>
      <c r="PPU335" s="535">
        <f t="shared" si="3609"/>
        <v>0</v>
      </c>
      <c r="PPV335" s="535">
        <f t="shared" si="3609"/>
        <v>0</v>
      </c>
      <c r="PPW335" s="2"/>
      <c r="PPX335" s="402"/>
      <c r="PPY335" s="533" t="s">
        <v>288</v>
      </c>
      <c r="PPZ335" s="2"/>
      <c r="PQA335" s="535">
        <f t="shared" ref="PQA335:PQD335" si="3610">PQA302+PQA315+PQA328</f>
        <v>0</v>
      </c>
      <c r="PQB335" s="535">
        <f t="shared" si="3610"/>
        <v>0</v>
      </c>
      <c r="PQC335" s="535">
        <f t="shared" si="3610"/>
        <v>0</v>
      </c>
      <c r="PQD335" s="535">
        <f t="shared" si="3610"/>
        <v>0</v>
      </c>
      <c r="PQE335" s="2"/>
      <c r="PQF335" s="402"/>
      <c r="PQG335" s="533" t="s">
        <v>288</v>
      </c>
      <c r="PQH335" s="2"/>
      <c r="PQI335" s="535">
        <f t="shared" ref="PQI335:PQL335" si="3611">PQI302+PQI315+PQI328</f>
        <v>0</v>
      </c>
      <c r="PQJ335" s="535">
        <f t="shared" si="3611"/>
        <v>0</v>
      </c>
      <c r="PQK335" s="535">
        <f t="shared" si="3611"/>
        <v>0</v>
      </c>
      <c r="PQL335" s="535">
        <f t="shared" si="3611"/>
        <v>0</v>
      </c>
      <c r="PQM335" s="2"/>
      <c r="PQN335" s="402"/>
      <c r="PQO335" s="533" t="s">
        <v>288</v>
      </c>
      <c r="PQP335" s="2"/>
      <c r="PQQ335" s="535">
        <f t="shared" ref="PQQ335:PQT335" si="3612">PQQ302+PQQ315+PQQ328</f>
        <v>0</v>
      </c>
      <c r="PQR335" s="535">
        <f t="shared" si="3612"/>
        <v>0</v>
      </c>
      <c r="PQS335" s="535">
        <f t="shared" si="3612"/>
        <v>0</v>
      </c>
      <c r="PQT335" s="535">
        <f t="shared" si="3612"/>
        <v>0</v>
      </c>
      <c r="PQU335" s="2"/>
      <c r="PQV335" s="402"/>
      <c r="PQW335" s="533" t="s">
        <v>288</v>
      </c>
      <c r="PQX335" s="2"/>
      <c r="PQY335" s="535">
        <f t="shared" ref="PQY335:PRB335" si="3613">PQY302+PQY315+PQY328</f>
        <v>0</v>
      </c>
      <c r="PQZ335" s="535">
        <f t="shared" si="3613"/>
        <v>0</v>
      </c>
      <c r="PRA335" s="535">
        <f t="shared" si="3613"/>
        <v>0</v>
      </c>
      <c r="PRB335" s="535">
        <f t="shared" si="3613"/>
        <v>0</v>
      </c>
      <c r="PRC335" s="2"/>
      <c r="PRD335" s="402"/>
      <c r="PRE335" s="533" t="s">
        <v>288</v>
      </c>
      <c r="PRF335" s="2"/>
      <c r="PRG335" s="535">
        <f t="shared" ref="PRG335:PRJ335" si="3614">PRG302+PRG315+PRG328</f>
        <v>0</v>
      </c>
      <c r="PRH335" s="535">
        <f t="shared" si="3614"/>
        <v>0</v>
      </c>
      <c r="PRI335" s="535">
        <f t="shared" si="3614"/>
        <v>0</v>
      </c>
      <c r="PRJ335" s="535">
        <f t="shared" si="3614"/>
        <v>0</v>
      </c>
      <c r="PRK335" s="2"/>
      <c r="PRL335" s="402"/>
      <c r="PRM335" s="533" t="s">
        <v>288</v>
      </c>
      <c r="PRN335" s="2"/>
      <c r="PRO335" s="535">
        <f t="shared" ref="PRO335:PRR335" si="3615">PRO302+PRO315+PRO328</f>
        <v>0</v>
      </c>
      <c r="PRP335" s="535">
        <f t="shared" si="3615"/>
        <v>0</v>
      </c>
      <c r="PRQ335" s="535">
        <f t="shared" si="3615"/>
        <v>0</v>
      </c>
      <c r="PRR335" s="535">
        <f t="shared" si="3615"/>
        <v>0</v>
      </c>
      <c r="PRS335" s="2"/>
      <c r="PRT335" s="402"/>
      <c r="PRU335" s="533" t="s">
        <v>288</v>
      </c>
      <c r="PRV335" s="2"/>
      <c r="PRW335" s="535">
        <f t="shared" ref="PRW335:PRZ335" si="3616">PRW302+PRW315+PRW328</f>
        <v>0</v>
      </c>
      <c r="PRX335" s="535">
        <f t="shared" si="3616"/>
        <v>0</v>
      </c>
      <c r="PRY335" s="535">
        <f t="shared" si="3616"/>
        <v>0</v>
      </c>
      <c r="PRZ335" s="535">
        <f t="shared" si="3616"/>
        <v>0</v>
      </c>
      <c r="PSA335" s="2"/>
      <c r="PSB335" s="402"/>
      <c r="PSC335" s="533" t="s">
        <v>288</v>
      </c>
      <c r="PSD335" s="2"/>
      <c r="PSE335" s="535">
        <f t="shared" ref="PSE335:PSH335" si="3617">PSE302+PSE315+PSE328</f>
        <v>0</v>
      </c>
      <c r="PSF335" s="535">
        <f t="shared" si="3617"/>
        <v>0</v>
      </c>
      <c r="PSG335" s="535">
        <f t="shared" si="3617"/>
        <v>0</v>
      </c>
      <c r="PSH335" s="535">
        <f t="shared" si="3617"/>
        <v>0</v>
      </c>
      <c r="PSI335" s="2"/>
      <c r="PSJ335" s="402"/>
      <c r="PSK335" s="533" t="s">
        <v>288</v>
      </c>
      <c r="PSL335" s="2"/>
      <c r="PSM335" s="535">
        <f t="shared" ref="PSM335:PSP335" si="3618">PSM302+PSM315+PSM328</f>
        <v>0</v>
      </c>
      <c r="PSN335" s="535">
        <f t="shared" si="3618"/>
        <v>0</v>
      </c>
      <c r="PSO335" s="535">
        <f t="shared" si="3618"/>
        <v>0</v>
      </c>
      <c r="PSP335" s="535">
        <f t="shared" si="3618"/>
        <v>0</v>
      </c>
      <c r="PSQ335" s="2"/>
      <c r="PSR335" s="402"/>
      <c r="PSS335" s="533" t="s">
        <v>288</v>
      </c>
      <c r="PST335" s="2"/>
      <c r="PSU335" s="535">
        <f t="shared" ref="PSU335:PSX335" si="3619">PSU302+PSU315+PSU328</f>
        <v>0</v>
      </c>
      <c r="PSV335" s="535">
        <f t="shared" si="3619"/>
        <v>0</v>
      </c>
      <c r="PSW335" s="535">
        <f t="shared" si="3619"/>
        <v>0</v>
      </c>
      <c r="PSX335" s="535">
        <f t="shared" si="3619"/>
        <v>0</v>
      </c>
      <c r="PSY335" s="2"/>
      <c r="PSZ335" s="402"/>
      <c r="PTA335" s="533" t="s">
        <v>288</v>
      </c>
      <c r="PTB335" s="2"/>
      <c r="PTC335" s="535">
        <f t="shared" ref="PTC335:PTF335" si="3620">PTC302+PTC315+PTC328</f>
        <v>0</v>
      </c>
      <c r="PTD335" s="535">
        <f t="shared" si="3620"/>
        <v>0</v>
      </c>
      <c r="PTE335" s="535">
        <f t="shared" si="3620"/>
        <v>0</v>
      </c>
      <c r="PTF335" s="535">
        <f t="shared" si="3620"/>
        <v>0</v>
      </c>
      <c r="PTG335" s="2"/>
      <c r="PTH335" s="402"/>
      <c r="PTI335" s="533" t="s">
        <v>288</v>
      </c>
      <c r="PTJ335" s="2"/>
      <c r="PTK335" s="535">
        <f t="shared" ref="PTK335:PTN335" si="3621">PTK302+PTK315+PTK328</f>
        <v>0</v>
      </c>
      <c r="PTL335" s="535">
        <f t="shared" si="3621"/>
        <v>0</v>
      </c>
      <c r="PTM335" s="535">
        <f t="shared" si="3621"/>
        <v>0</v>
      </c>
      <c r="PTN335" s="535">
        <f t="shared" si="3621"/>
        <v>0</v>
      </c>
      <c r="PTO335" s="2"/>
      <c r="PTP335" s="402"/>
      <c r="PTQ335" s="533" t="s">
        <v>288</v>
      </c>
      <c r="PTR335" s="2"/>
      <c r="PTS335" s="535">
        <f t="shared" ref="PTS335:PTV335" si="3622">PTS302+PTS315+PTS328</f>
        <v>0</v>
      </c>
      <c r="PTT335" s="535">
        <f t="shared" si="3622"/>
        <v>0</v>
      </c>
      <c r="PTU335" s="535">
        <f t="shared" si="3622"/>
        <v>0</v>
      </c>
      <c r="PTV335" s="535">
        <f t="shared" si="3622"/>
        <v>0</v>
      </c>
      <c r="PTW335" s="2"/>
      <c r="PTX335" s="402"/>
      <c r="PTY335" s="533" t="s">
        <v>288</v>
      </c>
      <c r="PTZ335" s="2"/>
      <c r="PUA335" s="535">
        <f t="shared" ref="PUA335:PUD335" si="3623">PUA302+PUA315+PUA328</f>
        <v>0</v>
      </c>
      <c r="PUB335" s="535">
        <f t="shared" si="3623"/>
        <v>0</v>
      </c>
      <c r="PUC335" s="535">
        <f t="shared" si="3623"/>
        <v>0</v>
      </c>
      <c r="PUD335" s="535">
        <f t="shared" si="3623"/>
        <v>0</v>
      </c>
      <c r="PUE335" s="2"/>
      <c r="PUF335" s="402"/>
      <c r="PUG335" s="533" t="s">
        <v>288</v>
      </c>
      <c r="PUH335" s="2"/>
      <c r="PUI335" s="535">
        <f t="shared" ref="PUI335:PUL335" si="3624">PUI302+PUI315+PUI328</f>
        <v>0</v>
      </c>
      <c r="PUJ335" s="535">
        <f t="shared" si="3624"/>
        <v>0</v>
      </c>
      <c r="PUK335" s="535">
        <f t="shared" si="3624"/>
        <v>0</v>
      </c>
      <c r="PUL335" s="535">
        <f t="shared" si="3624"/>
        <v>0</v>
      </c>
      <c r="PUM335" s="2"/>
      <c r="PUN335" s="402"/>
      <c r="PUO335" s="533" t="s">
        <v>288</v>
      </c>
      <c r="PUP335" s="2"/>
      <c r="PUQ335" s="535">
        <f t="shared" ref="PUQ335:PUT335" si="3625">PUQ302+PUQ315+PUQ328</f>
        <v>0</v>
      </c>
      <c r="PUR335" s="535">
        <f t="shared" si="3625"/>
        <v>0</v>
      </c>
      <c r="PUS335" s="535">
        <f t="shared" si="3625"/>
        <v>0</v>
      </c>
      <c r="PUT335" s="535">
        <f t="shared" si="3625"/>
        <v>0</v>
      </c>
      <c r="PUU335" s="2"/>
      <c r="PUV335" s="402"/>
      <c r="PUW335" s="533" t="s">
        <v>288</v>
      </c>
      <c r="PUX335" s="2"/>
      <c r="PUY335" s="535">
        <f t="shared" ref="PUY335:PVB335" si="3626">PUY302+PUY315+PUY328</f>
        <v>0</v>
      </c>
      <c r="PUZ335" s="535">
        <f t="shared" si="3626"/>
        <v>0</v>
      </c>
      <c r="PVA335" s="535">
        <f t="shared" si="3626"/>
        <v>0</v>
      </c>
      <c r="PVB335" s="535">
        <f t="shared" si="3626"/>
        <v>0</v>
      </c>
      <c r="PVC335" s="2"/>
      <c r="PVD335" s="402"/>
      <c r="PVE335" s="533" t="s">
        <v>288</v>
      </c>
      <c r="PVF335" s="2"/>
      <c r="PVG335" s="535">
        <f t="shared" ref="PVG335:PVJ335" si="3627">PVG302+PVG315+PVG328</f>
        <v>0</v>
      </c>
      <c r="PVH335" s="535">
        <f t="shared" si="3627"/>
        <v>0</v>
      </c>
      <c r="PVI335" s="535">
        <f t="shared" si="3627"/>
        <v>0</v>
      </c>
      <c r="PVJ335" s="535">
        <f t="shared" si="3627"/>
        <v>0</v>
      </c>
      <c r="PVK335" s="2"/>
      <c r="PVL335" s="402"/>
      <c r="PVM335" s="533" t="s">
        <v>288</v>
      </c>
      <c r="PVN335" s="2"/>
      <c r="PVO335" s="535">
        <f t="shared" ref="PVO335:PVR335" si="3628">PVO302+PVO315+PVO328</f>
        <v>0</v>
      </c>
      <c r="PVP335" s="535">
        <f t="shared" si="3628"/>
        <v>0</v>
      </c>
      <c r="PVQ335" s="535">
        <f t="shared" si="3628"/>
        <v>0</v>
      </c>
      <c r="PVR335" s="535">
        <f t="shared" si="3628"/>
        <v>0</v>
      </c>
      <c r="PVS335" s="2"/>
      <c r="PVT335" s="402"/>
      <c r="PVU335" s="533" t="s">
        <v>288</v>
      </c>
      <c r="PVV335" s="2"/>
      <c r="PVW335" s="535">
        <f t="shared" ref="PVW335:PVZ335" si="3629">PVW302+PVW315+PVW328</f>
        <v>0</v>
      </c>
      <c r="PVX335" s="535">
        <f t="shared" si="3629"/>
        <v>0</v>
      </c>
      <c r="PVY335" s="535">
        <f t="shared" si="3629"/>
        <v>0</v>
      </c>
      <c r="PVZ335" s="535">
        <f t="shared" si="3629"/>
        <v>0</v>
      </c>
      <c r="PWA335" s="2"/>
      <c r="PWB335" s="402"/>
      <c r="PWC335" s="533" t="s">
        <v>288</v>
      </c>
      <c r="PWD335" s="2"/>
      <c r="PWE335" s="535">
        <f t="shared" ref="PWE335:PWH335" si="3630">PWE302+PWE315+PWE328</f>
        <v>0</v>
      </c>
      <c r="PWF335" s="535">
        <f t="shared" si="3630"/>
        <v>0</v>
      </c>
      <c r="PWG335" s="535">
        <f t="shared" si="3630"/>
        <v>0</v>
      </c>
      <c r="PWH335" s="535">
        <f t="shared" si="3630"/>
        <v>0</v>
      </c>
      <c r="PWI335" s="2"/>
      <c r="PWJ335" s="402"/>
      <c r="PWK335" s="533" t="s">
        <v>288</v>
      </c>
      <c r="PWL335" s="2"/>
      <c r="PWM335" s="535">
        <f t="shared" ref="PWM335:PWP335" si="3631">PWM302+PWM315+PWM328</f>
        <v>0</v>
      </c>
      <c r="PWN335" s="535">
        <f t="shared" si="3631"/>
        <v>0</v>
      </c>
      <c r="PWO335" s="535">
        <f t="shared" si="3631"/>
        <v>0</v>
      </c>
      <c r="PWP335" s="535">
        <f t="shared" si="3631"/>
        <v>0</v>
      </c>
      <c r="PWQ335" s="2"/>
      <c r="PWR335" s="402"/>
      <c r="PWS335" s="533" t="s">
        <v>288</v>
      </c>
      <c r="PWT335" s="2"/>
      <c r="PWU335" s="535">
        <f t="shared" ref="PWU335:PWX335" si="3632">PWU302+PWU315+PWU328</f>
        <v>0</v>
      </c>
      <c r="PWV335" s="535">
        <f t="shared" si="3632"/>
        <v>0</v>
      </c>
      <c r="PWW335" s="535">
        <f t="shared" si="3632"/>
        <v>0</v>
      </c>
      <c r="PWX335" s="535">
        <f t="shared" si="3632"/>
        <v>0</v>
      </c>
      <c r="PWY335" s="2"/>
      <c r="PWZ335" s="402"/>
      <c r="PXA335" s="533" t="s">
        <v>288</v>
      </c>
      <c r="PXB335" s="2"/>
      <c r="PXC335" s="535">
        <f t="shared" ref="PXC335:PXF335" si="3633">PXC302+PXC315+PXC328</f>
        <v>0</v>
      </c>
      <c r="PXD335" s="535">
        <f t="shared" si="3633"/>
        <v>0</v>
      </c>
      <c r="PXE335" s="535">
        <f t="shared" si="3633"/>
        <v>0</v>
      </c>
      <c r="PXF335" s="535">
        <f t="shared" si="3633"/>
        <v>0</v>
      </c>
      <c r="PXG335" s="2"/>
      <c r="PXH335" s="402"/>
      <c r="PXI335" s="533" t="s">
        <v>288</v>
      </c>
      <c r="PXJ335" s="2"/>
      <c r="PXK335" s="535">
        <f t="shared" ref="PXK335:PXN335" si="3634">PXK302+PXK315+PXK328</f>
        <v>0</v>
      </c>
      <c r="PXL335" s="535">
        <f t="shared" si="3634"/>
        <v>0</v>
      </c>
      <c r="PXM335" s="535">
        <f t="shared" si="3634"/>
        <v>0</v>
      </c>
      <c r="PXN335" s="535">
        <f t="shared" si="3634"/>
        <v>0</v>
      </c>
      <c r="PXO335" s="2"/>
      <c r="PXP335" s="402"/>
      <c r="PXQ335" s="533" t="s">
        <v>288</v>
      </c>
      <c r="PXR335" s="2"/>
      <c r="PXS335" s="535">
        <f t="shared" ref="PXS335:PXV335" si="3635">PXS302+PXS315+PXS328</f>
        <v>0</v>
      </c>
      <c r="PXT335" s="535">
        <f t="shared" si="3635"/>
        <v>0</v>
      </c>
      <c r="PXU335" s="535">
        <f t="shared" si="3635"/>
        <v>0</v>
      </c>
      <c r="PXV335" s="535">
        <f t="shared" si="3635"/>
        <v>0</v>
      </c>
      <c r="PXW335" s="2"/>
      <c r="PXX335" s="402"/>
      <c r="PXY335" s="533" t="s">
        <v>288</v>
      </c>
      <c r="PXZ335" s="2"/>
      <c r="PYA335" s="535">
        <f t="shared" ref="PYA335:PYD335" si="3636">PYA302+PYA315+PYA328</f>
        <v>0</v>
      </c>
      <c r="PYB335" s="535">
        <f t="shared" si="3636"/>
        <v>0</v>
      </c>
      <c r="PYC335" s="535">
        <f t="shared" si="3636"/>
        <v>0</v>
      </c>
      <c r="PYD335" s="535">
        <f t="shared" si="3636"/>
        <v>0</v>
      </c>
      <c r="PYE335" s="2"/>
      <c r="PYF335" s="402"/>
      <c r="PYG335" s="533" t="s">
        <v>288</v>
      </c>
      <c r="PYH335" s="2"/>
      <c r="PYI335" s="535">
        <f t="shared" ref="PYI335:PYL335" si="3637">PYI302+PYI315+PYI328</f>
        <v>0</v>
      </c>
      <c r="PYJ335" s="535">
        <f t="shared" si="3637"/>
        <v>0</v>
      </c>
      <c r="PYK335" s="535">
        <f t="shared" si="3637"/>
        <v>0</v>
      </c>
      <c r="PYL335" s="535">
        <f t="shared" si="3637"/>
        <v>0</v>
      </c>
      <c r="PYM335" s="2"/>
      <c r="PYN335" s="402"/>
      <c r="PYO335" s="533" t="s">
        <v>288</v>
      </c>
      <c r="PYP335" s="2"/>
      <c r="PYQ335" s="535">
        <f t="shared" ref="PYQ335:PYT335" si="3638">PYQ302+PYQ315+PYQ328</f>
        <v>0</v>
      </c>
      <c r="PYR335" s="535">
        <f t="shared" si="3638"/>
        <v>0</v>
      </c>
      <c r="PYS335" s="535">
        <f t="shared" si="3638"/>
        <v>0</v>
      </c>
      <c r="PYT335" s="535">
        <f t="shared" si="3638"/>
        <v>0</v>
      </c>
      <c r="PYU335" s="2"/>
      <c r="PYV335" s="402"/>
      <c r="PYW335" s="533" t="s">
        <v>288</v>
      </c>
      <c r="PYX335" s="2"/>
      <c r="PYY335" s="535">
        <f t="shared" ref="PYY335:PZB335" si="3639">PYY302+PYY315+PYY328</f>
        <v>0</v>
      </c>
      <c r="PYZ335" s="535">
        <f t="shared" si="3639"/>
        <v>0</v>
      </c>
      <c r="PZA335" s="535">
        <f t="shared" si="3639"/>
        <v>0</v>
      </c>
      <c r="PZB335" s="535">
        <f t="shared" si="3639"/>
        <v>0</v>
      </c>
      <c r="PZC335" s="2"/>
      <c r="PZD335" s="402"/>
      <c r="PZE335" s="533" t="s">
        <v>288</v>
      </c>
      <c r="PZF335" s="2"/>
      <c r="PZG335" s="535">
        <f t="shared" ref="PZG335:PZJ335" si="3640">PZG302+PZG315+PZG328</f>
        <v>0</v>
      </c>
      <c r="PZH335" s="535">
        <f t="shared" si="3640"/>
        <v>0</v>
      </c>
      <c r="PZI335" s="535">
        <f t="shared" si="3640"/>
        <v>0</v>
      </c>
      <c r="PZJ335" s="535">
        <f t="shared" si="3640"/>
        <v>0</v>
      </c>
      <c r="PZK335" s="2"/>
      <c r="PZL335" s="402"/>
      <c r="PZM335" s="533" t="s">
        <v>288</v>
      </c>
      <c r="PZN335" s="2"/>
      <c r="PZO335" s="535">
        <f t="shared" ref="PZO335:PZR335" si="3641">PZO302+PZO315+PZO328</f>
        <v>0</v>
      </c>
      <c r="PZP335" s="535">
        <f t="shared" si="3641"/>
        <v>0</v>
      </c>
      <c r="PZQ335" s="535">
        <f t="shared" si="3641"/>
        <v>0</v>
      </c>
      <c r="PZR335" s="535">
        <f t="shared" si="3641"/>
        <v>0</v>
      </c>
      <c r="PZS335" s="2"/>
      <c r="PZT335" s="402"/>
      <c r="PZU335" s="533" t="s">
        <v>288</v>
      </c>
      <c r="PZV335" s="2"/>
      <c r="PZW335" s="535">
        <f t="shared" ref="PZW335:PZZ335" si="3642">PZW302+PZW315+PZW328</f>
        <v>0</v>
      </c>
      <c r="PZX335" s="535">
        <f t="shared" si="3642"/>
        <v>0</v>
      </c>
      <c r="PZY335" s="535">
        <f t="shared" si="3642"/>
        <v>0</v>
      </c>
      <c r="PZZ335" s="535">
        <f t="shared" si="3642"/>
        <v>0</v>
      </c>
      <c r="QAA335" s="2"/>
      <c r="QAB335" s="402"/>
      <c r="QAC335" s="533" t="s">
        <v>288</v>
      </c>
      <c r="QAD335" s="2"/>
      <c r="QAE335" s="535">
        <f t="shared" ref="QAE335:QAH335" si="3643">QAE302+QAE315+QAE328</f>
        <v>0</v>
      </c>
      <c r="QAF335" s="535">
        <f t="shared" si="3643"/>
        <v>0</v>
      </c>
      <c r="QAG335" s="535">
        <f t="shared" si="3643"/>
        <v>0</v>
      </c>
      <c r="QAH335" s="535">
        <f t="shared" si="3643"/>
        <v>0</v>
      </c>
      <c r="QAI335" s="2"/>
      <c r="QAJ335" s="402"/>
      <c r="QAK335" s="533" t="s">
        <v>288</v>
      </c>
      <c r="QAL335" s="2"/>
      <c r="QAM335" s="535">
        <f t="shared" ref="QAM335:QAP335" si="3644">QAM302+QAM315+QAM328</f>
        <v>0</v>
      </c>
      <c r="QAN335" s="535">
        <f t="shared" si="3644"/>
        <v>0</v>
      </c>
      <c r="QAO335" s="535">
        <f t="shared" si="3644"/>
        <v>0</v>
      </c>
      <c r="QAP335" s="535">
        <f t="shared" si="3644"/>
        <v>0</v>
      </c>
      <c r="QAQ335" s="2"/>
      <c r="QAR335" s="402"/>
      <c r="QAS335" s="533" t="s">
        <v>288</v>
      </c>
      <c r="QAT335" s="2"/>
      <c r="QAU335" s="535">
        <f t="shared" ref="QAU335:QAX335" si="3645">QAU302+QAU315+QAU328</f>
        <v>0</v>
      </c>
      <c r="QAV335" s="535">
        <f t="shared" si="3645"/>
        <v>0</v>
      </c>
      <c r="QAW335" s="535">
        <f t="shared" si="3645"/>
        <v>0</v>
      </c>
      <c r="QAX335" s="535">
        <f t="shared" si="3645"/>
        <v>0</v>
      </c>
      <c r="QAY335" s="2"/>
      <c r="QAZ335" s="402"/>
      <c r="QBA335" s="533" t="s">
        <v>288</v>
      </c>
      <c r="QBB335" s="2"/>
      <c r="QBC335" s="535">
        <f t="shared" ref="QBC335:QBF335" si="3646">QBC302+QBC315+QBC328</f>
        <v>0</v>
      </c>
      <c r="QBD335" s="535">
        <f t="shared" si="3646"/>
        <v>0</v>
      </c>
      <c r="QBE335" s="535">
        <f t="shared" si="3646"/>
        <v>0</v>
      </c>
      <c r="QBF335" s="535">
        <f t="shared" si="3646"/>
        <v>0</v>
      </c>
      <c r="QBG335" s="2"/>
      <c r="QBH335" s="402"/>
      <c r="QBI335" s="533" t="s">
        <v>288</v>
      </c>
      <c r="QBJ335" s="2"/>
      <c r="QBK335" s="535">
        <f t="shared" ref="QBK335:QBN335" si="3647">QBK302+QBK315+QBK328</f>
        <v>0</v>
      </c>
      <c r="QBL335" s="535">
        <f t="shared" si="3647"/>
        <v>0</v>
      </c>
      <c r="QBM335" s="535">
        <f t="shared" si="3647"/>
        <v>0</v>
      </c>
      <c r="QBN335" s="535">
        <f t="shared" si="3647"/>
        <v>0</v>
      </c>
      <c r="QBO335" s="2"/>
      <c r="QBP335" s="402"/>
      <c r="QBQ335" s="533" t="s">
        <v>288</v>
      </c>
      <c r="QBR335" s="2"/>
      <c r="QBS335" s="535">
        <f t="shared" ref="QBS335:QBV335" si="3648">QBS302+QBS315+QBS328</f>
        <v>0</v>
      </c>
      <c r="QBT335" s="535">
        <f t="shared" si="3648"/>
        <v>0</v>
      </c>
      <c r="QBU335" s="535">
        <f t="shared" si="3648"/>
        <v>0</v>
      </c>
      <c r="QBV335" s="535">
        <f t="shared" si="3648"/>
        <v>0</v>
      </c>
      <c r="QBW335" s="2"/>
      <c r="QBX335" s="402"/>
      <c r="QBY335" s="533" t="s">
        <v>288</v>
      </c>
      <c r="QBZ335" s="2"/>
      <c r="QCA335" s="535">
        <f t="shared" ref="QCA335:QCD335" si="3649">QCA302+QCA315+QCA328</f>
        <v>0</v>
      </c>
      <c r="QCB335" s="535">
        <f t="shared" si="3649"/>
        <v>0</v>
      </c>
      <c r="QCC335" s="535">
        <f t="shared" si="3649"/>
        <v>0</v>
      </c>
      <c r="QCD335" s="535">
        <f t="shared" si="3649"/>
        <v>0</v>
      </c>
      <c r="QCE335" s="2"/>
      <c r="QCF335" s="402"/>
      <c r="QCG335" s="533" t="s">
        <v>288</v>
      </c>
      <c r="QCH335" s="2"/>
      <c r="QCI335" s="535">
        <f t="shared" ref="QCI335:QCL335" si="3650">QCI302+QCI315+QCI328</f>
        <v>0</v>
      </c>
      <c r="QCJ335" s="535">
        <f t="shared" si="3650"/>
        <v>0</v>
      </c>
      <c r="QCK335" s="535">
        <f t="shared" si="3650"/>
        <v>0</v>
      </c>
      <c r="QCL335" s="535">
        <f t="shared" si="3650"/>
        <v>0</v>
      </c>
      <c r="QCM335" s="2"/>
      <c r="QCN335" s="402"/>
      <c r="QCO335" s="533" t="s">
        <v>288</v>
      </c>
      <c r="QCP335" s="2"/>
      <c r="QCQ335" s="535">
        <f t="shared" ref="QCQ335:QCT335" si="3651">QCQ302+QCQ315+QCQ328</f>
        <v>0</v>
      </c>
      <c r="QCR335" s="535">
        <f t="shared" si="3651"/>
        <v>0</v>
      </c>
      <c r="QCS335" s="535">
        <f t="shared" si="3651"/>
        <v>0</v>
      </c>
      <c r="QCT335" s="535">
        <f t="shared" si="3651"/>
        <v>0</v>
      </c>
      <c r="QCU335" s="2"/>
      <c r="QCV335" s="402"/>
      <c r="QCW335" s="533" t="s">
        <v>288</v>
      </c>
      <c r="QCX335" s="2"/>
      <c r="QCY335" s="535">
        <f t="shared" ref="QCY335:QDB335" si="3652">QCY302+QCY315+QCY328</f>
        <v>0</v>
      </c>
      <c r="QCZ335" s="535">
        <f t="shared" si="3652"/>
        <v>0</v>
      </c>
      <c r="QDA335" s="535">
        <f t="shared" si="3652"/>
        <v>0</v>
      </c>
      <c r="QDB335" s="535">
        <f t="shared" si="3652"/>
        <v>0</v>
      </c>
      <c r="QDC335" s="2"/>
      <c r="QDD335" s="402"/>
      <c r="QDE335" s="533" t="s">
        <v>288</v>
      </c>
      <c r="QDF335" s="2"/>
      <c r="QDG335" s="535">
        <f t="shared" ref="QDG335:QDJ335" si="3653">QDG302+QDG315+QDG328</f>
        <v>0</v>
      </c>
      <c r="QDH335" s="535">
        <f t="shared" si="3653"/>
        <v>0</v>
      </c>
      <c r="QDI335" s="535">
        <f t="shared" si="3653"/>
        <v>0</v>
      </c>
      <c r="QDJ335" s="535">
        <f t="shared" si="3653"/>
        <v>0</v>
      </c>
      <c r="QDK335" s="2"/>
      <c r="QDL335" s="402"/>
      <c r="QDM335" s="533" t="s">
        <v>288</v>
      </c>
      <c r="QDN335" s="2"/>
      <c r="QDO335" s="535">
        <f t="shared" ref="QDO335:QDR335" si="3654">QDO302+QDO315+QDO328</f>
        <v>0</v>
      </c>
      <c r="QDP335" s="535">
        <f t="shared" si="3654"/>
        <v>0</v>
      </c>
      <c r="QDQ335" s="535">
        <f t="shared" si="3654"/>
        <v>0</v>
      </c>
      <c r="QDR335" s="535">
        <f t="shared" si="3654"/>
        <v>0</v>
      </c>
      <c r="QDS335" s="2"/>
      <c r="QDT335" s="402"/>
      <c r="QDU335" s="533" t="s">
        <v>288</v>
      </c>
      <c r="QDV335" s="2"/>
      <c r="QDW335" s="535">
        <f t="shared" ref="QDW335:QDZ335" si="3655">QDW302+QDW315+QDW328</f>
        <v>0</v>
      </c>
      <c r="QDX335" s="535">
        <f t="shared" si="3655"/>
        <v>0</v>
      </c>
      <c r="QDY335" s="535">
        <f t="shared" si="3655"/>
        <v>0</v>
      </c>
      <c r="QDZ335" s="535">
        <f t="shared" si="3655"/>
        <v>0</v>
      </c>
      <c r="QEA335" s="2"/>
      <c r="QEB335" s="402"/>
      <c r="QEC335" s="533" t="s">
        <v>288</v>
      </c>
      <c r="QED335" s="2"/>
      <c r="QEE335" s="535">
        <f t="shared" ref="QEE335:QEH335" si="3656">QEE302+QEE315+QEE328</f>
        <v>0</v>
      </c>
      <c r="QEF335" s="535">
        <f t="shared" si="3656"/>
        <v>0</v>
      </c>
      <c r="QEG335" s="535">
        <f t="shared" si="3656"/>
        <v>0</v>
      </c>
      <c r="QEH335" s="535">
        <f t="shared" si="3656"/>
        <v>0</v>
      </c>
      <c r="QEI335" s="2"/>
      <c r="QEJ335" s="402"/>
      <c r="QEK335" s="533" t="s">
        <v>288</v>
      </c>
      <c r="QEL335" s="2"/>
      <c r="QEM335" s="535">
        <f t="shared" ref="QEM335:QEP335" si="3657">QEM302+QEM315+QEM328</f>
        <v>0</v>
      </c>
      <c r="QEN335" s="535">
        <f t="shared" si="3657"/>
        <v>0</v>
      </c>
      <c r="QEO335" s="535">
        <f t="shared" si="3657"/>
        <v>0</v>
      </c>
      <c r="QEP335" s="535">
        <f t="shared" si="3657"/>
        <v>0</v>
      </c>
      <c r="QEQ335" s="2"/>
      <c r="QER335" s="402"/>
      <c r="QES335" s="533" t="s">
        <v>288</v>
      </c>
      <c r="QET335" s="2"/>
      <c r="QEU335" s="535">
        <f t="shared" ref="QEU335:QEX335" si="3658">QEU302+QEU315+QEU328</f>
        <v>0</v>
      </c>
      <c r="QEV335" s="535">
        <f t="shared" si="3658"/>
        <v>0</v>
      </c>
      <c r="QEW335" s="535">
        <f t="shared" si="3658"/>
        <v>0</v>
      </c>
      <c r="QEX335" s="535">
        <f t="shared" si="3658"/>
        <v>0</v>
      </c>
      <c r="QEY335" s="2"/>
      <c r="QEZ335" s="402"/>
      <c r="QFA335" s="533" t="s">
        <v>288</v>
      </c>
      <c r="QFB335" s="2"/>
      <c r="QFC335" s="535">
        <f t="shared" ref="QFC335:QFF335" si="3659">QFC302+QFC315+QFC328</f>
        <v>0</v>
      </c>
      <c r="QFD335" s="535">
        <f t="shared" si="3659"/>
        <v>0</v>
      </c>
      <c r="QFE335" s="535">
        <f t="shared" si="3659"/>
        <v>0</v>
      </c>
      <c r="QFF335" s="535">
        <f t="shared" si="3659"/>
        <v>0</v>
      </c>
      <c r="QFG335" s="2"/>
      <c r="QFH335" s="402"/>
      <c r="QFI335" s="533" t="s">
        <v>288</v>
      </c>
      <c r="QFJ335" s="2"/>
      <c r="QFK335" s="535">
        <f t="shared" ref="QFK335:QFN335" si="3660">QFK302+QFK315+QFK328</f>
        <v>0</v>
      </c>
      <c r="QFL335" s="535">
        <f t="shared" si="3660"/>
        <v>0</v>
      </c>
      <c r="QFM335" s="535">
        <f t="shared" si="3660"/>
        <v>0</v>
      </c>
      <c r="QFN335" s="535">
        <f t="shared" si="3660"/>
        <v>0</v>
      </c>
      <c r="QFO335" s="2"/>
      <c r="QFP335" s="402"/>
      <c r="QFQ335" s="533" t="s">
        <v>288</v>
      </c>
      <c r="QFR335" s="2"/>
      <c r="QFS335" s="535">
        <f t="shared" ref="QFS335:QFV335" si="3661">QFS302+QFS315+QFS328</f>
        <v>0</v>
      </c>
      <c r="QFT335" s="535">
        <f t="shared" si="3661"/>
        <v>0</v>
      </c>
      <c r="QFU335" s="535">
        <f t="shared" si="3661"/>
        <v>0</v>
      </c>
      <c r="QFV335" s="535">
        <f t="shared" si="3661"/>
        <v>0</v>
      </c>
      <c r="QFW335" s="2"/>
      <c r="QFX335" s="402"/>
      <c r="QFY335" s="533" t="s">
        <v>288</v>
      </c>
      <c r="QFZ335" s="2"/>
      <c r="QGA335" s="535">
        <f t="shared" ref="QGA335:QGD335" si="3662">QGA302+QGA315+QGA328</f>
        <v>0</v>
      </c>
      <c r="QGB335" s="535">
        <f t="shared" si="3662"/>
        <v>0</v>
      </c>
      <c r="QGC335" s="535">
        <f t="shared" si="3662"/>
        <v>0</v>
      </c>
      <c r="QGD335" s="535">
        <f t="shared" si="3662"/>
        <v>0</v>
      </c>
      <c r="QGE335" s="2"/>
      <c r="QGF335" s="402"/>
      <c r="QGG335" s="533" t="s">
        <v>288</v>
      </c>
      <c r="QGH335" s="2"/>
      <c r="QGI335" s="535">
        <f t="shared" ref="QGI335:QGL335" si="3663">QGI302+QGI315+QGI328</f>
        <v>0</v>
      </c>
      <c r="QGJ335" s="535">
        <f t="shared" si="3663"/>
        <v>0</v>
      </c>
      <c r="QGK335" s="535">
        <f t="shared" si="3663"/>
        <v>0</v>
      </c>
      <c r="QGL335" s="535">
        <f t="shared" si="3663"/>
        <v>0</v>
      </c>
      <c r="QGM335" s="2"/>
      <c r="QGN335" s="402"/>
      <c r="QGO335" s="533" t="s">
        <v>288</v>
      </c>
      <c r="QGP335" s="2"/>
      <c r="QGQ335" s="535">
        <f t="shared" ref="QGQ335:QGT335" si="3664">QGQ302+QGQ315+QGQ328</f>
        <v>0</v>
      </c>
      <c r="QGR335" s="535">
        <f t="shared" si="3664"/>
        <v>0</v>
      </c>
      <c r="QGS335" s="535">
        <f t="shared" si="3664"/>
        <v>0</v>
      </c>
      <c r="QGT335" s="535">
        <f t="shared" si="3664"/>
        <v>0</v>
      </c>
      <c r="QGU335" s="2"/>
      <c r="QGV335" s="402"/>
      <c r="QGW335" s="533" t="s">
        <v>288</v>
      </c>
      <c r="QGX335" s="2"/>
      <c r="QGY335" s="535">
        <f t="shared" ref="QGY335:QHB335" si="3665">QGY302+QGY315+QGY328</f>
        <v>0</v>
      </c>
      <c r="QGZ335" s="535">
        <f t="shared" si="3665"/>
        <v>0</v>
      </c>
      <c r="QHA335" s="535">
        <f t="shared" si="3665"/>
        <v>0</v>
      </c>
      <c r="QHB335" s="535">
        <f t="shared" si="3665"/>
        <v>0</v>
      </c>
      <c r="QHC335" s="2"/>
      <c r="QHD335" s="402"/>
      <c r="QHE335" s="533" t="s">
        <v>288</v>
      </c>
      <c r="QHF335" s="2"/>
      <c r="QHG335" s="535">
        <f t="shared" ref="QHG335:QHJ335" si="3666">QHG302+QHG315+QHG328</f>
        <v>0</v>
      </c>
      <c r="QHH335" s="535">
        <f t="shared" si="3666"/>
        <v>0</v>
      </c>
      <c r="QHI335" s="535">
        <f t="shared" si="3666"/>
        <v>0</v>
      </c>
      <c r="QHJ335" s="535">
        <f t="shared" si="3666"/>
        <v>0</v>
      </c>
      <c r="QHK335" s="2"/>
      <c r="QHL335" s="402"/>
      <c r="QHM335" s="533" t="s">
        <v>288</v>
      </c>
      <c r="QHN335" s="2"/>
      <c r="QHO335" s="535">
        <f t="shared" ref="QHO335:QHR335" si="3667">QHO302+QHO315+QHO328</f>
        <v>0</v>
      </c>
      <c r="QHP335" s="535">
        <f t="shared" si="3667"/>
        <v>0</v>
      </c>
      <c r="QHQ335" s="535">
        <f t="shared" si="3667"/>
        <v>0</v>
      </c>
      <c r="QHR335" s="535">
        <f t="shared" si="3667"/>
        <v>0</v>
      </c>
      <c r="QHS335" s="2"/>
      <c r="QHT335" s="402"/>
      <c r="QHU335" s="533" t="s">
        <v>288</v>
      </c>
      <c r="QHV335" s="2"/>
      <c r="QHW335" s="535">
        <f t="shared" ref="QHW335:QHZ335" si="3668">QHW302+QHW315+QHW328</f>
        <v>0</v>
      </c>
      <c r="QHX335" s="535">
        <f t="shared" si="3668"/>
        <v>0</v>
      </c>
      <c r="QHY335" s="535">
        <f t="shared" si="3668"/>
        <v>0</v>
      </c>
      <c r="QHZ335" s="535">
        <f t="shared" si="3668"/>
        <v>0</v>
      </c>
      <c r="QIA335" s="2"/>
      <c r="QIB335" s="402"/>
      <c r="QIC335" s="533" t="s">
        <v>288</v>
      </c>
      <c r="QID335" s="2"/>
      <c r="QIE335" s="535">
        <f t="shared" ref="QIE335:QIH335" si="3669">QIE302+QIE315+QIE328</f>
        <v>0</v>
      </c>
      <c r="QIF335" s="535">
        <f t="shared" si="3669"/>
        <v>0</v>
      </c>
      <c r="QIG335" s="535">
        <f t="shared" si="3669"/>
        <v>0</v>
      </c>
      <c r="QIH335" s="535">
        <f t="shared" si="3669"/>
        <v>0</v>
      </c>
      <c r="QII335" s="2"/>
      <c r="QIJ335" s="402"/>
      <c r="QIK335" s="533" t="s">
        <v>288</v>
      </c>
      <c r="QIL335" s="2"/>
      <c r="QIM335" s="535">
        <f t="shared" ref="QIM335:QIP335" si="3670">QIM302+QIM315+QIM328</f>
        <v>0</v>
      </c>
      <c r="QIN335" s="535">
        <f t="shared" si="3670"/>
        <v>0</v>
      </c>
      <c r="QIO335" s="535">
        <f t="shared" si="3670"/>
        <v>0</v>
      </c>
      <c r="QIP335" s="535">
        <f t="shared" si="3670"/>
        <v>0</v>
      </c>
      <c r="QIQ335" s="2"/>
      <c r="QIR335" s="402"/>
      <c r="QIS335" s="533" t="s">
        <v>288</v>
      </c>
      <c r="QIT335" s="2"/>
      <c r="QIU335" s="535">
        <f t="shared" ref="QIU335:QIX335" si="3671">QIU302+QIU315+QIU328</f>
        <v>0</v>
      </c>
      <c r="QIV335" s="535">
        <f t="shared" si="3671"/>
        <v>0</v>
      </c>
      <c r="QIW335" s="535">
        <f t="shared" si="3671"/>
        <v>0</v>
      </c>
      <c r="QIX335" s="535">
        <f t="shared" si="3671"/>
        <v>0</v>
      </c>
      <c r="QIY335" s="2"/>
      <c r="QIZ335" s="402"/>
      <c r="QJA335" s="533" t="s">
        <v>288</v>
      </c>
      <c r="QJB335" s="2"/>
      <c r="QJC335" s="535">
        <f t="shared" ref="QJC335:QJF335" si="3672">QJC302+QJC315+QJC328</f>
        <v>0</v>
      </c>
      <c r="QJD335" s="535">
        <f t="shared" si="3672"/>
        <v>0</v>
      </c>
      <c r="QJE335" s="535">
        <f t="shared" si="3672"/>
        <v>0</v>
      </c>
      <c r="QJF335" s="535">
        <f t="shared" si="3672"/>
        <v>0</v>
      </c>
      <c r="QJG335" s="2"/>
      <c r="QJH335" s="402"/>
      <c r="QJI335" s="533" t="s">
        <v>288</v>
      </c>
      <c r="QJJ335" s="2"/>
      <c r="QJK335" s="535">
        <f t="shared" ref="QJK335:QJN335" si="3673">QJK302+QJK315+QJK328</f>
        <v>0</v>
      </c>
      <c r="QJL335" s="535">
        <f t="shared" si="3673"/>
        <v>0</v>
      </c>
      <c r="QJM335" s="535">
        <f t="shared" si="3673"/>
        <v>0</v>
      </c>
      <c r="QJN335" s="535">
        <f t="shared" si="3673"/>
        <v>0</v>
      </c>
      <c r="QJO335" s="2"/>
      <c r="QJP335" s="402"/>
      <c r="QJQ335" s="533" t="s">
        <v>288</v>
      </c>
      <c r="QJR335" s="2"/>
      <c r="QJS335" s="535">
        <f t="shared" ref="QJS335:QJV335" si="3674">QJS302+QJS315+QJS328</f>
        <v>0</v>
      </c>
      <c r="QJT335" s="535">
        <f t="shared" si="3674"/>
        <v>0</v>
      </c>
      <c r="QJU335" s="535">
        <f t="shared" si="3674"/>
        <v>0</v>
      </c>
      <c r="QJV335" s="535">
        <f t="shared" si="3674"/>
        <v>0</v>
      </c>
      <c r="QJW335" s="2"/>
      <c r="QJX335" s="402"/>
      <c r="QJY335" s="533" t="s">
        <v>288</v>
      </c>
      <c r="QJZ335" s="2"/>
      <c r="QKA335" s="535">
        <f t="shared" ref="QKA335:QKD335" si="3675">QKA302+QKA315+QKA328</f>
        <v>0</v>
      </c>
      <c r="QKB335" s="535">
        <f t="shared" si="3675"/>
        <v>0</v>
      </c>
      <c r="QKC335" s="535">
        <f t="shared" si="3675"/>
        <v>0</v>
      </c>
      <c r="QKD335" s="535">
        <f t="shared" si="3675"/>
        <v>0</v>
      </c>
      <c r="QKE335" s="2"/>
      <c r="QKF335" s="402"/>
      <c r="QKG335" s="533" t="s">
        <v>288</v>
      </c>
      <c r="QKH335" s="2"/>
      <c r="QKI335" s="535">
        <f t="shared" ref="QKI335:QKL335" si="3676">QKI302+QKI315+QKI328</f>
        <v>0</v>
      </c>
      <c r="QKJ335" s="535">
        <f t="shared" si="3676"/>
        <v>0</v>
      </c>
      <c r="QKK335" s="535">
        <f t="shared" si="3676"/>
        <v>0</v>
      </c>
      <c r="QKL335" s="535">
        <f t="shared" si="3676"/>
        <v>0</v>
      </c>
      <c r="QKM335" s="2"/>
      <c r="QKN335" s="402"/>
      <c r="QKO335" s="533" t="s">
        <v>288</v>
      </c>
      <c r="QKP335" s="2"/>
      <c r="QKQ335" s="535">
        <f t="shared" ref="QKQ335:QKT335" si="3677">QKQ302+QKQ315+QKQ328</f>
        <v>0</v>
      </c>
      <c r="QKR335" s="535">
        <f t="shared" si="3677"/>
        <v>0</v>
      </c>
      <c r="QKS335" s="535">
        <f t="shared" si="3677"/>
        <v>0</v>
      </c>
      <c r="QKT335" s="535">
        <f t="shared" si="3677"/>
        <v>0</v>
      </c>
      <c r="QKU335" s="2"/>
      <c r="QKV335" s="402"/>
      <c r="QKW335" s="533" t="s">
        <v>288</v>
      </c>
      <c r="QKX335" s="2"/>
      <c r="QKY335" s="535">
        <f t="shared" ref="QKY335:QLB335" si="3678">QKY302+QKY315+QKY328</f>
        <v>0</v>
      </c>
      <c r="QKZ335" s="535">
        <f t="shared" si="3678"/>
        <v>0</v>
      </c>
      <c r="QLA335" s="535">
        <f t="shared" si="3678"/>
        <v>0</v>
      </c>
      <c r="QLB335" s="535">
        <f t="shared" si="3678"/>
        <v>0</v>
      </c>
      <c r="QLC335" s="2"/>
      <c r="QLD335" s="402"/>
      <c r="QLE335" s="533" t="s">
        <v>288</v>
      </c>
      <c r="QLF335" s="2"/>
      <c r="QLG335" s="535">
        <f t="shared" ref="QLG335:QLJ335" si="3679">QLG302+QLG315+QLG328</f>
        <v>0</v>
      </c>
      <c r="QLH335" s="535">
        <f t="shared" si="3679"/>
        <v>0</v>
      </c>
      <c r="QLI335" s="535">
        <f t="shared" si="3679"/>
        <v>0</v>
      </c>
      <c r="QLJ335" s="535">
        <f t="shared" si="3679"/>
        <v>0</v>
      </c>
      <c r="QLK335" s="2"/>
      <c r="QLL335" s="402"/>
      <c r="QLM335" s="533" t="s">
        <v>288</v>
      </c>
      <c r="QLN335" s="2"/>
      <c r="QLO335" s="535">
        <f t="shared" ref="QLO335:QLR335" si="3680">QLO302+QLO315+QLO328</f>
        <v>0</v>
      </c>
      <c r="QLP335" s="535">
        <f t="shared" si="3680"/>
        <v>0</v>
      </c>
      <c r="QLQ335" s="535">
        <f t="shared" si="3680"/>
        <v>0</v>
      </c>
      <c r="QLR335" s="535">
        <f t="shared" si="3680"/>
        <v>0</v>
      </c>
      <c r="QLS335" s="2"/>
      <c r="QLT335" s="402"/>
      <c r="QLU335" s="533" t="s">
        <v>288</v>
      </c>
      <c r="QLV335" s="2"/>
      <c r="QLW335" s="535">
        <f t="shared" ref="QLW335:QLZ335" si="3681">QLW302+QLW315+QLW328</f>
        <v>0</v>
      </c>
      <c r="QLX335" s="535">
        <f t="shared" si="3681"/>
        <v>0</v>
      </c>
      <c r="QLY335" s="535">
        <f t="shared" si="3681"/>
        <v>0</v>
      </c>
      <c r="QLZ335" s="535">
        <f t="shared" si="3681"/>
        <v>0</v>
      </c>
      <c r="QMA335" s="2"/>
      <c r="QMB335" s="402"/>
      <c r="QMC335" s="533" t="s">
        <v>288</v>
      </c>
      <c r="QMD335" s="2"/>
      <c r="QME335" s="535">
        <f t="shared" ref="QME335:QMH335" si="3682">QME302+QME315+QME328</f>
        <v>0</v>
      </c>
      <c r="QMF335" s="535">
        <f t="shared" si="3682"/>
        <v>0</v>
      </c>
      <c r="QMG335" s="535">
        <f t="shared" si="3682"/>
        <v>0</v>
      </c>
      <c r="QMH335" s="535">
        <f t="shared" si="3682"/>
        <v>0</v>
      </c>
      <c r="QMI335" s="2"/>
      <c r="QMJ335" s="402"/>
      <c r="QMK335" s="533" t="s">
        <v>288</v>
      </c>
      <c r="QML335" s="2"/>
      <c r="QMM335" s="535">
        <f t="shared" ref="QMM335:QMP335" si="3683">QMM302+QMM315+QMM328</f>
        <v>0</v>
      </c>
      <c r="QMN335" s="535">
        <f t="shared" si="3683"/>
        <v>0</v>
      </c>
      <c r="QMO335" s="535">
        <f t="shared" si="3683"/>
        <v>0</v>
      </c>
      <c r="QMP335" s="535">
        <f t="shared" si="3683"/>
        <v>0</v>
      </c>
      <c r="QMQ335" s="2"/>
      <c r="QMR335" s="402"/>
      <c r="QMS335" s="533" t="s">
        <v>288</v>
      </c>
      <c r="QMT335" s="2"/>
      <c r="QMU335" s="535">
        <f t="shared" ref="QMU335:QMX335" si="3684">QMU302+QMU315+QMU328</f>
        <v>0</v>
      </c>
      <c r="QMV335" s="535">
        <f t="shared" si="3684"/>
        <v>0</v>
      </c>
      <c r="QMW335" s="535">
        <f t="shared" si="3684"/>
        <v>0</v>
      </c>
      <c r="QMX335" s="535">
        <f t="shared" si="3684"/>
        <v>0</v>
      </c>
      <c r="QMY335" s="2"/>
      <c r="QMZ335" s="402"/>
      <c r="QNA335" s="533" t="s">
        <v>288</v>
      </c>
      <c r="QNB335" s="2"/>
      <c r="QNC335" s="535">
        <f t="shared" ref="QNC335:QNF335" si="3685">QNC302+QNC315+QNC328</f>
        <v>0</v>
      </c>
      <c r="QND335" s="535">
        <f t="shared" si="3685"/>
        <v>0</v>
      </c>
      <c r="QNE335" s="535">
        <f t="shared" si="3685"/>
        <v>0</v>
      </c>
      <c r="QNF335" s="535">
        <f t="shared" si="3685"/>
        <v>0</v>
      </c>
      <c r="QNG335" s="2"/>
      <c r="QNH335" s="402"/>
      <c r="QNI335" s="533" t="s">
        <v>288</v>
      </c>
      <c r="QNJ335" s="2"/>
      <c r="QNK335" s="535">
        <f t="shared" ref="QNK335:QNN335" si="3686">QNK302+QNK315+QNK328</f>
        <v>0</v>
      </c>
      <c r="QNL335" s="535">
        <f t="shared" si="3686"/>
        <v>0</v>
      </c>
      <c r="QNM335" s="535">
        <f t="shared" si="3686"/>
        <v>0</v>
      </c>
      <c r="QNN335" s="535">
        <f t="shared" si="3686"/>
        <v>0</v>
      </c>
      <c r="QNO335" s="2"/>
      <c r="QNP335" s="402"/>
      <c r="QNQ335" s="533" t="s">
        <v>288</v>
      </c>
      <c r="QNR335" s="2"/>
      <c r="QNS335" s="535">
        <f t="shared" ref="QNS335:QNV335" si="3687">QNS302+QNS315+QNS328</f>
        <v>0</v>
      </c>
      <c r="QNT335" s="535">
        <f t="shared" si="3687"/>
        <v>0</v>
      </c>
      <c r="QNU335" s="535">
        <f t="shared" si="3687"/>
        <v>0</v>
      </c>
      <c r="QNV335" s="535">
        <f t="shared" si="3687"/>
        <v>0</v>
      </c>
      <c r="QNW335" s="2"/>
      <c r="QNX335" s="402"/>
      <c r="QNY335" s="533" t="s">
        <v>288</v>
      </c>
      <c r="QNZ335" s="2"/>
      <c r="QOA335" s="535">
        <f t="shared" ref="QOA335:QOD335" si="3688">QOA302+QOA315+QOA328</f>
        <v>0</v>
      </c>
      <c r="QOB335" s="535">
        <f t="shared" si="3688"/>
        <v>0</v>
      </c>
      <c r="QOC335" s="535">
        <f t="shared" si="3688"/>
        <v>0</v>
      </c>
      <c r="QOD335" s="535">
        <f t="shared" si="3688"/>
        <v>0</v>
      </c>
      <c r="QOE335" s="2"/>
      <c r="QOF335" s="402"/>
      <c r="QOG335" s="533" t="s">
        <v>288</v>
      </c>
      <c r="QOH335" s="2"/>
      <c r="QOI335" s="535">
        <f t="shared" ref="QOI335:QOL335" si="3689">QOI302+QOI315+QOI328</f>
        <v>0</v>
      </c>
      <c r="QOJ335" s="535">
        <f t="shared" si="3689"/>
        <v>0</v>
      </c>
      <c r="QOK335" s="535">
        <f t="shared" si="3689"/>
        <v>0</v>
      </c>
      <c r="QOL335" s="535">
        <f t="shared" si="3689"/>
        <v>0</v>
      </c>
      <c r="QOM335" s="2"/>
      <c r="QON335" s="402"/>
      <c r="QOO335" s="533" t="s">
        <v>288</v>
      </c>
      <c r="QOP335" s="2"/>
      <c r="QOQ335" s="535">
        <f t="shared" ref="QOQ335:QOT335" si="3690">QOQ302+QOQ315+QOQ328</f>
        <v>0</v>
      </c>
      <c r="QOR335" s="535">
        <f t="shared" si="3690"/>
        <v>0</v>
      </c>
      <c r="QOS335" s="535">
        <f t="shared" si="3690"/>
        <v>0</v>
      </c>
      <c r="QOT335" s="535">
        <f t="shared" si="3690"/>
        <v>0</v>
      </c>
      <c r="QOU335" s="2"/>
      <c r="QOV335" s="402"/>
      <c r="QOW335" s="533" t="s">
        <v>288</v>
      </c>
      <c r="QOX335" s="2"/>
      <c r="QOY335" s="535">
        <f t="shared" ref="QOY335:QPB335" si="3691">QOY302+QOY315+QOY328</f>
        <v>0</v>
      </c>
      <c r="QOZ335" s="535">
        <f t="shared" si="3691"/>
        <v>0</v>
      </c>
      <c r="QPA335" s="535">
        <f t="shared" si="3691"/>
        <v>0</v>
      </c>
      <c r="QPB335" s="535">
        <f t="shared" si="3691"/>
        <v>0</v>
      </c>
      <c r="QPC335" s="2"/>
      <c r="QPD335" s="402"/>
      <c r="QPE335" s="533" t="s">
        <v>288</v>
      </c>
      <c r="QPF335" s="2"/>
      <c r="QPG335" s="535">
        <f t="shared" ref="QPG335:QPJ335" si="3692">QPG302+QPG315+QPG328</f>
        <v>0</v>
      </c>
      <c r="QPH335" s="535">
        <f t="shared" si="3692"/>
        <v>0</v>
      </c>
      <c r="QPI335" s="535">
        <f t="shared" si="3692"/>
        <v>0</v>
      </c>
      <c r="QPJ335" s="535">
        <f t="shared" si="3692"/>
        <v>0</v>
      </c>
      <c r="QPK335" s="2"/>
      <c r="QPL335" s="402"/>
      <c r="QPM335" s="533" t="s">
        <v>288</v>
      </c>
      <c r="QPN335" s="2"/>
      <c r="QPO335" s="535">
        <f t="shared" ref="QPO335:QPR335" si="3693">QPO302+QPO315+QPO328</f>
        <v>0</v>
      </c>
      <c r="QPP335" s="535">
        <f t="shared" si="3693"/>
        <v>0</v>
      </c>
      <c r="QPQ335" s="535">
        <f t="shared" si="3693"/>
        <v>0</v>
      </c>
      <c r="QPR335" s="535">
        <f t="shared" si="3693"/>
        <v>0</v>
      </c>
      <c r="QPS335" s="2"/>
      <c r="QPT335" s="402"/>
      <c r="QPU335" s="533" t="s">
        <v>288</v>
      </c>
      <c r="QPV335" s="2"/>
      <c r="QPW335" s="535">
        <f t="shared" ref="QPW335:QPZ335" si="3694">QPW302+QPW315+QPW328</f>
        <v>0</v>
      </c>
      <c r="QPX335" s="535">
        <f t="shared" si="3694"/>
        <v>0</v>
      </c>
      <c r="QPY335" s="535">
        <f t="shared" si="3694"/>
        <v>0</v>
      </c>
      <c r="QPZ335" s="535">
        <f t="shared" si="3694"/>
        <v>0</v>
      </c>
      <c r="QQA335" s="2"/>
      <c r="QQB335" s="402"/>
      <c r="QQC335" s="533" t="s">
        <v>288</v>
      </c>
      <c r="QQD335" s="2"/>
      <c r="QQE335" s="535">
        <f t="shared" ref="QQE335:QQH335" si="3695">QQE302+QQE315+QQE328</f>
        <v>0</v>
      </c>
      <c r="QQF335" s="535">
        <f t="shared" si="3695"/>
        <v>0</v>
      </c>
      <c r="QQG335" s="535">
        <f t="shared" si="3695"/>
        <v>0</v>
      </c>
      <c r="QQH335" s="535">
        <f t="shared" si="3695"/>
        <v>0</v>
      </c>
      <c r="QQI335" s="2"/>
      <c r="QQJ335" s="402"/>
      <c r="QQK335" s="533" t="s">
        <v>288</v>
      </c>
      <c r="QQL335" s="2"/>
      <c r="QQM335" s="535">
        <f t="shared" ref="QQM335:QQP335" si="3696">QQM302+QQM315+QQM328</f>
        <v>0</v>
      </c>
      <c r="QQN335" s="535">
        <f t="shared" si="3696"/>
        <v>0</v>
      </c>
      <c r="QQO335" s="535">
        <f t="shared" si="3696"/>
        <v>0</v>
      </c>
      <c r="QQP335" s="535">
        <f t="shared" si="3696"/>
        <v>0</v>
      </c>
      <c r="QQQ335" s="2"/>
      <c r="QQR335" s="402"/>
      <c r="QQS335" s="533" t="s">
        <v>288</v>
      </c>
      <c r="QQT335" s="2"/>
      <c r="QQU335" s="535">
        <f t="shared" ref="QQU335:QQX335" si="3697">QQU302+QQU315+QQU328</f>
        <v>0</v>
      </c>
      <c r="QQV335" s="535">
        <f t="shared" si="3697"/>
        <v>0</v>
      </c>
      <c r="QQW335" s="535">
        <f t="shared" si="3697"/>
        <v>0</v>
      </c>
      <c r="QQX335" s="535">
        <f t="shared" si="3697"/>
        <v>0</v>
      </c>
      <c r="QQY335" s="2"/>
      <c r="QQZ335" s="402"/>
      <c r="QRA335" s="533" t="s">
        <v>288</v>
      </c>
      <c r="QRB335" s="2"/>
      <c r="QRC335" s="535">
        <f t="shared" ref="QRC335:QRF335" si="3698">QRC302+QRC315+QRC328</f>
        <v>0</v>
      </c>
      <c r="QRD335" s="535">
        <f t="shared" si="3698"/>
        <v>0</v>
      </c>
      <c r="QRE335" s="535">
        <f t="shared" si="3698"/>
        <v>0</v>
      </c>
      <c r="QRF335" s="535">
        <f t="shared" si="3698"/>
        <v>0</v>
      </c>
      <c r="QRG335" s="2"/>
      <c r="QRH335" s="402"/>
      <c r="QRI335" s="533" t="s">
        <v>288</v>
      </c>
      <c r="QRJ335" s="2"/>
      <c r="QRK335" s="535">
        <f t="shared" ref="QRK335:QRN335" si="3699">QRK302+QRK315+QRK328</f>
        <v>0</v>
      </c>
      <c r="QRL335" s="535">
        <f t="shared" si="3699"/>
        <v>0</v>
      </c>
      <c r="QRM335" s="535">
        <f t="shared" si="3699"/>
        <v>0</v>
      </c>
      <c r="QRN335" s="535">
        <f t="shared" si="3699"/>
        <v>0</v>
      </c>
      <c r="QRO335" s="2"/>
      <c r="QRP335" s="402"/>
      <c r="QRQ335" s="533" t="s">
        <v>288</v>
      </c>
      <c r="QRR335" s="2"/>
      <c r="QRS335" s="535">
        <f t="shared" ref="QRS335:QRV335" si="3700">QRS302+QRS315+QRS328</f>
        <v>0</v>
      </c>
      <c r="QRT335" s="535">
        <f t="shared" si="3700"/>
        <v>0</v>
      </c>
      <c r="QRU335" s="535">
        <f t="shared" si="3700"/>
        <v>0</v>
      </c>
      <c r="QRV335" s="535">
        <f t="shared" si="3700"/>
        <v>0</v>
      </c>
      <c r="QRW335" s="2"/>
      <c r="QRX335" s="402"/>
      <c r="QRY335" s="533" t="s">
        <v>288</v>
      </c>
      <c r="QRZ335" s="2"/>
      <c r="QSA335" s="535">
        <f t="shared" ref="QSA335:QSD335" si="3701">QSA302+QSA315+QSA328</f>
        <v>0</v>
      </c>
      <c r="QSB335" s="535">
        <f t="shared" si="3701"/>
        <v>0</v>
      </c>
      <c r="QSC335" s="535">
        <f t="shared" si="3701"/>
        <v>0</v>
      </c>
      <c r="QSD335" s="535">
        <f t="shared" si="3701"/>
        <v>0</v>
      </c>
      <c r="QSE335" s="2"/>
      <c r="QSF335" s="402"/>
      <c r="QSG335" s="533" t="s">
        <v>288</v>
      </c>
      <c r="QSH335" s="2"/>
      <c r="QSI335" s="535">
        <f t="shared" ref="QSI335:QSL335" si="3702">QSI302+QSI315+QSI328</f>
        <v>0</v>
      </c>
      <c r="QSJ335" s="535">
        <f t="shared" si="3702"/>
        <v>0</v>
      </c>
      <c r="QSK335" s="535">
        <f t="shared" si="3702"/>
        <v>0</v>
      </c>
      <c r="QSL335" s="535">
        <f t="shared" si="3702"/>
        <v>0</v>
      </c>
      <c r="QSM335" s="2"/>
      <c r="QSN335" s="402"/>
      <c r="QSO335" s="533" t="s">
        <v>288</v>
      </c>
      <c r="QSP335" s="2"/>
      <c r="QSQ335" s="535">
        <f t="shared" ref="QSQ335:QST335" si="3703">QSQ302+QSQ315+QSQ328</f>
        <v>0</v>
      </c>
      <c r="QSR335" s="535">
        <f t="shared" si="3703"/>
        <v>0</v>
      </c>
      <c r="QSS335" s="535">
        <f t="shared" si="3703"/>
        <v>0</v>
      </c>
      <c r="QST335" s="535">
        <f t="shared" si="3703"/>
        <v>0</v>
      </c>
      <c r="QSU335" s="2"/>
      <c r="QSV335" s="402"/>
      <c r="QSW335" s="533" t="s">
        <v>288</v>
      </c>
      <c r="QSX335" s="2"/>
      <c r="QSY335" s="535">
        <f t="shared" ref="QSY335:QTB335" si="3704">QSY302+QSY315+QSY328</f>
        <v>0</v>
      </c>
      <c r="QSZ335" s="535">
        <f t="shared" si="3704"/>
        <v>0</v>
      </c>
      <c r="QTA335" s="535">
        <f t="shared" si="3704"/>
        <v>0</v>
      </c>
      <c r="QTB335" s="535">
        <f t="shared" si="3704"/>
        <v>0</v>
      </c>
      <c r="QTC335" s="2"/>
      <c r="QTD335" s="402"/>
      <c r="QTE335" s="533" t="s">
        <v>288</v>
      </c>
      <c r="QTF335" s="2"/>
      <c r="QTG335" s="535">
        <f t="shared" ref="QTG335:QTJ335" si="3705">QTG302+QTG315+QTG328</f>
        <v>0</v>
      </c>
      <c r="QTH335" s="535">
        <f t="shared" si="3705"/>
        <v>0</v>
      </c>
      <c r="QTI335" s="535">
        <f t="shared" si="3705"/>
        <v>0</v>
      </c>
      <c r="QTJ335" s="535">
        <f t="shared" si="3705"/>
        <v>0</v>
      </c>
      <c r="QTK335" s="2"/>
      <c r="QTL335" s="402"/>
      <c r="QTM335" s="533" t="s">
        <v>288</v>
      </c>
      <c r="QTN335" s="2"/>
      <c r="QTO335" s="535">
        <f t="shared" ref="QTO335:QTR335" si="3706">QTO302+QTO315+QTO328</f>
        <v>0</v>
      </c>
      <c r="QTP335" s="535">
        <f t="shared" si="3706"/>
        <v>0</v>
      </c>
      <c r="QTQ335" s="535">
        <f t="shared" si="3706"/>
        <v>0</v>
      </c>
      <c r="QTR335" s="535">
        <f t="shared" si="3706"/>
        <v>0</v>
      </c>
      <c r="QTS335" s="2"/>
      <c r="QTT335" s="402"/>
      <c r="QTU335" s="533" t="s">
        <v>288</v>
      </c>
      <c r="QTV335" s="2"/>
      <c r="QTW335" s="535">
        <f t="shared" ref="QTW335:QTZ335" si="3707">QTW302+QTW315+QTW328</f>
        <v>0</v>
      </c>
      <c r="QTX335" s="535">
        <f t="shared" si="3707"/>
        <v>0</v>
      </c>
      <c r="QTY335" s="535">
        <f t="shared" si="3707"/>
        <v>0</v>
      </c>
      <c r="QTZ335" s="535">
        <f t="shared" si="3707"/>
        <v>0</v>
      </c>
      <c r="QUA335" s="2"/>
      <c r="QUB335" s="402"/>
      <c r="QUC335" s="533" t="s">
        <v>288</v>
      </c>
      <c r="QUD335" s="2"/>
      <c r="QUE335" s="535">
        <f t="shared" ref="QUE335:QUH335" si="3708">QUE302+QUE315+QUE328</f>
        <v>0</v>
      </c>
      <c r="QUF335" s="535">
        <f t="shared" si="3708"/>
        <v>0</v>
      </c>
      <c r="QUG335" s="535">
        <f t="shared" si="3708"/>
        <v>0</v>
      </c>
      <c r="QUH335" s="535">
        <f t="shared" si="3708"/>
        <v>0</v>
      </c>
      <c r="QUI335" s="2"/>
      <c r="QUJ335" s="402"/>
      <c r="QUK335" s="533" t="s">
        <v>288</v>
      </c>
      <c r="QUL335" s="2"/>
      <c r="QUM335" s="535">
        <f t="shared" ref="QUM335:QUP335" si="3709">QUM302+QUM315+QUM328</f>
        <v>0</v>
      </c>
      <c r="QUN335" s="535">
        <f t="shared" si="3709"/>
        <v>0</v>
      </c>
      <c r="QUO335" s="535">
        <f t="shared" si="3709"/>
        <v>0</v>
      </c>
      <c r="QUP335" s="535">
        <f t="shared" si="3709"/>
        <v>0</v>
      </c>
      <c r="QUQ335" s="2"/>
      <c r="QUR335" s="402"/>
      <c r="QUS335" s="533" t="s">
        <v>288</v>
      </c>
      <c r="QUT335" s="2"/>
      <c r="QUU335" s="535">
        <f t="shared" ref="QUU335:QUX335" si="3710">QUU302+QUU315+QUU328</f>
        <v>0</v>
      </c>
      <c r="QUV335" s="535">
        <f t="shared" si="3710"/>
        <v>0</v>
      </c>
      <c r="QUW335" s="535">
        <f t="shared" si="3710"/>
        <v>0</v>
      </c>
      <c r="QUX335" s="535">
        <f t="shared" si="3710"/>
        <v>0</v>
      </c>
      <c r="QUY335" s="2"/>
      <c r="QUZ335" s="402"/>
      <c r="QVA335" s="533" t="s">
        <v>288</v>
      </c>
      <c r="QVB335" s="2"/>
      <c r="QVC335" s="535">
        <f t="shared" ref="QVC335:QVF335" si="3711">QVC302+QVC315+QVC328</f>
        <v>0</v>
      </c>
      <c r="QVD335" s="535">
        <f t="shared" si="3711"/>
        <v>0</v>
      </c>
      <c r="QVE335" s="535">
        <f t="shared" si="3711"/>
        <v>0</v>
      </c>
      <c r="QVF335" s="535">
        <f t="shared" si="3711"/>
        <v>0</v>
      </c>
      <c r="QVG335" s="2"/>
      <c r="QVH335" s="402"/>
      <c r="QVI335" s="533" t="s">
        <v>288</v>
      </c>
      <c r="QVJ335" s="2"/>
      <c r="QVK335" s="535">
        <f t="shared" ref="QVK335:QVN335" si="3712">QVK302+QVK315+QVK328</f>
        <v>0</v>
      </c>
      <c r="QVL335" s="535">
        <f t="shared" si="3712"/>
        <v>0</v>
      </c>
      <c r="QVM335" s="535">
        <f t="shared" si="3712"/>
        <v>0</v>
      </c>
      <c r="QVN335" s="535">
        <f t="shared" si="3712"/>
        <v>0</v>
      </c>
      <c r="QVO335" s="2"/>
      <c r="QVP335" s="402"/>
      <c r="QVQ335" s="533" t="s">
        <v>288</v>
      </c>
      <c r="QVR335" s="2"/>
      <c r="QVS335" s="535">
        <f t="shared" ref="QVS335:QVV335" si="3713">QVS302+QVS315+QVS328</f>
        <v>0</v>
      </c>
      <c r="QVT335" s="535">
        <f t="shared" si="3713"/>
        <v>0</v>
      </c>
      <c r="QVU335" s="535">
        <f t="shared" si="3713"/>
        <v>0</v>
      </c>
      <c r="QVV335" s="535">
        <f t="shared" si="3713"/>
        <v>0</v>
      </c>
      <c r="QVW335" s="2"/>
      <c r="QVX335" s="402"/>
      <c r="QVY335" s="533" t="s">
        <v>288</v>
      </c>
      <c r="QVZ335" s="2"/>
      <c r="QWA335" s="535">
        <f t="shared" ref="QWA335:QWD335" si="3714">QWA302+QWA315+QWA328</f>
        <v>0</v>
      </c>
      <c r="QWB335" s="535">
        <f t="shared" si="3714"/>
        <v>0</v>
      </c>
      <c r="QWC335" s="535">
        <f t="shared" si="3714"/>
        <v>0</v>
      </c>
      <c r="QWD335" s="535">
        <f t="shared" si="3714"/>
        <v>0</v>
      </c>
      <c r="QWE335" s="2"/>
      <c r="QWF335" s="402"/>
      <c r="QWG335" s="533" t="s">
        <v>288</v>
      </c>
      <c r="QWH335" s="2"/>
      <c r="QWI335" s="535">
        <f t="shared" ref="QWI335:QWL335" si="3715">QWI302+QWI315+QWI328</f>
        <v>0</v>
      </c>
      <c r="QWJ335" s="535">
        <f t="shared" si="3715"/>
        <v>0</v>
      </c>
      <c r="QWK335" s="535">
        <f t="shared" si="3715"/>
        <v>0</v>
      </c>
      <c r="QWL335" s="535">
        <f t="shared" si="3715"/>
        <v>0</v>
      </c>
      <c r="QWM335" s="2"/>
      <c r="QWN335" s="402"/>
      <c r="QWO335" s="533" t="s">
        <v>288</v>
      </c>
      <c r="QWP335" s="2"/>
      <c r="QWQ335" s="535">
        <f t="shared" ref="QWQ335:QWT335" si="3716">QWQ302+QWQ315+QWQ328</f>
        <v>0</v>
      </c>
      <c r="QWR335" s="535">
        <f t="shared" si="3716"/>
        <v>0</v>
      </c>
      <c r="QWS335" s="535">
        <f t="shared" si="3716"/>
        <v>0</v>
      </c>
      <c r="QWT335" s="535">
        <f t="shared" si="3716"/>
        <v>0</v>
      </c>
      <c r="QWU335" s="2"/>
      <c r="QWV335" s="402"/>
      <c r="QWW335" s="533" t="s">
        <v>288</v>
      </c>
      <c r="QWX335" s="2"/>
      <c r="QWY335" s="535">
        <f t="shared" ref="QWY335:QXB335" si="3717">QWY302+QWY315+QWY328</f>
        <v>0</v>
      </c>
      <c r="QWZ335" s="535">
        <f t="shared" si="3717"/>
        <v>0</v>
      </c>
      <c r="QXA335" s="535">
        <f t="shared" si="3717"/>
        <v>0</v>
      </c>
      <c r="QXB335" s="535">
        <f t="shared" si="3717"/>
        <v>0</v>
      </c>
      <c r="QXC335" s="2"/>
      <c r="QXD335" s="402"/>
      <c r="QXE335" s="533" t="s">
        <v>288</v>
      </c>
      <c r="QXF335" s="2"/>
      <c r="QXG335" s="535">
        <f t="shared" ref="QXG335:QXJ335" si="3718">QXG302+QXG315+QXG328</f>
        <v>0</v>
      </c>
      <c r="QXH335" s="535">
        <f t="shared" si="3718"/>
        <v>0</v>
      </c>
      <c r="QXI335" s="535">
        <f t="shared" si="3718"/>
        <v>0</v>
      </c>
      <c r="QXJ335" s="535">
        <f t="shared" si="3718"/>
        <v>0</v>
      </c>
      <c r="QXK335" s="2"/>
      <c r="QXL335" s="402"/>
      <c r="QXM335" s="533" t="s">
        <v>288</v>
      </c>
      <c r="QXN335" s="2"/>
      <c r="QXO335" s="535">
        <f t="shared" ref="QXO335:QXR335" si="3719">QXO302+QXO315+QXO328</f>
        <v>0</v>
      </c>
      <c r="QXP335" s="535">
        <f t="shared" si="3719"/>
        <v>0</v>
      </c>
      <c r="QXQ335" s="535">
        <f t="shared" si="3719"/>
        <v>0</v>
      </c>
      <c r="QXR335" s="535">
        <f t="shared" si="3719"/>
        <v>0</v>
      </c>
      <c r="QXS335" s="2"/>
      <c r="QXT335" s="402"/>
      <c r="QXU335" s="533" t="s">
        <v>288</v>
      </c>
      <c r="QXV335" s="2"/>
      <c r="QXW335" s="535">
        <f t="shared" ref="QXW335:QXZ335" si="3720">QXW302+QXW315+QXW328</f>
        <v>0</v>
      </c>
      <c r="QXX335" s="535">
        <f t="shared" si="3720"/>
        <v>0</v>
      </c>
      <c r="QXY335" s="535">
        <f t="shared" si="3720"/>
        <v>0</v>
      </c>
      <c r="QXZ335" s="535">
        <f t="shared" si="3720"/>
        <v>0</v>
      </c>
      <c r="QYA335" s="2"/>
      <c r="QYB335" s="402"/>
      <c r="QYC335" s="533" t="s">
        <v>288</v>
      </c>
      <c r="QYD335" s="2"/>
      <c r="QYE335" s="535">
        <f t="shared" ref="QYE335:QYH335" si="3721">QYE302+QYE315+QYE328</f>
        <v>0</v>
      </c>
      <c r="QYF335" s="535">
        <f t="shared" si="3721"/>
        <v>0</v>
      </c>
      <c r="QYG335" s="535">
        <f t="shared" si="3721"/>
        <v>0</v>
      </c>
      <c r="QYH335" s="535">
        <f t="shared" si="3721"/>
        <v>0</v>
      </c>
      <c r="QYI335" s="2"/>
      <c r="QYJ335" s="402"/>
      <c r="QYK335" s="533" t="s">
        <v>288</v>
      </c>
      <c r="QYL335" s="2"/>
      <c r="QYM335" s="535">
        <f t="shared" ref="QYM335:QYP335" si="3722">QYM302+QYM315+QYM328</f>
        <v>0</v>
      </c>
      <c r="QYN335" s="535">
        <f t="shared" si="3722"/>
        <v>0</v>
      </c>
      <c r="QYO335" s="535">
        <f t="shared" si="3722"/>
        <v>0</v>
      </c>
      <c r="QYP335" s="535">
        <f t="shared" si="3722"/>
        <v>0</v>
      </c>
      <c r="QYQ335" s="2"/>
      <c r="QYR335" s="402"/>
      <c r="QYS335" s="533" t="s">
        <v>288</v>
      </c>
      <c r="QYT335" s="2"/>
      <c r="QYU335" s="535">
        <f t="shared" ref="QYU335:QYX335" si="3723">QYU302+QYU315+QYU328</f>
        <v>0</v>
      </c>
      <c r="QYV335" s="535">
        <f t="shared" si="3723"/>
        <v>0</v>
      </c>
      <c r="QYW335" s="535">
        <f t="shared" si="3723"/>
        <v>0</v>
      </c>
      <c r="QYX335" s="535">
        <f t="shared" si="3723"/>
        <v>0</v>
      </c>
      <c r="QYY335" s="2"/>
      <c r="QYZ335" s="402"/>
      <c r="QZA335" s="533" t="s">
        <v>288</v>
      </c>
      <c r="QZB335" s="2"/>
      <c r="QZC335" s="535">
        <f t="shared" ref="QZC335:QZF335" si="3724">QZC302+QZC315+QZC328</f>
        <v>0</v>
      </c>
      <c r="QZD335" s="535">
        <f t="shared" si="3724"/>
        <v>0</v>
      </c>
      <c r="QZE335" s="535">
        <f t="shared" si="3724"/>
        <v>0</v>
      </c>
      <c r="QZF335" s="535">
        <f t="shared" si="3724"/>
        <v>0</v>
      </c>
      <c r="QZG335" s="2"/>
      <c r="QZH335" s="402"/>
      <c r="QZI335" s="533" t="s">
        <v>288</v>
      </c>
      <c r="QZJ335" s="2"/>
      <c r="QZK335" s="535">
        <f t="shared" ref="QZK335:QZN335" si="3725">QZK302+QZK315+QZK328</f>
        <v>0</v>
      </c>
      <c r="QZL335" s="535">
        <f t="shared" si="3725"/>
        <v>0</v>
      </c>
      <c r="QZM335" s="535">
        <f t="shared" si="3725"/>
        <v>0</v>
      </c>
      <c r="QZN335" s="535">
        <f t="shared" si="3725"/>
        <v>0</v>
      </c>
      <c r="QZO335" s="2"/>
      <c r="QZP335" s="402"/>
      <c r="QZQ335" s="533" t="s">
        <v>288</v>
      </c>
      <c r="QZR335" s="2"/>
      <c r="QZS335" s="535">
        <f t="shared" ref="QZS335:QZV335" si="3726">QZS302+QZS315+QZS328</f>
        <v>0</v>
      </c>
      <c r="QZT335" s="535">
        <f t="shared" si="3726"/>
        <v>0</v>
      </c>
      <c r="QZU335" s="535">
        <f t="shared" si="3726"/>
        <v>0</v>
      </c>
      <c r="QZV335" s="535">
        <f t="shared" si="3726"/>
        <v>0</v>
      </c>
      <c r="QZW335" s="2"/>
      <c r="QZX335" s="402"/>
      <c r="QZY335" s="533" t="s">
        <v>288</v>
      </c>
      <c r="QZZ335" s="2"/>
      <c r="RAA335" s="535">
        <f t="shared" ref="RAA335:RAD335" si="3727">RAA302+RAA315+RAA328</f>
        <v>0</v>
      </c>
      <c r="RAB335" s="535">
        <f t="shared" si="3727"/>
        <v>0</v>
      </c>
      <c r="RAC335" s="535">
        <f t="shared" si="3727"/>
        <v>0</v>
      </c>
      <c r="RAD335" s="535">
        <f t="shared" si="3727"/>
        <v>0</v>
      </c>
      <c r="RAE335" s="2"/>
      <c r="RAF335" s="402"/>
      <c r="RAG335" s="533" t="s">
        <v>288</v>
      </c>
      <c r="RAH335" s="2"/>
      <c r="RAI335" s="535">
        <f t="shared" ref="RAI335:RAL335" si="3728">RAI302+RAI315+RAI328</f>
        <v>0</v>
      </c>
      <c r="RAJ335" s="535">
        <f t="shared" si="3728"/>
        <v>0</v>
      </c>
      <c r="RAK335" s="535">
        <f t="shared" si="3728"/>
        <v>0</v>
      </c>
      <c r="RAL335" s="535">
        <f t="shared" si="3728"/>
        <v>0</v>
      </c>
      <c r="RAM335" s="2"/>
      <c r="RAN335" s="402"/>
      <c r="RAO335" s="533" t="s">
        <v>288</v>
      </c>
      <c r="RAP335" s="2"/>
      <c r="RAQ335" s="535">
        <f t="shared" ref="RAQ335:RAT335" si="3729">RAQ302+RAQ315+RAQ328</f>
        <v>0</v>
      </c>
      <c r="RAR335" s="535">
        <f t="shared" si="3729"/>
        <v>0</v>
      </c>
      <c r="RAS335" s="535">
        <f t="shared" si="3729"/>
        <v>0</v>
      </c>
      <c r="RAT335" s="535">
        <f t="shared" si="3729"/>
        <v>0</v>
      </c>
      <c r="RAU335" s="2"/>
      <c r="RAV335" s="402"/>
      <c r="RAW335" s="533" t="s">
        <v>288</v>
      </c>
      <c r="RAX335" s="2"/>
      <c r="RAY335" s="535">
        <f t="shared" ref="RAY335:RBB335" si="3730">RAY302+RAY315+RAY328</f>
        <v>0</v>
      </c>
      <c r="RAZ335" s="535">
        <f t="shared" si="3730"/>
        <v>0</v>
      </c>
      <c r="RBA335" s="535">
        <f t="shared" si="3730"/>
        <v>0</v>
      </c>
      <c r="RBB335" s="535">
        <f t="shared" si="3730"/>
        <v>0</v>
      </c>
      <c r="RBC335" s="2"/>
      <c r="RBD335" s="402"/>
      <c r="RBE335" s="533" t="s">
        <v>288</v>
      </c>
      <c r="RBF335" s="2"/>
      <c r="RBG335" s="535">
        <f t="shared" ref="RBG335:RBJ335" si="3731">RBG302+RBG315+RBG328</f>
        <v>0</v>
      </c>
      <c r="RBH335" s="535">
        <f t="shared" si="3731"/>
        <v>0</v>
      </c>
      <c r="RBI335" s="535">
        <f t="shared" si="3731"/>
        <v>0</v>
      </c>
      <c r="RBJ335" s="535">
        <f t="shared" si="3731"/>
        <v>0</v>
      </c>
      <c r="RBK335" s="2"/>
      <c r="RBL335" s="402"/>
      <c r="RBM335" s="533" t="s">
        <v>288</v>
      </c>
      <c r="RBN335" s="2"/>
      <c r="RBO335" s="535">
        <f t="shared" ref="RBO335:RBR335" si="3732">RBO302+RBO315+RBO328</f>
        <v>0</v>
      </c>
      <c r="RBP335" s="535">
        <f t="shared" si="3732"/>
        <v>0</v>
      </c>
      <c r="RBQ335" s="535">
        <f t="shared" si="3732"/>
        <v>0</v>
      </c>
      <c r="RBR335" s="535">
        <f t="shared" si="3732"/>
        <v>0</v>
      </c>
      <c r="RBS335" s="2"/>
      <c r="RBT335" s="402"/>
      <c r="RBU335" s="533" t="s">
        <v>288</v>
      </c>
      <c r="RBV335" s="2"/>
      <c r="RBW335" s="535">
        <f t="shared" ref="RBW335:RBZ335" si="3733">RBW302+RBW315+RBW328</f>
        <v>0</v>
      </c>
      <c r="RBX335" s="535">
        <f t="shared" si="3733"/>
        <v>0</v>
      </c>
      <c r="RBY335" s="535">
        <f t="shared" si="3733"/>
        <v>0</v>
      </c>
      <c r="RBZ335" s="535">
        <f t="shared" si="3733"/>
        <v>0</v>
      </c>
      <c r="RCA335" s="2"/>
      <c r="RCB335" s="402"/>
      <c r="RCC335" s="533" t="s">
        <v>288</v>
      </c>
      <c r="RCD335" s="2"/>
      <c r="RCE335" s="535">
        <f t="shared" ref="RCE335:RCH335" si="3734">RCE302+RCE315+RCE328</f>
        <v>0</v>
      </c>
      <c r="RCF335" s="535">
        <f t="shared" si="3734"/>
        <v>0</v>
      </c>
      <c r="RCG335" s="535">
        <f t="shared" si="3734"/>
        <v>0</v>
      </c>
      <c r="RCH335" s="535">
        <f t="shared" si="3734"/>
        <v>0</v>
      </c>
      <c r="RCI335" s="2"/>
      <c r="RCJ335" s="402"/>
      <c r="RCK335" s="533" t="s">
        <v>288</v>
      </c>
      <c r="RCL335" s="2"/>
      <c r="RCM335" s="535">
        <f t="shared" ref="RCM335:RCP335" si="3735">RCM302+RCM315+RCM328</f>
        <v>0</v>
      </c>
      <c r="RCN335" s="535">
        <f t="shared" si="3735"/>
        <v>0</v>
      </c>
      <c r="RCO335" s="535">
        <f t="shared" si="3735"/>
        <v>0</v>
      </c>
      <c r="RCP335" s="535">
        <f t="shared" si="3735"/>
        <v>0</v>
      </c>
      <c r="RCQ335" s="2"/>
      <c r="RCR335" s="402"/>
      <c r="RCS335" s="533" t="s">
        <v>288</v>
      </c>
      <c r="RCT335" s="2"/>
      <c r="RCU335" s="535">
        <f t="shared" ref="RCU335:RCX335" si="3736">RCU302+RCU315+RCU328</f>
        <v>0</v>
      </c>
      <c r="RCV335" s="535">
        <f t="shared" si="3736"/>
        <v>0</v>
      </c>
      <c r="RCW335" s="535">
        <f t="shared" si="3736"/>
        <v>0</v>
      </c>
      <c r="RCX335" s="535">
        <f t="shared" si="3736"/>
        <v>0</v>
      </c>
      <c r="RCY335" s="2"/>
      <c r="RCZ335" s="402"/>
      <c r="RDA335" s="533" t="s">
        <v>288</v>
      </c>
      <c r="RDB335" s="2"/>
      <c r="RDC335" s="535">
        <f t="shared" ref="RDC335:RDF335" si="3737">RDC302+RDC315+RDC328</f>
        <v>0</v>
      </c>
      <c r="RDD335" s="535">
        <f t="shared" si="3737"/>
        <v>0</v>
      </c>
      <c r="RDE335" s="535">
        <f t="shared" si="3737"/>
        <v>0</v>
      </c>
      <c r="RDF335" s="535">
        <f t="shared" si="3737"/>
        <v>0</v>
      </c>
      <c r="RDG335" s="2"/>
      <c r="RDH335" s="402"/>
      <c r="RDI335" s="533" t="s">
        <v>288</v>
      </c>
      <c r="RDJ335" s="2"/>
      <c r="RDK335" s="535">
        <f t="shared" ref="RDK335:RDN335" si="3738">RDK302+RDK315+RDK328</f>
        <v>0</v>
      </c>
      <c r="RDL335" s="535">
        <f t="shared" si="3738"/>
        <v>0</v>
      </c>
      <c r="RDM335" s="535">
        <f t="shared" si="3738"/>
        <v>0</v>
      </c>
      <c r="RDN335" s="535">
        <f t="shared" si="3738"/>
        <v>0</v>
      </c>
      <c r="RDO335" s="2"/>
      <c r="RDP335" s="402"/>
      <c r="RDQ335" s="533" t="s">
        <v>288</v>
      </c>
      <c r="RDR335" s="2"/>
      <c r="RDS335" s="535">
        <f t="shared" ref="RDS335:RDV335" si="3739">RDS302+RDS315+RDS328</f>
        <v>0</v>
      </c>
      <c r="RDT335" s="535">
        <f t="shared" si="3739"/>
        <v>0</v>
      </c>
      <c r="RDU335" s="535">
        <f t="shared" si="3739"/>
        <v>0</v>
      </c>
      <c r="RDV335" s="535">
        <f t="shared" si="3739"/>
        <v>0</v>
      </c>
      <c r="RDW335" s="2"/>
      <c r="RDX335" s="402"/>
      <c r="RDY335" s="533" t="s">
        <v>288</v>
      </c>
      <c r="RDZ335" s="2"/>
      <c r="REA335" s="535">
        <f t="shared" ref="REA335:RED335" si="3740">REA302+REA315+REA328</f>
        <v>0</v>
      </c>
      <c r="REB335" s="535">
        <f t="shared" si="3740"/>
        <v>0</v>
      </c>
      <c r="REC335" s="535">
        <f t="shared" si="3740"/>
        <v>0</v>
      </c>
      <c r="RED335" s="535">
        <f t="shared" si="3740"/>
        <v>0</v>
      </c>
      <c r="REE335" s="2"/>
      <c r="REF335" s="402"/>
      <c r="REG335" s="533" t="s">
        <v>288</v>
      </c>
      <c r="REH335" s="2"/>
      <c r="REI335" s="535">
        <f t="shared" ref="REI335:REL335" si="3741">REI302+REI315+REI328</f>
        <v>0</v>
      </c>
      <c r="REJ335" s="535">
        <f t="shared" si="3741"/>
        <v>0</v>
      </c>
      <c r="REK335" s="535">
        <f t="shared" si="3741"/>
        <v>0</v>
      </c>
      <c r="REL335" s="535">
        <f t="shared" si="3741"/>
        <v>0</v>
      </c>
      <c r="REM335" s="2"/>
      <c r="REN335" s="402"/>
      <c r="REO335" s="533" t="s">
        <v>288</v>
      </c>
      <c r="REP335" s="2"/>
      <c r="REQ335" s="535">
        <f t="shared" ref="REQ335:RET335" si="3742">REQ302+REQ315+REQ328</f>
        <v>0</v>
      </c>
      <c r="RER335" s="535">
        <f t="shared" si="3742"/>
        <v>0</v>
      </c>
      <c r="RES335" s="535">
        <f t="shared" si="3742"/>
        <v>0</v>
      </c>
      <c r="RET335" s="535">
        <f t="shared" si="3742"/>
        <v>0</v>
      </c>
      <c r="REU335" s="2"/>
      <c r="REV335" s="402"/>
      <c r="REW335" s="533" t="s">
        <v>288</v>
      </c>
      <c r="REX335" s="2"/>
      <c r="REY335" s="535">
        <f t="shared" ref="REY335:RFB335" si="3743">REY302+REY315+REY328</f>
        <v>0</v>
      </c>
      <c r="REZ335" s="535">
        <f t="shared" si="3743"/>
        <v>0</v>
      </c>
      <c r="RFA335" s="535">
        <f t="shared" si="3743"/>
        <v>0</v>
      </c>
      <c r="RFB335" s="535">
        <f t="shared" si="3743"/>
        <v>0</v>
      </c>
      <c r="RFC335" s="2"/>
      <c r="RFD335" s="402"/>
      <c r="RFE335" s="533" t="s">
        <v>288</v>
      </c>
      <c r="RFF335" s="2"/>
      <c r="RFG335" s="535">
        <f t="shared" ref="RFG335:RFJ335" si="3744">RFG302+RFG315+RFG328</f>
        <v>0</v>
      </c>
      <c r="RFH335" s="535">
        <f t="shared" si="3744"/>
        <v>0</v>
      </c>
      <c r="RFI335" s="535">
        <f t="shared" si="3744"/>
        <v>0</v>
      </c>
      <c r="RFJ335" s="535">
        <f t="shared" si="3744"/>
        <v>0</v>
      </c>
      <c r="RFK335" s="2"/>
      <c r="RFL335" s="402"/>
      <c r="RFM335" s="533" t="s">
        <v>288</v>
      </c>
      <c r="RFN335" s="2"/>
      <c r="RFO335" s="535">
        <f t="shared" ref="RFO335:RFR335" si="3745">RFO302+RFO315+RFO328</f>
        <v>0</v>
      </c>
      <c r="RFP335" s="535">
        <f t="shared" si="3745"/>
        <v>0</v>
      </c>
      <c r="RFQ335" s="535">
        <f t="shared" si="3745"/>
        <v>0</v>
      </c>
      <c r="RFR335" s="535">
        <f t="shared" si="3745"/>
        <v>0</v>
      </c>
      <c r="RFS335" s="2"/>
      <c r="RFT335" s="402"/>
      <c r="RFU335" s="533" t="s">
        <v>288</v>
      </c>
      <c r="RFV335" s="2"/>
      <c r="RFW335" s="535">
        <f t="shared" ref="RFW335:RFZ335" si="3746">RFW302+RFW315+RFW328</f>
        <v>0</v>
      </c>
      <c r="RFX335" s="535">
        <f t="shared" si="3746"/>
        <v>0</v>
      </c>
      <c r="RFY335" s="535">
        <f t="shared" si="3746"/>
        <v>0</v>
      </c>
      <c r="RFZ335" s="535">
        <f t="shared" si="3746"/>
        <v>0</v>
      </c>
      <c r="RGA335" s="2"/>
      <c r="RGB335" s="402"/>
      <c r="RGC335" s="533" t="s">
        <v>288</v>
      </c>
      <c r="RGD335" s="2"/>
      <c r="RGE335" s="535">
        <f t="shared" ref="RGE335:RGH335" si="3747">RGE302+RGE315+RGE328</f>
        <v>0</v>
      </c>
      <c r="RGF335" s="535">
        <f t="shared" si="3747"/>
        <v>0</v>
      </c>
      <c r="RGG335" s="535">
        <f t="shared" si="3747"/>
        <v>0</v>
      </c>
      <c r="RGH335" s="535">
        <f t="shared" si="3747"/>
        <v>0</v>
      </c>
      <c r="RGI335" s="2"/>
      <c r="RGJ335" s="402"/>
      <c r="RGK335" s="533" t="s">
        <v>288</v>
      </c>
      <c r="RGL335" s="2"/>
      <c r="RGM335" s="535">
        <f t="shared" ref="RGM335:RGP335" si="3748">RGM302+RGM315+RGM328</f>
        <v>0</v>
      </c>
      <c r="RGN335" s="535">
        <f t="shared" si="3748"/>
        <v>0</v>
      </c>
      <c r="RGO335" s="535">
        <f t="shared" si="3748"/>
        <v>0</v>
      </c>
      <c r="RGP335" s="535">
        <f t="shared" si="3748"/>
        <v>0</v>
      </c>
      <c r="RGQ335" s="2"/>
      <c r="RGR335" s="402"/>
      <c r="RGS335" s="533" t="s">
        <v>288</v>
      </c>
      <c r="RGT335" s="2"/>
      <c r="RGU335" s="535">
        <f t="shared" ref="RGU335:RGX335" si="3749">RGU302+RGU315+RGU328</f>
        <v>0</v>
      </c>
      <c r="RGV335" s="535">
        <f t="shared" si="3749"/>
        <v>0</v>
      </c>
      <c r="RGW335" s="535">
        <f t="shared" si="3749"/>
        <v>0</v>
      </c>
      <c r="RGX335" s="535">
        <f t="shared" si="3749"/>
        <v>0</v>
      </c>
      <c r="RGY335" s="2"/>
      <c r="RGZ335" s="402"/>
      <c r="RHA335" s="533" t="s">
        <v>288</v>
      </c>
      <c r="RHB335" s="2"/>
      <c r="RHC335" s="535">
        <f t="shared" ref="RHC335:RHF335" si="3750">RHC302+RHC315+RHC328</f>
        <v>0</v>
      </c>
      <c r="RHD335" s="535">
        <f t="shared" si="3750"/>
        <v>0</v>
      </c>
      <c r="RHE335" s="535">
        <f t="shared" si="3750"/>
        <v>0</v>
      </c>
      <c r="RHF335" s="535">
        <f t="shared" si="3750"/>
        <v>0</v>
      </c>
      <c r="RHG335" s="2"/>
      <c r="RHH335" s="402"/>
      <c r="RHI335" s="533" t="s">
        <v>288</v>
      </c>
      <c r="RHJ335" s="2"/>
      <c r="RHK335" s="535">
        <f t="shared" ref="RHK335:RHN335" si="3751">RHK302+RHK315+RHK328</f>
        <v>0</v>
      </c>
      <c r="RHL335" s="535">
        <f t="shared" si="3751"/>
        <v>0</v>
      </c>
      <c r="RHM335" s="535">
        <f t="shared" si="3751"/>
        <v>0</v>
      </c>
      <c r="RHN335" s="535">
        <f t="shared" si="3751"/>
        <v>0</v>
      </c>
      <c r="RHO335" s="2"/>
      <c r="RHP335" s="402"/>
      <c r="RHQ335" s="533" t="s">
        <v>288</v>
      </c>
      <c r="RHR335" s="2"/>
      <c r="RHS335" s="535">
        <f t="shared" ref="RHS335:RHV335" si="3752">RHS302+RHS315+RHS328</f>
        <v>0</v>
      </c>
      <c r="RHT335" s="535">
        <f t="shared" si="3752"/>
        <v>0</v>
      </c>
      <c r="RHU335" s="535">
        <f t="shared" si="3752"/>
        <v>0</v>
      </c>
      <c r="RHV335" s="535">
        <f t="shared" si="3752"/>
        <v>0</v>
      </c>
      <c r="RHW335" s="2"/>
      <c r="RHX335" s="402"/>
      <c r="RHY335" s="533" t="s">
        <v>288</v>
      </c>
      <c r="RHZ335" s="2"/>
      <c r="RIA335" s="535">
        <f t="shared" ref="RIA335:RID335" si="3753">RIA302+RIA315+RIA328</f>
        <v>0</v>
      </c>
      <c r="RIB335" s="535">
        <f t="shared" si="3753"/>
        <v>0</v>
      </c>
      <c r="RIC335" s="535">
        <f t="shared" si="3753"/>
        <v>0</v>
      </c>
      <c r="RID335" s="535">
        <f t="shared" si="3753"/>
        <v>0</v>
      </c>
      <c r="RIE335" s="2"/>
      <c r="RIF335" s="402"/>
      <c r="RIG335" s="533" t="s">
        <v>288</v>
      </c>
      <c r="RIH335" s="2"/>
      <c r="RII335" s="535">
        <f t="shared" ref="RII335:RIL335" si="3754">RII302+RII315+RII328</f>
        <v>0</v>
      </c>
      <c r="RIJ335" s="535">
        <f t="shared" si="3754"/>
        <v>0</v>
      </c>
      <c r="RIK335" s="535">
        <f t="shared" si="3754"/>
        <v>0</v>
      </c>
      <c r="RIL335" s="535">
        <f t="shared" si="3754"/>
        <v>0</v>
      </c>
      <c r="RIM335" s="2"/>
      <c r="RIN335" s="402"/>
      <c r="RIO335" s="533" t="s">
        <v>288</v>
      </c>
      <c r="RIP335" s="2"/>
      <c r="RIQ335" s="535">
        <f t="shared" ref="RIQ335:RIT335" si="3755">RIQ302+RIQ315+RIQ328</f>
        <v>0</v>
      </c>
      <c r="RIR335" s="535">
        <f t="shared" si="3755"/>
        <v>0</v>
      </c>
      <c r="RIS335" s="535">
        <f t="shared" si="3755"/>
        <v>0</v>
      </c>
      <c r="RIT335" s="535">
        <f t="shared" si="3755"/>
        <v>0</v>
      </c>
      <c r="RIU335" s="2"/>
      <c r="RIV335" s="402"/>
      <c r="RIW335" s="533" t="s">
        <v>288</v>
      </c>
      <c r="RIX335" s="2"/>
      <c r="RIY335" s="535">
        <f t="shared" ref="RIY335:RJB335" si="3756">RIY302+RIY315+RIY328</f>
        <v>0</v>
      </c>
      <c r="RIZ335" s="535">
        <f t="shared" si="3756"/>
        <v>0</v>
      </c>
      <c r="RJA335" s="535">
        <f t="shared" si="3756"/>
        <v>0</v>
      </c>
      <c r="RJB335" s="535">
        <f t="shared" si="3756"/>
        <v>0</v>
      </c>
      <c r="RJC335" s="2"/>
      <c r="RJD335" s="402"/>
      <c r="RJE335" s="533" t="s">
        <v>288</v>
      </c>
      <c r="RJF335" s="2"/>
      <c r="RJG335" s="535">
        <f t="shared" ref="RJG335:RJJ335" si="3757">RJG302+RJG315+RJG328</f>
        <v>0</v>
      </c>
      <c r="RJH335" s="535">
        <f t="shared" si="3757"/>
        <v>0</v>
      </c>
      <c r="RJI335" s="535">
        <f t="shared" si="3757"/>
        <v>0</v>
      </c>
      <c r="RJJ335" s="535">
        <f t="shared" si="3757"/>
        <v>0</v>
      </c>
      <c r="RJK335" s="2"/>
      <c r="RJL335" s="402"/>
      <c r="RJM335" s="533" t="s">
        <v>288</v>
      </c>
      <c r="RJN335" s="2"/>
      <c r="RJO335" s="535">
        <f t="shared" ref="RJO335:RJR335" si="3758">RJO302+RJO315+RJO328</f>
        <v>0</v>
      </c>
      <c r="RJP335" s="535">
        <f t="shared" si="3758"/>
        <v>0</v>
      </c>
      <c r="RJQ335" s="535">
        <f t="shared" si="3758"/>
        <v>0</v>
      </c>
      <c r="RJR335" s="535">
        <f t="shared" si="3758"/>
        <v>0</v>
      </c>
      <c r="RJS335" s="2"/>
      <c r="RJT335" s="402"/>
      <c r="RJU335" s="533" t="s">
        <v>288</v>
      </c>
      <c r="RJV335" s="2"/>
      <c r="RJW335" s="535">
        <f t="shared" ref="RJW335:RJZ335" si="3759">RJW302+RJW315+RJW328</f>
        <v>0</v>
      </c>
      <c r="RJX335" s="535">
        <f t="shared" si="3759"/>
        <v>0</v>
      </c>
      <c r="RJY335" s="535">
        <f t="shared" si="3759"/>
        <v>0</v>
      </c>
      <c r="RJZ335" s="535">
        <f t="shared" si="3759"/>
        <v>0</v>
      </c>
      <c r="RKA335" s="2"/>
      <c r="RKB335" s="402"/>
      <c r="RKC335" s="533" t="s">
        <v>288</v>
      </c>
      <c r="RKD335" s="2"/>
      <c r="RKE335" s="535">
        <f t="shared" ref="RKE335:RKH335" si="3760">RKE302+RKE315+RKE328</f>
        <v>0</v>
      </c>
      <c r="RKF335" s="535">
        <f t="shared" si="3760"/>
        <v>0</v>
      </c>
      <c r="RKG335" s="535">
        <f t="shared" si="3760"/>
        <v>0</v>
      </c>
      <c r="RKH335" s="535">
        <f t="shared" si="3760"/>
        <v>0</v>
      </c>
      <c r="RKI335" s="2"/>
      <c r="RKJ335" s="402"/>
      <c r="RKK335" s="533" t="s">
        <v>288</v>
      </c>
      <c r="RKL335" s="2"/>
      <c r="RKM335" s="535">
        <f t="shared" ref="RKM335:RKP335" si="3761">RKM302+RKM315+RKM328</f>
        <v>0</v>
      </c>
      <c r="RKN335" s="535">
        <f t="shared" si="3761"/>
        <v>0</v>
      </c>
      <c r="RKO335" s="535">
        <f t="shared" si="3761"/>
        <v>0</v>
      </c>
      <c r="RKP335" s="535">
        <f t="shared" si="3761"/>
        <v>0</v>
      </c>
      <c r="RKQ335" s="2"/>
      <c r="RKR335" s="402"/>
      <c r="RKS335" s="533" t="s">
        <v>288</v>
      </c>
      <c r="RKT335" s="2"/>
      <c r="RKU335" s="535">
        <f t="shared" ref="RKU335:RKX335" si="3762">RKU302+RKU315+RKU328</f>
        <v>0</v>
      </c>
      <c r="RKV335" s="535">
        <f t="shared" si="3762"/>
        <v>0</v>
      </c>
      <c r="RKW335" s="535">
        <f t="shared" si="3762"/>
        <v>0</v>
      </c>
      <c r="RKX335" s="535">
        <f t="shared" si="3762"/>
        <v>0</v>
      </c>
      <c r="RKY335" s="2"/>
      <c r="RKZ335" s="402"/>
      <c r="RLA335" s="533" t="s">
        <v>288</v>
      </c>
      <c r="RLB335" s="2"/>
      <c r="RLC335" s="535">
        <f t="shared" ref="RLC335:RLF335" si="3763">RLC302+RLC315+RLC328</f>
        <v>0</v>
      </c>
      <c r="RLD335" s="535">
        <f t="shared" si="3763"/>
        <v>0</v>
      </c>
      <c r="RLE335" s="535">
        <f t="shared" si="3763"/>
        <v>0</v>
      </c>
      <c r="RLF335" s="535">
        <f t="shared" si="3763"/>
        <v>0</v>
      </c>
      <c r="RLG335" s="2"/>
      <c r="RLH335" s="402"/>
      <c r="RLI335" s="533" t="s">
        <v>288</v>
      </c>
      <c r="RLJ335" s="2"/>
      <c r="RLK335" s="535">
        <f t="shared" ref="RLK335:RLN335" si="3764">RLK302+RLK315+RLK328</f>
        <v>0</v>
      </c>
      <c r="RLL335" s="535">
        <f t="shared" si="3764"/>
        <v>0</v>
      </c>
      <c r="RLM335" s="535">
        <f t="shared" si="3764"/>
        <v>0</v>
      </c>
      <c r="RLN335" s="535">
        <f t="shared" si="3764"/>
        <v>0</v>
      </c>
      <c r="RLO335" s="2"/>
      <c r="RLP335" s="402"/>
      <c r="RLQ335" s="533" t="s">
        <v>288</v>
      </c>
      <c r="RLR335" s="2"/>
      <c r="RLS335" s="535">
        <f t="shared" ref="RLS335:RLV335" si="3765">RLS302+RLS315+RLS328</f>
        <v>0</v>
      </c>
      <c r="RLT335" s="535">
        <f t="shared" si="3765"/>
        <v>0</v>
      </c>
      <c r="RLU335" s="535">
        <f t="shared" si="3765"/>
        <v>0</v>
      </c>
      <c r="RLV335" s="535">
        <f t="shared" si="3765"/>
        <v>0</v>
      </c>
      <c r="RLW335" s="2"/>
      <c r="RLX335" s="402"/>
      <c r="RLY335" s="533" t="s">
        <v>288</v>
      </c>
      <c r="RLZ335" s="2"/>
      <c r="RMA335" s="535">
        <f t="shared" ref="RMA335:RMD335" si="3766">RMA302+RMA315+RMA328</f>
        <v>0</v>
      </c>
      <c r="RMB335" s="535">
        <f t="shared" si="3766"/>
        <v>0</v>
      </c>
      <c r="RMC335" s="535">
        <f t="shared" si="3766"/>
        <v>0</v>
      </c>
      <c r="RMD335" s="535">
        <f t="shared" si="3766"/>
        <v>0</v>
      </c>
      <c r="RME335" s="2"/>
      <c r="RMF335" s="402"/>
      <c r="RMG335" s="533" t="s">
        <v>288</v>
      </c>
      <c r="RMH335" s="2"/>
      <c r="RMI335" s="535">
        <f t="shared" ref="RMI335:RML335" si="3767">RMI302+RMI315+RMI328</f>
        <v>0</v>
      </c>
      <c r="RMJ335" s="535">
        <f t="shared" si="3767"/>
        <v>0</v>
      </c>
      <c r="RMK335" s="535">
        <f t="shared" si="3767"/>
        <v>0</v>
      </c>
      <c r="RML335" s="535">
        <f t="shared" si="3767"/>
        <v>0</v>
      </c>
      <c r="RMM335" s="2"/>
      <c r="RMN335" s="402"/>
      <c r="RMO335" s="533" t="s">
        <v>288</v>
      </c>
      <c r="RMP335" s="2"/>
      <c r="RMQ335" s="535">
        <f t="shared" ref="RMQ335:RMT335" si="3768">RMQ302+RMQ315+RMQ328</f>
        <v>0</v>
      </c>
      <c r="RMR335" s="535">
        <f t="shared" si="3768"/>
        <v>0</v>
      </c>
      <c r="RMS335" s="535">
        <f t="shared" si="3768"/>
        <v>0</v>
      </c>
      <c r="RMT335" s="535">
        <f t="shared" si="3768"/>
        <v>0</v>
      </c>
      <c r="RMU335" s="2"/>
      <c r="RMV335" s="402"/>
      <c r="RMW335" s="533" t="s">
        <v>288</v>
      </c>
      <c r="RMX335" s="2"/>
      <c r="RMY335" s="535">
        <f t="shared" ref="RMY335:RNB335" si="3769">RMY302+RMY315+RMY328</f>
        <v>0</v>
      </c>
      <c r="RMZ335" s="535">
        <f t="shared" si="3769"/>
        <v>0</v>
      </c>
      <c r="RNA335" s="535">
        <f t="shared" si="3769"/>
        <v>0</v>
      </c>
      <c r="RNB335" s="535">
        <f t="shared" si="3769"/>
        <v>0</v>
      </c>
      <c r="RNC335" s="2"/>
      <c r="RND335" s="402"/>
      <c r="RNE335" s="533" t="s">
        <v>288</v>
      </c>
      <c r="RNF335" s="2"/>
      <c r="RNG335" s="535">
        <f t="shared" ref="RNG335:RNJ335" si="3770">RNG302+RNG315+RNG328</f>
        <v>0</v>
      </c>
      <c r="RNH335" s="535">
        <f t="shared" si="3770"/>
        <v>0</v>
      </c>
      <c r="RNI335" s="535">
        <f t="shared" si="3770"/>
        <v>0</v>
      </c>
      <c r="RNJ335" s="535">
        <f t="shared" si="3770"/>
        <v>0</v>
      </c>
      <c r="RNK335" s="2"/>
      <c r="RNL335" s="402"/>
      <c r="RNM335" s="533" t="s">
        <v>288</v>
      </c>
      <c r="RNN335" s="2"/>
      <c r="RNO335" s="535">
        <f t="shared" ref="RNO335:RNR335" si="3771">RNO302+RNO315+RNO328</f>
        <v>0</v>
      </c>
      <c r="RNP335" s="535">
        <f t="shared" si="3771"/>
        <v>0</v>
      </c>
      <c r="RNQ335" s="535">
        <f t="shared" si="3771"/>
        <v>0</v>
      </c>
      <c r="RNR335" s="535">
        <f t="shared" si="3771"/>
        <v>0</v>
      </c>
      <c r="RNS335" s="2"/>
      <c r="RNT335" s="402"/>
      <c r="RNU335" s="533" t="s">
        <v>288</v>
      </c>
      <c r="RNV335" s="2"/>
      <c r="RNW335" s="535">
        <f t="shared" ref="RNW335:RNZ335" si="3772">RNW302+RNW315+RNW328</f>
        <v>0</v>
      </c>
      <c r="RNX335" s="535">
        <f t="shared" si="3772"/>
        <v>0</v>
      </c>
      <c r="RNY335" s="535">
        <f t="shared" si="3772"/>
        <v>0</v>
      </c>
      <c r="RNZ335" s="535">
        <f t="shared" si="3772"/>
        <v>0</v>
      </c>
      <c r="ROA335" s="2"/>
      <c r="ROB335" s="402"/>
      <c r="ROC335" s="533" t="s">
        <v>288</v>
      </c>
      <c r="ROD335" s="2"/>
      <c r="ROE335" s="535">
        <f t="shared" ref="ROE335:ROH335" si="3773">ROE302+ROE315+ROE328</f>
        <v>0</v>
      </c>
      <c r="ROF335" s="535">
        <f t="shared" si="3773"/>
        <v>0</v>
      </c>
      <c r="ROG335" s="535">
        <f t="shared" si="3773"/>
        <v>0</v>
      </c>
      <c r="ROH335" s="535">
        <f t="shared" si="3773"/>
        <v>0</v>
      </c>
      <c r="ROI335" s="2"/>
      <c r="ROJ335" s="402"/>
      <c r="ROK335" s="533" t="s">
        <v>288</v>
      </c>
      <c r="ROL335" s="2"/>
      <c r="ROM335" s="535">
        <f t="shared" ref="ROM335:ROP335" si="3774">ROM302+ROM315+ROM328</f>
        <v>0</v>
      </c>
      <c r="RON335" s="535">
        <f t="shared" si="3774"/>
        <v>0</v>
      </c>
      <c r="ROO335" s="535">
        <f t="shared" si="3774"/>
        <v>0</v>
      </c>
      <c r="ROP335" s="535">
        <f t="shared" si="3774"/>
        <v>0</v>
      </c>
      <c r="ROQ335" s="2"/>
      <c r="ROR335" s="402"/>
      <c r="ROS335" s="533" t="s">
        <v>288</v>
      </c>
      <c r="ROT335" s="2"/>
      <c r="ROU335" s="535">
        <f t="shared" ref="ROU335:ROX335" si="3775">ROU302+ROU315+ROU328</f>
        <v>0</v>
      </c>
      <c r="ROV335" s="535">
        <f t="shared" si="3775"/>
        <v>0</v>
      </c>
      <c r="ROW335" s="535">
        <f t="shared" si="3775"/>
        <v>0</v>
      </c>
      <c r="ROX335" s="535">
        <f t="shared" si="3775"/>
        <v>0</v>
      </c>
      <c r="ROY335" s="2"/>
      <c r="ROZ335" s="402"/>
      <c r="RPA335" s="533" t="s">
        <v>288</v>
      </c>
      <c r="RPB335" s="2"/>
      <c r="RPC335" s="535">
        <f t="shared" ref="RPC335:RPF335" si="3776">RPC302+RPC315+RPC328</f>
        <v>0</v>
      </c>
      <c r="RPD335" s="535">
        <f t="shared" si="3776"/>
        <v>0</v>
      </c>
      <c r="RPE335" s="535">
        <f t="shared" si="3776"/>
        <v>0</v>
      </c>
      <c r="RPF335" s="535">
        <f t="shared" si="3776"/>
        <v>0</v>
      </c>
      <c r="RPG335" s="2"/>
      <c r="RPH335" s="402"/>
      <c r="RPI335" s="533" t="s">
        <v>288</v>
      </c>
      <c r="RPJ335" s="2"/>
      <c r="RPK335" s="535">
        <f t="shared" ref="RPK335:RPN335" si="3777">RPK302+RPK315+RPK328</f>
        <v>0</v>
      </c>
      <c r="RPL335" s="535">
        <f t="shared" si="3777"/>
        <v>0</v>
      </c>
      <c r="RPM335" s="535">
        <f t="shared" si="3777"/>
        <v>0</v>
      </c>
      <c r="RPN335" s="535">
        <f t="shared" si="3777"/>
        <v>0</v>
      </c>
      <c r="RPO335" s="2"/>
      <c r="RPP335" s="402"/>
      <c r="RPQ335" s="533" t="s">
        <v>288</v>
      </c>
      <c r="RPR335" s="2"/>
      <c r="RPS335" s="535">
        <f t="shared" ref="RPS335:RPV335" si="3778">RPS302+RPS315+RPS328</f>
        <v>0</v>
      </c>
      <c r="RPT335" s="535">
        <f t="shared" si="3778"/>
        <v>0</v>
      </c>
      <c r="RPU335" s="535">
        <f t="shared" si="3778"/>
        <v>0</v>
      </c>
      <c r="RPV335" s="535">
        <f t="shared" si="3778"/>
        <v>0</v>
      </c>
      <c r="RPW335" s="2"/>
      <c r="RPX335" s="402"/>
      <c r="RPY335" s="533" t="s">
        <v>288</v>
      </c>
      <c r="RPZ335" s="2"/>
      <c r="RQA335" s="535">
        <f t="shared" ref="RQA335:RQD335" si="3779">RQA302+RQA315+RQA328</f>
        <v>0</v>
      </c>
      <c r="RQB335" s="535">
        <f t="shared" si="3779"/>
        <v>0</v>
      </c>
      <c r="RQC335" s="535">
        <f t="shared" si="3779"/>
        <v>0</v>
      </c>
      <c r="RQD335" s="535">
        <f t="shared" si="3779"/>
        <v>0</v>
      </c>
      <c r="RQE335" s="2"/>
      <c r="RQF335" s="402"/>
      <c r="RQG335" s="533" t="s">
        <v>288</v>
      </c>
      <c r="RQH335" s="2"/>
      <c r="RQI335" s="535">
        <f t="shared" ref="RQI335:RQL335" si="3780">RQI302+RQI315+RQI328</f>
        <v>0</v>
      </c>
      <c r="RQJ335" s="535">
        <f t="shared" si="3780"/>
        <v>0</v>
      </c>
      <c r="RQK335" s="535">
        <f t="shared" si="3780"/>
        <v>0</v>
      </c>
      <c r="RQL335" s="535">
        <f t="shared" si="3780"/>
        <v>0</v>
      </c>
      <c r="RQM335" s="2"/>
      <c r="RQN335" s="402"/>
      <c r="RQO335" s="533" t="s">
        <v>288</v>
      </c>
      <c r="RQP335" s="2"/>
      <c r="RQQ335" s="535">
        <f t="shared" ref="RQQ335:RQT335" si="3781">RQQ302+RQQ315+RQQ328</f>
        <v>0</v>
      </c>
      <c r="RQR335" s="535">
        <f t="shared" si="3781"/>
        <v>0</v>
      </c>
      <c r="RQS335" s="535">
        <f t="shared" si="3781"/>
        <v>0</v>
      </c>
      <c r="RQT335" s="535">
        <f t="shared" si="3781"/>
        <v>0</v>
      </c>
      <c r="RQU335" s="2"/>
      <c r="RQV335" s="402"/>
      <c r="RQW335" s="533" t="s">
        <v>288</v>
      </c>
      <c r="RQX335" s="2"/>
      <c r="RQY335" s="535">
        <f t="shared" ref="RQY335:RRB335" si="3782">RQY302+RQY315+RQY328</f>
        <v>0</v>
      </c>
      <c r="RQZ335" s="535">
        <f t="shared" si="3782"/>
        <v>0</v>
      </c>
      <c r="RRA335" s="535">
        <f t="shared" si="3782"/>
        <v>0</v>
      </c>
      <c r="RRB335" s="535">
        <f t="shared" si="3782"/>
        <v>0</v>
      </c>
      <c r="RRC335" s="2"/>
      <c r="RRD335" s="402"/>
      <c r="RRE335" s="533" t="s">
        <v>288</v>
      </c>
      <c r="RRF335" s="2"/>
      <c r="RRG335" s="535">
        <f t="shared" ref="RRG335:RRJ335" si="3783">RRG302+RRG315+RRG328</f>
        <v>0</v>
      </c>
      <c r="RRH335" s="535">
        <f t="shared" si="3783"/>
        <v>0</v>
      </c>
      <c r="RRI335" s="535">
        <f t="shared" si="3783"/>
        <v>0</v>
      </c>
      <c r="RRJ335" s="535">
        <f t="shared" si="3783"/>
        <v>0</v>
      </c>
      <c r="RRK335" s="2"/>
      <c r="RRL335" s="402"/>
      <c r="RRM335" s="533" t="s">
        <v>288</v>
      </c>
      <c r="RRN335" s="2"/>
      <c r="RRO335" s="535">
        <f t="shared" ref="RRO335:RRR335" si="3784">RRO302+RRO315+RRO328</f>
        <v>0</v>
      </c>
      <c r="RRP335" s="535">
        <f t="shared" si="3784"/>
        <v>0</v>
      </c>
      <c r="RRQ335" s="535">
        <f t="shared" si="3784"/>
        <v>0</v>
      </c>
      <c r="RRR335" s="535">
        <f t="shared" si="3784"/>
        <v>0</v>
      </c>
      <c r="RRS335" s="2"/>
      <c r="RRT335" s="402"/>
      <c r="RRU335" s="533" t="s">
        <v>288</v>
      </c>
      <c r="RRV335" s="2"/>
      <c r="RRW335" s="535">
        <f t="shared" ref="RRW335:RRZ335" si="3785">RRW302+RRW315+RRW328</f>
        <v>0</v>
      </c>
      <c r="RRX335" s="535">
        <f t="shared" si="3785"/>
        <v>0</v>
      </c>
      <c r="RRY335" s="535">
        <f t="shared" si="3785"/>
        <v>0</v>
      </c>
      <c r="RRZ335" s="535">
        <f t="shared" si="3785"/>
        <v>0</v>
      </c>
      <c r="RSA335" s="2"/>
      <c r="RSB335" s="402"/>
      <c r="RSC335" s="533" t="s">
        <v>288</v>
      </c>
      <c r="RSD335" s="2"/>
      <c r="RSE335" s="535">
        <f t="shared" ref="RSE335:RSH335" si="3786">RSE302+RSE315+RSE328</f>
        <v>0</v>
      </c>
      <c r="RSF335" s="535">
        <f t="shared" si="3786"/>
        <v>0</v>
      </c>
      <c r="RSG335" s="535">
        <f t="shared" si="3786"/>
        <v>0</v>
      </c>
      <c r="RSH335" s="535">
        <f t="shared" si="3786"/>
        <v>0</v>
      </c>
      <c r="RSI335" s="2"/>
      <c r="RSJ335" s="402"/>
      <c r="RSK335" s="533" t="s">
        <v>288</v>
      </c>
      <c r="RSL335" s="2"/>
      <c r="RSM335" s="535">
        <f t="shared" ref="RSM335:RSP335" si="3787">RSM302+RSM315+RSM328</f>
        <v>0</v>
      </c>
      <c r="RSN335" s="535">
        <f t="shared" si="3787"/>
        <v>0</v>
      </c>
      <c r="RSO335" s="535">
        <f t="shared" si="3787"/>
        <v>0</v>
      </c>
      <c r="RSP335" s="535">
        <f t="shared" si="3787"/>
        <v>0</v>
      </c>
      <c r="RSQ335" s="2"/>
      <c r="RSR335" s="402"/>
      <c r="RSS335" s="533" t="s">
        <v>288</v>
      </c>
      <c r="RST335" s="2"/>
      <c r="RSU335" s="535">
        <f t="shared" ref="RSU335:RSX335" si="3788">RSU302+RSU315+RSU328</f>
        <v>0</v>
      </c>
      <c r="RSV335" s="535">
        <f t="shared" si="3788"/>
        <v>0</v>
      </c>
      <c r="RSW335" s="535">
        <f t="shared" si="3788"/>
        <v>0</v>
      </c>
      <c r="RSX335" s="535">
        <f t="shared" si="3788"/>
        <v>0</v>
      </c>
      <c r="RSY335" s="2"/>
      <c r="RSZ335" s="402"/>
      <c r="RTA335" s="533" t="s">
        <v>288</v>
      </c>
      <c r="RTB335" s="2"/>
      <c r="RTC335" s="535">
        <f t="shared" ref="RTC335:RTF335" si="3789">RTC302+RTC315+RTC328</f>
        <v>0</v>
      </c>
      <c r="RTD335" s="535">
        <f t="shared" si="3789"/>
        <v>0</v>
      </c>
      <c r="RTE335" s="535">
        <f t="shared" si="3789"/>
        <v>0</v>
      </c>
      <c r="RTF335" s="535">
        <f t="shared" si="3789"/>
        <v>0</v>
      </c>
      <c r="RTG335" s="2"/>
      <c r="RTH335" s="402"/>
      <c r="RTI335" s="533" t="s">
        <v>288</v>
      </c>
      <c r="RTJ335" s="2"/>
      <c r="RTK335" s="535">
        <f t="shared" ref="RTK335:RTN335" si="3790">RTK302+RTK315+RTK328</f>
        <v>0</v>
      </c>
      <c r="RTL335" s="535">
        <f t="shared" si="3790"/>
        <v>0</v>
      </c>
      <c r="RTM335" s="535">
        <f t="shared" si="3790"/>
        <v>0</v>
      </c>
      <c r="RTN335" s="535">
        <f t="shared" si="3790"/>
        <v>0</v>
      </c>
      <c r="RTO335" s="2"/>
      <c r="RTP335" s="402"/>
      <c r="RTQ335" s="533" t="s">
        <v>288</v>
      </c>
      <c r="RTR335" s="2"/>
      <c r="RTS335" s="535">
        <f t="shared" ref="RTS335:RTV335" si="3791">RTS302+RTS315+RTS328</f>
        <v>0</v>
      </c>
      <c r="RTT335" s="535">
        <f t="shared" si="3791"/>
        <v>0</v>
      </c>
      <c r="RTU335" s="535">
        <f t="shared" si="3791"/>
        <v>0</v>
      </c>
      <c r="RTV335" s="535">
        <f t="shared" si="3791"/>
        <v>0</v>
      </c>
      <c r="RTW335" s="2"/>
      <c r="RTX335" s="402"/>
      <c r="RTY335" s="533" t="s">
        <v>288</v>
      </c>
      <c r="RTZ335" s="2"/>
      <c r="RUA335" s="535">
        <f t="shared" ref="RUA335:RUD335" si="3792">RUA302+RUA315+RUA328</f>
        <v>0</v>
      </c>
      <c r="RUB335" s="535">
        <f t="shared" si="3792"/>
        <v>0</v>
      </c>
      <c r="RUC335" s="535">
        <f t="shared" si="3792"/>
        <v>0</v>
      </c>
      <c r="RUD335" s="535">
        <f t="shared" si="3792"/>
        <v>0</v>
      </c>
      <c r="RUE335" s="2"/>
      <c r="RUF335" s="402"/>
      <c r="RUG335" s="533" t="s">
        <v>288</v>
      </c>
      <c r="RUH335" s="2"/>
      <c r="RUI335" s="535">
        <f t="shared" ref="RUI335:RUL335" si="3793">RUI302+RUI315+RUI328</f>
        <v>0</v>
      </c>
      <c r="RUJ335" s="535">
        <f t="shared" si="3793"/>
        <v>0</v>
      </c>
      <c r="RUK335" s="535">
        <f t="shared" si="3793"/>
        <v>0</v>
      </c>
      <c r="RUL335" s="535">
        <f t="shared" si="3793"/>
        <v>0</v>
      </c>
      <c r="RUM335" s="2"/>
      <c r="RUN335" s="402"/>
      <c r="RUO335" s="533" t="s">
        <v>288</v>
      </c>
      <c r="RUP335" s="2"/>
      <c r="RUQ335" s="535">
        <f t="shared" ref="RUQ335:RUT335" si="3794">RUQ302+RUQ315+RUQ328</f>
        <v>0</v>
      </c>
      <c r="RUR335" s="535">
        <f t="shared" si="3794"/>
        <v>0</v>
      </c>
      <c r="RUS335" s="535">
        <f t="shared" si="3794"/>
        <v>0</v>
      </c>
      <c r="RUT335" s="535">
        <f t="shared" si="3794"/>
        <v>0</v>
      </c>
      <c r="RUU335" s="2"/>
      <c r="RUV335" s="402"/>
      <c r="RUW335" s="533" t="s">
        <v>288</v>
      </c>
      <c r="RUX335" s="2"/>
      <c r="RUY335" s="535">
        <f t="shared" ref="RUY335:RVB335" si="3795">RUY302+RUY315+RUY328</f>
        <v>0</v>
      </c>
      <c r="RUZ335" s="535">
        <f t="shared" si="3795"/>
        <v>0</v>
      </c>
      <c r="RVA335" s="535">
        <f t="shared" si="3795"/>
        <v>0</v>
      </c>
      <c r="RVB335" s="535">
        <f t="shared" si="3795"/>
        <v>0</v>
      </c>
      <c r="RVC335" s="2"/>
      <c r="RVD335" s="402"/>
      <c r="RVE335" s="533" t="s">
        <v>288</v>
      </c>
      <c r="RVF335" s="2"/>
      <c r="RVG335" s="535">
        <f t="shared" ref="RVG335:RVJ335" si="3796">RVG302+RVG315+RVG328</f>
        <v>0</v>
      </c>
      <c r="RVH335" s="535">
        <f t="shared" si="3796"/>
        <v>0</v>
      </c>
      <c r="RVI335" s="535">
        <f t="shared" si="3796"/>
        <v>0</v>
      </c>
      <c r="RVJ335" s="535">
        <f t="shared" si="3796"/>
        <v>0</v>
      </c>
      <c r="RVK335" s="2"/>
      <c r="RVL335" s="402"/>
      <c r="RVM335" s="533" t="s">
        <v>288</v>
      </c>
      <c r="RVN335" s="2"/>
      <c r="RVO335" s="535">
        <f t="shared" ref="RVO335:RVR335" si="3797">RVO302+RVO315+RVO328</f>
        <v>0</v>
      </c>
      <c r="RVP335" s="535">
        <f t="shared" si="3797"/>
        <v>0</v>
      </c>
      <c r="RVQ335" s="535">
        <f t="shared" si="3797"/>
        <v>0</v>
      </c>
      <c r="RVR335" s="535">
        <f t="shared" si="3797"/>
        <v>0</v>
      </c>
      <c r="RVS335" s="2"/>
      <c r="RVT335" s="402"/>
      <c r="RVU335" s="533" t="s">
        <v>288</v>
      </c>
      <c r="RVV335" s="2"/>
      <c r="RVW335" s="535">
        <f t="shared" ref="RVW335:RVZ335" si="3798">RVW302+RVW315+RVW328</f>
        <v>0</v>
      </c>
      <c r="RVX335" s="535">
        <f t="shared" si="3798"/>
        <v>0</v>
      </c>
      <c r="RVY335" s="535">
        <f t="shared" si="3798"/>
        <v>0</v>
      </c>
      <c r="RVZ335" s="535">
        <f t="shared" si="3798"/>
        <v>0</v>
      </c>
      <c r="RWA335" s="2"/>
      <c r="RWB335" s="402"/>
      <c r="RWC335" s="533" t="s">
        <v>288</v>
      </c>
      <c r="RWD335" s="2"/>
      <c r="RWE335" s="535">
        <f t="shared" ref="RWE335:RWH335" si="3799">RWE302+RWE315+RWE328</f>
        <v>0</v>
      </c>
      <c r="RWF335" s="535">
        <f t="shared" si="3799"/>
        <v>0</v>
      </c>
      <c r="RWG335" s="535">
        <f t="shared" si="3799"/>
        <v>0</v>
      </c>
      <c r="RWH335" s="535">
        <f t="shared" si="3799"/>
        <v>0</v>
      </c>
      <c r="RWI335" s="2"/>
      <c r="RWJ335" s="402"/>
      <c r="RWK335" s="533" t="s">
        <v>288</v>
      </c>
      <c r="RWL335" s="2"/>
      <c r="RWM335" s="535">
        <f t="shared" ref="RWM335:RWP335" si="3800">RWM302+RWM315+RWM328</f>
        <v>0</v>
      </c>
      <c r="RWN335" s="535">
        <f t="shared" si="3800"/>
        <v>0</v>
      </c>
      <c r="RWO335" s="535">
        <f t="shared" si="3800"/>
        <v>0</v>
      </c>
      <c r="RWP335" s="535">
        <f t="shared" si="3800"/>
        <v>0</v>
      </c>
      <c r="RWQ335" s="2"/>
      <c r="RWR335" s="402"/>
      <c r="RWS335" s="533" t="s">
        <v>288</v>
      </c>
      <c r="RWT335" s="2"/>
      <c r="RWU335" s="535">
        <f t="shared" ref="RWU335:RWX335" si="3801">RWU302+RWU315+RWU328</f>
        <v>0</v>
      </c>
      <c r="RWV335" s="535">
        <f t="shared" si="3801"/>
        <v>0</v>
      </c>
      <c r="RWW335" s="535">
        <f t="shared" si="3801"/>
        <v>0</v>
      </c>
      <c r="RWX335" s="535">
        <f t="shared" si="3801"/>
        <v>0</v>
      </c>
      <c r="RWY335" s="2"/>
      <c r="RWZ335" s="402"/>
      <c r="RXA335" s="533" t="s">
        <v>288</v>
      </c>
      <c r="RXB335" s="2"/>
      <c r="RXC335" s="535">
        <f t="shared" ref="RXC335:RXF335" si="3802">RXC302+RXC315+RXC328</f>
        <v>0</v>
      </c>
      <c r="RXD335" s="535">
        <f t="shared" si="3802"/>
        <v>0</v>
      </c>
      <c r="RXE335" s="535">
        <f t="shared" si="3802"/>
        <v>0</v>
      </c>
      <c r="RXF335" s="535">
        <f t="shared" si="3802"/>
        <v>0</v>
      </c>
      <c r="RXG335" s="2"/>
      <c r="RXH335" s="402"/>
      <c r="RXI335" s="533" t="s">
        <v>288</v>
      </c>
      <c r="RXJ335" s="2"/>
      <c r="RXK335" s="535">
        <f t="shared" ref="RXK335:RXN335" si="3803">RXK302+RXK315+RXK328</f>
        <v>0</v>
      </c>
      <c r="RXL335" s="535">
        <f t="shared" si="3803"/>
        <v>0</v>
      </c>
      <c r="RXM335" s="535">
        <f t="shared" si="3803"/>
        <v>0</v>
      </c>
      <c r="RXN335" s="535">
        <f t="shared" si="3803"/>
        <v>0</v>
      </c>
      <c r="RXO335" s="2"/>
      <c r="RXP335" s="402"/>
      <c r="RXQ335" s="533" t="s">
        <v>288</v>
      </c>
      <c r="RXR335" s="2"/>
      <c r="RXS335" s="535">
        <f t="shared" ref="RXS335:RXV335" si="3804">RXS302+RXS315+RXS328</f>
        <v>0</v>
      </c>
      <c r="RXT335" s="535">
        <f t="shared" si="3804"/>
        <v>0</v>
      </c>
      <c r="RXU335" s="535">
        <f t="shared" si="3804"/>
        <v>0</v>
      </c>
      <c r="RXV335" s="535">
        <f t="shared" si="3804"/>
        <v>0</v>
      </c>
      <c r="RXW335" s="2"/>
      <c r="RXX335" s="402"/>
      <c r="RXY335" s="533" t="s">
        <v>288</v>
      </c>
      <c r="RXZ335" s="2"/>
      <c r="RYA335" s="535">
        <f t="shared" ref="RYA335:RYD335" si="3805">RYA302+RYA315+RYA328</f>
        <v>0</v>
      </c>
      <c r="RYB335" s="535">
        <f t="shared" si="3805"/>
        <v>0</v>
      </c>
      <c r="RYC335" s="535">
        <f t="shared" si="3805"/>
        <v>0</v>
      </c>
      <c r="RYD335" s="535">
        <f t="shared" si="3805"/>
        <v>0</v>
      </c>
      <c r="RYE335" s="2"/>
      <c r="RYF335" s="402"/>
      <c r="RYG335" s="533" t="s">
        <v>288</v>
      </c>
      <c r="RYH335" s="2"/>
      <c r="RYI335" s="535">
        <f t="shared" ref="RYI335:RYL335" si="3806">RYI302+RYI315+RYI328</f>
        <v>0</v>
      </c>
      <c r="RYJ335" s="535">
        <f t="shared" si="3806"/>
        <v>0</v>
      </c>
      <c r="RYK335" s="535">
        <f t="shared" si="3806"/>
        <v>0</v>
      </c>
      <c r="RYL335" s="535">
        <f t="shared" si="3806"/>
        <v>0</v>
      </c>
      <c r="RYM335" s="2"/>
      <c r="RYN335" s="402"/>
      <c r="RYO335" s="533" t="s">
        <v>288</v>
      </c>
      <c r="RYP335" s="2"/>
      <c r="RYQ335" s="535">
        <f t="shared" ref="RYQ335:RYT335" si="3807">RYQ302+RYQ315+RYQ328</f>
        <v>0</v>
      </c>
      <c r="RYR335" s="535">
        <f t="shared" si="3807"/>
        <v>0</v>
      </c>
      <c r="RYS335" s="535">
        <f t="shared" si="3807"/>
        <v>0</v>
      </c>
      <c r="RYT335" s="535">
        <f t="shared" si="3807"/>
        <v>0</v>
      </c>
      <c r="RYU335" s="2"/>
      <c r="RYV335" s="402"/>
      <c r="RYW335" s="533" t="s">
        <v>288</v>
      </c>
      <c r="RYX335" s="2"/>
      <c r="RYY335" s="535">
        <f t="shared" ref="RYY335:RZB335" si="3808">RYY302+RYY315+RYY328</f>
        <v>0</v>
      </c>
      <c r="RYZ335" s="535">
        <f t="shared" si="3808"/>
        <v>0</v>
      </c>
      <c r="RZA335" s="535">
        <f t="shared" si="3808"/>
        <v>0</v>
      </c>
      <c r="RZB335" s="535">
        <f t="shared" si="3808"/>
        <v>0</v>
      </c>
      <c r="RZC335" s="2"/>
      <c r="RZD335" s="402"/>
      <c r="RZE335" s="533" t="s">
        <v>288</v>
      </c>
      <c r="RZF335" s="2"/>
      <c r="RZG335" s="535">
        <f t="shared" ref="RZG335:RZJ335" si="3809">RZG302+RZG315+RZG328</f>
        <v>0</v>
      </c>
      <c r="RZH335" s="535">
        <f t="shared" si="3809"/>
        <v>0</v>
      </c>
      <c r="RZI335" s="535">
        <f t="shared" si="3809"/>
        <v>0</v>
      </c>
      <c r="RZJ335" s="535">
        <f t="shared" si="3809"/>
        <v>0</v>
      </c>
      <c r="RZK335" s="2"/>
      <c r="RZL335" s="402"/>
      <c r="RZM335" s="533" t="s">
        <v>288</v>
      </c>
      <c r="RZN335" s="2"/>
      <c r="RZO335" s="535">
        <f t="shared" ref="RZO335:RZR335" si="3810">RZO302+RZO315+RZO328</f>
        <v>0</v>
      </c>
      <c r="RZP335" s="535">
        <f t="shared" si="3810"/>
        <v>0</v>
      </c>
      <c r="RZQ335" s="535">
        <f t="shared" si="3810"/>
        <v>0</v>
      </c>
      <c r="RZR335" s="535">
        <f t="shared" si="3810"/>
        <v>0</v>
      </c>
      <c r="RZS335" s="2"/>
      <c r="RZT335" s="402"/>
      <c r="RZU335" s="533" t="s">
        <v>288</v>
      </c>
      <c r="RZV335" s="2"/>
      <c r="RZW335" s="535">
        <f t="shared" ref="RZW335:RZZ335" si="3811">RZW302+RZW315+RZW328</f>
        <v>0</v>
      </c>
      <c r="RZX335" s="535">
        <f t="shared" si="3811"/>
        <v>0</v>
      </c>
      <c r="RZY335" s="535">
        <f t="shared" si="3811"/>
        <v>0</v>
      </c>
      <c r="RZZ335" s="535">
        <f t="shared" si="3811"/>
        <v>0</v>
      </c>
      <c r="SAA335" s="2"/>
      <c r="SAB335" s="402"/>
      <c r="SAC335" s="533" t="s">
        <v>288</v>
      </c>
      <c r="SAD335" s="2"/>
      <c r="SAE335" s="535">
        <f t="shared" ref="SAE335:SAH335" si="3812">SAE302+SAE315+SAE328</f>
        <v>0</v>
      </c>
      <c r="SAF335" s="535">
        <f t="shared" si="3812"/>
        <v>0</v>
      </c>
      <c r="SAG335" s="535">
        <f t="shared" si="3812"/>
        <v>0</v>
      </c>
      <c r="SAH335" s="535">
        <f t="shared" si="3812"/>
        <v>0</v>
      </c>
      <c r="SAI335" s="2"/>
      <c r="SAJ335" s="402"/>
      <c r="SAK335" s="533" t="s">
        <v>288</v>
      </c>
      <c r="SAL335" s="2"/>
      <c r="SAM335" s="535">
        <f t="shared" ref="SAM335:SAP335" si="3813">SAM302+SAM315+SAM328</f>
        <v>0</v>
      </c>
      <c r="SAN335" s="535">
        <f t="shared" si="3813"/>
        <v>0</v>
      </c>
      <c r="SAO335" s="535">
        <f t="shared" si="3813"/>
        <v>0</v>
      </c>
      <c r="SAP335" s="535">
        <f t="shared" si="3813"/>
        <v>0</v>
      </c>
      <c r="SAQ335" s="2"/>
      <c r="SAR335" s="402"/>
      <c r="SAS335" s="533" t="s">
        <v>288</v>
      </c>
      <c r="SAT335" s="2"/>
      <c r="SAU335" s="535">
        <f t="shared" ref="SAU335:SAX335" si="3814">SAU302+SAU315+SAU328</f>
        <v>0</v>
      </c>
      <c r="SAV335" s="535">
        <f t="shared" si="3814"/>
        <v>0</v>
      </c>
      <c r="SAW335" s="535">
        <f t="shared" si="3814"/>
        <v>0</v>
      </c>
      <c r="SAX335" s="535">
        <f t="shared" si="3814"/>
        <v>0</v>
      </c>
      <c r="SAY335" s="2"/>
      <c r="SAZ335" s="402"/>
      <c r="SBA335" s="533" t="s">
        <v>288</v>
      </c>
      <c r="SBB335" s="2"/>
      <c r="SBC335" s="535">
        <f t="shared" ref="SBC335:SBF335" si="3815">SBC302+SBC315+SBC328</f>
        <v>0</v>
      </c>
      <c r="SBD335" s="535">
        <f t="shared" si="3815"/>
        <v>0</v>
      </c>
      <c r="SBE335" s="535">
        <f t="shared" si="3815"/>
        <v>0</v>
      </c>
      <c r="SBF335" s="535">
        <f t="shared" si="3815"/>
        <v>0</v>
      </c>
      <c r="SBG335" s="2"/>
      <c r="SBH335" s="402"/>
      <c r="SBI335" s="533" t="s">
        <v>288</v>
      </c>
      <c r="SBJ335" s="2"/>
      <c r="SBK335" s="535">
        <f t="shared" ref="SBK335:SBN335" si="3816">SBK302+SBK315+SBK328</f>
        <v>0</v>
      </c>
      <c r="SBL335" s="535">
        <f t="shared" si="3816"/>
        <v>0</v>
      </c>
      <c r="SBM335" s="535">
        <f t="shared" si="3816"/>
        <v>0</v>
      </c>
      <c r="SBN335" s="535">
        <f t="shared" si="3816"/>
        <v>0</v>
      </c>
      <c r="SBO335" s="2"/>
      <c r="SBP335" s="402"/>
      <c r="SBQ335" s="533" t="s">
        <v>288</v>
      </c>
      <c r="SBR335" s="2"/>
      <c r="SBS335" s="535">
        <f t="shared" ref="SBS335:SBV335" si="3817">SBS302+SBS315+SBS328</f>
        <v>0</v>
      </c>
      <c r="SBT335" s="535">
        <f t="shared" si="3817"/>
        <v>0</v>
      </c>
      <c r="SBU335" s="535">
        <f t="shared" si="3817"/>
        <v>0</v>
      </c>
      <c r="SBV335" s="535">
        <f t="shared" si="3817"/>
        <v>0</v>
      </c>
      <c r="SBW335" s="2"/>
      <c r="SBX335" s="402"/>
      <c r="SBY335" s="533" t="s">
        <v>288</v>
      </c>
      <c r="SBZ335" s="2"/>
      <c r="SCA335" s="535">
        <f t="shared" ref="SCA335:SCD335" si="3818">SCA302+SCA315+SCA328</f>
        <v>0</v>
      </c>
      <c r="SCB335" s="535">
        <f t="shared" si="3818"/>
        <v>0</v>
      </c>
      <c r="SCC335" s="535">
        <f t="shared" si="3818"/>
        <v>0</v>
      </c>
      <c r="SCD335" s="535">
        <f t="shared" si="3818"/>
        <v>0</v>
      </c>
      <c r="SCE335" s="2"/>
      <c r="SCF335" s="402"/>
      <c r="SCG335" s="533" t="s">
        <v>288</v>
      </c>
      <c r="SCH335" s="2"/>
      <c r="SCI335" s="535">
        <f t="shared" ref="SCI335:SCL335" si="3819">SCI302+SCI315+SCI328</f>
        <v>0</v>
      </c>
      <c r="SCJ335" s="535">
        <f t="shared" si="3819"/>
        <v>0</v>
      </c>
      <c r="SCK335" s="535">
        <f t="shared" si="3819"/>
        <v>0</v>
      </c>
      <c r="SCL335" s="535">
        <f t="shared" si="3819"/>
        <v>0</v>
      </c>
      <c r="SCM335" s="2"/>
      <c r="SCN335" s="402"/>
      <c r="SCO335" s="533" t="s">
        <v>288</v>
      </c>
      <c r="SCP335" s="2"/>
      <c r="SCQ335" s="535">
        <f t="shared" ref="SCQ335:SCT335" si="3820">SCQ302+SCQ315+SCQ328</f>
        <v>0</v>
      </c>
      <c r="SCR335" s="535">
        <f t="shared" si="3820"/>
        <v>0</v>
      </c>
      <c r="SCS335" s="535">
        <f t="shared" si="3820"/>
        <v>0</v>
      </c>
      <c r="SCT335" s="535">
        <f t="shared" si="3820"/>
        <v>0</v>
      </c>
      <c r="SCU335" s="2"/>
      <c r="SCV335" s="402"/>
      <c r="SCW335" s="533" t="s">
        <v>288</v>
      </c>
      <c r="SCX335" s="2"/>
      <c r="SCY335" s="535">
        <f t="shared" ref="SCY335:SDB335" si="3821">SCY302+SCY315+SCY328</f>
        <v>0</v>
      </c>
      <c r="SCZ335" s="535">
        <f t="shared" si="3821"/>
        <v>0</v>
      </c>
      <c r="SDA335" s="535">
        <f t="shared" si="3821"/>
        <v>0</v>
      </c>
      <c r="SDB335" s="535">
        <f t="shared" si="3821"/>
        <v>0</v>
      </c>
      <c r="SDC335" s="2"/>
      <c r="SDD335" s="402"/>
      <c r="SDE335" s="533" t="s">
        <v>288</v>
      </c>
      <c r="SDF335" s="2"/>
      <c r="SDG335" s="535">
        <f t="shared" ref="SDG335:SDJ335" si="3822">SDG302+SDG315+SDG328</f>
        <v>0</v>
      </c>
      <c r="SDH335" s="535">
        <f t="shared" si="3822"/>
        <v>0</v>
      </c>
      <c r="SDI335" s="535">
        <f t="shared" si="3822"/>
        <v>0</v>
      </c>
      <c r="SDJ335" s="535">
        <f t="shared" si="3822"/>
        <v>0</v>
      </c>
      <c r="SDK335" s="2"/>
      <c r="SDL335" s="402"/>
      <c r="SDM335" s="533" t="s">
        <v>288</v>
      </c>
      <c r="SDN335" s="2"/>
      <c r="SDO335" s="535">
        <f t="shared" ref="SDO335:SDR335" si="3823">SDO302+SDO315+SDO328</f>
        <v>0</v>
      </c>
      <c r="SDP335" s="535">
        <f t="shared" si="3823"/>
        <v>0</v>
      </c>
      <c r="SDQ335" s="535">
        <f t="shared" si="3823"/>
        <v>0</v>
      </c>
      <c r="SDR335" s="535">
        <f t="shared" si="3823"/>
        <v>0</v>
      </c>
      <c r="SDS335" s="2"/>
      <c r="SDT335" s="402"/>
      <c r="SDU335" s="533" t="s">
        <v>288</v>
      </c>
      <c r="SDV335" s="2"/>
      <c r="SDW335" s="535">
        <f t="shared" ref="SDW335:SDZ335" si="3824">SDW302+SDW315+SDW328</f>
        <v>0</v>
      </c>
      <c r="SDX335" s="535">
        <f t="shared" si="3824"/>
        <v>0</v>
      </c>
      <c r="SDY335" s="535">
        <f t="shared" si="3824"/>
        <v>0</v>
      </c>
      <c r="SDZ335" s="535">
        <f t="shared" si="3824"/>
        <v>0</v>
      </c>
      <c r="SEA335" s="2"/>
      <c r="SEB335" s="402"/>
      <c r="SEC335" s="533" t="s">
        <v>288</v>
      </c>
      <c r="SED335" s="2"/>
      <c r="SEE335" s="535">
        <f t="shared" ref="SEE335:SEH335" si="3825">SEE302+SEE315+SEE328</f>
        <v>0</v>
      </c>
      <c r="SEF335" s="535">
        <f t="shared" si="3825"/>
        <v>0</v>
      </c>
      <c r="SEG335" s="535">
        <f t="shared" si="3825"/>
        <v>0</v>
      </c>
      <c r="SEH335" s="535">
        <f t="shared" si="3825"/>
        <v>0</v>
      </c>
      <c r="SEI335" s="2"/>
      <c r="SEJ335" s="402"/>
      <c r="SEK335" s="533" t="s">
        <v>288</v>
      </c>
      <c r="SEL335" s="2"/>
      <c r="SEM335" s="535">
        <f t="shared" ref="SEM335:SEP335" si="3826">SEM302+SEM315+SEM328</f>
        <v>0</v>
      </c>
      <c r="SEN335" s="535">
        <f t="shared" si="3826"/>
        <v>0</v>
      </c>
      <c r="SEO335" s="535">
        <f t="shared" si="3826"/>
        <v>0</v>
      </c>
      <c r="SEP335" s="535">
        <f t="shared" si="3826"/>
        <v>0</v>
      </c>
      <c r="SEQ335" s="2"/>
      <c r="SER335" s="402"/>
      <c r="SES335" s="533" t="s">
        <v>288</v>
      </c>
      <c r="SET335" s="2"/>
      <c r="SEU335" s="535">
        <f t="shared" ref="SEU335:SEX335" si="3827">SEU302+SEU315+SEU328</f>
        <v>0</v>
      </c>
      <c r="SEV335" s="535">
        <f t="shared" si="3827"/>
        <v>0</v>
      </c>
      <c r="SEW335" s="535">
        <f t="shared" si="3827"/>
        <v>0</v>
      </c>
      <c r="SEX335" s="535">
        <f t="shared" si="3827"/>
        <v>0</v>
      </c>
      <c r="SEY335" s="2"/>
      <c r="SEZ335" s="402"/>
      <c r="SFA335" s="533" t="s">
        <v>288</v>
      </c>
      <c r="SFB335" s="2"/>
      <c r="SFC335" s="535">
        <f t="shared" ref="SFC335:SFF335" si="3828">SFC302+SFC315+SFC328</f>
        <v>0</v>
      </c>
      <c r="SFD335" s="535">
        <f t="shared" si="3828"/>
        <v>0</v>
      </c>
      <c r="SFE335" s="535">
        <f t="shared" si="3828"/>
        <v>0</v>
      </c>
      <c r="SFF335" s="535">
        <f t="shared" si="3828"/>
        <v>0</v>
      </c>
      <c r="SFG335" s="2"/>
      <c r="SFH335" s="402"/>
      <c r="SFI335" s="533" t="s">
        <v>288</v>
      </c>
      <c r="SFJ335" s="2"/>
      <c r="SFK335" s="535">
        <f t="shared" ref="SFK335:SFN335" si="3829">SFK302+SFK315+SFK328</f>
        <v>0</v>
      </c>
      <c r="SFL335" s="535">
        <f t="shared" si="3829"/>
        <v>0</v>
      </c>
      <c r="SFM335" s="535">
        <f t="shared" si="3829"/>
        <v>0</v>
      </c>
      <c r="SFN335" s="535">
        <f t="shared" si="3829"/>
        <v>0</v>
      </c>
      <c r="SFO335" s="2"/>
      <c r="SFP335" s="402"/>
      <c r="SFQ335" s="533" t="s">
        <v>288</v>
      </c>
      <c r="SFR335" s="2"/>
      <c r="SFS335" s="535">
        <f t="shared" ref="SFS335:SFV335" si="3830">SFS302+SFS315+SFS328</f>
        <v>0</v>
      </c>
      <c r="SFT335" s="535">
        <f t="shared" si="3830"/>
        <v>0</v>
      </c>
      <c r="SFU335" s="535">
        <f t="shared" si="3830"/>
        <v>0</v>
      </c>
      <c r="SFV335" s="535">
        <f t="shared" si="3830"/>
        <v>0</v>
      </c>
      <c r="SFW335" s="2"/>
      <c r="SFX335" s="402"/>
      <c r="SFY335" s="533" t="s">
        <v>288</v>
      </c>
      <c r="SFZ335" s="2"/>
      <c r="SGA335" s="535">
        <f t="shared" ref="SGA335:SGD335" si="3831">SGA302+SGA315+SGA328</f>
        <v>0</v>
      </c>
      <c r="SGB335" s="535">
        <f t="shared" si="3831"/>
        <v>0</v>
      </c>
      <c r="SGC335" s="535">
        <f t="shared" si="3831"/>
        <v>0</v>
      </c>
      <c r="SGD335" s="535">
        <f t="shared" si="3831"/>
        <v>0</v>
      </c>
      <c r="SGE335" s="2"/>
      <c r="SGF335" s="402"/>
      <c r="SGG335" s="533" t="s">
        <v>288</v>
      </c>
      <c r="SGH335" s="2"/>
      <c r="SGI335" s="535">
        <f t="shared" ref="SGI335:SGL335" si="3832">SGI302+SGI315+SGI328</f>
        <v>0</v>
      </c>
      <c r="SGJ335" s="535">
        <f t="shared" si="3832"/>
        <v>0</v>
      </c>
      <c r="SGK335" s="535">
        <f t="shared" si="3832"/>
        <v>0</v>
      </c>
      <c r="SGL335" s="535">
        <f t="shared" si="3832"/>
        <v>0</v>
      </c>
      <c r="SGM335" s="2"/>
      <c r="SGN335" s="402"/>
      <c r="SGO335" s="533" t="s">
        <v>288</v>
      </c>
      <c r="SGP335" s="2"/>
      <c r="SGQ335" s="535">
        <f t="shared" ref="SGQ335:SGT335" si="3833">SGQ302+SGQ315+SGQ328</f>
        <v>0</v>
      </c>
      <c r="SGR335" s="535">
        <f t="shared" si="3833"/>
        <v>0</v>
      </c>
      <c r="SGS335" s="535">
        <f t="shared" si="3833"/>
        <v>0</v>
      </c>
      <c r="SGT335" s="535">
        <f t="shared" si="3833"/>
        <v>0</v>
      </c>
      <c r="SGU335" s="2"/>
      <c r="SGV335" s="402"/>
      <c r="SGW335" s="533" t="s">
        <v>288</v>
      </c>
      <c r="SGX335" s="2"/>
      <c r="SGY335" s="535">
        <f t="shared" ref="SGY335:SHB335" si="3834">SGY302+SGY315+SGY328</f>
        <v>0</v>
      </c>
      <c r="SGZ335" s="535">
        <f t="shared" si="3834"/>
        <v>0</v>
      </c>
      <c r="SHA335" s="535">
        <f t="shared" si="3834"/>
        <v>0</v>
      </c>
      <c r="SHB335" s="535">
        <f t="shared" si="3834"/>
        <v>0</v>
      </c>
      <c r="SHC335" s="2"/>
      <c r="SHD335" s="402"/>
      <c r="SHE335" s="533" t="s">
        <v>288</v>
      </c>
      <c r="SHF335" s="2"/>
      <c r="SHG335" s="535">
        <f t="shared" ref="SHG335:SHJ335" si="3835">SHG302+SHG315+SHG328</f>
        <v>0</v>
      </c>
      <c r="SHH335" s="535">
        <f t="shared" si="3835"/>
        <v>0</v>
      </c>
      <c r="SHI335" s="535">
        <f t="shared" si="3835"/>
        <v>0</v>
      </c>
      <c r="SHJ335" s="535">
        <f t="shared" si="3835"/>
        <v>0</v>
      </c>
      <c r="SHK335" s="2"/>
      <c r="SHL335" s="402"/>
      <c r="SHM335" s="533" t="s">
        <v>288</v>
      </c>
      <c r="SHN335" s="2"/>
      <c r="SHO335" s="535">
        <f t="shared" ref="SHO335:SHR335" si="3836">SHO302+SHO315+SHO328</f>
        <v>0</v>
      </c>
      <c r="SHP335" s="535">
        <f t="shared" si="3836"/>
        <v>0</v>
      </c>
      <c r="SHQ335" s="535">
        <f t="shared" si="3836"/>
        <v>0</v>
      </c>
      <c r="SHR335" s="535">
        <f t="shared" si="3836"/>
        <v>0</v>
      </c>
      <c r="SHS335" s="2"/>
      <c r="SHT335" s="402"/>
      <c r="SHU335" s="533" t="s">
        <v>288</v>
      </c>
      <c r="SHV335" s="2"/>
      <c r="SHW335" s="535">
        <f t="shared" ref="SHW335:SHZ335" si="3837">SHW302+SHW315+SHW328</f>
        <v>0</v>
      </c>
      <c r="SHX335" s="535">
        <f t="shared" si="3837"/>
        <v>0</v>
      </c>
      <c r="SHY335" s="535">
        <f t="shared" si="3837"/>
        <v>0</v>
      </c>
      <c r="SHZ335" s="535">
        <f t="shared" si="3837"/>
        <v>0</v>
      </c>
      <c r="SIA335" s="2"/>
      <c r="SIB335" s="402"/>
      <c r="SIC335" s="533" t="s">
        <v>288</v>
      </c>
      <c r="SID335" s="2"/>
      <c r="SIE335" s="535">
        <f t="shared" ref="SIE335:SIH335" si="3838">SIE302+SIE315+SIE328</f>
        <v>0</v>
      </c>
      <c r="SIF335" s="535">
        <f t="shared" si="3838"/>
        <v>0</v>
      </c>
      <c r="SIG335" s="535">
        <f t="shared" si="3838"/>
        <v>0</v>
      </c>
      <c r="SIH335" s="535">
        <f t="shared" si="3838"/>
        <v>0</v>
      </c>
      <c r="SII335" s="2"/>
      <c r="SIJ335" s="402"/>
      <c r="SIK335" s="533" t="s">
        <v>288</v>
      </c>
      <c r="SIL335" s="2"/>
      <c r="SIM335" s="535">
        <f t="shared" ref="SIM335:SIP335" si="3839">SIM302+SIM315+SIM328</f>
        <v>0</v>
      </c>
      <c r="SIN335" s="535">
        <f t="shared" si="3839"/>
        <v>0</v>
      </c>
      <c r="SIO335" s="535">
        <f t="shared" si="3839"/>
        <v>0</v>
      </c>
      <c r="SIP335" s="535">
        <f t="shared" si="3839"/>
        <v>0</v>
      </c>
      <c r="SIQ335" s="2"/>
      <c r="SIR335" s="402"/>
      <c r="SIS335" s="533" t="s">
        <v>288</v>
      </c>
      <c r="SIT335" s="2"/>
      <c r="SIU335" s="535">
        <f t="shared" ref="SIU335:SIX335" si="3840">SIU302+SIU315+SIU328</f>
        <v>0</v>
      </c>
      <c r="SIV335" s="535">
        <f t="shared" si="3840"/>
        <v>0</v>
      </c>
      <c r="SIW335" s="535">
        <f t="shared" si="3840"/>
        <v>0</v>
      </c>
      <c r="SIX335" s="535">
        <f t="shared" si="3840"/>
        <v>0</v>
      </c>
      <c r="SIY335" s="2"/>
      <c r="SIZ335" s="402"/>
      <c r="SJA335" s="533" t="s">
        <v>288</v>
      </c>
      <c r="SJB335" s="2"/>
      <c r="SJC335" s="535">
        <f t="shared" ref="SJC335:SJF335" si="3841">SJC302+SJC315+SJC328</f>
        <v>0</v>
      </c>
      <c r="SJD335" s="535">
        <f t="shared" si="3841"/>
        <v>0</v>
      </c>
      <c r="SJE335" s="535">
        <f t="shared" si="3841"/>
        <v>0</v>
      </c>
      <c r="SJF335" s="535">
        <f t="shared" si="3841"/>
        <v>0</v>
      </c>
      <c r="SJG335" s="2"/>
      <c r="SJH335" s="402"/>
      <c r="SJI335" s="533" t="s">
        <v>288</v>
      </c>
      <c r="SJJ335" s="2"/>
      <c r="SJK335" s="535">
        <f t="shared" ref="SJK335:SJN335" si="3842">SJK302+SJK315+SJK328</f>
        <v>0</v>
      </c>
      <c r="SJL335" s="535">
        <f t="shared" si="3842"/>
        <v>0</v>
      </c>
      <c r="SJM335" s="535">
        <f t="shared" si="3842"/>
        <v>0</v>
      </c>
      <c r="SJN335" s="535">
        <f t="shared" si="3842"/>
        <v>0</v>
      </c>
      <c r="SJO335" s="2"/>
      <c r="SJP335" s="402"/>
      <c r="SJQ335" s="533" t="s">
        <v>288</v>
      </c>
      <c r="SJR335" s="2"/>
      <c r="SJS335" s="535">
        <f t="shared" ref="SJS335:SJV335" si="3843">SJS302+SJS315+SJS328</f>
        <v>0</v>
      </c>
      <c r="SJT335" s="535">
        <f t="shared" si="3843"/>
        <v>0</v>
      </c>
      <c r="SJU335" s="535">
        <f t="shared" si="3843"/>
        <v>0</v>
      </c>
      <c r="SJV335" s="535">
        <f t="shared" si="3843"/>
        <v>0</v>
      </c>
      <c r="SJW335" s="2"/>
      <c r="SJX335" s="402"/>
      <c r="SJY335" s="533" t="s">
        <v>288</v>
      </c>
      <c r="SJZ335" s="2"/>
      <c r="SKA335" s="535">
        <f t="shared" ref="SKA335:SKD335" si="3844">SKA302+SKA315+SKA328</f>
        <v>0</v>
      </c>
      <c r="SKB335" s="535">
        <f t="shared" si="3844"/>
        <v>0</v>
      </c>
      <c r="SKC335" s="535">
        <f t="shared" si="3844"/>
        <v>0</v>
      </c>
      <c r="SKD335" s="535">
        <f t="shared" si="3844"/>
        <v>0</v>
      </c>
      <c r="SKE335" s="2"/>
      <c r="SKF335" s="402"/>
      <c r="SKG335" s="533" t="s">
        <v>288</v>
      </c>
      <c r="SKH335" s="2"/>
      <c r="SKI335" s="535">
        <f t="shared" ref="SKI335:SKL335" si="3845">SKI302+SKI315+SKI328</f>
        <v>0</v>
      </c>
      <c r="SKJ335" s="535">
        <f t="shared" si="3845"/>
        <v>0</v>
      </c>
      <c r="SKK335" s="535">
        <f t="shared" si="3845"/>
        <v>0</v>
      </c>
      <c r="SKL335" s="535">
        <f t="shared" si="3845"/>
        <v>0</v>
      </c>
      <c r="SKM335" s="2"/>
      <c r="SKN335" s="402"/>
      <c r="SKO335" s="533" t="s">
        <v>288</v>
      </c>
      <c r="SKP335" s="2"/>
      <c r="SKQ335" s="535">
        <f t="shared" ref="SKQ335:SKT335" si="3846">SKQ302+SKQ315+SKQ328</f>
        <v>0</v>
      </c>
      <c r="SKR335" s="535">
        <f t="shared" si="3846"/>
        <v>0</v>
      </c>
      <c r="SKS335" s="535">
        <f t="shared" si="3846"/>
        <v>0</v>
      </c>
      <c r="SKT335" s="535">
        <f t="shared" si="3846"/>
        <v>0</v>
      </c>
      <c r="SKU335" s="2"/>
      <c r="SKV335" s="402"/>
      <c r="SKW335" s="533" t="s">
        <v>288</v>
      </c>
      <c r="SKX335" s="2"/>
      <c r="SKY335" s="535">
        <f t="shared" ref="SKY335:SLB335" si="3847">SKY302+SKY315+SKY328</f>
        <v>0</v>
      </c>
      <c r="SKZ335" s="535">
        <f t="shared" si="3847"/>
        <v>0</v>
      </c>
      <c r="SLA335" s="535">
        <f t="shared" si="3847"/>
        <v>0</v>
      </c>
      <c r="SLB335" s="535">
        <f t="shared" si="3847"/>
        <v>0</v>
      </c>
      <c r="SLC335" s="2"/>
      <c r="SLD335" s="402"/>
      <c r="SLE335" s="533" t="s">
        <v>288</v>
      </c>
      <c r="SLF335" s="2"/>
      <c r="SLG335" s="535">
        <f t="shared" ref="SLG335:SLJ335" si="3848">SLG302+SLG315+SLG328</f>
        <v>0</v>
      </c>
      <c r="SLH335" s="535">
        <f t="shared" si="3848"/>
        <v>0</v>
      </c>
      <c r="SLI335" s="535">
        <f t="shared" si="3848"/>
        <v>0</v>
      </c>
      <c r="SLJ335" s="535">
        <f t="shared" si="3848"/>
        <v>0</v>
      </c>
      <c r="SLK335" s="2"/>
      <c r="SLL335" s="402"/>
      <c r="SLM335" s="533" t="s">
        <v>288</v>
      </c>
      <c r="SLN335" s="2"/>
      <c r="SLO335" s="535">
        <f t="shared" ref="SLO335:SLR335" si="3849">SLO302+SLO315+SLO328</f>
        <v>0</v>
      </c>
      <c r="SLP335" s="535">
        <f t="shared" si="3849"/>
        <v>0</v>
      </c>
      <c r="SLQ335" s="535">
        <f t="shared" si="3849"/>
        <v>0</v>
      </c>
      <c r="SLR335" s="535">
        <f t="shared" si="3849"/>
        <v>0</v>
      </c>
      <c r="SLS335" s="2"/>
      <c r="SLT335" s="402"/>
      <c r="SLU335" s="533" t="s">
        <v>288</v>
      </c>
      <c r="SLV335" s="2"/>
      <c r="SLW335" s="535">
        <f t="shared" ref="SLW335:SLZ335" si="3850">SLW302+SLW315+SLW328</f>
        <v>0</v>
      </c>
      <c r="SLX335" s="535">
        <f t="shared" si="3850"/>
        <v>0</v>
      </c>
      <c r="SLY335" s="535">
        <f t="shared" si="3850"/>
        <v>0</v>
      </c>
      <c r="SLZ335" s="535">
        <f t="shared" si="3850"/>
        <v>0</v>
      </c>
      <c r="SMA335" s="2"/>
      <c r="SMB335" s="402"/>
      <c r="SMC335" s="533" t="s">
        <v>288</v>
      </c>
      <c r="SMD335" s="2"/>
      <c r="SME335" s="535">
        <f t="shared" ref="SME335:SMH335" si="3851">SME302+SME315+SME328</f>
        <v>0</v>
      </c>
      <c r="SMF335" s="535">
        <f t="shared" si="3851"/>
        <v>0</v>
      </c>
      <c r="SMG335" s="535">
        <f t="shared" si="3851"/>
        <v>0</v>
      </c>
      <c r="SMH335" s="535">
        <f t="shared" si="3851"/>
        <v>0</v>
      </c>
      <c r="SMI335" s="2"/>
      <c r="SMJ335" s="402"/>
      <c r="SMK335" s="533" t="s">
        <v>288</v>
      </c>
      <c r="SML335" s="2"/>
      <c r="SMM335" s="535">
        <f t="shared" ref="SMM335:SMP335" si="3852">SMM302+SMM315+SMM328</f>
        <v>0</v>
      </c>
      <c r="SMN335" s="535">
        <f t="shared" si="3852"/>
        <v>0</v>
      </c>
      <c r="SMO335" s="535">
        <f t="shared" si="3852"/>
        <v>0</v>
      </c>
      <c r="SMP335" s="535">
        <f t="shared" si="3852"/>
        <v>0</v>
      </c>
      <c r="SMQ335" s="2"/>
      <c r="SMR335" s="402"/>
      <c r="SMS335" s="533" t="s">
        <v>288</v>
      </c>
      <c r="SMT335" s="2"/>
      <c r="SMU335" s="535">
        <f t="shared" ref="SMU335:SMX335" si="3853">SMU302+SMU315+SMU328</f>
        <v>0</v>
      </c>
      <c r="SMV335" s="535">
        <f t="shared" si="3853"/>
        <v>0</v>
      </c>
      <c r="SMW335" s="535">
        <f t="shared" si="3853"/>
        <v>0</v>
      </c>
      <c r="SMX335" s="535">
        <f t="shared" si="3853"/>
        <v>0</v>
      </c>
      <c r="SMY335" s="2"/>
      <c r="SMZ335" s="402"/>
      <c r="SNA335" s="533" t="s">
        <v>288</v>
      </c>
      <c r="SNB335" s="2"/>
      <c r="SNC335" s="535">
        <f t="shared" ref="SNC335:SNF335" si="3854">SNC302+SNC315+SNC328</f>
        <v>0</v>
      </c>
      <c r="SND335" s="535">
        <f t="shared" si="3854"/>
        <v>0</v>
      </c>
      <c r="SNE335" s="535">
        <f t="shared" si="3854"/>
        <v>0</v>
      </c>
      <c r="SNF335" s="535">
        <f t="shared" si="3854"/>
        <v>0</v>
      </c>
      <c r="SNG335" s="2"/>
      <c r="SNH335" s="402"/>
      <c r="SNI335" s="533" t="s">
        <v>288</v>
      </c>
      <c r="SNJ335" s="2"/>
      <c r="SNK335" s="535">
        <f t="shared" ref="SNK335:SNN335" si="3855">SNK302+SNK315+SNK328</f>
        <v>0</v>
      </c>
      <c r="SNL335" s="535">
        <f t="shared" si="3855"/>
        <v>0</v>
      </c>
      <c r="SNM335" s="535">
        <f t="shared" si="3855"/>
        <v>0</v>
      </c>
      <c r="SNN335" s="535">
        <f t="shared" si="3855"/>
        <v>0</v>
      </c>
      <c r="SNO335" s="2"/>
      <c r="SNP335" s="402"/>
      <c r="SNQ335" s="533" t="s">
        <v>288</v>
      </c>
      <c r="SNR335" s="2"/>
      <c r="SNS335" s="535">
        <f t="shared" ref="SNS335:SNV335" si="3856">SNS302+SNS315+SNS328</f>
        <v>0</v>
      </c>
      <c r="SNT335" s="535">
        <f t="shared" si="3856"/>
        <v>0</v>
      </c>
      <c r="SNU335" s="535">
        <f t="shared" si="3856"/>
        <v>0</v>
      </c>
      <c r="SNV335" s="535">
        <f t="shared" si="3856"/>
        <v>0</v>
      </c>
      <c r="SNW335" s="2"/>
      <c r="SNX335" s="402"/>
      <c r="SNY335" s="533" t="s">
        <v>288</v>
      </c>
      <c r="SNZ335" s="2"/>
      <c r="SOA335" s="535">
        <f t="shared" ref="SOA335:SOD335" si="3857">SOA302+SOA315+SOA328</f>
        <v>0</v>
      </c>
      <c r="SOB335" s="535">
        <f t="shared" si="3857"/>
        <v>0</v>
      </c>
      <c r="SOC335" s="535">
        <f t="shared" si="3857"/>
        <v>0</v>
      </c>
      <c r="SOD335" s="535">
        <f t="shared" si="3857"/>
        <v>0</v>
      </c>
      <c r="SOE335" s="2"/>
      <c r="SOF335" s="402"/>
      <c r="SOG335" s="533" t="s">
        <v>288</v>
      </c>
      <c r="SOH335" s="2"/>
      <c r="SOI335" s="535">
        <f t="shared" ref="SOI335:SOL335" si="3858">SOI302+SOI315+SOI328</f>
        <v>0</v>
      </c>
      <c r="SOJ335" s="535">
        <f t="shared" si="3858"/>
        <v>0</v>
      </c>
      <c r="SOK335" s="535">
        <f t="shared" si="3858"/>
        <v>0</v>
      </c>
      <c r="SOL335" s="535">
        <f t="shared" si="3858"/>
        <v>0</v>
      </c>
      <c r="SOM335" s="2"/>
      <c r="SON335" s="402"/>
      <c r="SOO335" s="533" t="s">
        <v>288</v>
      </c>
      <c r="SOP335" s="2"/>
      <c r="SOQ335" s="535">
        <f t="shared" ref="SOQ335:SOT335" si="3859">SOQ302+SOQ315+SOQ328</f>
        <v>0</v>
      </c>
      <c r="SOR335" s="535">
        <f t="shared" si="3859"/>
        <v>0</v>
      </c>
      <c r="SOS335" s="535">
        <f t="shared" si="3859"/>
        <v>0</v>
      </c>
      <c r="SOT335" s="535">
        <f t="shared" si="3859"/>
        <v>0</v>
      </c>
      <c r="SOU335" s="2"/>
      <c r="SOV335" s="402"/>
      <c r="SOW335" s="533" t="s">
        <v>288</v>
      </c>
      <c r="SOX335" s="2"/>
      <c r="SOY335" s="535">
        <f t="shared" ref="SOY335:SPB335" si="3860">SOY302+SOY315+SOY328</f>
        <v>0</v>
      </c>
      <c r="SOZ335" s="535">
        <f t="shared" si="3860"/>
        <v>0</v>
      </c>
      <c r="SPA335" s="535">
        <f t="shared" si="3860"/>
        <v>0</v>
      </c>
      <c r="SPB335" s="535">
        <f t="shared" si="3860"/>
        <v>0</v>
      </c>
      <c r="SPC335" s="2"/>
      <c r="SPD335" s="402"/>
      <c r="SPE335" s="533" t="s">
        <v>288</v>
      </c>
      <c r="SPF335" s="2"/>
      <c r="SPG335" s="535">
        <f t="shared" ref="SPG335:SPJ335" si="3861">SPG302+SPG315+SPG328</f>
        <v>0</v>
      </c>
      <c r="SPH335" s="535">
        <f t="shared" si="3861"/>
        <v>0</v>
      </c>
      <c r="SPI335" s="535">
        <f t="shared" si="3861"/>
        <v>0</v>
      </c>
      <c r="SPJ335" s="535">
        <f t="shared" si="3861"/>
        <v>0</v>
      </c>
      <c r="SPK335" s="2"/>
      <c r="SPL335" s="402"/>
      <c r="SPM335" s="533" t="s">
        <v>288</v>
      </c>
      <c r="SPN335" s="2"/>
      <c r="SPO335" s="535">
        <f t="shared" ref="SPO335:SPR335" si="3862">SPO302+SPO315+SPO328</f>
        <v>0</v>
      </c>
      <c r="SPP335" s="535">
        <f t="shared" si="3862"/>
        <v>0</v>
      </c>
      <c r="SPQ335" s="535">
        <f t="shared" si="3862"/>
        <v>0</v>
      </c>
      <c r="SPR335" s="535">
        <f t="shared" si="3862"/>
        <v>0</v>
      </c>
      <c r="SPS335" s="2"/>
      <c r="SPT335" s="402"/>
      <c r="SPU335" s="533" t="s">
        <v>288</v>
      </c>
      <c r="SPV335" s="2"/>
      <c r="SPW335" s="535">
        <f t="shared" ref="SPW335:SPZ335" si="3863">SPW302+SPW315+SPW328</f>
        <v>0</v>
      </c>
      <c r="SPX335" s="535">
        <f t="shared" si="3863"/>
        <v>0</v>
      </c>
      <c r="SPY335" s="535">
        <f t="shared" si="3863"/>
        <v>0</v>
      </c>
      <c r="SPZ335" s="535">
        <f t="shared" si="3863"/>
        <v>0</v>
      </c>
      <c r="SQA335" s="2"/>
      <c r="SQB335" s="402"/>
      <c r="SQC335" s="533" t="s">
        <v>288</v>
      </c>
      <c r="SQD335" s="2"/>
      <c r="SQE335" s="535">
        <f t="shared" ref="SQE335:SQH335" si="3864">SQE302+SQE315+SQE328</f>
        <v>0</v>
      </c>
      <c r="SQF335" s="535">
        <f t="shared" si="3864"/>
        <v>0</v>
      </c>
      <c r="SQG335" s="535">
        <f t="shared" si="3864"/>
        <v>0</v>
      </c>
      <c r="SQH335" s="535">
        <f t="shared" si="3864"/>
        <v>0</v>
      </c>
      <c r="SQI335" s="2"/>
      <c r="SQJ335" s="402"/>
      <c r="SQK335" s="533" t="s">
        <v>288</v>
      </c>
      <c r="SQL335" s="2"/>
      <c r="SQM335" s="535">
        <f t="shared" ref="SQM335:SQP335" si="3865">SQM302+SQM315+SQM328</f>
        <v>0</v>
      </c>
      <c r="SQN335" s="535">
        <f t="shared" si="3865"/>
        <v>0</v>
      </c>
      <c r="SQO335" s="535">
        <f t="shared" si="3865"/>
        <v>0</v>
      </c>
      <c r="SQP335" s="535">
        <f t="shared" si="3865"/>
        <v>0</v>
      </c>
      <c r="SQQ335" s="2"/>
      <c r="SQR335" s="402"/>
      <c r="SQS335" s="533" t="s">
        <v>288</v>
      </c>
      <c r="SQT335" s="2"/>
      <c r="SQU335" s="535">
        <f t="shared" ref="SQU335:SQX335" si="3866">SQU302+SQU315+SQU328</f>
        <v>0</v>
      </c>
      <c r="SQV335" s="535">
        <f t="shared" si="3866"/>
        <v>0</v>
      </c>
      <c r="SQW335" s="535">
        <f t="shared" si="3866"/>
        <v>0</v>
      </c>
      <c r="SQX335" s="535">
        <f t="shared" si="3866"/>
        <v>0</v>
      </c>
      <c r="SQY335" s="2"/>
      <c r="SQZ335" s="402"/>
      <c r="SRA335" s="533" t="s">
        <v>288</v>
      </c>
      <c r="SRB335" s="2"/>
      <c r="SRC335" s="535">
        <f t="shared" ref="SRC335:SRF335" si="3867">SRC302+SRC315+SRC328</f>
        <v>0</v>
      </c>
      <c r="SRD335" s="535">
        <f t="shared" si="3867"/>
        <v>0</v>
      </c>
      <c r="SRE335" s="535">
        <f t="shared" si="3867"/>
        <v>0</v>
      </c>
      <c r="SRF335" s="535">
        <f t="shared" si="3867"/>
        <v>0</v>
      </c>
      <c r="SRG335" s="2"/>
      <c r="SRH335" s="402"/>
      <c r="SRI335" s="533" t="s">
        <v>288</v>
      </c>
      <c r="SRJ335" s="2"/>
      <c r="SRK335" s="535">
        <f t="shared" ref="SRK335:SRN335" si="3868">SRK302+SRK315+SRK328</f>
        <v>0</v>
      </c>
      <c r="SRL335" s="535">
        <f t="shared" si="3868"/>
        <v>0</v>
      </c>
      <c r="SRM335" s="535">
        <f t="shared" si="3868"/>
        <v>0</v>
      </c>
      <c r="SRN335" s="535">
        <f t="shared" si="3868"/>
        <v>0</v>
      </c>
      <c r="SRO335" s="2"/>
      <c r="SRP335" s="402"/>
      <c r="SRQ335" s="533" t="s">
        <v>288</v>
      </c>
      <c r="SRR335" s="2"/>
      <c r="SRS335" s="535">
        <f t="shared" ref="SRS335:SRV335" si="3869">SRS302+SRS315+SRS328</f>
        <v>0</v>
      </c>
      <c r="SRT335" s="535">
        <f t="shared" si="3869"/>
        <v>0</v>
      </c>
      <c r="SRU335" s="535">
        <f t="shared" si="3869"/>
        <v>0</v>
      </c>
      <c r="SRV335" s="535">
        <f t="shared" si="3869"/>
        <v>0</v>
      </c>
      <c r="SRW335" s="2"/>
      <c r="SRX335" s="402"/>
      <c r="SRY335" s="533" t="s">
        <v>288</v>
      </c>
      <c r="SRZ335" s="2"/>
      <c r="SSA335" s="535">
        <f t="shared" ref="SSA335:SSD335" si="3870">SSA302+SSA315+SSA328</f>
        <v>0</v>
      </c>
      <c r="SSB335" s="535">
        <f t="shared" si="3870"/>
        <v>0</v>
      </c>
      <c r="SSC335" s="535">
        <f t="shared" si="3870"/>
        <v>0</v>
      </c>
      <c r="SSD335" s="535">
        <f t="shared" si="3870"/>
        <v>0</v>
      </c>
      <c r="SSE335" s="2"/>
      <c r="SSF335" s="402"/>
      <c r="SSG335" s="533" t="s">
        <v>288</v>
      </c>
      <c r="SSH335" s="2"/>
      <c r="SSI335" s="535">
        <f t="shared" ref="SSI335:SSL335" si="3871">SSI302+SSI315+SSI328</f>
        <v>0</v>
      </c>
      <c r="SSJ335" s="535">
        <f t="shared" si="3871"/>
        <v>0</v>
      </c>
      <c r="SSK335" s="535">
        <f t="shared" si="3871"/>
        <v>0</v>
      </c>
      <c r="SSL335" s="535">
        <f t="shared" si="3871"/>
        <v>0</v>
      </c>
      <c r="SSM335" s="2"/>
      <c r="SSN335" s="402"/>
      <c r="SSO335" s="533" t="s">
        <v>288</v>
      </c>
      <c r="SSP335" s="2"/>
      <c r="SSQ335" s="535">
        <f t="shared" ref="SSQ335:SST335" si="3872">SSQ302+SSQ315+SSQ328</f>
        <v>0</v>
      </c>
      <c r="SSR335" s="535">
        <f t="shared" si="3872"/>
        <v>0</v>
      </c>
      <c r="SSS335" s="535">
        <f t="shared" si="3872"/>
        <v>0</v>
      </c>
      <c r="SST335" s="535">
        <f t="shared" si="3872"/>
        <v>0</v>
      </c>
      <c r="SSU335" s="2"/>
      <c r="SSV335" s="402"/>
      <c r="SSW335" s="533" t="s">
        <v>288</v>
      </c>
      <c r="SSX335" s="2"/>
      <c r="SSY335" s="535">
        <f t="shared" ref="SSY335:STB335" si="3873">SSY302+SSY315+SSY328</f>
        <v>0</v>
      </c>
      <c r="SSZ335" s="535">
        <f t="shared" si="3873"/>
        <v>0</v>
      </c>
      <c r="STA335" s="535">
        <f t="shared" si="3873"/>
        <v>0</v>
      </c>
      <c r="STB335" s="535">
        <f t="shared" si="3873"/>
        <v>0</v>
      </c>
      <c r="STC335" s="2"/>
      <c r="STD335" s="402"/>
      <c r="STE335" s="533" t="s">
        <v>288</v>
      </c>
      <c r="STF335" s="2"/>
      <c r="STG335" s="535">
        <f t="shared" ref="STG335:STJ335" si="3874">STG302+STG315+STG328</f>
        <v>0</v>
      </c>
      <c r="STH335" s="535">
        <f t="shared" si="3874"/>
        <v>0</v>
      </c>
      <c r="STI335" s="535">
        <f t="shared" si="3874"/>
        <v>0</v>
      </c>
      <c r="STJ335" s="535">
        <f t="shared" si="3874"/>
        <v>0</v>
      </c>
      <c r="STK335" s="2"/>
      <c r="STL335" s="402"/>
      <c r="STM335" s="533" t="s">
        <v>288</v>
      </c>
      <c r="STN335" s="2"/>
      <c r="STO335" s="535">
        <f t="shared" ref="STO335:STR335" si="3875">STO302+STO315+STO328</f>
        <v>0</v>
      </c>
      <c r="STP335" s="535">
        <f t="shared" si="3875"/>
        <v>0</v>
      </c>
      <c r="STQ335" s="535">
        <f t="shared" si="3875"/>
        <v>0</v>
      </c>
      <c r="STR335" s="535">
        <f t="shared" si="3875"/>
        <v>0</v>
      </c>
      <c r="STS335" s="2"/>
      <c r="STT335" s="402"/>
      <c r="STU335" s="533" t="s">
        <v>288</v>
      </c>
      <c r="STV335" s="2"/>
      <c r="STW335" s="535">
        <f t="shared" ref="STW335:STZ335" si="3876">STW302+STW315+STW328</f>
        <v>0</v>
      </c>
      <c r="STX335" s="535">
        <f t="shared" si="3876"/>
        <v>0</v>
      </c>
      <c r="STY335" s="535">
        <f t="shared" si="3876"/>
        <v>0</v>
      </c>
      <c r="STZ335" s="535">
        <f t="shared" si="3876"/>
        <v>0</v>
      </c>
      <c r="SUA335" s="2"/>
      <c r="SUB335" s="402"/>
      <c r="SUC335" s="533" t="s">
        <v>288</v>
      </c>
      <c r="SUD335" s="2"/>
      <c r="SUE335" s="535">
        <f t="shared" ref="SUE335:SUH335" si="3877">SUE302+SUE315+SUE328</f>
        <v>0</v>
      </c>
      <c r="SUF335" s="535">
        <f t="shared" si="3877"/>
        <v>0</v>
      </c>
      <c r="SUG335" s="535">
        <f t="shared" si="3877"/>
        <v>0</v>
      </c>
      <c r="SUH335" s="535">
        <f t="shared" si="3877"/>
        <v>0</v>
      </c>
      <c r="SUI335" s="2"/>
      <c r="SUJ335" s="402"/>
      <c r="SUK335" s="533" t="s">
        <v>288</v>
      </c>
      <c r="SUL335" s="2"/>
      <c r="SUM335" s="535">
        <f t="shared" ref="SUM335:SUP335" si="3878">SUM302+SUM315+SUM328</f>
        <v>0</v>
      </c>
      <c r="SUN335" s="535">
        <f t="shared" si="3878"/>
        <v>0</v>
      </c>
      <c r="SUO335" s="535">
        <f t="shared" si="3878"/>
        <v>0</v>
      </c>
      <c r="SUP335" s="535">
        <f t="shared" si="3878"/>
        <v>0</v>
      </c>
      <c r="SUQ335" s="2"/>
      <c r="SUR335" s="402"/>
      <c r="SUS335" s="533" t="s">
        <v>288</v>
      </c>
      <c r="SUT335" s="2"/>
      <c r="SUU335" s="535">
        <f t="shared" ref="SUU335:SUX335" si="3879">SUU302+SUU315+SUU328</f>
        <v>0</v>
      </c>
      <c r="SUV335" s="535">
        <f t="shared" si="3879"/>
        <v>0</v>
      </c>
      <c r="SUW335" s="535">
        <f t="shared" si="3879"/>
        <v>0</v>
      </c>
      <c r="SUX335" s="535">
        <f t="shared" si="3879"/>
        <v>0</v>
      </c>
      <c r="SUY335" s="2"/>
      <c r="SUZ335" s="402"/>
      <c r="SVA335" s="533" t="s">
        <v>288</v>
      </c>
      <c r="SVB335" s="2"/>
      <c r="SVC335" s="535">
        <f t="shared" ref="SVC335:SVF335" si="3880">SVC302+SVC315+SVC328</f>
        <v>0</v>
      </c>
      <c r="SVD335" s="535">
        <f t="shared" si="3880"/>
        <v>0</v>
      </c>
      <c r="SVE335" s="535">
        <f t="shared" si="3880"/>
        <v>0</v>
      </c>
      <c r="SVF335" s="535">
        <f t="shared" si="3880"/>
        <v>0</v>
      </c>
      <c r="SVG335" s="2"/>
      <c r="SVH335" s="402"/>
      <c r="SVI335" s="533" t="s">
        <v>288</v>
      </c>
      <c r="SVJ335" s="2"/>
      <c r="SVK335" s="535">
        <f t="shared" ref="SVK335:SVN335" si="3881">SVK302+SVK315+SVK328</f>
        <v>0</v>
      </c>
      <c r="SVL335" s="535">
        <f t="shared" si="3881"/>
        <v>0</v>
      </c>
      <c r="SVM335" s="535">
        <f t="shared" si="3881"/>
        <v>0</v>
      </c>
      <c r="SVN335" s="535">
        <f t="shared" si="3881"/>
        <v>0</v>
      </c>
      <c r="SVO335" s="2"/>
      <c r="SVP335" s="402"/>
      <c r="SVQ335" s="533" t="s">
        <v>288</v>
      </c>
      <c r="SVR335" s="2"/>
      <c r="SVS335" s="535">
        <f t="shared" ref="SVS335:SVV335" si="3882">SVS302+SVS315+SVS328</f>
        <v>0</v>
      </c>
      <c r="SVT335" s="535">
        <f t="shared" si="3882"/>
        <v>0</v>
      </c>
      <c r="SVU335" s="535">
        <f t="shared" si="3882"/>
        <v>0</v>
      </c>
      <c r="SVV335" s="535">
        <f t="shared" si="3882"/>
        <v>0</v>
      </c>
      <c r="SVW335" s="2"/>
      <c r="SVX335" s="402"/>
      <c r="SVY335" s="533" t="s">
        <v>288</v>
      </c>
      <c r="SVZ335" s="2"/>
      <c r="SWA335" s="535">
        <f t="shared" ref="SWA335:SWD335" si="3883">SWA302+SWA315+SWA328</f>
        <v>0</v>
      </c>
      <c r="SWB335" s="535">
        <f t="shared" si="3883"/>
        <v>0</v>
      </c>
      <c r="SWC335" s="535">
        <f t="shared" si="3883"/>
        <v>0</v>
      </c>
      <c r="SWD335" s="535">
        <f t="shared" si="3883"/>
        <v>0</v>
      </c>
      <c r="SWE335" s="2"/>
      <c r="SWF335" s="402"/>
      <c r="SWG335" s="533" t="s">
        <v>288</v>
      </c>
      <c r="SWH335" s="2"/>
      <c r="SWI335" s="535">
        <f t="shared" ref="SWI335:SWL335" si="3884">SWI302+SWI315+SWI328</f>
        <v>0</v>
      </c>
      <c r="SWJ335" s="535">
        <f t="shared" si="3884"/>
        <v>0</v>
      </c>
      <c r="SWK335" s="535">
        <f t="shared" si="3884"/>
        <v>0</v>
      </c>
      <c r="SWL335" s="535">
        <f t="shared" si="3884"/>
        <v>0</v>
      </c>
      <c r="SWM335" s="2"/>
      <c r="SWN335" s="402"/>
      <c r="SWO335" s="533" t="s">
        <v>288</v>
      </c>
      <c r="SWP335" s="2"/>
      <c r="SWQ335" s="535">
        <f t="shared" ref="SWQ335:SWT335" si="3885">SWQ302+SWQ315+SWQ328</f>
        <v>0</v>
      </c>
      <c r="SWR335" s="535">
        <f t="shared" si="3885"/>
        <v>0</v>
      </c>
      <c r="SWS335" s="535">
        <f t="shared" si="3885"/>
        <v>0</v>
      </c>
      <c r="SWT335" s="535">
        <f t="shared" si="3885"/>
        <v>0</v>
      </c>
      <c r="SWU335" s="2"/>
      <c r="SWV335" s="402"/>
      <c r="SWW335" s="533" t="s">
        <v>288</v>
      </c>
      <c r="SWX335" s="2"/>
      <c r="SWY335" s="535">
        <f t="shared" ref="SWY335:SXB335" si="3886">SWY302+SWY315+SWY328</f>
        <v>0</v>
      </c>
      <c r="SWZ335" s="535">
        <f t="shared" si="3886"/>
        <v>0</v>
      </c>
      <c r="SXA335" s="535">
        <f t="shared" si="3886"/>
        <v>0</v>
      </c>
      <c r="SXB335" s="535">
        <f t="shared" si="3886"/>
        <v>0</v>
      </c>
      <c r="SXC335" s="2"/>
      <c r="SXD335" s="402"/>
      <c r="SXE335" s="533" t="s">
        <v>288</v>
      </c>
      <c r="SXF335" s="2"/>
      <c r="SXG335" s="535">
        <f t="shared" ref="SXG335:SXJ335" si="3887">SXG302+SXG315+SXG328</f>
        <v>0</v>
      </c>
      <c r="SXH335" s="535">
        <f t="shared" si="3887"/>
        <v>0</v>
      </c>
      <c r="SXI335" s="535">
        <f t="shared" si="3887"/>
        <v>0</v>
      </c>
      <c r="SXJ335" s="535">
        <f t="shared" si="3887"/>
        <v>0</v>
      </c>
      <c r="SXK335" s="2"/>
      <c r="SXL335" s="402"/>
      <c r="SXM335" s="533" t="s">
        <v>288</v>
      </c>
      <c r="SXN335" s="2"/>
      <c r="SXO335" s="535">
        <f t="shared" ref="SXO335:SXR335" si="3888">SXO302+SXO315+SXO328</f>
        <v>0</v>
      </c>
      <c r="SXP335" s="535">
        <f t="shared" si="3888"/>
        <v>0</v>
      </c>
      <c r="SXQ335" s="535">
        <f t="shared" si="3888"/>
        <v>0</v>
      </c>
      <c r="SXR335" s="535">
        <f t="shared" si="3888"/>
        <v>0</v>
      </c>
      <c r="SXS335" s="2"/>
      <c r="SXT335" s="402"/>
      <c r="SXU335" s="533" t="s">
        <v>288</v>
      </c>
      <c r="SXV335" s="2"/>
      <c r="SXW335" s="535">
        <f t="shared" ref="SXW335:SXZ335" si="3889">SXW302+SXW315+SXW328</f>
        <v>0</v>
      </c>
      <c r="SXX335" s="535">
        <f t="shared" si="3889"/>
        <v>0</v>
      </c>
      <c r="SXY335" s="535">
        <f t="shared" si="3889"/>
        <v>0</v>
      </c>
      <c r="SXZ335" s="535">
        <f t="shared" si="3889"/>
        <v>0</v>
      </c>
      <c r="SYA335" s="2"/>
      <c r="SYB335" s="402"/>
      <c r="SYC335" s="533" t="s">
        <v>288</v>
      </c>
      <c r="SYD335" s="2"/>
      <c r="SYE335" s="535">
        <f t="shared" ref="SYE335:SYH335" si="3890">SYE302+SYE315+SYE328</f>
        <v>0</v>
      </c>
      <c r="SYF335" s="535">
        <f t="shared" si="3890"/>
        <v>0</v>
      </c>
      <c r="SYG335" s="535">
        <f t="shared" si="3890"/>
        <v>0</v>
      </c>
      <c r="SYH335" s="535">
        <f t="shared" si="3890"/>
        <v>0</v>
      </c>
      <c r="SYI335" s="2"/>
      <c r="SYJ335" s="402"/>
      <c r="SYK335" s="533" t="s">
        <v>288</v>
      </c>
      <c r="SYL335" s="2"/>
      <c r="SYM335" s="535">
        <f t="shared" ref="SYM335:SYP335" si="3891">SYM302+SYM315+SYM328</f>
        <v>0</v>
      </c>
      <c r="SYN335" s="535">
        <f t="shared" si="3891"/>
        <v>0</v>
      </c>
      <c r="SYO335" s="535">
        <f t="shared" si="3891"/>
        <v>0</v>
      </c>
      <c r="SYP335" s="535">
        <f t="shared" si="3891"/>
        <v>0</v>
      </c>
      <c r="SYQ335" s="2"/>
      <c r="SYR335" s="402"/>
      <c r="SYS335" s="533" t="s">
        <v>288</v>
      </c>
      <c r="SYT335" s="2"/>
      <c r="SYU335" s="535">
        <f t="shared" ref="SYU335:SYX335" si="3892">SYU302+SYU315+SYU328</f>
        <v>0</v>
      </c>
      <c r="SYV335" s="535">
        <f t="shared" si="3892"/>
        <v>0</v>
      </c>
      <c r="SYW335" s="535">
        <f t="shared" si="3892"/>
        <v>0</v>
      </c>
      <c r="SYX335" s="535">
        <f t="shared" si="3892"/>
        <v>0</v>
      </c>
      <c r="SYY335" s="2"/>
      <c r="SYZ335" s="402"/>
      <c r="SZA335" s="533" t="s">
        <v>288</v>
      </c>
      <c r="SZB335" s="2"/>
      <c r="SZC335" s="535">
        <f t="shared" ref="SZC335:SZF335" si="3893">SZC302+SZC315+SZC328</f>
        <v>0</v>
      </c>
      <c r="SZD335" s="535">
        <f t="shared" si="3893"/>
        <v>0</v>
      </c>
      <c r="SZE335" s="535">
        <f t="shared" si="3893"/>
        <v>0</v>
      </c>
      <c r="SZF335" s="535">
        <f t="shared" si="3893"/>
        <v>0</v>
      </c>
      <c r="SZG335" s="2"/>
      <c r="SZH335" s="402"/>
      <c r="SZI335" s="533" t="s">
        <v>288</v>
      </c>
      <c r="SZJ335" s="2"/>
      <c r="SZK335" s="535">
        <f t="shared" ref="SZK335:SZN335" si="3894">SZK302+SZK315+SZK328</f>
        <v>0</v>
      </c>
      <c r="SZL335" s="535">
        <f t="shared" si="3894"/>
        <v>0</v>
      </c>
      <c r="SZM335" s="535">
        <f t="shared" si="3894"/>
        <v>0</v>
      </c>
      <c r="SZN335" s="535">
        <f t="shared" si="3894"/>
        <v>0</v>
      </c>
      <c r="SZO335" s="2"/>
      <c r="SZP335" s="402"/>
      <c r="SZQ335" s="533" t="s">
        <v>288</v>
      </c>
      <c r="SZR335" s="2"/>
      <c r="SZS335" s="535">
        <f t="shared" ref="SZS335:SZV335" si="3895">SZS302+SZS315+SZS328</f>
        <v>0</v>
      </c>
      <c r="SZT335" s="535">
        <f t="shared" si="3895"/>
        <v>0</v>
      </c>
      <c r="SZU335" s="535">
        <f t="shared" si="3895"/>
        <v>0</v>
      </c>
      <c r="SZV335" s="535">
        <f t="shared" si="3895"/>
        <v>0</v>
      </c>
      <c r="SZW335" s="2"/>
      <c r="SZX335" s="402"/>
      <c r="SZY335" s="533" t="s">
        <v>288</v>
      </c>
      <c r="SZZ335" s="2"/>
      <c r="TAA335" s="535">
        <f t="shared" ref="TAA335:TAD335" si="3896">TAA302+TAA315+TAA328</f>
        <v>0</v>
      </c>
      <c r="TAB335" s="535">
        <f t="shared" si="3896"/>
        <v>0</v>
      </c>
      <c r="TAC335" s="535">
        <f t="shared" si="3896"/>
        <v>0</v>
      </c>
      <c r="TAD335" s="535">
        <f t="shared" si="3896"/>
        <v>0</v>
      </c>
      <c r="TAE335" s="2"/>
      <c r="TAF335" s="402"/>
      <c r="TAG335" s="533" t="s">
        <v>288</v>
      </c>
      <c r="TAH335" s="2"/>
      <c r="TAI335" s="535">
        <f t="shared" ref="TAI335:TAL335" si="3897">TAI302+TAI315+TAI328</f>
        <v>0</v>
      </c>
      <c r="TAJ335" s="535">
        <f t="shared" si="3897"/>
        <v>0</v>
      </c>
      <c r="TAK335" s="535">
        <f t="shared" si="3897"/>
        <v>0</v>
      </c>
      <c r="TAL335" s="535">
        <f t="shared" si="3897"/>
        <v>0</v>
      </c>
      <c r="TAM335" s="2"/>
      <c r="TAN335" s="402"/>
      <c r="TAO335" s="533" t="s">
        <v>288</v>
      </c>
      <c r="TAP335" s="2"/>
      <c r="TAQ335" s="535">
        <f t="shared" ref="TAQ335:TAT335" si="3898">TAQ302+TAQ315+TAQ328</f>
        <v>0</v>
      </c>
      <c r="TAR335" s="535">
        <f t="shared" si="3898"/>
        <v>0</v>
      </c>
      <c r="TAS335" s="535">
        <f t="shared" si="3898"/>
        <v>0</v>
      </c>
      <c r="TAT335" s="535">
        <f t="shared" si="3898"/>
        <v>0</v>
      </c>
      <c r="TAU335" s="2"/>
      <c r="TAV335" s="402"/>
      <c r="TAW335" s="533" t="s">
        <v>288</v>
      </c>
      <c r="TAX335" s="2"/>
      <c r="TAY335" s="535">
        <f t="shared" ref="TAY335:TBB335" si="3899">TAY302+TAY315+TAY328</f>
        <v>0</v>
      </c>
      <c r="TAZ335" s="535">
        <f t="shared" si="3899"/>
        <v>0</v>
      </c>
      <c r="TBA335" s="535">
        <f t="shared" si="3899"/>
        <v>0</v>
      </c>
      <c r="TBB335" s="535">
        <f t="shared" si="3899"/>
        <v>0</v>
      </c>
      <c r="TBC335" s="2"/>
      <c r="TBD335" s="402"/>
      <c r="TBE335" s="533" t="s">
        <v>288</v>
      </c>
      <c r="TBF335" s="2"/>
      <c r="TBG335" s="535">
        <f t="shared" ref="TBG335:TBJ335" si="3900">TBG302+TBG315+TBG328</f>
        <v>0</v>
      </c>
      <c r="TBH335" s="535">
        <f t="shared" si="3900"/>
        <v>0</v>
      </c>
      <c r="TBI335" s="535">
        <f t="shared" si="3900"/>
        <v>0</v>
      </c>
      <c r="TBJ335" s="535">
        <f t="shared" si="3900"/>
        <v>0</v>
      </c>
      <c r="TBK335" s="2"/>
      <c r="TBL335" s="402"/>
      <c r="TBM335" s="533" t="s">
        <v>288</v>
      </c>
      <c r="TBN335" s="2"/>
      <c r="TBO335" s="535">
        <f t="shared" ref="TBO335:TBR335" si="3901">TBO302+TBO315+TBO328</f>
        <v>0</v>
      </c>
      <c r="TBP335" s="535">
        <f t="shared" si="3901"/>
        <v>0</v>
      </c>
      <c r="TBQ335" s="535">
        <f t="shared" si="3901"/>
        <v>0</v>
      </c>
      <c r="TBR335" s="535">
        <f t="shared" si="3901"/>
        <v>0</v>
      </c>
      <c r="TBS335" s="2"/>
      <c r="TBT335" s="402"/>
      <c r="TBU335" s="533" t="s">
        <v>288</v>
      </c>
      <c r="TBV335" s="2"/>
      <c r="TBW335" s="535">
        <f t="shared" ref="TBW335:TBZ335" si="3902">TBW302+TBW315+TBW328</f>
        <v>0</v>
      </c>
      <c r="TBX335" s="535">
        <f t="shared" si="3902"/>
        <v>0</v>
      </c>
      <c r="TBY335" s="535">
        <f t="shared" si="3902"/>
        <v>0</v>
      </c>
      <c r="TBZ335" s="535">
        <f t="shared" si="3902"/>
        <v>0</v>
      </c>
      <c r="TCA335" s="2"/>
      <c r="TCB335" s="402"/>
      <c r="TCC335" s="533" t="s">
        <v>288</v>
      </c>
      <c r="TCD335" s="2"/>
      <c r="TCE335" s="535">
        <f t="shared" ref="TCE335:TCH335" si="3903">TCE302+TCE315+TCE328</f>
        <v>0</v>
      </c>
      <c r="TCF335" s="535">
        <f t="shared" si="3903"/>
        <v>0</v>
      </c>
      <c r="TCG335" s="535">
        <f t="shared" si="3903"/>
        <v>0</v>
      </c>
      <c r="TCH335" s="535">
        <f t="shared" si="3903"/>
        <v>0</v>
      </c>
      <c r="TCI335" s="2"/>
      <c r="TCJ335" s="402"/>
      <c r="TCK335" s="533" t="s">
        <v>288</v>
      </c>
      <c r="TCL335" s="2"/>
      <c r="TCM335" s="535">
        <f t="shared" ref="TCM335:TCP335" si="3904">TCM302+TCM315+TCM328</f>
        <v>0</v>
      </c>
      <c r="TCN335" s="535">
        <f t="shared" si="3904"/>
        <v>0</v>
      </c>
      <c r="TCO335" s="535">
        <f t="shared" si="3904"/>
        <v>0</v>
      </c>
      <c r="TCP335" s="535">
        <f t="shared" si="3904"/>
        <v>0</v>
      </c>
      <c r="TCQ335" s="2"/>
      <c r="TCR335" s="402"/>
      <c r="TCS335" s="533" t="s">
        <v>288</v>
      </c>
      <c r="TCT335" s="2"/>
      <c r="TCU335" s="535">
        <f t="shared" ref="TCU335:TCX335" si="3905">TCU302+TCU315+TCU328</f>
        <v>0</v>
      </c>
      <c r="TCV335" s="535">
        <f t="shared" si="3905"/>
        <v>0</v>
      </c>
      <c r="TCW335" s="535">
        <f t="shared" si="3905"/>
        <v>0</v>
      </c>
      <c r="TCX335" s="535">
        <f t="shared" si="3905"/>
        <v>0</v>
      </c>
      <c r="TCY335" s="2"/>
      <c r="TCZ335" s="402"/>
      <c r="TDA335" s="533" t="s">
        <v>288</v>
      </c>
      <c r="TDB335" s="2"/>
      <c r="TDC335" s="535">
        <f t="shared" ref="TDC335:TDF335" si="3906">TDC302+TDC315+TDC328</f>
        <v>0</v>
      </c>
      <c r="TDD335" s="535">
        <f t="shared" si="3906"/>
        <v>0</v>
      </c>
      <c r="TDE335" s="535">
        <f t="shared" si="3906"/>
        <v>0</v>
      </c>
      <c r="TDF335" s="535">
        <f t="shared" si="3906"/>
        <v>0</v>
      </c>
      <c r="TDG335" s="2"/>
      <c r="TDH335" s="402"/>
      <c r="TDI335" s="533" t="s">
        <v>288</v>
      </c>
      <c r="TDJ335" s="2"/>
      <c r="TDK335" s="535">
        <f t="shared" ref="TDK335:TDN335" si="3907">TDK302+TDK315+TDK328</f>
        <v>0</v>
      </c>
      <c r="TDL335" s="535">
        <f t="shared" si="3907"/>
        <v>0</v>
      </c>
      <c r="TDM335" s="535">
        <f t="shared" si="3907"/>
        <v>0</v>
      </c>
      <c r="TDN335" s="535">
        <f t="shared" si="3907"/>
        <v>0</v>
      </c>
      <c r="TDO335" s="2"/>
      <c r="TDP335" s="402"/>
      <c r="TDQ335" s="533" t="s">
        <v>288</v>
      </c>
      <c r="TDR335" s="2"/>
      <c r="TDS335" s="535">
        <f t="shared" ref="TDS335:TDV335" si="3908">TDS302+TDS315+TDS328</f>
        <v>0</v>
      </c>
      <c r="TDT335" s="535">
        <f t="shared" si="3908"/>
        <v>0</v>
      </c>
      <c r="TDU335" s="535">
        <f t="shared" si="3908"/>
        <v>0</v>
      </c>
      <c r="TDV335" s="535">
        <f t="shared" si="3908"/>
        <v>0</v>
      </c>
      <c r="TDW335" s="2"/>
      <c r="TDX335" s="402"/>
      <c r="TDY335" s="533" t="s">
        <v>288</v>
      </c>
      <c r="TDZ335" s="2"/>
      <c r="TEA335" s="535">
        <f t="shared" ref="TEA335:TED335" si="3909">TEA302+TEA315+TEA328</f>
        <v>0</v>
      </c>
      <c r="TEB335" s="535">
        <f t="shared" si="3909"/>
        <v>0</v>
      </c>
      <c r="TEC335" s="535">
        <f t="shared" si="3909"/>
        <v>0</v>
      </c>
      <c r="TED335" s="535">
        <f t="shared" si="3909"/>
        <v>0</v>
      </c>
      <c r="TEE335" s="2"/>
      <c r="TEF335" s="402"/>
      <c r="TEG335" s="533" t="s">
        <v>288</v>
      </c>
      <c r="TEH335" s="2"/>
      <c r="TEI335" s="535">
        <f t="shared" ref="TEI335:TEL335" si="3910">TEI302+TEI315+TEI328</f>
        <v>0</v>
      </c>
      <c r="TEJ335" s="535">
        <f t="shared" si="3910"/>
        <v>0</v>
      </c>
      <c r="TEK335" s="535">
        <f t="shared" si="3910"/>
        <v>0</v>
      </c>
      <c r="TEL335" s="535">
        <f t="shared" si="3910"/>
        <v>0</v>
      </c>
      <c r="TEM335" s="2"/>
      <c r="TEN335" s="402"/>
      <c r="TEO335" s="533" t="s">
        <v>288</v>
      </c>
      <c r="TEP335" s="2"/>
      <c r="TEQ335" s="535">
        <f t="shared" ref="TEQ335:TET335" si="3911">TEQ302+TEQ315+TEQ328</f>
        <v>0</v>
      </c>
      <c r="TER335" s="535">
        <f t="shared" si="3911"/>
        <v>0</v>
      </c>
      <c r="TES335" s="535">
        <f t="shared" si="3911"/>
        <v>0</v>
      </c>
      <c r="TET335" s="535">
        <f t="shared" si="3911"/>
        <v>0</v>
      </c>
      <c r="TEU335" s="2"/>
      <c r="TEV335" s="402"/>
      <c r="TEW335" s="533" t="s">
        <v>288</v>
      </c>
      <c r="TEX335" s="2"/>
      <c r="TEY335" s="535">
        <f t="shared" ref="TEY335:TFB335" si="3912">TEY302+TEY315+TEY328</f>
        <v>0</v>
      </c>
      <c r="TEZ335" s="535">
        <f t="shared" si="3912"/>
        <v>0</v>
      </c>
      <c r="TFA335" s="535">
        <f t="shared" si="3912"/>
        <v>0</v>
      </c>
      <c r="TFB335" s="535">
        <f t="shared" si="3912"/>
        <v>0</v>
      </c>
      <c r="TFC335" s="2"/>
      <c r="TFD335" s="402"/>
      <c r="TFE335" s="533" t="s">
        <v>288</v>
      </c>
      <c r="TFF335" s="2"/>
      <c r="TFG335" s="535">
        <f t="shared" ref="TFG335:TFJ335" si="3913">TFG302+TFG315+TFG328</f>
        <v>0</v>
      </c>
      <c r="TFH335" s="535">
        <f t="shared" si="3913"/>
        <v>0</v>
      </c>
      <c r="TFI335" s="535">
        <f t="shared" si="3913"/>
        <v>0</v>
      </c>
      <c r="TFJ335" s="535">
        <f t="shared" si="3913"/>
        <v>0</v>
      </c>
      <c r="TFK335" s="2"/>
      <c r="TFL335" s="402"/>
      <c r="TFM335" s="533" t="s">
        <v>288</v>
      </c>
      <c r="TFN335" s="2"/>
      <c r="TFO335" s="535">
        <f t="shared" ref="TFO335:TFR335" si="3914">TFO302+TFO315+TFO328</f>
        <v>0</v>
      </c>
      <c r="TFP335" s="535">
        <f t="shared" si="3914"/>
        <v>0</v>
      </c>
      <c r="TFQ335" s="535">
        <f t="shared" si="3914"/>
        <v>0</v>
      </c>
      <c r="TFR335" s="535">
        <f t="shared" si="3914"/>
        <v>0</v>
      </c>
      <c r="TFS335" s="2"/>
      <c r="TFT335" s="402"/>
      <c r="TFU335" s="533" t="s">
        <v>288</v>
      </c>
      <c r="TFV335" s="2"/>
      <c r="TFW335" s="535">
        <f t="shared" ref="TFW335:TFZ335" si="3915">TFW302+TFW315+TFW328</f>
        <v>0</v>
      </c>
      <c r="TFX335" s="535">
        <f t="shared" si="3915"/>
        <v>0</v>
      </c>
      <c r="TFY335" s="535">
        <f t="shared" si="3915"/>
        <v>0</v>
      </c>
      <c r="TFZ335" s="535">
        <f t="shared" si="3915"/>
        <v>0</v>
      </c>
      <c r="TGA335" s="2"/>
      <c r="TGB335" s="402"/>
      <c r="TGC335" s="533" t="s">
        <v>288</v>
      </c>
      <c r="TGD335" s="2"/>
      <c r="TGE335" s="535">
        <f t="shared" ref="TGE335:TGH335" si="3916">TGE302+TGE315+TGE328</f>
        <v>0</v>
      </c>
      <c r="TGF335" s="535">
        <f t="shared" si="3916"/>
        <v>0</v>
      </c>
      <c r="TGG335" s="535">
        <f t="shared" si="3916"/>
        <v>0</v>
      </c>
      <c r="TGH335" s="535">
        <f t="shared" si="3916"/>
        <v>0</v>
      </c>
      <c r="TGI335" s="2"/>
      <c r="TGJ335" s="402"/>
      <c r="TGK335" s="533" t="s">
        <v>288</v>
      </c>
      <c r="TGL335" s="2"/>
      <c r="TGM335" s="535">
        <f t="shared" ref="TGM335:TGP335" si="3917">TGM302+TGM315+TGM328</f>
        <v>0</v>
      </c>
      <c r="TGN335" s="535">
        <f t="shared" si="3917"/>
        <v>0</v>
      </c>
      <c r="TGO335" s="535">
        <f t="shared" si="3917"/>
        <v>0</v>
      </c>
      <c r="TGP335" s="535">
        <f t="shared" si="3917"/>
        <v>0</v>
      </c>
      <c r="TGQ335" s="2"/>
      <c r="TGR335" s="402"/>
      <c r="TGS335" s="533" t="s">
        <v>288</v>
      </c>
      <c r="TGT335" s="2"/>
      <c r="TGU335" s="535">
        <f t="shared" ref="TGU335:TGX335" si="3918">TGU302+TGU315+TGU328</f>
        <v>0</v>
      </c>
      <c r="TGV335" s="535">
        <f t="shared" si="3918"/>
        <v>0</v>
      </c>
      <c r="TGW335" s="535">
        <f t="shared" si="3918"/>
        <v>0</v>
      </c>
      <c r="TGX335" s="535">
        <f t="shared" si="3918"/>
        <v>0</v>
      </c>
      <c r="TGY335" s="2"/>
      <c r="TGZ335" s="402"/>
      <c r="THA335" s="533" t="s">
        <v>288</v>
      </c>
      <c r="THB335" s="2"/>
      <c r="THC335" s="535">
        <f t="shared" ref="THC335:THF335" si="3919">THC302+THC315+THC328</f>
        <v>0</v>
      </c>
      <c r="THD335" s="535">
        <f t="shared" si="3919"/>
        <v>0</v>
      </c>
      <c r="THE335" s="535">
        <f t="shared" si="3919"/>
        <v>0</v>
      </c>
      <c r="THF335" s="535">
        <f t="shared" si="3919"/>
        <v>0</v>
      </c>
      <c r="THG335" s="2"/>
      <c r="THH335" s="402"/>
      <c r="THI335" s="533" t="s">
        <v>288</v>
      </c>
      <c r="THJ335" s="2"/>
      <c r="THK335" s="535">
        <f t="shared" ref="THK335:THN335" si="3920">THK302+THK315+THK328</f>
        <v>0</v>
      </c>
      <c r="THL335" s="535">
        <f t="shared" si="3920"/>
        <v>0</v>
      </c>
      <c r="THM335" s="535">
        <f t="shared" si="3920"/>
        <v>0</v>
      </c>
      <c r="THN335" s="535">
        <f t="shared" si="3920"/>
        <v>0</v>
      </c>
      <c r="THO335" s="2"/>
      <c r="THP335" s="402"/>
      <c r="THQ335" s="533" t="s">
        <v>288</v>
      </c>
      <c r="THR335" s="2"/>
      <c r="THS335" s="535">
        <f t="shared" ref="THS335:THV335" si="3921">THS302+THS315+THS328</f>
        <v>0</v>
      </c>
      <c r="THT335" s="535">
        <f t="shared" si="3921"/>
        <v>0</v>
      </c>
      <c r="THU335" s="535">
        <f t="shared" si="3921"/>
        <v>0</v>
      </c>
      <c r="THV335" s="535">
        <f t="shared" si="3921"/>
        <v>0</v>
      </c>
      <c r="THW335" s="2"/>
      <c r="THX335" s="402"/>
      <c r="THY335" s="533" t="s">
        <v>288</v>
      </c>
      <c r="THZ335" s="2"/>
      <c r="TIA335" s="535">
        <f t="shared" ref="TIA335:TID335" si="3922">TIA302+TIA315+TIA328</f>
        <v>0</v>
      </c>
      <c r="TIB335" s="535">
        <f t="shared" si="3922"/>
        <v>0</v>
      </c>
      <c r="TIC335" s="535">
        <f t="shared" si="3922"/>
        <v>0</v>
      </c>
      <c r="TID335" s="535">
        <f t="shared" si="3922"/>
        <v>0</v>
      </c>
      <c r="TIE335" s="2"/>
      <c r="TIF335" s="402"/>
      <c r="TIG335" s="533" t="s">
        <v>288</v>
      </c>
      <c r="TIH335" s="2"/>
      <c r="TII335" s="535">
        <f t="shared" ref="TII335:TIL335" si="3923">TII302+TII315+TII328</f>
        <v>0</v>
      </c>
      <c r="TIJ335" s="535">
        <f t="shared" si="3923"/>
        <v>0</v>
      </c>
      <c r="TIK335" s="535">
        <f t="shared" si="3923"/>
        <v>0</v>
      </c>
      <c r="TIL335" s="535">
        <f t="shared" si="3923"/>
        <v>0</v>
      </c>
      <c r="TIM335" s="2"/>
      <c r="TIN335" s="402"/>
      <c r="TIO335" s="533" t="s">
        <v>288</v>
      </c>
      <c r="TIP335" s="2"/>
      <c r="TIQ335" s="535">
        <f t="shared" ref="TIQ335:TIT335" si="3924">TIQ302+TIQ315+TIQ328</f>
        <v>0</v>
      </c>
      <c r="TIR335" s="535">
        <f t="shared" si="3924"/>
        <v>0</v>
      </c>
      <c r="TIS335" s="535">
        <f t="shared" si="3924"/>
        <v>0</v>
      </c>
      <c r="TIT335" s="535">
        <f t="shared" si="3924"/>
        <v>0</v>
      </c>
      <c r="TIU335" s="2"/>
      <c r="TIV335" s="402"/>
      <c r="TIW335" s="533" t="s">
        <v>288</v>
      </c>
      <c r="TIX335" s="2"/>
      <c r="TIY335" s="535">
        <f t="shared" ref="TIY335:TJB335" si="3925">TIY302+TIY315+TIY328</f>
        <v>0</v>
      </c>
      <c r="TIZ335" s="535">
        <f t="shared" si="3925"/>
        <v>0</v>
      </c>
      <c r="TJA335" s="535">
        <f t="shared" si="3925"/>
        <v>0</v>
      </c>
      <c r="TJB335" s="535">
        <f t="shared" si="3925"/>
        <v>0</v>
      </c>
      <c r="TJC335" s="2"/>
      <c r="TJD335" s="402"/>
      <c r="TJE335" s="533" t="s">
        <v>288</v>
      </c>
      <c r="TJF335" s="2"/>
      <c r="TJG335" s="535">
        <f t="shared" ref="TJG335:TJJ335" si="3926">TJG302+TJG315+TJG328</f>
        <v>0</v>
      </c>
      <c r="TJH335" s="535">
        <f t="shared" si="3926"/>
        <v>0</v>
      </c>
      <c r="TJI335" s="535">
        <f t="shared" si="3926"/>
        <v>0</v>
      </c>
      <c r="TJJ335" s="535">
        <f t="shared" si="3926"/>
        <v>0</v>
      </c>
      <c r="TJK335" s="2"/>
      <c r="TJL335" s="402"/>
      <c r="TJM335" s="533" t="s">
        <v>288</v>
      </c>
      <c r="TJN335" s="2"/>
      <c r="TJO335" s="535">
        <f t="shared" ref="TJO335:TJR335" si="3927">TJO302+TJO315+TJO328</f>
        <v>0</v>
      </c>
      <c r="TJP335" s="535">
        <f t="shared" si="3927"/>
        <v>0</v>
      </c>
      <c r="TJQ335" s="535">
        <f t="shared" si="3927"/>
        <v>0</v>
      </c>
      <c r="TJR335" s="535">
        <f t="shared" si="3927"/>
        <v>0</v>
      </c>
      <c r="TJS335" s="2"/>
      <c r="TJT335" s="402"/>
      <c r="TJU335" s="533" t="s">
        <v>288</v>
      </c>
      <c r="TJV335" s="2"/>
      <c r="TJW335" s="535">
        <f t="shared" ref="TJW335:TJZ335" si="3928">TJW302+TJW315+TJW328</f>
        <v>0</v>
      </c>
      <c r="TJX335" s="535">
        <f t="shared" si="3928"/>
        <v>0</v>
      </c>
      <c r="TJY335" s="535">
        <f t="shared" si="3928"/>
        <v>0</v>
      </c>
      <c r="TJZ335" s="535">
        <f t="shared" si="3928"/>
        <v>0</v>
      </c>
      <c r="TKA335" s="2"/>
      <c r="TKB335" s="402"/>
      <c r="TKC335" s="533" t="s">
        <v>288</v>
      </c>
      <c r="TKD335" s="2"/>
      <c r="TKE335" s="535">
        <f t="shared" ref="TKE335:TKH335" si="3929">TKE302+TKE315+TKE328</f>
        <v>0</v>
      </c>
      <c r="TKF335" s="535">
        <f t="shared" si="3929"/>
        <v>0</v>
      </c>
      <c r="TKG335" s="535">
        <f t="shared" si="3929"/>
        <v>0</v>
      </c>
      <c r="TKH335" s="535">
        <f t="shared" si="3929"/>
        <v>0</v>
      </c>
      <c r="TKI335" s="2"/>
      <c r="TKJ335" s="402"/>
      <c r="TKK335" s="533" t="s">
        <v>288</v>
      </c>
      <c r="TKL335" s="2"/>
      <c r="TKM335" s="535">
        <f t="shared" ref="TKM335:TKP335" si="3930">TKM302+TKM315+TKM328</f>
        <v>0</v>
      </c>
      <c r="TKN335" s="535">
        <f t="shared" si="3930"/>
        <v>0</v>
      </c>
      <c r="TKO335" s="535">
        <f t="shared" si="3930"/>
        <v>0</v>
      </c>
      <c r="TKP335" s="535">
        <f t="shared" si="3930"/>
        <v>0</v>
      </c>
      <c r="TKQ335" s="2"/>
      <c r="TKR335" s="402"/>
      <c r="TKS335" s="533" t="s">
        <v>288</v>
      </c>
      <c r="TKT335" s="2"/>
      <c r="TKU335" s="535">
        <f t="shared" ref="TKU335:TKX335" si="3931">TKU302+TKU315+TKU328</f>
        <v>0</v>
      </c>
      <c r="TKV335" s="535">
        <f t="shared" si="3931"/>
        <v>0</v>
      </c>
      <c r="TKW335" s="535">
        <f t="shared" si="3931"/>
        <v>0</v>
      </c>
      <c r="TKX335" s="535">
        <f t="shared" si="3931"/>
        <v>0</v>
      </c>
      <c r="TKY335" s="2"/>
      <c r="TKZ335" s="402"/>
      <c r="TLA335" s="533" t="s">
        <v>288</v>
      </c>
      <c r="TLB335" s="2"/>
      <c r="TLC335" s="535">
        <f t="shared" ref="TLC335:TLF335" si="3932">TLC302+TLC315+TLC328</f>
        <v>0</v>
      </c>
      <c r="TLD335" s="535">
        <f t="shared" si="3932"/>
        <v>0</v>
      </c>
      <c r="TLE335" s="535">
        <f t="shared" si="3932"/>
        <v>0</v>
      </c>
      <c r="TLF335" s="535">
        <f t="shared" si="3932"/>
        <v>0</v>
      </c>
      <c r="TLG335" s="2"/>
      <c r="TLH335" s="402"/>
      <c r="TLI335" s="533" t="s">
        <v>288</v>
      </c>
      <c r="TLJ335" s="2"/>
      <c r="TLK335" s="535">
        <f t="shared" ref="TLK335:TLN335" si="3933">TLK302+TLK315+TLK328</f>
        <v>0</v>
      </c>
      <c r="TLL335" s="535">
        <f t="shared" si="3933"/>
        <v>0</v>
      </c>
      <c r="TLM335" s="535">
        <f t="shared" si="3933"/>
        <v>0</v>
      </c>
      <c r="TLN335" s="535">
        <f t="shared" si="3933"/>
        <v>0</v>
      </c>
      <c r="TLO335" s="2"/>
      <c r="TLP335" s="402"/>
      <c r="TLQ335" s="533" t="s">
        <v>288</v>
      </c>
      <c r="TLR335" s="2"/>
      <c r="TLS335" s="535">
        <f t="shared" ref="TLS335:TLV335" si="3934">TLS302+TLS315+TLS328</f>
        <v>0</v>
      </c>
      <c r="TLT335" s="535">
        <f t="shared" si="3934"/>
        <v>0</v>
      </c>
      <c r="TLU335" s="535">
        <f t="shared" si="3934"/>
        <v>0</v>
      </c>
      <c r="TLV335" s="535">
        <f t="shared" si="3934"/>
        <v>0</v>
      </c>
      <c r="TLW335" s="2"/>
      <c r="TLX335" s="402"/>
      <c r="TLY335" s="533" t="s">
        <v>288</v>
      </c>
      <c r="TLZ335" s="2"/>
      <c r="TMA335" s="535">
        <f t="shared" ref="TMA335:TMD335" si="3935">TMA302+TMA315+TMA328</f>
        <v>0</v>
      </c>
      <c r="TMB335" s="535">
        <f t="shared" si="3935"/>
        <v>0</v>
      </c>
      <c r="TMC335" s="535">
        <f t="shared" si="3935"/>
        <v>0</v>
      </c>
      <c r="TMD335" s="535">
        <f t="shared" si="3935"/>
        <v>0</v>
      </c>
      <c r="TME335" s="2"/>
      <c r="TMF335" s="402"/>
      <c r="TMG335" s="533" t="s">
        <v>288</v>
      </c>
      <c r="TMH335" s="2"/>
      <c r="TMI335" s="535">
        <f t="shared" ref="TMI335:TML335" si="3936">TMI302+TMI315+TMI328</f>
        <v>0</v>
      </c>
      <c r="TMJ335" s="535">
        <f t="shared" si="3936"/>
        <v>0</v>
      </c>
      <c r="TMK335" s="535">
        <f t="shared" si="3936"/>
        <v>0</v>
      </c>
      <c r="TML335" s="535">
        <f t="shared" si="3936"/>
        <v>0</v>
      </c>
      <c r="TMM335" s="2"/>
      <c r="TMN335" s="402"/>
      <c r="TMO335" s="533" t="s">
        <v>288</v>
      </c>
      <c r="TMP335" s="2"/>
      <c r="TMQ335" s="535">
        <f t="shared" ref="TMQ335:TMT335" si="3937">TMQ302+TMQ315+TMQ328</f>
        <v>0</v>
      </c>
      <c r="TMR335" s="535">
        <f t="shared" si="3937"/>
        <v>0</v>
      </c>
      <c r="TMS335" s="535">
        <f t="shared" si="3937"/>
        <v>0</v>
      </c>
      <c r="TMT335" s="535">
        <f t="shared" si="3937"/>
        <v>0</v>
      </c>
      <c r="TMU335" s="2"/>
      <c r="TMV335" s="402"/>
      <c r="TMW335" s="533" t="s">
        <v>288</v>
      </c>
      <c r="TMX335" s="2"/>
      <c r="TMY335" s="535">
        <f t="shared" ref="TMY335:TNB335" si="3938">TMY302+TMY315+TMY328</f>
        <v>0</v>
      </c>
      <c r="TMZ335" s="535">
        <f t="shared" si="3938"/>
        <v>0</v>
      </c>
      <c r="TNA335" s="535">
        <f t="shared" si="3938"/>
        <v>0</v>
      </c>
      <c r="TNB335" s="535">
        <f t="shared" si="3938"/>
        <v>0</v>
      </c>
      <c r="TNC335" s="2"/>
      <c r="TND335" s="402"/>
      <c r="TNE335" s="533" t="s">
        <v>288</v>
      </c>
      <c r="TNF335" s="2"/>
      <c r="TNG335" s="535">
        <f t="shared" ref="TNG335:TNJ335" si="3939">TNG302+TNG315+TNG328</f>
        <v>0</v>
      </c>
      <c r="TNH335" s="535">
        <f t="shared" si="3939"/>
        <v>0</v>
      </c>
      <c r="TNI335" s="535">
        <f t="shared" si="3939"/>
        <v>0</v>
      </c>
      <c r="TNJ335" s="535">
        <f t="shared" si="3939"/>
        <v>0</v>
      </c>
      <c r="TNK335" s="2"/>
      <c r="TNL335" s="402"/>
      <c r="TNM335" s="533" t="s">
        <v>288</v>
      </c>
      <c r="TNN335" s="2"/>
      <c r="TNO335" s="535">
        <f t="shared" ref="TNO335:TNR335" si="3940">TNO302+TNO315+TNO328</f>
        <v>0</v>
      </c>
      <c r="TNP335" s="535">
        <f t="shared" si="3940"/>
        <v>0</v>
      </c>
      <c r="TNQ335" s="535">
        <f t="shared" si="3940"/>
        <v>0</v>
      </c>
      <c r="TNR335" s="535">
        <f t="shared" si="3940"/>
        <v>0</v>
      </c>
      <c r="TNS335" s="2"/>
      <c r="TNT335" s="402"/>
      <c r="TNU335" s="533" t="s">
        <v>288</v>
      </c>
      <c r="TNV335" s="2"/>
      <c r="TNW335" s="535">
        <f t="shared" ref="TNW335:TNZ335" si="3941">TNW302+TNW315+TNW328</f>
        <v>0</v>
      </c>
      <c r="TNX335" s="535">
        <f t="shared" si="3941"/>
        <v>0</v>
      </c>
      <c r="TNY335" s="535">
        <f t="shared" si="3941"/>
        <v>0</v>
      </c>
      <c r="TNZ335" s="535">
        <f t="shared" si="3941"/>
        <v>0</v>
      </c>
      <c r="TOA335" s="2"/>
      <c r="TOB335" s="402"/>
      <c r="TOC335" s="533" t="s">
        <v>288</v>
      </c>
      <c r="TOD335" s="2"/>
      <c r="TOE335" s="535">
        <f t="shared" ref="TOE335:TOH335" si="3942">TOE302+TOE315+TOE328</f>
        <v>0</v>
      </c>
      <c r="TOF335" s="535">
        <f t="shared" si="3942"/>
        <v>0</v>
      </c>
      <c r="TOG335" s="535">
        <f t="shared" si="3942"/>
        <v>0</v>
      </c>
      <c r="TOH335" s="535">
        <f t="shared" si="3942"/>
        <v>0</v>
      </c>
      <c r="TOI335" s="2"/>
      <c r="TOJ335" s="402"/>
      <c r="TOK335" s="533" t="s">
        <v>288</v>
      </c>
      <c r="TOL335" s="2"/>
      <c r="TOM335" s="535">
        <f t="shared" ref="TOM335:TOP335" si="3943">TOM302+TOM315+TOM328</f>
        <v>0</v>
      </c>
      <c r="TON335" s="535">
        <f t="shared" si="3943"/>
        <v>0</v>
      </c>
      <c r="TOO335" s="535">
        <f t="shared" si="3943"/>
        <v>0</v>
      </c>
      <c r="TOP335" s="535">
        <f t="shared" si="3943"/>
        <v>0</v>
      </c>
      <c r="TOQ335" s="2"/>
      <c r="TOR335" s="402"/>
      <c r="TOS335" s="533" t="s">
        <v>288</v>
      </c>
      <c r="TOT335" s="2"/>
      <c r="TOU335" s="535">
        <f t="shared" ref="TOU335:TOX335" si="3944">TOU302+TOU315+TOU328</f>
        <v>0</v>
      </c>
      <c r="TOV335" s="535">
        <f t="shared" si="3944"/>
        <v>0</v>
      </c>
      <c r="TOW335" s="535">
        <f t="shared" si="3944"/>
        <v>0</v>
      </c>
      <c r="TOX335" s="535">
        <f t="shared" si="3944"/>
        <v>0</v>
      </c>
      <c r="TOY335" s="2"/>
      <c r="TOZ335" s="402"/>
      <c r="TPA335" s="533" t="s">
        <v>288</v>
      </c>
      <c r="TPB335" s="2"/>
      <c r="TPC335" s="535">
        <f t="shared" ref="TPC335:TPF335" si="3945">TPC302+TPC315+TPC328</f>
        <v>0</v>
      </c>
      <c r="TPD335" s="535">
        <f t="shared" si="3945"/>
        <v>0</v>
      </c>
      <c r="TPE335" s="535">
        <f t="shared" si="3945"/>
        <v>0</v>
      </c>
      <c r="TPF335" s="535">
        <f t="shared" si="3945"/>
        <v>0</v>
      </c>
      <c r="TPG335" s="2"/>
      <c r="TPH335" s="402"/>
      <c r="TPI335" s="533" t="s">
        <v>288</v>
      </c>
      <c r="TPJ335" s="2"/>
      <c r="TPK335" s="535">
        <f t="shared" ref="TPK335:TPN335" si="3946">TPK302+TPK315+TPK328</f>
        <v>0</v>
      </c>
      <c r="TPL335" s="535">
        <f t="shared" si="3946"/>
        <v>0</v>
      </c>
      <c r="TPM335" s="535">
        <f t="shared" si="3946"/>
        <v>0</v>
      </c>
      <c r="TPN335" s="535">
        <f t="shared" si="3946"/>
        <v>0</v>
      </c>
      <c r="TPO335" s="2"/>
      <c r="TPP335" s="402"/>
      <c r="TPQ335" s="533" t="s">
        <v>288</v>
      </c>
      <c r="TPR335" s="2"/>
      <c r="TPS335" s="535">
        <f t="shared" ref="TPS335:TPV335" si="3947">TPS302+TPS315+TPS328</f>
        <v>0</v>
      </c>
      <c r="TPT335" s="535">
        <f t="shared" si="3947"/>
        <v>0</v>
      </c>
      <c r="TPU335" s="535">
        <f t="shared" si="3947"/>
        <v>0</v>
      </c>
      <c r="TPV335" s="535">
        <f t="shared" si="3947"/>
        <v>0</v>
      </c>
      <c r="TPW335" s="2"/>
      <c r="TPX335" s="402"/>
      <c r="TPY335" s="533" t="s">
        <v>288</v>
      </c>
      <c r="TPZ335" s="2"/>
      <c r="TQA335" s="535">
        <f t="shared" ref="TQA335:TQD335" si="3948">TQA302+TQA315+TQA328</f>
        <v>0</v>
      </c>
      <c r="TQB335" s="535">
        <f t="shared" si="3948"/>
        <v>0</v>
      </c>
      <c r="TQC335" s="535">
        <f t="shared" si="3948"/>
        <v>0</v>
      </c>
      <c r="TQD335" s="535">
        <f t="shared" si="3948"/>
        <v>0</v>
      </c>
      <c r="TQE335" s="2"/>
      <c r="TQF335" s="402"/>
      <c r="TQG335" s="533" t="s">
        <v>288</v>
      </c>
      <c r="TQH335" s="2"/>
      <c r="TQI335" s="535">
        <f t="shared" ref="TQI335:TQL335" si="3949">TQI302+TQI315+TQI328</f>
        <v>0</v>
      </c>
      <c r="TQJ335" s="535">
        <f t="shared" si="3949"/>
        <v>0</v>
      </c>
      <c r="TQK335" s="535">
        <f t="shared" si="3949"/>
        <v>0</v>
      </c>
      <c r="TQL335" s="535">
        <f t="shared" si="3949"/>
        <v>0</v>
      </c>
      <c r="TQM335" s="2"/>
      <c r="TQN335" s="402"/>
      <c r="TQO335" s="533" t="s">
        <v>288</v>
      </c>
      <c r="TQP335" s="2"/>
      <c r="TQQ335" s="535">
        <f t="shared" ref="TQQ335:TQT335" si="3950">TQQ302+TQQ315+TQQ328</f>
        <v>0</v>
      </c>
      <c r="TQR335" s="535">
        <f t="shared" si="3950"/>
        <v>0</v>
      </c>
      <c r="TQS335" s="535">
        <f t="shared" si="3950"/>
        <v>0</v>
      </c>
      <c r="TQT335" s="535">
        <f t="shared" si="3950"/>
        <v>0</v>
      </c>
      <c r="TQU335" s="2"/>
      <c r="TQV335" s="402"/>
      <c r="TQW335" s="533" t="s">
        <v>288</v>
      </c>
      <c r="TQX335" s="2"/>
      <c r="TQY335" s="535">
        <f t="shared" ref="TQY335:TRB335" si="3951">TQY302+TQY315+TQY328</f>
        <v>0</v>
      </c>
      <c r="TQZ335" s="535">
        <f t="shared" si="3951"/>
        <v>0</v>
      </c>
      <c r="TRA335" s="535">
        <f t="shared" si="3951"/>
        <v>0</v>
      </c>
      <c r="TRB335" s="535">
        <f t="shared" si="3951"/>
        <v>0</v>
      </c>
      <c r="TRC335" s="2"/>
      <c r="TRD335" s="402"/>
      <c r="TRE335" s="533" t="s">
        <v>288</v>
      </c>
      <c r="TRF335" s="2"/>
      <c r="TRG335" s="535">
        <f t="shared" ref="TRG335:TRJ335" si="3952">TRG302+TRG315+TRG328</f>
        <v>0</v>
      </c>
      <c r="TRH335" s="535">
        <f t="shared" si="3952"/>
        <v>0</v>
      </c>
      <c r="TRI335" s="535">
        <f t="shared" si="3952"/>
        <v>0</v>
      </c>
      <c r="TRJ335" s="535">
        <f t="shared" si="3952"/>
        <v>0</v>
      </c>
      <c r="TRK335" s="2"/>
      <c r="TRL335" s="402"/>
      <c r="TRM335" s="533" t="s">
        <v>288</v>
      </c>
      <c r="TRN335" s="2"/>
      <c r="TRO335" s="535">
        <f t="shared" ref="TRO335:TRR335" si="3953">TRO302+TRO315+TRO328</f>
        <v>0</v>
      </c>
      <c r="TRP335" s="535">
        <f t="shared" si="3953"/>
        <v>0</v>
      </c>
      <c r="TRQ335" s="535">
        <f t="shared" si="3953"/>
        <v>0</v>
      </c>
      <c r="TRR335" s="535">
        <f t="shared" si="3953"/>
        <v>0</v>
      </c>
      <c r="TRS335" s="2"/>
      <c r="TRT335" s="402"/>
      <c r="TRU335" s="533" t="s">
        <v>288</v>
      </c>
      <c r="TRV335" s="2"/>
      <c r="TRW335" s="535">
        <f t="shared" ref="TRW335:TRZ335" si="3954">TRW302+TRW315+TRW328</f>
        <v>0</v>
      </c>
      <c r="TRX335" s="535">
        <f t="shared" si="3954"/>
        <v>0</v>
      </c>
      <c r="TRY335" s="535">
        <f t="shared" si="3954"/>
        <v>0</v>
      </c>
      <c r="TRZ335" s="535">
        <f t="shared" si="3954"/>
        <v>0</v>
      </c>
      <c r="TSA335" s="2"/>
      <c r="TSB335" s="402"/>
      <c r="TSC335" s="533" t="s">
        <v>288</v>
      </c>
      <c r="TSD335" s="2"/>
      <c r="TSE335" s="535">
        <f t="shared" ref="TSE335:TSH335" si="3955">TSE302+TSE315+TSE328</f>
        <v>0</v>
      </c>
      <c r="TSF335" s="535">
        <f t="shared" si="3955"/>
        <v>0</v>
      </c>
      <c r="TSG335" s="535">
        <f t="shared" si="3955"/>
        <v>0</v>
      </c>
      <c r="TSH335" s="535">
        <f t="shared" si="3955"/>
        <v>0</v>
      </c>
      <c r="TSI335" s="2"/>
      <c r="TSJ335" s="402"/>
      <c r="TSK335" s="533" t="s">
        <v>288</v>
      </c>
      <c r="TSL335" s="2"/>
      <c r="TSM335" s="535">
        <f t="shared" ref="TSM335:TSP335" si="3956">TSM302+TSM315+TSM328</f>
        <v>0</v>
      </c>
      <c r="TSN335" s="535">
        <f t="shared" si="3956"/>
        <v>0</v>
      </c>
      <c r="TSO335" s="535">
        <f t="shared" si="3956"/>
        <v>0</v>
      </c>
      <c r="TSP335" s="535">
        <f t="shared" si="3956"/>
        <v>0</v>
      </c>
      <c r="TSQ335" s="2"/>
      <c r="TSR335" s="402"/>
      <c r="TSS335" s="533" t="s">
        <v>288</v>
      </c>
      <c r="TST335" s="2"/>
      <c r="TSU335" s="535">
        <f t="shared" ref="TSU335:TSX335" si="3957">TSU302+TSU315+TSU328</f>
        <v>0</v>
      </c>
      <c r="TSV335" s="535">
        <f t="shared" si="3957"/>
        <v>0</v>
      </c>
      <c r="TSW335" s="535">
        <f t="shared" si="3957"/>
        <v>0</v>
      </c>
      <c r="TSX335" s="535">
        <f t="shared" si="3957"/>
        <v>0</v>
      </c>
      <c r="TSY335" s="2"/>
      <c r="TSZ335" s="402"/>
      <c r="TTA335" s="533" t="s">
        <v>288</v>
      </c>
      <c r="TTB335" s="2"/>
      <c r="TTC335" s="535">
        <f t="shared" ref="TTC335:TTF335" si="3958">TTC302+TTC315+TTC328</f>
        <v>0</v>
      </c>
      <c r="TTD335" s="535">
        <f t="shared" si="3958"/>
        <v>0</v>
      </c>
      <c r="TTE335" s="535">
        <f t="shared" si="3958"/>
        <v>0</v>
      </c>
      <c r="TTF335" s="535">
        <f t="shared" si="3958"/>
        <v>0</v>
      </c>
      <c r="TTG335" s="2"/>
      <c r="TTH335" s="402"/>
      <c r="TTI335" s="533" t="s">
        <v>288</v>
      </c>
      <c r="TTJ335" s="2"/>
      <c r="TTK335" s="535">
        <f t="shared" ref="TTK335:TTN335" si="3959">TTK302+TTK315+TTK328</f>
        <v>0</v>
      </c>
      <c r="TTL335" s="535">
        <f t="shared" si="3959"/>
        <v>0</v>
      </c>
      <c r="TTM335" s="535">
        <f t="shared" si="3959"/>
        <v>0</v>
      </c>
      <c r="TTN335" s="535">
        <f t="shared" si="3959"/>
        <v>0</v>
      </c>
      <c r="TTO335" s="2"/>
      <c r="TTP335" s="402"/>
      <c r="TTQ335" s="533" t="s">
        <v>288</v>
      </c>
      <c r="TTR335" s="2"/>
      <c r="TTS335" s="535">
        <f t="shared" ref="TTS335:TTV335" si="3960">TTS302+TTS315+TTS328</f>
        <v>0</v>
      </c>
      <c r="TTT335" s="535">
        <f t="shared" si="3960"/>
        <v>0</v>
      </c>
      <c r="TTU335" s="535">
        <f t="shared" si="3960"/>
        <v>0</v>
      </c>
      <c r="TTV335" s="535">
        <f t="shared" si="3960"/>
        <v>0</v>
      </c>
      <c r="TTW335" s="2"/>
      <c r="TTX335" s="402"/>
      <c r="TTY335" s="533" t="s">
        <v>288</v>
      </c>
      <c r="TTZ335" s="2"/>
      <c r="TUA335" s="535">
        <f t="shared" ref="TUA335:TUD335" si="3961">TUA302+TUA315+TUA328</f>
        <v>0</v>
      </c>
      <c r="TUB335" s="535">
        <f t="shared" si="3961"/>
        <v>0</v>
      </c>
      <c r="TUC335" s="535">
        <f t="shared" si="3961"/>
        <v>0</v>
      </c>
      <c r="TUD335" s="535">
        <f t="shared" si="3961"/>
        <v>0</v>
      </c>
      <c r="TUE335" s="2"/>
      <c r="TUF335" s="402"/>
      <c r="TUG335" s="533" t="s">
        <v>288</v>
      </c>
      <c r="TUH335" s="2"/>
      <c r="TUI335" s="535">
        <f t="shared" ref="TUI335:TUL335" si="3962">TUI302+TUI315+TUI328</f>
        <v>0</v>
      </c>
      <c r="TUJ335" s="535">
        <f t="shared" si="3962"/>
        <v>0</v>
      </c>
      <c r="TUK335" s="535">
        <f t="shared" si="3962"/>
        <v>0</v>
      </c>
      <c r="TUL335" s="535">
        <f t="shared" si="3962"/>
        <v>0</v>
      </c>
      <c r="TUM335" s="2"/>
      <c r="TUN335" s="402"/>
      <c r="TUO335" s="533" t="s">
        <v>288</v>
      </c>
      <c r="TUP335" s="2"/>
      <c r="TUQ335" s="535">
        <f t="shared" ref="TUQ335:TUT335" si="3963">TUQ302+TUQ315+TUQ328</f>
        <v>0</v>
      </c>
      <c r="TUR335" s="535">
        <f t="shared" si="3963"/>
        <v>0</v>
      </c>
      <c r="TUS335" s="535">
        <f t="shared" si="3963"/>
        <v>0</v>
      </c>
      <c r="TUT335" s="535">
        <f t="shared" si="3963"/>
        <v>0</v>
      </c>
      <c r="TUU335" s="2"/>
      <c r="TUV335" s="402"/>
      <c r="TUW335" s="533" t="s">
        <v>288</v>
      </c>
      <c r="TUX335" s="2"/>
      <c r="TUY335" s="535">
        <f t="shared" ref="TUY335:TVB335" si="3964">TUY302+TUY315+TUY328</f>
        <v>0</v>
      </c>
      <c r="TUZ335" s="535">
        <f t="shared" si="3964"/>
        <v>0</v>
      </c>
      <c r="TVA335" s="535">
        <f t="shared" si="3964"/>
        <v>0</v>
      </c>
      <c r="TVB335" s="535">
        <f t="shared" si="3964"/>
        <v>0</v>
      </c>
      <c r="TVC335" s="2"/>
      <c r="TVD335" s="402"/>
      <c r="TVE335" s="533" t="s">
        <v>288</v>
      </c>
      <c r="TVF335" s="2"/>
      <c r="TVG335" s="535">
        <f t="shared" ref="TVG335:TVJ335" si="3965">TVG302+TVG315+TVG328</f>
        <v>0</v>
      </c>
      <c r="TVH335" s="535">
        <f t="shared" si="3965"/>
        <v>0</v>
      </c>
      <c r="TVI335" s="535">
        <f t="shared" si="3965"/>
        <v>0</v>
      </c>
      <c r="TVJ335" s="535">
        <f t="shared" si="3965"/>
        <v>0</v>
      </c>
      <c r="TVK335" s="2"/>
      <c r="TVL335" s="402"/>
      <c r="TVM335" s="533" t="s">
        <v>288</v>
      </c>
      <c r="TVN335" s="2"/>
      <c r="TVO335" s="535">
        <f t="shared" ref="TVO335:TVR335" si="3966">TVO302+TVO315+TVO328</f>
        <v>0</v>
      </c>
      <c r="TVP335" s="535">
        <f t="shared" si="3966"/>
        <v>0</v>
      </c>
      <c r="TVQ335" s="535">
        <f t="shared" si="3966"/>
        <v>0</v>
      </c>
      <c r="TVR335" s="535">
        <f t="shared" si="3966"/>
        <v>0</v>
      </c>
      <c r="TVS335" s="2"/>
      <c r="TVT335" s="402"/>
      <c r="TVU335" s="533" t="s">
        <v>288</v>
      </c>
      <c r="TVV335" s="2"/>
      <c r="TVW335" s="535">
        <f t="shared" ref="TVW335:TVZ335" si="3967">TVW302+TVW315+TVW328</f>
        <v>0</v>
      </c>
      <c r="TVX335" s="535">
        <f t="shared" si="3967"/>
        <v>0</v>
      </c>
      <c r="TVY335" s="535">
        <f t="shared" si="3967"/>
        <v>0</v>
      </c>
      <c r="TVZ335" s="535">
        <f t="shared" si="3967"/>
        <v>0</v>
      </c>
      <c r="TWA335" s="2"/>
      <c r="TWB335" s="402"/>
      <c r="TWC335" s="533" t="s">
        <v>288</v>
      </c>
      <c r="TWD335" s="2"/>
      <c r="TWE335" s="535">
        <f t="shared" ref="TWE335:TWH335" si="3968">TWE302+TWE315+TWE328</f>
        <v>0</v>
      </c>
      <c r="TWF335" s="535">
        <f t="shared" si="3968"/>
        <v>0</v>
      </c>
      <c r="TWG335" s="535">
        <f t="shared" si="3968"/>
        <v>0</v>
      </c>
      <c r="TWH335" s="535">
        <f t="shared" si="3968"/>
        <v>0</v>
      </c>
      <c r="TWI335" s="2"/>
      <c r="TWJ335" s="402"/>
      <c r="TWK335" s="533" t="s">
        <v>288</v>
      </c>
      <c r="TWL335" s="2"/>
      <c r="TWM335" s="535">
        <f t="shared" ref="TWM335:TWP335" si="3969">TWM302+TWM315+TWM328</f>
        <v>0</v>
      </c>
      <c r="TWN335" s="535">
        <f t="shared" si="3969"/>
        <v>0</v>
      </c>
      <c r="TWO335" s="535">
        <f t="shared" si="3969"/>
        <v>0</v>
      </c>
      <c r="TWP335" s="535">
        <f t="shared" si="3969"/>
        <v>0</v>
      </c>
      <c r="TWQ335" s="2"/>
      <c r="TWR335" s="402"/>
      <c r="TWS335" s="533" t="s">
        <v>288</v>
      </c>
      <c r="TWT335" s="2"/>
      <c r="TWU335" s="535">
        <f t="shared" ref="TWU335:TWX335" si="3970">TWU302+TWU315+TWU328</f>
        <v>0</v>
      </c>
      <c r="TWV335" s="535">
        <f t="shared" si="3970"/>
        <v>0</v>
      </c>
      <c r="TWW335" s="535">
        <f t="shared" si="3970"/>
        <v>0</v>
      </c>
      <c r="TWX335" s="535">
        <f t="shared" si="3970"/>
        <v>0</v>
      </c>
      <c r="TWY335" s="2"/>
      <c r="TWZ335" s="402"/>
      <c r="TXA335" s="533" t="s">
        <v>288</v>
      </c>
      <c r="TXB335" s="2"/>
      <c r="TXC335" s="535">
        <f t="shared" ref="TXC335:TXF335" si="3971">TXC302+TXC315+TXC328</f>
        <v>0</v>
      </c>
      <c r="TXD335" s="535">
        <f t="shared" si="3971"/>
        <v>0</v>
      </c>
      <c r="TXE335" s="535">
        <f t="shared" si="3971"/>
        <v>0</v>
      </c>
      <c r="TXF335" s="535">
        <f t="shared" si="3971"/>
        <v>0</v>
      </c>
      <c r="TXG335" s="2"/>
      <c r="TXH335" s="402"/>
      <c r="TXI335" s="533" t="s">
        <v>288</v>
      </c>
      <c r="TXJ335" s="2"/>
      <c r="TXK335" s="535">
        <f t="shared" ref="TXK335:TXN335" si="3972">TXK302+TXK315+TXK328</f>
        <v>0</v>
      </c>
      <c r="TXL335" s="535">
        <f t="shared" si="3972"/>
        <v>0</v>
      </c>
      <c r="TXM335" s="535">
        <f t="shared" si="3972"/>
        <v>0</v>
      </c>
      <c r="TXN335" s="535">
        <f t="shared" si="3972"/>
        <v>0</v>
      </c>
      <c r="TXO335" s="2"/>
      <c r="TXP335" s="402"/>
      <c r="TXQ335" s="533" t="s">
        <v>288</v>
      </c>
      <c r="TXR335" s="2"/>
      <c r="TXS335" s="535">
        <f t="shared" ref="TXS335:TXV335" si="3973">TXS302+TXS315+TXS328</f>
        <v>0</v>
      </c>
      <c r="TXT335" s="535">
        <f t="shared" si="3973"/>
        <v>0</v>
      </c>
      <c r="TXU335" s="535">
        <f t="shared" si="3973"/>
        <v>0</v>
      </c>
      <c r="TXV335" s="535">
        <f t="shared" si="3973"/>
        <v>0</v>
      </c>
      <c r="TXW335" s="2"/>
      <c r="TXX335" s="402"/>
      <c r="TXY335" s="533" t="s">
        <v>288</v>
      </c>
      <c r="TXZ335" s="2"/>
      <c r="TYA335" s="535">
        <f t="shared" ref="TYA335:TYD335" si="3974">TYA302+TYA315+TYA328</f>
        <v>0</v>
      </c>
      <c r="TYB335" s="535">
        <f t="shared" si="3974"/>
        <v>0</v>
      </c>
      <c r="TYC335" s="535">
        <f t="shared" si="3974"/>
        <v>0</v>
      </c>
      <c r="TYD335" s="535">
        <f t="shared" si="3974"/>
        <v>0</v>
      </c>
      <c r="TYE335" s="2"/>
      <c r="TYF335" s="402"/>
      <c r="TYG335" s="533" t="s">
        <v>288</v>
      </c>
      <c r="TYH335" s="2"/>
      <c r="TYI335" s="535">
        <f t="shared" ref="TYI335:TYL335" si="3975">TYI302+TYI315+TYI328</f>
        <v>0</v>
      </c>
      <c r="TYJ335" s="535">
        <f t="shared" si="3975"/>
        <v>0</v>
      </c>
      <c r="TYK335" s="535">
        <f t="shared" si="3975"/>
        <v>0</v>
      </c>
      <c r="TYL335" s="535">
        <f t="shared" si="3975"/>
        <v>0</v>
      </c>
      <c r="TYM335" s="2"/>
      <c r="TYN335" s="402"/>
      <c r="TYO335" s="533" t="s">
        <v>288</v>
      </c>
      <c r="TYP335" s="2"/>
      <c r="TYQ335" s="535">
        <f t="shared" ref="TYQ335:TYT335" si="3976">TYQ302+TYQ315+TYQ328</f>
        <v>0</v>
      </c>
      <c r="TYR335" s="535">
        <f t="shared" si="3976"/>
        <v>0</v>
      </c>
      <c r="TYS335" s="535">
        <f t="shared" si="3976"/>
        <v>0</v>
      </c>
      <c r="TYT335" s="535">
        <f t="shared" si="3976"/>
        <v>0</v>
      </c>
      <c r="TYU335" s="2"/>
      <c r="TYV335" s="402"/>
      <c r="TYW335" s="533" t="s">
        <v>288</v>
      </c>
      <c r="TYX335" s="2"/>
      <c r="TYY335" s="535">
        <f t="shared" ref="TYY335:TZB335" si="3977">TYY302+TYY315+TYY328</f>
        <v>0</v>
      </c>
      <c r="TYZ335" s="535">
        <f t="shared" si="3977"/>
        <v>0</v>
      </c>
      <c r="TZA335" s="535">
        <f t="shared" si="3977"/>
        <v>0</v>
      </c>
      <c r="TZB335" s="535">
        <f t="shared" si="3977"/>
        <v>0</v>
      </c>
      <c r="TZC335" s="2"/>
      <c r="TZD335" s="402"/>
      <c r="TZE335" s="533" t="s">
        <v>288</v>
      </c>
      <c r="TZF335" s="2"/>
      <c r="TZG335" s="535">
        <f t="shared" ref="TZG335:TZJ335" si="3978">TZG302+TZG315+TZG328</f>
        <v>0</v>
      </c>
      <c r="TZH335" s="535">
        <f t="shared" si="3978"/>
        <v>0</v>
      </c>
      <c r="TZI335" s="535">
        <f t="shared" si="3978"/>
        <v>0</v>
      </c>
      <c r="TZJ335" s="535">
        <f t="shared" si="3978"/>
        <v>0</v>
      </c>
      <c r="TZK335" s="2"/>
      <c r="TZL335" s="402"/>
      <c r="TZM335" s="533" t="s">
        <v>288</v>
      </c>
      <c r="TZN335" s="2"/>
      <c r="TZO335" s="535">
        <f t="shared" ref="TZO335:TZR335" si="3979">TZO302+TZO315+TZO328</f>
        <v>0</v>
      </c>
      <c r="TZP335" s="535">
        <f t="shared" si="3979"/>
        <v>0</v>
      </c>
      <c r="TZQ335" s="535">
        <f t="shared" si="3979"/>
        <v>0</v>
      </c>
      <c r="TZR335" s="535">
        <f t="shared" si="3979"/>
        <v>0</v>
      </c>
      <c r="TZS335" s="2"/>
      <c r="TZT335" s="402"/>
      <c r="TZU335" s="533" t="s">
        <v>288</v>
      </c>
      <c r="TZV335" s="2"/>
      <c r="TZW335" s="535">
        <f t="shared" ref="TZW335:TZZ335" si="3980">TZW302+TZW315+TZW328</f>
        <v>0</v>
      </c>
      <c r="TZX335" s="535">
        <f t="shared" si="3980"/>
        <v>0</v>
      </c>
      <c r="TZY335" s="535">
        <f t="shared" si="3980"/>
        <v>0</v>
      </c>
      <c r="TZZ335" s="535">
        <f t="shared" si="3980"/>
        <v>0</v>
      </c>
      <c r="UAA335" s="2"/>
      <c r="UAB335" s="402"/>
      <c r="UAC335" s="533" t="s">
        <v>288</v>
      </c>
      <c r="UAD335" s="2"/>
      <c r="UAE335" s="535">
        <f t="shared" ref="UAE335:UAH335" si="3981">UAE302+UAE315+UAE328</f>
        <v>0</v>
      </c>
      <c r="UAF335" s="535">
        <f t="shared" si="3981"/>
        <v>0</v>
      </c>
      <c r="UAG335" s="535">
        <f t="shared" si="3981"/>
        <v>0</v>
      </c>
      <c r="UAH335" s="535">
        <f t="shared" si="3981"/>
        <v>0</v>
      </c>
      <c r="UAI335" s="2"/>
      <c r="UAJ335" s="402"/>
      <c r="UAK335" s="533" t="s">
        <v>288</v>
      </c>
      <c r="UAL335" s="2"/>
      <c r="UAM335" s="535">
        <f t="shared" ref="UAM335:UAP335" si="3982">UAM302+UAM315+UAM328</f>
        <v>0</v>
      </c>
      <c r="UAN335" s="535">
        <f t="shared" si="3982"/>
        <v>0</v>
      </c>
      <c r="UAO335" s="535">
        <f t="shared" si="3982"/>
        <v>0</v>
      </c>
      <c r="UAP335" s="535">
        <f t="shared" si="3982"/>
        <v>0</v>
      </c>
      <c r="UAQ335" s="2"/>
      <c r="UAR335" s="402"/>
      <c r="UAS335" s="533" t="s">
        <v>288</v>
      </c>
      <c r="UAT335" s="2"/>
      <c r="UAU335" s="535">
        <f t="shared" ref="UAU335:UAX335" si="3983">UAU302+UAU315+UAU328</f>
        <v>0</v>
      </c>
      <c r="UAV335" s="535">
        <f t="shared" si="3983"/>
        <v>0</v>
      </c>
      <c r="UAW335" s="535">
        <f t="shared" si="3983"/>
        <v>0</v>
      </c>
      <c r="UAX335" s="535">
        <f t="shared" si="3983"/>
        <v>0</v>
      </c>
      <c r="UAY335" s="2"/>
      <c r="UAZ335" s="402"/>
      <c r="UBA335" s="533" t="s">
        <v>288</v>
      </c>
      <c r="UBB335" s="2"/>
      <c r="UBC335" s="535">
        <f t="shared" ref="UBC335:UBF335" si="3984">UBC302+UBC315+UBC328</f>
        <v>0</v>
      </c>
      <c r="UBD335" s="535">
        <f t="shared" si="3984"/>
        <v>0</v>
      </c>
      <c r="UBE335" s="535">
        <f t="shared" si="3984"/>
        <v>0</v>
      </c>
      <c r="UBF335" s="535">
        <f t="shared" si="3984"/>
        <v>0</v>
      </c>
      <c r="UBG335" s="2"/>
      <c r="UBH335" s="402"/>
      <c r="UBI335" s="533" t="s">
        <v>288</v>
      </c>
      <c r="UBJ335" s="2"/>
      <c r="UBK335" s="535">
        <f t="shared" ref="UBK335:UBN335" si="3985">UBK302+UBK315+UBK328</f>
        <v>0</v>
      </c>
      <c r="UBL335" s="535">
        <f t="shared" si="3985"/>
        <v>0</v>
      </c>
      <c r="UBM335" s="535">
        <f t="shared" si="3985"/>
        <v>0</v>
      </c>
      <c r="UBN335" s="535">
        <f t="shared" si="3985"/>
        <v>0</v>
      </c>
      <c r="UBO335" s="2"/>
      <c r="UBP335" s="402"/>
      <c r="UBQ335" s="533" t="s">
        <v>288</v>
      </c>
      <c r="UBR335" s="2"/>
      <c r="UBS335" s="535">
        <f t="shared" ref="UBS335:UBV335" si="3986">UBS302+UBS315+UBS328</f>
        <v>0</v>
      </c>
      <c r="UBT335" s="535">
        <f t="shared" si="3986"/>
        <v>0</v>
      </c>
      <c r="UBU335" s="535">
        <f t="shared" si="3986"/>
        <v>0</v>
      </c>
      <c r="UBV335" s="535">
        <f t="shared" si="3986"/>
        <v>0</v>
      </c>
      <c r="UBW335" s="2"/>
      <c r="UBX335" s="402"/>
      <c r="UBY335" s="533" t="s">
        <v>288</v>
      </c>
      <c r="UBZ335" s="2"/>
      <c r="UCA335" s="535">
        <f t="shared" ref="UCA335:UCD335" si="3987">UCA302+UCA315+UCA328</f>
        <v>0</v>
      </c>
      <c r="UCB335" s="535">
        <f t="shared" si="3987"/>
        <v>0</v>
      </c>
      <c r="UCC335" s="535">
        <f t="shared" si="3987"/>
        <v>0</v>
      </c>
      <c r="UCD335" s="535">
        <f t="shared" si="3987"/>
        <v>0</v>
      </c>
      <c r="UCE335" s="2"/>
      <c r="UCF335" s="402"/>
      <c r="UCG335" s="533" t="s">
        <v>288</v>
      </c>
      <c r="UCH335" s="2"/>
      <c r="UCI335" s="535">
        <f t="shared" ref="UCI335:UCL335" si="3988">UCI302+UCI315+UCI328</f>
        <v>0</v>
      </c>
      <c r="UCJ335" s="535">
        <f t="shared" si="3988"/>
        <v>0</v>
      </c>
      <c r="UCK335" s="535">
        <f t="shared" si="3988"/>
        <v>0</v>
      </c>
      <c r="UCL335" s="535">
        <f t="shared" si="3988"/>
        <v>0</v>
      </c>
      <c r="UCM335" s="2"/>
      <c r="UCN335" s="402"/>
      <c r="UCO335" s="533" t="s">
        <v>288</v>
      </c>
      <c r="UCP335" s="2"/>
      <c r="UCQ335" s="535">
        <f t="shared" ref="UCQ335:UCT335" si="3989">UCQ302+UCQ315+UCQ328</f>
        <v>0</v>
      </c>
      <c r="UCR335" s="535">
        <f t="shared" si="3989"/>
        <v>0</v>
      </c>
      <c r="UCS335" s="535">
        <f t="shared" si="3989"/>
        <v>0</v>
      </c>
      <c r="UCT335" s="535">
        <f t="shared" si="3989"/>
        <v>0</v>
      </c>
      <c r="UCU335" s="2"/>
      <c r="UCV335" s="402"/>
      <c r="UCW335" s="533" t="s">
        <v>288</v>
      </c>
      <c r="UCX335" s="2"/>
      <c r="UCY335" s="535">
        <f t="shared" ref="UCY335:UDB335" si="3990">UCY302+UCY315+UCY328</f>
        <v>0</v>
      </c>
      <c r="UCZ335" s="535">
        <f t="shared" si="3990"/>
        <v>0</v>
      </c>
      <c r="UDA335" s="535">
        <f t="shared" si="3990"/>
        <v>0</v>
      </c>
      <c r="UDB335" s="535">
        <f t="shared" si="3990"/>
        <v>0</v>
      </c>
      <c r="UDC335" s="2"/>
      <c r="UDD335" s="402"/>
      <c r="UDE335" s="533" t="s">
        <v>288</v>
      </c>
      <c r="UDF335" s="2"/>
      <c r="UDG335" s="535">
        <f t="shared" ref="UDG335:UDJ335" si="3991">UDG302+UDG315+UDG328</f>
        <v>0</v>
      </c>
      <c r="UDH335" s="535">
        <f t="shared" si="3991"/>
        <v>0</v>
      </c>
      <c r="UDI335" s="535">
        <f t="shared" si="3991"/>
        <v>0</v>
      </c>
      <c r="UDJ335" s="535">
        <f t="shared" si="3991"/>
        <v>0</v>
      </c>
      <c r="UDK335" s="2"/>
      <c r="UDL335" s="402"/>
      <c r="UDM335" s="533" t="s">
        <v>288</v>
      </c>
      <c r="UDN335" s="2"/>
      <c r="UDO335" s="535">
        <f t="shared" ref="UDO335:UDR335" si="3992">UDO302+UDO315+UDO328</f>
        <v>0</v>
      </c>
      <c r="UDP335" s="535">
        <f t="shared" si="3992"/>
        <v>0</v>
      </c>
      <c r="UDQ335" s="535">
        <f t="shared" si="3992"/>
        <v>0</v>
      </c>
      <c r="UDR335" s="535">
        <f t="shared" si="3992"/>
        <v>0</v>
      </c>
      <c r="UDS335" s="2"/>
      <c r="UDT335" s="402"/>
      <c r="UDU335" s="533" t="s">
        <v>288</v>
      </c>
      <c r="UDV335" s="2"/>
      <c r="UDW335" s="535">
        <f t="shared" ref="UDW335:UDZ335" si="3993">UDW302+UDW315+UDW328</f>
        <v>0</v>
      </c>
      <c r="UDX335" s="535">
        <f t="shared" si="3993"/>
        <v>0</v>
      </c>
      <c r="UDY335" s="535">
        <f t="shared" si="3993"/>
        <v>0</v>
      </c>
      <c r="UDZ335" s="535">
        <f t="shared" si="3993"/>
        <v>0</v>
      </c>
      <c r="UEA335" s="2"/>
      <c r="UEB335" s="402"/>
      <c r="UEC335" s="533" t="s">
        <v>288</v>
      </c>
      <c r="UED335" s="2"/>
      <c r="UEE335" s="535">
        <f t="shared" ref="UEE335:UEH335" si="3994">UEE302+UEE315+UEE328</f>
        <v>0</v>
      </c>
      <c r="UEF335" s="535">
        <f t="shared" si="3994"/>
        <v>0</v>
      </c>
      <c r="UEG335" s="535">
        <f t="shared" si="3994"/>
        <v>0</v>
      </c>
      <c r="UEH335" s="535">
        <f t="shared" si="3994"/>
        <v>0</v>
      </c>
      <c r="UEI335" s="2"/>
      <c r="UEJ335" s="402"/>
      <c r="UEK335" s="533" t="s">
        <v>288</v>
      </c>
      <c r="UEL335" s="2"/>
      <c r="UEM335" s="535">
        <f t="shared" ref="UEM335:UEP335" si="3995">UEM302+UEM315+UEM328</f>
        <v>0</v>
      </c>
      <c r="UEN335" s="535">
        <f t="shared" si="3995"/>
        <v>0</v>
      </c>
      <c r="UEO335" s="535">
        <f t="shared" si="3995"/>
        <v>0</v>
      </c>
      <c r="UEP335" s="535">
        <f t="shared" si="3995"/>
        <v>0</v>
      </c>
      <c r="UEQ335" s="2"/>
      <c r="UER335" s="402"/>
      <c r="UES335" s="533" t="s">
        <v>288</v>
      </c>
      <c r="UET335" s="2"/>
      <c r="UEU335" s="535">
        <f t="shared" ref="UEU335:UEX335" si="3996">UEU302+UEU315+UEU328</f>
        <v>0</v>
      </c>
      <c r="UEV335" s="535">
        <f t="shared" si="3996"/>
        <v>0</v>
      </c>
      <c r="UEW335" s="535">
        <f t="shared" si="3996"/>
        <v>0</v>
      </c>
      <c r="UEX335" s="535">
        <f t="shared" si="3996"/>
        <v>0</v>
      </c>
      <c r="UEY335" s="2"/>
      <c r="UEZ335" s="402"/>
      <c r="UFA335" s="533" t="s">
        <v>288</v>
      </c>
      <c r="UFB335" s="2"/>
      <c r="UFC335" s="535">
        <f t="shared" ref="UFC335:UFF335" si="3997">UFC302+UFC315+UFC328</f>
        <v>0</v>
      </c>
      <c r="UFD335" s="535">
        <f t="shared" si="3997"/>
        <v>0</v>
      </c>
      <c r="UFE335" s="535">
        <f t="shared" si="3997"/>
        <v>0</v>
      </c>
      <c r="UFF335" s="535">
        <f t="shared" si="3997"/>
        <v>0</v>
      </c>
      <c r="UFG335" s="2"/>
      <c r="UFH335" s="402"/>
      <c r="UFI335" s="533" t="s">
        <v>288</v>
      </c>
      <c r="UFJ335" s="2"/>
      <c r="UFK335" s="535">
        <f t="shared" ref="UFK335:UFN335" si="3998">UFK302+UFK315+UFK328</f>
        <v>0</v>
      </c>
      <c r="UFL335" s="535">
        <f t="shared" si="3998"/>
        <v>0</v>
      </c>
      <c r="UFM335" s="535">
        <f t="shared" si="3998"/>
        <v>0</v>
      </c>
      <c r="UFN335" s="535">
        <f t="shared" si="3998"/>
        <v>0</v>
      </c>
      <c r="UFO335" s="2"/>
      <c r="UFP335" s="402"/>
      <c r="UFQ335" s="533" t="s">
        <v>288</v>
      </c>
      <c r="UFR335" s="2"/>
      <c r="UFS335" s="535">
        <f t="shared" ref="UFS335:UFV335" si="3999">UFS302+UFS315+UFS328</f>
        <v>0</v>
      </c>
      <c r="UFT335" s="535">
        <f t="shared" si="3999"/>
        <v>0</v>
      </c>
      <c r="UFU335" s="535">
        <f t="shared" si="3999"/>
        <v>0</v>
      </c>
      <c r="UFV335" s="535">
        <f t="shared" si="3999"/>
        <v>0</v>
      </c>
      <c r="UFW335" s="2"/>
      <c r="UFX335" s="402"/>
      <c r="UFY335" s="533" t="s">
        <v>288</v>
      </c>
      <c r="UFZ335" s="2"/>
      <c r="UGA335" s="535">
        <f t="shared" ref="UGA335:UGD335" si="4000">UGA302+UGA315+UGA328</f>
        <v>0</v>
      </c>
      <c r="UGB335" s="535">
        <f t="shared" si="4000"/>
        <v>0</v>
      </c>
      <c r="UGC335" s="535">
        <f t="shared" si="4000"/>
        <v>0</v>
      </c>
      <c r="UGD335" s="535">
        <f t="shared" si="4000"/>
        <v>0</v>
      </c>
      <c r="UGE335" s="2"/>
      <c r="UGF335" s="402"/>
      <c r="UGG335" s="533" t="s">
        <v>288</v>
      </c>
      <c r="UGH335" s="2"/>
      <c r="UGI335" s="535">
        <f t="shared" ref="UGI335:UGL335" si="4001">UGI302+UGI315+UGI328</f>
        <v>0</v>
      </c>
      <c r="UGJ335" s="535">
        <f t="shared" si="4001"/>
        <v>0</v>
      </c>
      <c r="UGK335" s="535">
        <f t="shared" si="4001"/>
        <v>0</v>
      </c>
      <c r="UGL335" s="535">
        <f t="shared" si="4001"/>
        <v>0</v>
      </c>
      <c r="UGM335" s="2"/>
      <c r="UGN335" s="402"/>
      <c r="UGO335" s="533" t="s">
        <v>288</v>
      </c>
      <c r="UGP335" s="2"/>
      <c r="UGQ335" s="535">
        <f t="shared" ref="UGQ335:UGT335" si="4002">UGQ302+UGQ315+UGQ328</f>
        <v>0</v>
      </c>
      <c r="UGR335" s="535">
        <f t="shared" si="4002"/>
        <v>0</v>
      </c>
      <c r="UGS335" s="535">
        <f t="shared" si="4002"/>
        <v>0</v>
      </c>
      <c r="UGT335" s="535">
        <f t="shared" si="4002"/>
        <v>0</v>
      </c>
      <c r="UGU335" s="2"/>
      <c r="UGV335" s="402"/>
      <c r="UGW335" s="533" t="s">
        <v>288</v>
      </c>
      <c r="UGX335" s="2"/>
      <c r="UGY335" s="535">
        <f t="shared" ref="UGY335:UHB335" si="4003">UGY302+UGY315+UGY328</f>
        <v>0</v>
      </c>
      <c r="UGZ335" s="535">
        <f t="shared" si="4003"/>
        <v>0</v>
      </c>
      <c r="UHA335" s="535">
        <f t="shared" si="4003"/>
        <v>0</v>
      </c>
      <c r="UHB335" s="535">
        <f t="shared" si="4003"/>
        <v>0</v>
      </c>
      <c r="UHC335" s="2"/>
      <c r="UHD335" s="402"/>
      <c r="UHE335" s="533" t="s">
        <v>288</v>
      </c>
      <c r="UHF335" s="2"/>
      <c r="UHG335" s="535">
        <f t="shared" ref="UHG335:UHJ335" si="4004">UHG302+UHG315+UHG328</f>
        <v>0</v>
      </c>
      <c r="UHH335" s="535">
        <f t="shared" si="4004"/>
        <v>0</v>
      </c>
      <c r="UHI335" s="535">
        <f t="shared" si="4004"/>
        <v>0</v>
      </c>
      <c r="UHJ335" s="535">
        <f t="shared" si="4004"/>
        <v>0</v>
      </c>
      <c r="UHK335" s="2"/>
      <c r="UHL335" s="402"/>
      <c r="UHM335" s="533" t="s">
        <v>288</v>
      </c>
      <c r="UHN335" s="2"/>
      <c r="UHO335" s="535">
        <f t="shared" ref="UHO335:UHR335" si="4005">UHO302+UHO315+UHO328</f>
        <v>0</v>
      </c>
      <c r="UHP335" s="535">
        <f t="shared" si="4005"/>
        <v>0</v>
      </c>
      <c r="UHQ335" s="535">
        <f t="shared" si="4005"/>
        <v>0</v>
      </c>
      <c r="UHR335" s="535">
        <f t="shared" si="4005"/>
        <v>0</v>
      </c>
      <c r="UHS335" s="2"/>
      <c r="UHT335" s="402"/>
      <c r="UHU335" s="533" t="s">
        <v>288</v>
      </c>
      <c r="UHV335" s="2"/>
      <c r="UHW335" s="535">
        <f t="shared" ref="UHW335:UHZ335" si="4006">UHW302+UHW315+UHW328</f>
        <v>0</v>
      </c>
      <c r="UHX335" s="535">
        <f t="shared" si="4006"/>
        <v>0</v>
      </c>
      <c r="UHY335" s="535">
        <f t="shared" si="4006"/>
        <v>0</v>
      </c>
      <c r="UHZ335" s="535">
        <f t="shared" si="4006"/>
        <v>0</v>
      </c>
      <c r="UIA335" s="2"/>
      <c r="UIB335" s="402"/>
      <c r="UIC335" s="533" t="s">
        <v>288</v>
      </c>
      <c r="UID335" s="2"/>
      <c r="UIE335" s="535">
        <f t="shared" ref="UIE335:UIH335" si="4007">UIE302+UIE315+UIE328</f>
        <v>0</v>
      </c>
      <c r="UIF335" s="535">
        <f t="shared" si="4007"/>
        <v>0</v>
      </c>
      <c r="UIG335" s="535">
        <f t="shared" si="4007"/>
        <v>0</v>
      </c>
      <c r="UIH335" s="535">
        <f t="shared" si="4007"/>
        <v>0</v>
      </c>
      <c r="UII335" s="2"/>
      <c r="UIJ335" s="402"/>
      <c r="UIK335" s="533" t="s">
        <v>288</v>
      </c>
      <c r="UIL335" s="2"/>
      <c r="UIM335" s="535">
        <f t="shared" ref="UIM335:UIP335" si="4008">UIM302+UIM315+UIM328</f>
        <v>0</v>
      </c>
      <c r="UIN335" s="535">
        <f t="shared" si="4008"/>
        <v>0</v>
      </c>
      <c r="UIO335" s="535">
        <f t="shared" si="4008"/>
        <v>0</v>
      </c>
      <c r="UIP335" s="535">
        <f t="shared" si="4008"/>
        <v>0</v>
      </c>
      <c r="UIQ335" s="2"/>
      <c r="UIR335" s="402"/>
      <c r="UIS335" s="533" t="s">
        <v>288</v>
      </c>
      <c r="UIT335" s="2"/>
      <c r="UIU335" s="535">
        <f t="shared" ref="UIU335:UIX335" si="4009">UIU302+UIU315+UIU328</f>
        <v>0</v>
      </c>
      <c r="UIV335" s="535">
        <f t="shared" si="4009"/>
        <v>0</v>
      </c>
      <c r="UIW335" s="535">
        <f t="shared" si="4009"/>
        <v>0</v>
      </c>
      <c r="UIX335" s="535">
        <f t="shared" si="4009"/>
        <v>0</v>
      </c>
      <c r="UIY335" s="2"/>
      <c r="UIZ335" s="402"/>
      <c r="UJA335" s="533" t="s">
        <v>288</v>
      </c>
      <c r="UJB335" s="2"/>
      <c r="UJC335" s="535">
        <f t="shared" ref="UJC335:UJF335" si="4010">UJC302+UJC315+UJC328</f>
        <v>0</v>
      </c>
      <c r="UJD335" s="535">
        <f t="shared" si="4010"/>
        <v>0</v>
      </c>
      <c r="UJE335" s="535">
        <f t="shared" si="4010"/>
        <v>0</v>
      </c>
      <c r="UJF335" s="535">
        <f t="shared" si="4010"/>
        <v>0</v>
      </c>
      <c r="UJG335" s="2"/>
      <c r="UJH335" s="402"/>
      <c r="UJI335" s="533" t="s">
        <v>288</v>
      </c>
      <c r="UJJ335" s="2"/>
      <c r="UJK335" s="535">
        <f t="shared" ref="UJK335:UJN335" si="4011">UJK302+UJK315+UJK328</f>
        <v>0</v>
      </c>
      <c r="UJL335" s="535">
        <f t="shared" si="4011"/>
        <v>0</v>
      </c>
      <c r="UJM335" s="535">
        <f t="shared" si="4011"/>
        <v>0</v>
      </c>
      <c r="UJN335" s="535">
        <f t="shared" si="4011"/>
        <v>0</v>
      </c>
      <c r="UJO335" s="2"/>
      <c r="UJP335" s="402"/>
      <c r="UJQ335" s="533" t="s">
        <v>288</v>
      </c>
      <c r="UJR335" s="2"/>
      <c r="UJS335" s="535">
        <f t="shared" ref="UJS335:UJV335" si="4012">UJS302+UJS315+UJS328</f>
        <v>0</v>
      </c>
      <c r="UJT335" s="535">
        <f t="shared" si="4012"/>
        <v>0</v>
      </c>
      <c r="UJU335" s="535">
        <f t="shared" si="4012"/>
        <v>0</v>
      </c>
      <c r="UJV335" s="535">
        <f t="shared" si="4012"/>
        <v>0</v>
      </c>
      <c r="UJW335" s="2"/>
      <c r="UJX335" s="402"/>
      <c r="UJY335" s="533" t="s">
        <v>288</v>
      </c>
      <c r="UJZ335" s="2"/>
      <c r="UKA335" s="535">
        <f t="shared" ref="UKA335:UKD335" si="4013">UKA302+UKA315+UKA328</f>
        <v>0</v>
      </c>
      <c r="UKB335" s="535">
        <f t="shared" si="4013"/>
        <v>0</v>
      </c>
      <c r="UKC335" s="535">
        <f t="shared" si="4013"/>
        <v>0</v>
      </c>
      <c r="UKD335" s="535">
        <f t="shared" si="4013"/>
        <v>0</v>
      </c>
      <c r="UKE335" s="2"/>
      <c r="UKF335" s="402"/>
      <c r="UKG335" s="533" t="s">
        <v>288</v>
      </c>
      <c r="UKH335" s="2"/>
      <c r="UKI335" s="535">
        <f t="shared" ref="UKI335:UKL335" si="4014">UKI302+UKI315+UKI328</f>
        <v>0</v>
      </c>
      <c r="UKJ335" s="535">
        <f t="shared" si="4014"/>
        <v>0</v>
      </c>
      <c r="UKK335" s="535">
        <f t="shared" si="4014"/>
        <v>0</v>
      </c>
      <c r="UKL335" s="535">
        <f t="shared" si="4014"/>
        <v>0</v>
      </c>
      <c r="UKM335" s="2"/>
      <c r="UKN335" s="402"/>
      <c r="UKO335" s="533" t="s">
        <v>288</v>
      </c>
      <c r="UKP335" s="2"/>
      <c r="UKQ335" s="535">
        <f t="shared" ref="UKQ335:UKT335" si="4015">UKQ302+UKQ315+UKQ328</f>
        <v>0</v>
      </c>
      <c r="UKR335" s="535">
        <f t="shared" si="4015"/>
        <v>0</v>
      </c>
      <c r="UKS335" s="535">
        <f t="shared" si="4015"/>
        <v>0</v>
      </c>
      <c r="UKT335" s="535">
        <f t="shared" si="4015"/>
        <v>0</v>
      </c>
      <c r="UKU335" s="2"/>
      <c r="UKV335" s="402"/>
      <c r="UKW335" s="533" t="s">
        <v>288</v>
      </c>
      <c r="UKX335" s="2"/>
      <c r="UKY335" s="535">
        <f t="shared" ref="UKY335:ULB335" si="4016">UKY302+UKY315+UKY328</f>
        <v>0</v>
      </c>
      <c r="UKZ335" s="535">
        <f t="shared" si="4016"/>
        <v>0</v>
      </c>
      <c r="ULA335" s="535">
        <f t="shared" si="4016"/>
        <v>0</v>
      </c>
      <c r="ULB335" s="535">
        <f t="shared" si="4016"/>
        <v>0</v>
      </c>
      <c r="ULC335" s="2"/>
      <c r="ULD335" s="402"/>
      <c r="ULE335" s="533" t="s">
        <v>288</v>
      </c>
      <c r="ULF335" s="2"/>
      <c r="ULG335" s="535">
        <f t="shared" ref="ULG335:ULJ335" si="4017">ULG302+ULG315+ULG328</f>
        <v>0</v>
      </c>
      <c r="ULH335" s="535">
        <f t="shared" si="4017"/>
        <v>0</v>
      </c>
      <c r="ULI335" s="535">
        <f t="shared" si="4017"/>
        <v>0</v>
      </c>
      <c r="ULJ335" s="535">
        <f t="shared" si="4017"/>
        <v>0</v>
      </c>
      <c r="ULK335" s="2"/>
      <c r="ULL335" s="402"/>
      <c r="ULM335" s="533" t="s">
        <v>288</v>
      </c>
      <c r="ULN335" s="2"/>
      <c r="ULO335" s="535">
        <f t="shared" ref="ULO335:ULR335" si="4018">ULO302+ULO315+ULO328</f>
        <v>0</v>
      </c>
      <c r="ULP335" s="535">
        <f t="shared" si="4018"/>
        <v>0</v>
      </c>
      <c r="ULQ335" s="535">
        <f t="shared" si="4018"/>
        <v>0</v>
      </c>
      <c r="ULR335" s="535">
        <f t="shared" si="4018"/>
        <v>0</v>
      </c>
      <c r="ULS335" s="2"/>
      <c r="ULT335" s="402"/>
      <c r="ULU335" s="533" t="s">
        <v>288</v>
      </c>
      <c r="ULV335" s="2"/>
      <c r="ULW335" s="535">
        <f t="shared" ref="ULW335:ULZ335" si="4019">ULW302+ULW315+ULW328</f>
        <v>0</v>
      </c>
      <c r="ULX335" s="535">
        <f t="shared" si="4019"/>
        <v>0</v>
      </c>
      <c r="ULY335" s="535">
        <f t="shared" si="4019"/>
        <v>0</v>
      </c>
      <c r="ULZ335" s="535">
        <f t="shared" si="4019"/>
        <v>0</v>
      </c>
      <c r="UMA335" s="2"/>
      <c r="UMB335" s="402"/>
      <c r="UMC335" s="533" t="s">
        <v>288</v>
      </c>
      <c r="UMD335" s="2"/>
      <c r="UME335" s="535">
        <f t="shared" ref="UME335:UMH335" si="4020">UME302+UME315+UME328</f>
        <v>0</v>
      </c>
      <c r="UMF335" s="535">
        <f t="shared" si="4020"/>
        <v>0</v>
      </c>
      <c r="UMG335" s="535">
        <f t="shared" si="4020"/>
        <v>0</v>
      </c>
      <c r="UMH335" s="535">
        <f t="shared" si="4020"/>
        <v>0</v>
      </c>
      <c r="UMI335" s="2"/>
      <c r="UMJ335" s="402"/>
      <c r="UMK335" s="533" t="s">
        <v>288</v>
      </c>
      <c r="UML335" s="2"/>
      <c r="UMM335" s="535">
        <f t="shared" ref="UMM335:UMP335" si="4021">UMM302+UMM315+UMM328</f>
        <v>0</v>
      </c>
      <c r="UMN335" s="535">
        <f t="shared" si="4021"/>
        <v>0</v>
      </c>
      <c r="UMO335" s="535">
        <f t="shared" si="4021"/>
        <v>0</v>
      </c>
      <c r="UMP335" s="535">
        <f t="shared" si="4021"/>
        <v>0</v>
      </c>
      <c r="UMQ335" s="2"/>
      <c r="UMR335" s="402"/>
      <c r="UMS335" s="533" t="s">
        <v>288</v>
      </c>
      <c r="UMT335" s="2"/>
      <c r="UMU335" s="535">
        <f t="shared" ref="UMU335:UMX335" si="4022">UMU302+UMU315+UMU328</f>
        <v>0</v>
      </c>
      <c r="UMV335" s="535">
        <f t="shared" si="4022"/>
        <v>0</v>
      </c>
      <c r="UMW335" s="535">
        <f t="shared" si="4022"/>
        <v>0</v>
      </c>
      <c r="UMX335" s="535">
        <f t="shared" si="4022"/>
        <v>0</v>
      </c>
      <c r="UMY335" s="2"/>
      <c r="UMZ335" s="402"/>
      <c r="UNA335" s="533" t="s">
        <v>288</v>
      </c>
      <c r="UNB335" s="2"/>
      <c r="UNC335" s="535">
        <f t="shared" ref="UNC335:UNF335" si="4023">UNC302+UNC315+UNC328</f>
        <v>0</v>
      </c>
      <c r="UND335" s="535">
        <f t="shared" si="4023"/>
        <v>0</v>
      </c>
      <c r="UNE335" s="535">
        <f t="shared" si="4023"/>
        <v>0</v>
      </c>
      <c r="UNF335" s="535">
        <f t="shared" si="4023"/>
        <v>0</v>
      </c>
      <c r="UNG335" s="2"/>
      <c r="UNH335" s="402"/>
      <c r="UNI335" s="533" t="s">
        <v>288</v>
      </c>
      <c r="UNJ335" s="2"/>
      <c r="UNK335" s="535">
        <f t="shared" ref="UNK335:UNN335" si="4024">UNK302+UNK315+UNK328</f>
        <v>0</v>
      </c>
      <c r="UNL335" s="535">
        <f t="shared" si="4024"/>
        <v>0</v>
      </c>
      <c r="UNM335" s="535">
        <f t="shared" si="4024"/>
        <v>0</v>
      </c>
      <c r="UNN335" s="535">
        <f t="shared" si="4024"/>
        <v>0</v>
      </c>
      <c r="UNO335" s="2"/>
      <c r="UNP335" s="402"/>
      <c r="UNQ335" s="533" t="s">
        <v>288</v>
      </c>
      <c r="UNR335" s="2"/>
      <c r="UNS335" s="535">
        <f t="shared" ref="UNS335:UNV335" si="4025">UNS302+UNS315+UNS328</f>
        <v>0</v>
      </c>
      <c r="UNT335" s="535">
        <f t="shared" si="4025"/>
        <v>0</v>
      </c>
      <c r="UNU335" s="535">
        <f t="shared" si="4025"/>
        <v>0</v>
      </c>
      <c r="UNV335" s="535">
        <f t="shared" si="4025"/>
        <v>0</v>
      </c>
      <c r="UNW335" s="2"/>
      <c r="UNX335" s="402"/>
      <c r="UNY335" s="533" t="s">
        <v>288</v>
      </c>
      <c r="UNZ335" s="2"/>
      <c r="UOA335" s="535">
        <f t="shared" ref="UOA335:UOD335" si="4026">UOA302+UOA315+UOA328</f>
        <v>0</v>
      </c>
      <c r="UOB335" s="535">
        <f t="shared" si="4026"/>
        <v>0</v>
      </c>
      <c r="UOC335" s="535">
        <f t="shared" si="4026"/>
        <v>0</v>
      </c>
      <c r="UOD335" s="535">
        <f t="shared" si="4026"/>
        <v>0</v>
      </c>
      <c r="UOE335" s="2"/>
      <c r="UOF335" s="402"/>
      <c r="UOG335" s="533" t="s">
        <v>288</v>
      </c>
      <c r="UOH335" s="2"/>
      <c r="UOI335" s="535">
        <f t="shared" ref="UOI335:UOL335" si="4027">UOI302+UOI315+UOI328</f>
        <v>0</v>
      </c>
      <c r="UOJ335" s="535">
        <f t="shared" si="4027"/>
        <v>0</v>
      </c>
      <c r="UOK335" s="535">
        <f t="shared" si="4027"/>
        <v>0</v>
      </c>
      <c r="UOL335" s="535">
        <f t="shared" si="4027"/>
        <v>0</v>
      </c>
      <c r="UOM335" s="2"/>
      <c r="UON335" s="402"/>
      <c r="UOO335" s="533" t="s">
        <v>288</v>
      </c>
      <c r="UOP335" s="2"/>
      <c r="UOQ335" s="535">
        <f t="shared" ref="UOQ335:UOT335" si="4028">UOQ302+UOQ315+UOQ328</f>
        <v>0</v>
      </c>
      <c r="UOR335" s="535">
        <f t="shared" si="4028"/>
        <v>0</v>
      </c>
      <c r="UOS335" s="535">
        <f t="shared" si="4028"/>
        <v>0</v>
      </c>
      <c r="UOT335" s="535">
        <f t="shared" si="4028"/>
        <v>0</v>
      </c>
      <c r="UOU335" s="2"/>
      <c r="UOV335" s="402"/>
      <c r="UOW335" s="533" t="s">
        <v>288</v>
      </c>
      <c r="UOX335" s="2"/>
      <c r="UOY335" s="535">
        <f t="shared" ref="UOY335:UPB335" si="4029">UOY302+UOY315+UOY328</f>
        <v>0</v>
      </c>
      <c r="UOZ335" s="535">
        <f t="shared" si="4029"/>
        <v>0</v>
      </c>
      <c r="UPA335" s="535">
        <f t="shared" si="4029"/>
        <v>0</v>
      </c>
      <c r="UPB335" s="535">
        <f t="shared" si="4029"/>
        <v>0</v>
      </c>
      <c r="UPC335" s="2"/>
      <c r="UPD335" s="402"/>
      <c r="UPE335" s="533" t="s">
        <v>288</v>
      </c>
      <c r="UPF335" s="2"/>
      <c r="UPG335" s="535">
        <f t="shared" ref="UPG335:UPJ335" si="4030">UPG302+UPG315+UPG328</f>
        <v>0</v>
      </c>
      <c r="UPH335" s="535">
        <f t="shared" si="4030"/>
        <v>0</v>
      </c>
      <c r="UPI335" s="535">
        <f t="shared" si="4030"/>
        <v>0</v>
      </c>
      <c r="UPJ335" s="535">
        <f t="shared" si="4030"/>
        <v>0</v>
      </c>
      <c r="UPK335" s="2"/>
      <c r="UPL335" s="402"/>
      <c r="UPM335" s="533" t="s">
        <v>288</v>
      </c>
      <c r="UPN335" s="2"/>
      <c r="UPO335" s="535">
        <f t="shared" ref="UPO335:UPR335" si="4031">UPO302+UPO315+UPO328</f>
        <v>0</v>
      </c>
      <c r="UPP335" s="535">
        <f t="shared" si="4031"/>
        <v>0</v>
      </c>
      <c r="UPQ335" s="535">
        <f t="shared" si="4031"/>
        <v>0</v>
      </c>
      <c r="UPR335" s="535">
        <f t="shared" si="4031"/>
        <v>0</v>
      </c>
      <c r="UPS335" s="2"/>
      <c r="UPT335" s="402"/>
      <c r="UPU335" s="533" t="s">
        <v>288</v>
      </c>
      <c r="UPV335" s="2"/>
      <c r="UPW335" s="535">
        <f t="shared" ref="UPW335:UPZ335" si="4032">UPW302+UPW315+UPW328</f>
        <v>0</v>
      </c>
      <c r="UPX335" s="535">
        <f t="shared" si="4032"/>
        <v>0</v>
      </c>
      <c r="UPY335" s="535">
        <f t="shared" si="4032"/>
        <v>0</v>
      </c>
      <c r="UPZ335" s="535">
        <f t="shared" si="4032"/>
        <v>0</v>
      </c>
      <c r="UQA335" s="2"/>
      <c r="UQB335" s="402"/>
      <c r="UQC335" s="533" t="s">
        <v>288</v>
      </c>
      <c r="UQD335" s="2"/>
      <c r="UQE335" s="535">
        <f t="shared" ref="UQE335:UQH335" si="4033">UQE302+UQE315+UQE328</f>
        <v>0</v>
      </c>
      <c r="UQF335" s="535">
        <f t="shared" si="4033"/>
        <v>0</v>
      </c>
      <c r="UQG335" s="535">
        <f t="shared" si="4033"/>
        <v>0</v>
      </c>
      <c r="UQH335" s="535">
        <f t="shared" si="4033"/>
        <v>0</v>
      </c>
      <c r="UQI335" s="2"/>
      <c r="UQJ335" s="402"/>
      <c r="UQK335" s="533" t="s">
        <v>288</v>
      </c>
      <c r="UQL335" s="2"/>
      <c r="UQM335" s="535">
        <f t="shared" ref="UQM335:UQP335" si="4034">UQM302+UQM315+UQM328</f>
        <v>0</v>
      </c>
      <c r="UQN335" s="535">
        <f t="shared" si="4034"/>
        <v>0</v>
      </c>
      <c r="UQO335" s="535">
        <f t="shared" si="4034"/>
        <v>0</v>
      </c>
      <c r="UQP335" s="535">
        <f t="shared" si="4034"/>
        <v>0</v>
      </c>
      <c r="UQQ335" s="2"/>
      <c r="UQR335" s="402"/>
      <c r="UQS335" s="533" t="s">
        <v>288</v>
      </c>
      <c r="UQT335" s="2"/>
      <c r="UQU335" s="535">
        <f t="shared" ref="UQU335:UQX335" si="4035">UQU302+UQU315+UQU328</f>
        <v>0</v>
      </c>
      <c r="UQV335" s="535">
        <f t="shared" si="4035"/>
        <v>0</v>
      </c>
      <c r="UQW335" s="535">
        <f t="shared" si="4035"/>
        <v>0</v>
      </c>
      <c r="UQX335" s="535">
        <f t="shared" si="4035"/>
        <v>0</v>
      </c>
      <c r="UQY335" s="2"/>
      <c r="UQZ335" s="402"/>
      <c r="URA335" s="533" t="s">
        <v>288</v>
      </c>
      <c r="URB335" s="2"/>
      <c r="URC335" s="535">
        <f t="shared" ref="URC335:URF335" si="4036">URC302+URC315+URC328</f>
        <v>0</v>
      </c>
      <c r="URD335" s="535">
        <f t="shared" si="4036"/>
        <v>0</v>
      </c>
      <c r="URE335" s="535">
        <f t="shared" si="4036"/>
        <v>0</v>
      </c>
      <c r="URF335" s="535">
        <f t="shared" si="4036"/>
        <v>0</v>
      </c>
      <c r="URG335" s="2"/>
      <c r="URH335" s="402"/>
      <c r="URI335" s="533" t="s">
        <v>288</v>
      </c>
      <c r="URJ335" s="2"/>
      <c r="URK335" s="535">
        <f t="shared" ref="URK335:URN335" si="4037">URK302+URK315+URK328</f>
        <v>0</v>
      </c>
      <c r="URL335" s="535">
        <f t="shared" si="4037"/>
        <v>0</v>
      </c>
      <c r="URM335" s="535">
        <f t="shared" si="4037"/>
        <v>0</v>
      </c>
      <c r="URN335" s="535">
        <f t="shared" si="4037"/>
        <v>0</v>
      </c>
      <c r="URO335" s="2"/>
      <c r="URP335" s="402"/>
      <c r="URQ335" s="533" t="s">
        <v>288</v>
      </c>
      <c r="URR335" s="2"/>
      <c r="URS335" s="535">
        <f t="shared" ref="URS335:URV335" si="4038">URS302+URS315+URS328</f>
        <v>0</v>
      </c>
      <c r="URT335" s="535">
        <f t="shared" si="4038"/>
        <v>0</v>
      </c>
      <c r="URU335" s="535">
        <f t="shared" si="4038"/>
        <v>0</v>
      </c>
      <c r="URV335" s="535">
        <f t="shared" si="4038"/>
        <v>0</v>
      </c>
      <c r="URW335" s="2"/>
      <c r="URX335" s="402"/>
      <c r="URY335" s="533" t="s">
        <v>288</v>
      </c>
      <c r="URZ335" s="2"/>
      <c r="USA335" s="535">
        <f t="shared" ref="USA335:USD335" si="4039">USA302+USA315+USA328</f>
        <v>0</v>
      </c>
      <c r="USB335" s="535">
        <f t="shared" si="4039"/>
        <v>0</v>
      </c>
      <c r="USC335" s="535">
        <f t="shared" si="4039"/>
        <v>0</v>
      </c>
      <c r="USD335" s="535">
        <f t="shared" si="4039"/>
        <v>0</v>
      </c>
      <c r="USE335" s="2"/>
      <c r="USF335" s="402"/>
      <c r="USG335" s="533" t="s">
        <v>288</v>
      </c>
      <c r="USH335" s="2"/>
      <c r="USI335" s="535">
        <f t="shared" ref="USI335:USL335" si="4040">USI302+USI315+USI328</f>
        <v>0</v>
      </c>
      <c r="USJ335" s="535">
        <f t="shared" si="4040"/>
        <v>0</v>
      </c>
      <c r="USK335" s="535">
        <f t="shared" si="4040"/>
        <v>0</v>
      </c>
      <c r="USL335" s="535">
        <f t="shared" si="4040"/>
        <v>0</v>
      </c>
      <c r="USM335" s="2"/>
      <c r="USN335" s="402"/>
      <c r="USO335" s="533" t="s">
        <v>288</v>
      </c>
      <c r="USP335" s="2"/>
      <c r="USQ335" s="535">
        <f t="shared" ref="USQ335:UST335" si="4041">USQ302+USQ315+USQ328</f>
        <v>0</v>
      </c>
      <c r="USR335" s="535">
        <f t="shared" si="4041"/>
        <v>0</v>
      </c>
      <c r="USS335" s="535">
        <f t="shared" si="4041"/>
        <v>0</v>
      </c>
      <c r="UST335" s="535">
        <f t="shared" si="4041"/>
        <v>0</v>
      </c>
      <c r="USU335" s="2"/>
      <c r="USV335" s="402"/>
      <c r="USW335" s="533" t="s">
        <v>288</v>
      </c>
      <c r="USX335" s="2"/>
      <c r="USY335" s="535">
        <f t="shared" ref="USY335:UTB335" si="4042">USY302+USY315+USY328</f>
        <v>0</v>
      </c>
      <c r="USZ335" s="535">
        <f t="shared" si="4042"/>
        <v>0</v>
      </c>
      <c r="UTA335" s="535">
        <f t="shared" si="4042"/>
        <v>0</v>
      </c>
      <c r="UTB335" s="535">
        <f t="shared" si="4042"/>
        <v>0</v>
      </c>
      <c r="UTC335" s="2"/>
      <c r="UTD335" s="402"/>
      <c r="UTE335" s="533" t="s">
        <v>288</v>
      </c>
      <c r="UTF335" s="2"/>
      <c r="UTG335" s="535">
        <f t="shared" ref="UTG335:UTJ335" si="4043">UTG302+UTG315+UTG328</f>
        <v>0</v>
      </c>
      <c r="UTH335" s="535">
        <f t="shared" si="4043"/>
        <v>0</v>
      </c>
      <c r="UTI335" s="535">
        <f t="shared" si="4043"/>
        <v>0</v>
      </c>
      <c r="UTJ335" s="535">
        <f t="shared" si="4043"/>
        <v>0</v>
      </c>
      <c r="UTK335" s="2"/>
      <c r="UTL335" s="402"/>
      <c r="UTM335" s="533" t="s">
        <v>288</v>
      </c>
      <c r="UTN335" s="2"/>
      <c r="UTO335" s="535">
        <f t="shared" ref="UTO335:UTR335" si="4044">UTO302+UTO315+UTO328</f>
        <v>0</v>
      </c>
      <c r="UTP335" s="535">
        <f t="shared" si="4044"/>
        <v>0</v>
      </c>
      <c r="UTQ335" s="535">
        <f t="shared" si="4044"/>
        <v>0</v>
      </c>
      <c r="UTR335" s="535">
        <f t="shared" si="4044"/>
        <v>0</v>
      </c>
      <c r="UTS335" s="2"/>
      <c r="UTT335" s="402"/>
      <c r="UTU335" s="533" t="s">
        <v>288</v>
      </c>
      <c r="UTV335" s="2"/>
      <c r="UTW335" s="535">
        <f t="shared" ref="UTW335:UTZ335" si="4045">UTW302+UTW315+UTW328</f>
        <v>0</v>
      </c>
      <c r="UTX335" s="535">
        <f t="shared" si="4045"/>
        <v>0</v>
      </c>
      <c r="UTY335" s="535">
        <f t="shared" si="4045"/>
        <v>0</v>
      </c>
      <c r="UTZ335" s="535">
        <f t="shared" si="4045"/>
        <v>0</v>
      </c>
      <c r="UUA335" s="2"/>
      <c r="UUB335" s="402"/>
      <c r="UUC335" s="533" t="s">
        <v>288</v>
      </c>
      <c r="UUD335" s="2"/>
      <c r="UUE335" s="535">
        <f t="shared" ref="UUE335:UUH335" si="4046">UUE302+UUE315+UUE328</f>
        <v>0</v>
      </c>
      <c r="UUF335" s="535">
        <f t="shared" si="4046"/>
        <v>0</v>
      </c>
      <c r="UUG335" s="535">
        <f t="shared" si="4046"/>
        <v>0</v>
      </c>
      <c r="UUH335" s="535">
        <f t="shared" si="4046"/>
        <v>0</v>
      </c>
      <c r="UUI335" s="2"/>
      <c r="UUJ335" s="402"/>
      <c r="UUK335" s="533" t="s">
        <v>288</v>
      </c>
      <c r="UUL335" s="2"/>
      <c r="UUM335" s="535">
        <f t="shared" ref="UUM335:UUP335" si="4047">UUM302+UUM315+UUM328</f>
        <v>0</v>
      </c>
      <c r="UUN335" s="535">
        <f t="shared" si="4047"/>
        <v>0</v>
      </c>
      <c r="UUO335" s="535">
        <f t="shared" si="4047"/>
        <v>0</v>
      </c>
      <c r="UUP335" s="535">
        <f t="shared" si="4047"/>
        <v>0</v>
      </c>
      <c r="UUQ335" s="2"/>
      <c r="UUR335" s="402"/>
      <c r="UUS335" s="533" t="s">
        <v>288</v>
      </c>
      <c r="UUT335" s="2"/>
      <c r="UUU335" s="535">
        <f t="shared" ref="UUU335:UUX335" si="4048">UUU302+UUU315+UUU328</f>
        <v>0</v>
      </c>
      <c r="UUV335" s="535">
        <f t="shared" si="4048"/>
        <v>0</v>
      </c>
      <c r="UUW335" s="535">
        <f t="shared" si="4048"/>
        <v>0</v>
      </c>
      <c r="UUX335" s="535">
        <f t="shared" si="4048"/>
        <v>0</v>
      </c>
      <c r="UUY335" s="2"/>
      <c r="UUZ335" s="402"/>
      <c r="UVA335" s="533" t="s">
        <v>288</v>
      </c>
      <c r="UVB335" s="2"/>
      <c r="UVC335" s="535">
        <f t="shared" ref="UVC335:UVF335" si="4049">UVC302+UVC315+UVC328</f>
        <v>0</v>
      </c>
      <c r="UVD335" s="535">
        <f t="shared" si="4049"/>
        <v>0</v>
      </c>
      <c r="UVE335" s="535">
        <f t="shared" si="4049"/>
        <v>0</v>
      </c>
      <c r="UVF335" s="535">
        <f t="shared" si="4049"/>
        <v>0</v>
      </c>
      <c r="UVG335" s="2"/>
      <c r="UVH335" s="402"/>
      <c r="UVI335" s="533" t="s">
        <v>288</v>
      </c>
      <c r="UVJ335" s="2"/>
      <c r="UVK335" s="535">
        <f t="shared" ref="UVK335:UVN335" si="4050">UVK302+UVK315+UVK328</f>
        <v>0</v>
      </c>
      <c r="UVL335" s="535">
        <f t="shared" si="4050"/>
        <v>0</v>
      </c>
      <c r="UVM335" s="535">
        <f t="shared" si="4050"/>
        <v>0</v>
      </c>
      <c r="UVN335" s="535">
        <f t="shared" si="4050"/>
        <v>0</v>
      </c>
      <c r="UVO335" s="2"/>
      <c r="UVP335" s="402"/>
      <c r="UVQ335" s="533" t="s">
        <v>288</v>
      </c>
      <c r="UVR335" s="2"/>
      <c r="UVS335" s="535">
        <f t="shared" ref="UVS335:UVV335" si="4051">UVS302+UVS315+UVS328</f>
        <v>0</v>
      </c>
      <c r="UVT335" s="535">
        <f t="shared" si="4051"/>
        <v>0</v>
      </c>
      <c r="UVU335" s="535">
        <f t="shared" si="4051"/>
        <v>0</v>
      </c>
      <c r="UVV335" s="535">
        <f t="shared" si="4051"/>
        <v>0</v>
      </c>
      <c r="UVW335" s="2"/>
      <c r="UVX335" s="402"/>
      <c r="UVY335" s="533" t="s">
        <v>288</v>
      </c>
      <c r="UVZ335" s="2"/>
      <c r="UWA335" s="535">
        <f t="shared" ref="UWA335:UWD335" si="4052">UWA302+UWA315+UWA328</f>
        <v>0</v>
      </c>
      <c r="UWB335" s="535">
        <f t="shared" si="4052"/>
        <v>0</v>
      </c>
      <c r="UWC335" s="535">
        <f t="shared" si="4052"/>
        <v>0</v>
      </c>
      <c r="UWD335" s="535">
        <f t="shared" si="4052"/>
        <v>0</v>
      </c>
      <c r="UWE335" s="2"/>
      <c r="UWF335" s="402"/>
      <c r="UWG335" s="533" t="s">
        <v>288</v>
      </c>
      <c r="UWH335" s="2"/>
      <c r="UWI335" s="535">
        <f t="shared" ref="UWI335:UWL335" si="4053">UWI302+UWI315+UWI328</f>
        <v>0</v>
      </c>
      <c r="UWJ335" s="535">
        <f t="shared" si="4053"/>
        <v>0</v>
      </c>
      <c r="UWK335" s="535">
        <f t="shared" si="4053"/>
        <v>0</v>
      </c>
      <c r="UWL335" s="535">
        <f t="shared" si="4053"/>
        <v>0</v>
      </c>
      <c r="UWM335" s="2"/>
      <c r="UWN335" s="402"/>
      <c r="UWO335" s="533" t="s">
        <v>288</v>
      </c>
      <c r="UWP335" s="2"/>
      <c r="UWQ335" s="535">
        <f t="shared" ref="UWQ335:UWT335" si="4054">UWQ302+UWQ315+UWQ328</f>
        <v>0</v>
      </c>
      <c r="UWR335" s="535">
        <f t="shared" si="4054"/>
        <v>0</v>
      </c>
      <c r="UWS335" s="535">
        <f t="shared" si="4054"/>
        <v>0</v>
      </c>
      <c r="UWT335" s="535">
        <f t="shared" si="4054"/>
        <v>0</v>
      </c>
      <c r="UWU335" s="2"/>
      <c r="UWV335" s="402"/>
      <c r="UWW335" s="533" t="s">
        <v>288</v>
      </c>
      <c r="UWX335" s="2"/>
      <c r="UWY335" s="535">
        <f t="shared" ref="UWY335:UXB335" si="4055">UWY302+UWY315+UWY328</f>
        <v>0</v>
      </c>
      <c r="UWZ335" s="535">
        <f t="shared" si="4055"/>
        <v>0</v>
      </c>
      <c r="UXA335" s="535">
        <f t="shared" si="4055"/>
        <v>0</v>
      </c>
      <c r="UXB335" s="535">
        <f t="shared" si="4055"/>
        <v>0</v>
      </c>
      <c r="UXC335" s="2"/>
      <c r="UXD335" s="402"/>
      <c r="UXE335" s="533" t="s">
        <v>288</v>
      </c>
      <c r="UXF335" s="2"/>
      <c r="UXG335" s="535">
        <f t="shared" ref="UXG335:UXJ335" si="4056">UXG302+UXG315+UXG328</f>
        <v>0</v>
      </c>
      <c r="UXH335" s="535">
        <f t="shared" si="4056"/>
        <v>0</v>
      </c>
      <c r="UXI335" s="535">
        <f t="shared" si="4056"/>
        <v>0</v>
      </c>
      <c r="UXJ335" s="535">
        <f t="shared" si="4056"/>
        <v>0</v>
      </c>
      <c r="UXK335" s="2"/>
      <c r="UXL335" s="402"/>
      <c r="UXM335" s="533" t="s">
        <v>288</v>
      </c>
      <c r="UXN335" s="2"/>
      <c r="UXO335" s="535">
        <f t="shared" ref="UXO335:UXR335" si="4057">UXO302+UXO315+UXO328</f>
        <v>0</v>
      </c>
      <c r="UXP335" s="535">
        <f t="shared" si="4057"/>
        <v>0</v>
      </c>
      <c r="UXQ335" s="535">
        <f t="shared" si="4057"/>
        <v>0</v>
      </c>
      <c r="UXR335" s="535">
        <f t="shared" si="4057"/>
        <v>0</v>
      </c>
      <c r="UXS335" s="2"/>
      <c r="UXT335" s="402"/>
      <c r="UXU335" s="533" t="s">
        <v>288</v>
      </c>
      <c r="UXV335" s="2"/>
      <c r="UXW335" s="535">
        <f t="shared" ref="UXW335:UXZ335" si="4058">UXW302+UXW315+UXW328</f>
        <v>0</v>
      </c>
      <c r="UXX335" s="535">
        <f t="shared" si="4058"/>
        <v>0</v>
      </c>
      <c r="UXY335" s="535">
        <f t="shared" si="4058"/>
        <v>0</v>
      </c>
      <c r="UXZ335" s="535">
        <f t="shared" si="4058"/>
        <v>0</v>
      </c>
      <c r="UYA335" s="2"/>
      <c r="UYB335" s="402"/>
      <c r="UYC335" s="533" t="s">
        <v>288</v>
      </c>
      <c r="UYD335" s="2"/>
      <c r="UYE335" s="535">
        <f t="shared" ref="UYE335:UYH335" si="4059">UYE302+UYE315+UYE328</f>
        <v>0</v>
      </c>
      <c r="UYF335" s="535">
        <f t="shared" si="4059"/>
        <v>0</v>
      </c>
      <c r="UYG335" s="535">
        <f t="shared" si="4059"/>
        <v>0</v>
      </c>
      <c r="UYH335" s="535">
        <f t="shared" si="4059"/>
        <v>0</v>
      </c>
      <c r="UYI335" s="2"/>
      <c r="UYJ335" s="402"/>
      <c r="UYK335" s="533" t="s">
        <v>288</v>
      </c>
      <c r="UYL335" s="2"/>
      <c r="UYM335" s="535">
        <f t="shared" ref="UYM335:UYP335" si="4060">UYM302+UYM315+UYM328</f>
        <v>0</v>
      </c>
      <c r="UYN335" s="535">
        <f t="shared" si="4060"/>
        <v>0</v>
      </c>
      <c r="UYO335" s="535">
        <f t="shared" si="4060"/>
        <v>0</v>
      </c>
      <c r="UYP335" s="535">
        <f t="shared" si="4060"/>
        <v>0</v>
      </c>
      <c r="UYQ335" s="2"/>
      <c r="UYR335" s="402"/>
      <c r="UYS335" s="533" t="s">
        <v>288</v>
      </c>
      <c r="UYT335" s="2"/>
      <c r="UYU335" s="535">
        <f t="shared" ref="UYU335:UYX335" si="4061">UYU302+UYU315+UYU328</f>
        <v>0</v>
      </c>
      <c r="UYV335" s="535">
        <f t="shared" si="4061"/>
        <v>0</v>
      </c>
      <c r="UYW335" s="535">
        <f t="shared" si="4061"/>
        <v>0</v>
      </c>
      <c r="UYX335" s="535">
        <f t="shared" si="4061"/>
        <v>0</v>
      </c>
      <c r="UYY335" s="2"/>
      <c r="UYZ335" s="402"/>
      <c r="UZA335" s="533" t="s">
        <v>288</v>
      </c>
      <c r="UZB335" s="2"/>
      <c r="UZC335" s="535">
        <f t="shared" ref="UZC335:UZF335" si="4062">UZC302+UZC315+UZC328</f>
        <v>0</v>
      </c>
      <c r="UZD335" s="535">
        <f t="shared" si="4062"/>
        <v>0</v>
      </c>
      <c r="UZE335" s="535">
        <f t="shared" si="4062"/>
        <v>0</v>
      </c>
      <c r="UZF335" s="535">
        <f t="shared" si="4062"/>
        <v>0</v>
      </c>
      <c r="UZG335" s="2"/>
      <c r="UZH335" s="402"/>
      <c r="UZI335" s="533" t="s">
        <v>288</v>
      </c>
      <c r="UZJ335" s="2"/>
      <c r="UZK335" s="535">
        <f t="shared" ref="UZK335:UZN335" si="4063">UZK302+UZK315+UZK328</f>
        <v>0</v>
      </c>
      <c r="UZL335" s="535">
        <f t="shared" si="4063"/>
        <v>0</v>
      </c>
      <c r="UZM335" s="535">
        <f t="shared" si="4063"/>
        <v>0</v>
      </c>
      <c r="UZN335" s="535">
        <f t="shared" si="4063"/>
        <v>0</v>
      </c>
      <c r="UZO335" s="2"/>
      <c r="UZP335" s="402"/>
      <c r="UZQ335" s="533" t="s">
        <v>288</v>
      </c>
      <c r="UZR335" s="2"/>
      <c r="UZS335" s="535">
        <f t="shared" ref="UZS335:UZV335" si="4064">UZS302+UZS315+UZS328</f>
        <v>0</v>
      </c>
      <c r="UZT335" s="535">
        <f t="shared" si="4064"/>
        <v>0</v>
      </c>
      <c r="UZU335" s="535">
        <f t="shared" si="4064"/>
        <v>0</v>
      </c>
      <c r="UZV335" s="535">
        <f t="shared" si="4064"/>
        <v>0</v>
      </c>
      <c r="UZW335" s="2"/>
      <c r="UZX335" s="402"/>
      <c r="UZY335" s="533" t="s">
        <v>288</v>
      </c>
      <c r="UZZ335" s="2"/>
      <c r="VAA335" s="535">
        <f t="shared" ref="VAA335:VAD335" si="4065">VAA302+VAA315+VAA328</f>
        <v>0</v>
      </c>
      <c r="VAB335" s="535">
        <f t="shared" si="4065"/>
        <v>0</v>
      </c>
      <c r="VAC335" s="535">
        <f t="shared" si="4065"/>
        <v>0</v>
      </c>
      <c r="VAD335" s="535">
        <f t="shared" si="4065"/>
        <v>0</v>
      </c>
      <c r="VAE335" s="2"/>
      <c r="VAF335" s="402"/>
      <c r="VAG335" s="533" t="s">
        <v>288</v>
      </c>
      <c r="VAH335" s="2"/>
      <c r="VAI335" s="535">
        <f t="shared" ref="VAI335:VAL335" si="4066">VAI302+VAI315+VAI328</f>
        <v>0</v>
      </c>
      <c r="VAJ335" s="535">
        <f t="shared" si="4066"/>
        <v>0</v>
      </c>
      <c r="VAK335" s="535">
        <f t="shared" si="4066"/>
        <v>0</v>
      </c>
      <c r="VAL335" s="535">
        <f t="shared" si="4066"/>
        <v>0</v>
      </c>
      <c r="VAM335" s="2"/>
      <c r="VAN335" s="402"/>
      <c r="VAO335" s="533" t="s">
        <v>288</v>
      </c>
      <c r="VAP335" s="2"/>
      <c r="VAQ335" s="535">
        <f t="shared" ref="VAQ335:VAT335" si="4067">VAQ302+VAQ315+VAQ328</f>
        <v>0</v>
      </c>
      <c r="VAR335" s="535">
        <f t="shared" si="4067"/>
        <v>0</v>
      </c>
      <c r="VAS335" s="535">
        <f t="shared" si="4067"/>
        <v>0</v>
      </c>
      <c r="VAT335" s="535">
        <f t="shared" si="4067"/>
        <v>0</v>
      </c>
      <c r="VAU335" s="2"/>
      <c r="VAV335" s="402"/>
      <c r="VAW335" s="533" t="s">
        <v>288</v>
      </c>
      <c r="VAX335" s="2"/>
      <c r="VAY335" s="535">
        <f t="shared" ref="VAY335:VBB335" si="4068">VAY302+VAY315+VAY328</f>
        <v>0</v>
      </c>
      <c r="VAZ335" s="535">
        <f t="shared" si="4068"/>
        <v>0</v>
      </c>
      <c r="VBA335" s="535">
        <f t="shared" si="4068"/>
        <v>0</v>
      </c>
      <c r="VBB335" s="535">
        <f t="shared" si="4068"/>
        <v>0</v>
      </c>
      <c r="VBC335" s="2"/>
      <c r="VBD335" s="402"/>
      <c r="VBE335" s="533" t="s">
        <v>288</v>
      </c>
      <c r="VBF335" s="2"/>
      <c r="VBG335" s="535">
        <f t="shared" ref="VBG335:VBJ335" si="4069">VBG302+VBG315+VBG328</f>
        <v>0</v>
      </c>
      <c r="VBH335" s="535">
        <f t="shared" si="4069"/>
        <v>0</v>
      </c>
      <c r="VBI335" s="535">
        <f t="shared" si="4069"/>
        <v>0</v>
      </c>
      <c r="VBJ335" s="535">
        <f t="shared" si="4069"/>
        <v>0</v>
      </c>
      <c r="VBK335" s="2"/>
      <c r="VBL335" s="402"/>
      <c r="VBM335" s="533" t="s">
        <v>288</v>
      </c>
      <c r="VBN335" s="2"/>
      <c r="VBO335" s="535">
        <f t="shared" ref="VBO335:VBR335" si="4070">VBO302+VBO315+VBO328</f>
        <v>0</v>
      </c>
      <c r="VBP335" s="535">
        <f t="shared" si="4070"/>
        <v>0</v>
      </c>
      <c r="VBQ335" s="535">
        <f t="shared" si="4070"/>
        <v>0</v>
      </c>
      <c r="VBR335" s="535">
        <f t="shared" si="4070"/>
        <v>0</v>
      </c>
      <c r="VBS335" s="2"/>
      <c r="VBT335" s="402"/>
      <c r="VBU335" s="533" t="s">
        <v>288</v>
      </c>
      <c r="VBV335" s="2"/>
      <c r="VBW335" s="535">
        <f t="shared" ref="VBW335:VBZ335" si="4071">VBW302+VBW315+VBW328</f>
        <v>0</v>
      </c>
      <c r="VBX335" s="535">
        <f t="shared" si="4071"/>
        <v>0</v>
      </c>
      <c r="VBY335" s="535">
        <f t="shared" si="4071"/>
        <v>0</v>
      </c>
      <c r="VBZ335" s="535">
        <f t="shared" si="4071"/>
        <v>0</v>
      </c>
      <c r="VCA335" s="2"/>
      <c r="VCB335" s="402"/>
      <c r="VCC335" s="533" t="s">
        <v>288</v>
      </c>
      <c r="VCD335" s="2"/>
      <c r="VCE335" s="535">
        <f t="shared" ref="VCE335:VCH335" si="4072">VCE302+VCE315+VCE328</f>
        <v>0</v>
      </c>
      <c r="VCF335" s="535">
        <f t="shared" si="4072"/>
        <v>0</v>
      </c>
      <c r="VCG335" s="535">
        <f t="shared" si="4072"/>
        <v>0</v>
      </c>
      <c r="VCH335" s="535">
        <f t="shared" si="4072"/>
        <v>0</v>
      </c>
      <c r="VCI335" s="2"/>
      <c r="VCJ335" s="402"/>
      <c r="VCK335" s="533" t="s">
        <v>288</v>
      </c>
      <c r="VCL335" s="2"/>
      <c r="VCM335" s="535">
        <f t="shared" ref="VCM335:VCP335" si="4073">VCM302+VCM315+VCM328</f>
        <v>0</v>
      </c>
      <c r="VCN335" s="535">
        <f t="shared" si="4073"/>
        <v>0</v>
      </c>
      <c r="VCO335" s="535">
        <f t="shared" si="4073"/>
        <v>0</v>
      </c>
      <c r="VCP335" s="535">
        <f t="shared" si="4073"/>
        <v>0</v>
      </c>
      <c r="VCQ335" s="2"/>
      <c r="VCR335" s="402"/>
      <c r="VCS335" s="533" t="s">
        <v>288</v>
      </c>
      <c r="VCT335" s="2"/>
      <c r="VCU335" s="535">
        <f t="shared" ref="VCU335:VCX335" si="4074">VCU302+VCU315+VCU328</f>
        <v>0</v>
      </c>
      <c r="VCV335" s="535">
        <f t="shared" si="4074"/>
        <v>0</v>
      </c>
      <c r="VCW335" s="535">
        <f t="shared" si="4074"/>
        <v>0</v>
      </c>
      <c r="VCX335" s="535">
        <f t="shared" si="4074"/>
        <v>0</v>
      </c>
      <c r="VCY335" s="2"/>
      <c r="VCZ335" s="402"/>
      <c r="VDA335" s="533" t="s">
        <v>288</v>
      </c>
      <c r="VDB335" s="2"/>
      <c r="VDC335" s="535">
        <f t="shared" ref="VDC335:VDF335" si="4075">VDC302+VDC315+VDC328</f>
        <v>0</v>
      </c>
      <c r="VDD335" s="535">
        <f t="shared" si="4075"/>
        <v>0</v>
      </c>
      <c r="VDE335" s="535">
        <f t="shared" si="4075"/>
        <v>0</v>
      </c>
      <c r="VDF335" s="535">
        <f t="shared" si="4075"/>
        <v>0</v>
      </c>
      <c r="VDG335" s="2"/>
      <c r="VDH335" s="402"/>
      <c r="VDI335" s="533" t="s">
        <v>288</v>
      </c>
      <c r="VDJ335" s="2"/>
      <c r="VDK335" s="535">
        <f t="shared" ref="VDK335:VDN335" si="4076">VDK302+VDK315+VDK328</f>
        <v>0</v>
      </c>
      <c r="VDL335" s="535">
        <f t="shared" si="4076"/>
        <v>0</v>
      </c>
      <c r="VDM335" s="535">
        <f t="shared" si="4076"/>
        <v>0</v>
      </c>
      <c r="VDN335" s="535">
        <f t="shared" si="4076"/>
        <v>0</v>
      </c>
      <c r="VDO335" s="2"/>
      <c r="VDP335" s="402"/>
      <c r="VDQ335" s="533" t="s">
        <v>288</v>
      </c>
      <c r="VDR335" s="2"/>
      <c r="VDS335" s="535">
        <f t="shared" ref="VDS335:VDV335" si="4077">VDS302+VDS315+VDS328</f>
        <v>0</v>
      </c>
      <c r="VDT335" s="535">
        <f t="shared" si="4077"/>
        <v>0</v>
      </c>
      <c r="VDU335" s="535">
        <f t="shared" si="4077"/>
        <v>0</v>
      </c>
      <c r="VDV335" s="535">
        <f t="shared" si="4077"/>
        <v>0</v>
      </c>
      <c r="VDW335" s="2"/>
      <c r="VDX335" s="402"/>
      <c r="VDY335" s="533" t="s">
        <v>288</v>
      </c>
      <c r="VDZ335" s="2"/>
      <c r="VEA335" s="535">
        <f t="shared" ref="VEA335:VED335" si="4078">VEA302+VEA315+VEA328</f>
        <v>0</v>
      </c>
      <c r="VEB335" s="535">
        <f t="shared" si="4078"/>
        <v>0</v>
      </c>
      <c r="VEC335" s="535">
        <f t="shared" si="4078"/>
        <v>0</v>
      </c>
      <c r="VED335" s="535">
        <f t="shared" si="4078"/>
        <v>0</v>
      </c>
      <c r="VEE335" s="2"/>
      <c r="VEF335" s="402"/>
      <c r="VEG335" s="533" t="s">
        <v>288</v>
      </c>
      <c r="VEH335" s="2"/>
      <c r="VEI335" s="535">
        <f t="shared" ref="VEI335:VEL335" si="4079">VEI302+VEI315+VEI328</f>
        <v>0</v>
      </c>
      <c r="VEJ335" s="535">
        <f t="shared" si="4079"/>
        <v>0</v>
      </c>
      <c r="VEK335" s="535">
        <f t="shared" si="4079"/>
        <v>0</v>
      </c>
      <c r="VEL335" s="535">
        <f t="shared" si="4079"/>
        <v>0</v>
      </c>
      <c r="VEM335" s="2"/>
      <c r="VEN335" s="402"/>
      <c r="VEO335" s="533" t="s">
        <v>288</v>
      </c>
      <c r="VEP335" s="2"/>
      <c r="VEQ335" s="535">
        <f t="shared" ref="VEQ335:VET335" si="4080">VEQ302+VEQ315+VEQ328</f>
        <v>0</v>
      </c>
      <c r="VER335" s="535">
        <f t="shared" si="4080"/>
        <v>0</v>
      </c>
      <c r="VES335" s="535">
        <f t="shared" si="4080"/>
        <v>0</v>
      </c>
      <c r="VET335" s="535">
        <f t="shared" si="4080"/>
        <v>0</v>
      </c>
      <c r="VEU335" s="2"/>
      <c r="VEV335" s="402"/>
      <c r="VEW335" s="533" t="s">
        <v>288</v>
      </c>
      <c r="VEX335" s="2"/>
      <c r="VEY335" s="535">
        <f t="shared" ref="VEY335:VFB335" si="4081">VEY302+VEY315+VEY328</f>
        <v>0</v>
      </c>
      <c r="VEZ335" s="535">
        <f t="shared" si="4081"/>
        <v>0</v>
      </c>
      <c r="VFA335" s="535">
        <f t="shared" si="4081"/>
        <v>0</v>
      </c>
      <c r="VFB335" s="535">
        <f t="shared" si="4081"/>
        <v>0</v>
      </c>
      <c r="VFC335" s="2"/>
      <c r="VFD335" s="402"/>
      <c r="VFE335" s="533" t="s">
        <v>288</v>
      </c>
      <c r="VFF335" s="2"/>
      <c r="VFG335" s="535">
        <f t="shared" ref="VFG335:VFJ335" si="4082">VFG302+VFG315+VFG328</f>
        <v>0</v>
      </c>
      <c r="VFH335" s="535">
        <f t="shared" si="4082"/>
        <v>0</v>
      </c>
      <c r="VFI335" s="535">
        <f t="shared" si="4082"/>
        <v>0</v>
      </c>
      <c r="VFJ335" s="535">
        <f t="shared" si="4082"/>
        <v>0</v>
      </c>
      <c r="VFK335" s="2"/>
      <c r="VFL335" s="402"/>
      <c r="VFM335" s="533" t="s">
        <v>288</v>
      </c>
      <c r="VFN335" s="2"/>
      <c r="VFO335" s="535">
        <f t="shared" ref="VFO335:VFR335" si="4083">VFO302+VFO315+VFO328</f>
        <v>0</v>
      </c>
      <c r="VFP335" s="535">
        <f t="shared" si="4083"/>
        <v>0</v>
      </c>
      <c r="VFQ335" s="535">
        <f t="shared" si="4083"/>
        <v>0</v>
      </c>
      <c r="VFR335" s="535">
        <f t="shared" si="4083"/>
        <v>0</v>
      </c>
      <c r="VFS335" s="2"/>
      <c r="VFT335" s="402"/>
      <c r="VFU335" s="533" t="s">
        <v>288</v>
      </c>
      <c r="VFV335" s="2"/>
      <c r="VFW335" s="535">
        <f t="shared" ref="VFW335:VFZ335" si="4084">VFW302+VFW315+VFW328</f>
        <v>0</v>
      </c>
      <c r="VFX335" s="535">
        <f t="shared" si="4084"/>
        <v>0</v>
      </c>
      <c r="VFY335" s="535">
        <f t="shared" si="4084"/>
        <v>0</v>
      </c>
      <c r="VFZ335" s="535">
        <f t="shared" si="4084"/>
        <v>0</v>
      </c>
      <c r="VGA335" s="2"/>
      <c r="VGB335" s="402"/>
      <c r="VGC335" s="533" t="s">
        <v>288</v>
      </c>
      <c r="VGD335" s="2"/>
      <c r="VGE335" s="535">
        <f t="shared" ref="VGE335:VGH335" si="4085">VGE302+VGE315+VGE328</f>
        <v>0</v>
      </c>
      <c r="VGF335" s="535">
        <f t="shared" si="4085"/>
        <v>0</v>
      </c>
      <c r="VGG335" s="535">
        <f t="shared" si="4085"/>
        <v>0</v>
      </c>
      <c r="VGH335" s="535">
        <f t="shared" si="4085"/>
        <v>0</v>
      </c>
      <c r="VGI335" s="2"/>
      <c r="VGJ335" s="402"/>
      <c r="VGK335" s="533" t="s">
        <v>288</v>
      </c>
      <c r="VGL335" s="2"/>
      <c r="VGM335" s="535">
        <f t="shared" ref="VGM335:VGP335" si="4086">VGM302+VGM315+VGM328</f>
        <v>0</v>
      </c>
      <c r="VGN335" s="535">
        <f t="shared" si="4086"/>
        <v>0</v>
      </c>
      <c r="VGO335" s="535">
        <f t="shared" si="4086"/>
        <v>0</v>
      </c>
      <c r="VGP335" s="535">
        <f t="shared" si="4086"/>
        <v>0</v>
      </c>
      <c r="VGQ335" s="2"/>
      <c r="VGR335" s="402"/>
      <c r="VGS335" s="533" t="s">
        <v>288</v>
      </c>
      <c r="VGT335" s="2"/>
      <c r="VGU335" s="535">
        <f t="shared" ref="VGU335:VGX335" si="4087">VGU302+VGU315+VGU328</f>
        <v>0</v>
      </c>
      <c r="VGV335" s="535">
        <f t="shared" si="4087"/>
        <v>0</v>
      </c>
      <c r="VGW335" s="535">
        <f t="shared" si="4087"/>
        <v>0</v>
      </c>
      <c r="VGX335" s="535">
        <f t="shared" si="4087"/>
        <v>0</v>
      </c>
      <c r="VGY335" s="2"/>
      <c r="VGZ335" s="402"/>
      <c r="VHA335" s="533" t="s">
        <v>288</v>
      </c>
      <c r="VHB335" s="2"/>
      <c r="VHC335" s="535">
        <f t="shared" ref="VHC335:VHF335" si="4088">VHC302+VHC315+VHC328</f>
        <v>0</v>
      </c>
      <c r="VHD335" s="535">
        <f t="shared" si="4088"/>
        <v>0</v>
      </c>
      <c r="VHE335" s="535">
        <f t="shared" si="4088"/>
        <v>0</v>
      </c>
      <c r="VHF335" s="535">
        <f t="shared" si="4088"/>
        <v>0</v>
      </c>
      <c r="VHG335" s="2"/>
      <c r="VHH335" s="402"/>
      <c r="VHI335" s="533" t="s">
        <v>288</v>
      </c>
      <c r="VHJ335" s="2"/>
      <c r="VHK335" s="535">
        <f t="shared" ref="VHK335:VHN335" si="4089">VHK302+VHK315+VHK328</f>
        <v>0</v>
      </c>
      <c r="VHL335" s="535">
        <f t="shared" si="4089"/>
        <v>0</v>
      </c>
      <c r="VHM335" s="535">
        <f t="shared" si="4089"/>
        <v>0</v>
      </c>
      <c r="VHN335" s="535">
        <f t="shared" si="4089"/>
        <v>0</v>
      </c>
      <c r="VHO335" s="2"/>
      <c r="VHP335" s="402"/>
      <c r="VHQ335" s="533" t="s">
        <v>288</v>
      </c>
      <c r="VHR335" s="2"/>
      <c r="VHS335" s="535">
        <f t="shared" ref="VHS335:VHV335" si="4090">VHS302+VHS315+VHS328</f>
        <v>0</v>
      </c>
      <c r="VHT335" s="535">
        <f t="shared" si="4090"/>
        <v>0</v>
      </c>
      <c r="VHU335" s="535">
        <f t="shared" si="4090"/>
        <v>0</v>
      </c>
      <c r="VHV335" s="535">
        <f t="shared" si="4090"/>
        <v>0</v>
      </c>
      <c r="VHW335" s="2"/>
      <c r="VHX335" s="402"/>
      <c r="VHY335" s="533" t="s">
        <v>288</v>
      </c>
      <c r="VHZ335" s="2"/>
      <c r="VIA335" s="535">
        <f t="shared" ref="VIA335:VID335" si="4091">VIA302+VIA315+VIA328</f>
        <v>0</v>
      </c>
      <c r="VIB335" s="535">
        <f t="shared" si="4091"/>
        <v>0</v>
      </c>
      <c r="VIC335" s="535">
        <f t="shared" si="4091"/>
        <v>0</v>
      </c>
      <c r="VID335" s="535">
        <f t="shared" si="4091"/>
        <v>0</v>
      </c>
      <c r="VIE335" s="2"/>
      <c r="VIF335" s="402"/>
      <c r="VIG335" s="533" t="s">
        <v>288</v>
      </c>
      <c r="VIH335" s="2"/>
      <c r="VII335" s="535">
        <f t="shared" ref="VII335:VIL335" si="4092">VII302+VII315+VII328</f>
        <v>0</v>
      </c>
      <c r="VIJ335" s="535">
        <f t="shared" si="4092"/>
        <v>0</v>
      </c>
      <c r="VIK335" s="535">
        <f t="shared" si="4092"/>
        <v>0</v>
      </c>
      <c r="VIL335" s="535">
        <f t="shared" si="4092"/>
        <v>0</v>
      </c>
      <c r="VIM335" s="2"/>
      <c r="VIN335" s="402"/>
      <c r="VIO335" s="533" t="s">
        <v>288</v>
      </c>
      <c r="VIP335" s="2"/>
      <c r="VIQ335" s="535">
        <f t="shared" ref="VIQ335:VIT335" si="4093">VIQ302+VIQ315+VIQ328</f>
        <v>0</v>
      </c>
      <c r="VIR335" s="535">
        <f t="shared" si="4093"/>
        <v>0</v>
      </c>
      <c r="VIS335" s="535">
        <f t="shared" si="4093"/>
        <v>0</v>
      </c>
      <c r="VIT335" s="535">
        <f t="shared" si="4093"/>
        <v>0</v>
      </c>
      <c r="VIU335" s="2"/>
      <c r="VIV335" s="402"/>
      <c r="VIW335" s="533" t="s">
        <v>288</v>
      </c>
      <c r="VIX335" s="2"/>
      <c r="VIY335" s="535">
        <f t="shared" ref="VIY335:VJB335" si="4094">VIY302+VIY315+VIY328</f>
        <v>0</v>
      </c>
      <c r="VIZ335" s="535">
        <f t="shared" si="4094"/>
        <v>0</v>
      </c>
      <c r="VJA335" s="535">
        <f t="shared" si="4094"/>
        <v>0</v>
      </c>
      <c r="VJB335" s="535">
        <f t="shared" si="4094"/>
        <v>0</v>
      </c>
      <c r="VJC335" s="2"/>
      <c r="VJD335" s="402"/>
      <c r="VJE335" s="533" t="s">
        <v>288</v>
      </c>
      <c r="VJF335" s="2"/>
      <c r="VJG335" s="535">
        <f t="shared" ref="VJG335:VJJ335" si="4095">VJG302+VJG315+VJG328</f>
        <v>0</v>
      </c>
      <c r="VJH335" s="535">
        <f t="shared" si="4095"/>
        <v>0</v>
      </c>
      <c r="VJI335" s="535">
        <f t="shared" si="4095"/>
        <v>0</v>
      </c>
      <c r="VJJ335" s="535">
        <f t="shared" si="4095"/>
        <v>0</v>
      </c>
      <c r="VJK335" s="2"/>
      <c r="VJL335" s="402"/>
      <c r="VJM335" s="533" t="s">
        <v>288</v>
      </c>
      <c r="VJN335" s="2"/>
      <c r="VJO335" s="535">
        <f t="shared" ref="VJO335:VJR335" si="4096">VJO302+VJO315+VJO328</f>
        <v>0</v>
      </c>
      <c r="VJP335" s="535">
        <f t="shared" si="4096"/>
        <v>0</v>
      </c>
      <c r="VJQ335" s="535">
        <f t="shared" si="4096"/>
        <v>0</v>
      </c>
      <c r="VJR335" s="535">
        <f t="shared" si="4096"/>
        <v>0</v>
      </c>
      <c r="VJS335" s="2"/>
      <c r="VJT335" s="402"/>
      <c r="VJU335" s="533" t="s">
        <v>288</v>
      </c>
      <c r="VJV335" s="2"/>
      <c r="VJW335" s="535">
        <f t="shared" ref="VJW335:VJZ335" si="4097">VJW302+VJW315+VJW328</f>
        <v>0</v>
      </c>
      <c r="VJX335" s="535">
        <f t="shared" si="4097"/>
        <v>0</v>
      </c>
      <c r="VJY335" s="535">
        <f t="shared" si="4097"/>
        <v>0</v>
      </c>
      <c r="VJZ335" s="535">
        <f t="shared" si="4097"/>
        <v>0</v>
      </c>
      <c r="VKA335" s="2"/>
      <c r="VKB335" s="402"/>
      <c r="VKC335" s="533" t="s">
        <v>288</v>
      </c>
      <c r="VKD335" s="2"/>
      <c r="VKE335" s="535">
        <f t="shared" ref="VKE335:VKH335" si="4098">VKE302+VKE315+VKE328</f>
        <v>0</v>
      </c>
      <c r="VKF335" s="535">
        <f t="shared" si="4098"/>
        <v>0</v>
      </c>
      <c r="VKG335" s="535">
        <f t="shared" si="4098"/>
        <v>0</v>
      </c>
      <c r="VKH335" s="535">
        <f t="shared" si="4098"/>
        <v>0</v>
      </c>
      <c r="VKI335" s="2"/>
      <c r="VKJ335" s="402"/>
      <c r="VKK335" s="533" t="s">
        <v>288</v>
      </c>
      <c r="VKL335" s="2"/>
      <c r="VKM335" s="535">
        <f t="shared" ref="VKM335:VKP335" si="4099">VKM302+VKM315+VKM328</f>
        <v>0</v>
      </c>
      <c r="VKN335" s="535">
        <f t="shared" si="4099"/>
        <v>0</v>
      </c>
      <c r="VKO335" s="535">
        <f t="shared" si="4099"/>
        <v>0</v>
      </c>
      <c r="VKP335" s="535">
        <f t="shared" si="4099"/>
        <v>0</v>
      </c>
      <c r="VKQ335" s="2"/>
      <c r="VKR335" s="402"/>
      <c r="VKS335" s="533" t="s">
        <v>288</v>
      </c>
      <c r="VKT335" s="2"/>
      <c r="VKU335" s="535">
        <f t="shared" ref="VKU335:VKX335" si="4100">VKU302+VKU315+VKU328</f>
        <v>0</v>
      </c>
      <c r="VKV335" s="535">
        <f t="shared" si="4100"/>
        <v>0</v>
      </c>
      <c r="VKW335" s="535">
        <f t="shared" si="4100"/>
        <v>0</v>
      </c>
      <c r="VKX335" s="535">
        <f t="shared" si="4100"/>
        <v>0</v>
      </c>
      <c r="VKY335" s="2"/>
      <c r="VKZ335" s="402"/>
      <c r="VLA335" s="533" t="s">
        <v>288</v>
      </c>
      <c r="VLB335" s="2"/>
      <c r="VLC335" s="535">
        <f t="shared" ref="VLC335:VLF335" si="4101">VLC302+VLC315+VLC328</f>
        <v>0</v>
      </c>
      <c r="VLD335" s="535">
        <f t="shared" si="4101"/>
        <v>0</v>
      </c>
      <c r="VLE335" s="535">
        <f t="shared" si="4101"/>
        <v>0</v>
      </c>
      <c r="VLF335" s="535">
        <f t="shared" si="4101"/>
        <v>0</v>
      </c>
      <c r="VLG335" s="2"/>
      <c r="VLH335" s="402"/>
      <c r="VLI335" s="533" t="s">
        <v>288</v>
      </c>
      <c r="VLJ335" s="2"/>
      <c r="VLK335" s="535">
        <f t="shared" ref="VLK335:VLN335" si="4102">VLK302+VLK315+VLK328</f>
        <v>0</v>
      </c>
      <c r="VLL335" s="535">
        <f t="shared" si="4102"/>
        <v>0</v>
      </c>
      <c r="VLM335" s="535">
        <f t="shared" si="4102"/>
        <v>0</v>
      </c>
      <c r="VLN335" s="535">
        <f t="shared" si="4102"/>
        <v>0</v>
      </c>
      <c r="VLO335" s="2"/>
      <c r="VLP335" s="402"/>
      <c r="VLQ335" s="533" t="s">
        <v>288</v>
      </c>
      <c r="VLR335" s="2"/>
      <c r="VLS335" s="535">
        <f t="shared" ref="VLS335:VLV335" si="4103">VLS302+VLS315+VLS328</f>
        <v>0</v>
      </c>
      <c r="VLT335" s="535">
        <f t="shared" si="4103"/>
        <v>0</v>
      </c>
      <c r="VLU335" s="535">
        <f t="shared" si="4103"/>
        <v>0</v>
      </c>
      <c r="VLV335" s="535">
        <f t="shared" si="4103"/>
        <v>0</v>
      </c>
      <c r="VLW335" s="2"/>
      <c r="VLX335" s="402"/>
      <c r="VLY335" s="533" t="s">
        <v>288</v>
      </c>
      <c r="VLZ335" s="2"/>
      <c r="VMA335" s="535">
        <f t="shared" ref="VMA335:VMD335" si="4104">VMA302+VMA315+VMA328</f>
        <v>0</v>
      </c>
      <c r="VMB335" s="535">
        <f t="shared" si="4104"/>
        <v>0</v>
      </c>
      <c r="VMC335" s="535">
        <f t="shared" si="4104"/>
        <v>0</v>
      </c>
      <c r="VMD335" s="535">
        <f t="shared" si="4104"/>
        <v>0</v>
      </c>
      <c r="VME335" s="2"/>
      <c r="VMF335" s="402"/>
      <c r="VMG335" s="533" t="s">
        <v>288</v>
      </c>
      <c r="VMH335" s="2"/>
      <c r="VMI335" s="535">
        <f t="shared" ref="VMI335:VML335" si="4105">VMI302+VMI315+VMI328</f>
        <v>0</v>
      </c>
      <c r="VMJ335" s="535">
        <f t="shared" si="4105"/>
        <v>0</v>
      </c>
      <c r="VMK335" s="535">
        <f t="shared" si="4105"/>
        <v>0</v>
      </c>
      <c r="VML335" s="535">
        <f t="shared" si="4105"/>
        <v>0</v>
      </c>
      <c r="VMM335" s="2"/>
      <c r="VMN335" s="402"/>
      <c r="VMO335" s="533" t="s">
        <v>288</v>
      </c>
      <c r="VMP335" s="2"/>
      <c r="VMQ335" s="535">
        <f t="shared" ref="VMQ335:VMT335" si="4106">VMQ302+VMQ315+VMQ328</f>
        <v>0</v>
      </c>
      <c r="VMR335" s="535">
        <f t="shared" si="4106"/>
        <v>0</v>
      </c>
      <c r="VMS335" s="535">
        <f t="shared" si="4106"/>
        <v>0</v>
      </c>
      <c r="VMT335" s="535">
        <f t="shared" si="4106"/>
        <v>0</v>
      </c>
      <c r="VMU335" s="2"/>
      <c r="VMV335" s="402"/>
      <c r="VMW335" s="533" t="s">
        <v>288</v>
      </c>
      <c r="VMX335" s="2"/>
      <c r="VMY335" s="535">
        <f t="shared" ref="VMY335:VNB335" si="4107">VMY302+VMY315+VMY328</f>
        <v>0</v>
      </c>
      <c r="VMZ335" s="535">
        <f t="shared" si="4107"/>
        <v>0</v>
      </c>
      <c r="VNA335" s="535">
        <f t="shared" si="4107"/>
        <v>0</v>
      </c>
      <c r="VNB335" s="535">
        <f t="shared" si="4107"/>
        <v>0</v>
      </c>
      <c r="VNC335" s="2"/>
      <c r="VND335" s="402"/>
      <c r="VNE335" s="533" t="s">
        <v>288</v>
      </c>
      <c r="VNF335" s="2"/>
      <c r="VNG335" s="535">
        <f t="shared" ref="VNG335:VNJ335" si="4108">VNG302+VNG315+VNG328</f>
        <v>0</v>
      </c>
      <c r="VNH335" s="535">
        <f t="shared" si="4108"/>
        <v>0</v>
      </c>
      <c r="VNI335" s="535">
        <f t="shared" si="4108"/>
        <v>0</v>
      </c>
      <c r="VNJ335" s="535">
        <f t="shared" si="4108"/>
        <v>0</v>
      </c>
      <c r="VNK335" s="2"/>
      <c r="VNL335" s="402"/>
      <c r="VNM335" s="533" t="s">
        <v>288</v>
      </c>
      <c r="VNN335" s="2"/>
      <c r="VNO335" s="535">
        <f t="shared" ref="VNO335:VNR335" si="4109">VNO302+VNO315+VNO328</f>
        <v>0</v>
      </c>
      <c r="VNP335" s="535">
        <f t="shared" si="4109"/>
        <v>0</v>
      </c>
      <c r="VNQ335" s="535">
        <f t="shared" si="4109"/>
        <v>0</v>
      </c>
      <c r="VNR335" s="535">
        <f t="shared" si="4109"/>
        <v>0</v>
      </c>
      <c r="VNS335" s="2"/>
      <c r="VNT335" s="402"/>
      <c r="VNU335" s="533" t="s">
        <v>288</v>
      </c>
      <c r="VNV335" s="2"/>
      <c r="VNW335" s="535">
        <f t="shared" ref="VNW335:VNZ335" si="4110">VNW302+VNW315+VNW328</f>
        <v>0</v>
      </c>
      <c r="VNX335" s="535">
        <f t="shared" si="4110"/>
        <v>0</v>
      </c>
      <c r="VNY335" s="535">
        <f t="shared" si="4110"/>
        <v>0</v>
      </c>
      <c r="VNZ335" s="535">
        <f t="shared" si="4110"/>
        <v>0</v>
      </c>
      <c r="VOA335" s="2"/>
      <c r="VOB335" s="402"/>
      <c r="VOC335" s="533" t="s">
        <v>288</v>
      </c>
      <c r="VOD335" s="2"/>
      <c r="VOE335" s="535">
        <f t="shared" ref="VOE335:VOH335" si="4111">VOE302+VOE315+VOE328</f>
        <v>0</v>
      </c>
      <c r="VOF335" s="535">
        <f t="shared" si="4111"/>
        <v>0</v>
      </c>
      <c r="VOG335" s="535">
        <f t="shared" si="4111"/>
        <v>0</v>
      </c>
      <c r="VOH335" s="535">
        <f t="shared" si="4111"/>
        <v>0</v>
      </c>
      <c r="VOI335" s="2"/>
      <c r="VOJ335" s="402"/>
      <c r="VOK335" s="533" t="s">
        <v>288</v>
      </c>
      <c r="VOL335" s="2"/>
      <c r="VOM335" s="535">
        <f t="shared" ref="VOM335:VOP335" si="4112">VOM302+VOM315+VOM328</f>
        <v>0</v>
      </c>
      <c r="VON335" s="535">
        <f t="shared" si="4112"/>
        <v>0</v>
      </c>
      <c r="VOO335" s="535">
        <f t="shared" si="4112"/>
        <v>0</v>
      </c>
      <c r="VOP335" s="535">
        <f t="shared" si="4112"/>
        <v>0</v>
      </c>
      <c r="VOQ335" s="2"/>
      <c r="VOR335" s="402"/>
      <c r="VOS335" s="533" t="s">
        <v>288</v>
      </c>
      <c r="VOT335" s="2"/>
      <c r="VOU335" s="535">
        <f t="shared" ref="VOU335:VOX335" si="4113">VOU302+VOU315+VOU328</f>
        <v>0</v>
      </c>
      <c r="VOV335" s="535">
        <f t="shared" si="4113"/>
        <v>0</v>
      </c>
      <c r="VOW335" s="535">
        <f t="shared" si="4113"/>
        <v>0</v>
      </c>
      <c r="VOX335" s="535">
        <f t="shared" si="4113"/>
        <v>0</v>
      </c>
      <c r="VOY335" s="2"/>
      <c r="VOZ335" s="402"/>
      <c r="VPA335" s="533" t="s">
        <v>288</v>
      </c>
      <c r="VPB335" s="2"/>
      <c r="VPC335" s="535">
        <f t="shared" ref="VPC335:VPF335" si="4114">VPC302+VPC315+VPC328</f>
        <v>0</v>
      </c>
      <c r="VPD335" s="535">
        <f t="shared" si="4114"/>
        <v>0</v>
      </c>
      <c r="VPE335" s="535">
        <f t="shared" si="4114"/>
        <v>0</v>
      </c>
      <c r="VPF335" s="535">
        <f t="shared" si="4114"/>
        <v>0</v>
      </c>
      <c r="VPG335" s="2"/>
      <c r="VPH335" s="402"/>
      <c r="VPI335" s="533" t="s">
        <v>288</v>
      </c>
      <c r="VPJ335" s="2"/>
      <c r="VPK335" s="535">
        <f t="shared" ref="VPK335:VPN335" si="4115">VPK302+VPK315+VPK328</f>
        <v>0</v>
      </c>
      <c r="VPL335" s="535">
        <f t="shared" si="4115"/>
        <v>0</v>
      </c>
      <c r="VPM335" s="535">
        <f t="shared" si="4115"/>
        <v>0</v>
      </c>
      <c r="VPN335" s="535">
        <f t="shared" si="4115"/>
        <v>0</v>
      </c>
      <c r="VPO335" s="2"/>
      <c r="VPP335" s="402"/>
      <c r="VPQ335" s="533" t="s">
        <v>288</v>
      </c>
      <c r="VPR335" s="2"/>
      <c r="VPS335" s="535">
        <f t="shared" ref="VPS335:VPV335" si="4116">VPS302+VPS315+VPS328</f>
        <v>0</v>
      </c>
      <c r="VPT335" s="535">
        <f t="shared" si="4116"/>
        <v>0</v>
      </c>
      <c r="VPU335" s="535">
        <f t="shared" si="4116"/>
        <v>0</v>
      </c>
      <c r="VPV335" s="535">
        <f t="shared" si="4116"/>
        <v>0</v>
      </c>
      <c r="VPW335" s="2"/>
      <c r="VPX335" s="402"/>
      <c r="VPY335" s="533" t="s">
        <v>288</v>
      </c>
      <c r="VPZ335" s="2"/>
      <c r="VQA335" s="535">
        <f t="shared" ref="VQA335:VQD335" si="4117">VQA302+VQA315+VQA328</f>
        <v>0</v>
      </c>
      <c r="VQB335" s="535">
        <f t="shared" si="4117"/>
        <v>0</v>
      </c>
      <c r="VQC335" s="535">
        <f t="shared" si="4117"/>
        <v>0</v>
      </c>
      <c r="VQD335" s="535">
        <f t="shared" si="4117"/>
        <v>0</v>
      </c>
      <c r="VQE335" s="2"/>
      <c r="VQF335" s="402"/>
      <c r="VQG335" s="533" t="s">
        <v>288</v>
      </c>
      <c r="VQH335" s="2"/>
      <c r="VQI335" s="535">
        <f t="shared" ref="VQI335:VQL335" si="4118">VQI302+VQI315+VQI328</f>
        <v>0</v>
      </c>
      <c r="VQJ335" s="535">
        <f t="shared" si="4118"/>
        <v>0</v>
      </c>
      <c r="VQK335" s="535">
        <f t="shared" si="4118"/>
        <v>0</v>
      </c>
      <c r="VQL335" s="535">
        <f t="shared" si="4118"/>
        <v>0</v>
      </c>
      <c r="VQM335" s="2"/>
      <c r="VQN335" s="402"/>
      <c r="VQO335" s="533" t="s">
        <v>288</v>
      </c>
      <c r="VQP335" s="2"/>
      <c r="VQQ335" s="535">
        <f t="shared" ref="VQQ335:VQT335" si="4119">VQQ302+VQQ315+VQQ328</f>
        <v>0</v>
      </c>
      <c r="VQR335" s="535">
        <f t="shared" si="4119"/>
        <v>0</v>
      </c>
      <c r="VQS335" s="535">
        <f t="shared" si="4119"/>
        <v>0</v>
      </c>
      <c r="VQT335" s="535">
        <f t="shared" si="4119"/>
        <v>0</v>
      </c>
      <c r="VQU335" s="2"/>
      <c r="VQV335" s="402"/>
      <c r="VQW335" s="533" t="s">
        <v>288</v>
      </c>
      <c r="VQX335" s="2"/>
      <c r="VQY335" s="535">
        <f t="shared" ref="VQY335:VRB335" si="4120">VQY302+VQY315+VQY328</f>
        <v>0</v>
      </c>
      <c r="VQZ335" s="535">
        <f t="shared" si="4120"/>
        <v>0</v>
      </c>
      <c r="VRA335" s="535">
        <f t="shared" si="4120"/>
        <v>0</v>
      </c>
      <c r="VRB335" s="535">
        <f t="shared" si="4120"/>
        <v>0</v>
      </c>
      <c r="VRC335" s="2"/>
      <c r="VRD335" s="402"/>
      <c r="VRE335" s="533" t="s">
        <v>288</v>
      </c>
      <c r="VRF335" s="2"/>
      <c r="VRG335" s="535">
        <f t="shared" ref="VRG335:VRJ335" si="4121">VRG302+VRG315+VRG328</f>
        <v>0</v>
      </c>
      <c r="VRH335" s="535">
        <f t="shared" si="4121"/>
        <v>0</v>
      </c>
      <c r="VRI335" s="535">
        <f t="shared" si="4121"/>
        <v>0</v>
      </c>
      <c r="VRJ335" s="535">
        <f t="shared" si="4121"/>
        <v>0</v>
      </c>
      <c r="VRK335" s="2"/>
      <c r="VRL335" s="402"/>
      <c r="VRM335" s="533" t="s">
        <v>288</v>
      </c>
      <c r="VRN335" s="2"/>
      <c r="VRO335" s="535">
        <f t="shared" ref="VRO335:VRR335" si="4122">VRO302+VRO315+VRO328</f>
        <v>0</v>
      </c>
      <c r="VRP335" s="535">
        <f t="shared" si="4122"/>
        <v>0</v>
      </c>
      <c r="VRQ335" s="535">
        <f t="shared" si="4122"/>
        <v>0</v>
      </c>
      <c r="VRR335" s="535">
        <f t="shared" si="4122"/>
        <v>0</v>
      </c>
      <c r="VRS335" s="2"/>
      <c r="VRT335" s="402"/>
      <c r="VRU335" s="533" t="s">
        <v>288</v>
      </c>
      <c r="VRV335" s="2"/>
      <c r="VRW335" s="535">
        <f t="shared" ref="VRW335:VRZ335" si="4123">VRW302+VRW315+VRW328</f>
        <v>0</v>
      </c>
      <c r="VRX335" s="535">
        <f t="shared" si="4123"/>
        <v>0</v>
      </c>
      <c r="VRY335" s="535">
        <f t="shared" si="4123"/>
        <v>0</v>
      </c>
      <c r="VRZ335" s="535">
        <f t="shared" si="4123"/>
        <v>0</v>
      </c>
      <c r="VSA335" s="2"/>
      <c r="VSB335" s="402"/>
      <c r="VSC335" s="533" t="s">
        <v>288</v>
      </c>
      <c r="VSD335" s="2"/>
      <c r="VSE335" s="535">
        <f t="shared" ref="VSE335:VSH335" si="4124">VSE302+VSE315+VSE328</f>
        <v>0</v>
      </c>
      <c r="VSF335" s="535">
        <f t="shared" si="4124"/>
        <v>0</v>
      </c>
      <c r="VSG335" s="535">
        <f t="shared" si="4124"/>
        <v>0</v>
      </c>
      <c r="VSH335" s="535">
        <f t="shared" si="4124"/>
        <v>0</v>
      </c>
      <c r="VSI335" s="2"/>
      <c r="VSJ335" s="402"/>
      <c r="VSK335" s="533" t="s">
        <v>288</v>
      </c>
      <c r="VSL335" s="2"/>
      <c r="VSM335" s="535">
        <f t="shared" ref="VSM335:VSP335" si="4125">VSM302+VSM315+VSM328</f>
        <v>0</v>
      </c>
      <c r="VSN335" s="535">
        <f t="shared" si="4125"/>
        <v>0</v>
      </c>
      <c r="VSO335" s="535">
        <f t="shared" si="4125"/>
        <v>0</v>
      </c>
      <c r="VSP335" s="535">
        <f t="shared" si="4125"/>
        <v>0</v>
      </c>
      <c r="VSQ335" s="2"/>
      <c r="VSR335" s="402"/>
      <c r="VSS335" s="533" t="s">
        <v>288</v>
      </c>
      <c r="VST335" s="2"/>
      <c r="VSU335" s="535">
        <f t="shared" ref="VSU335:VSX335" si="4126">VSU302+VSU315+VSU328</f>
        <v>0</v>
      </c>
      <c r="VSV335" s="535">
        <f t="shared" si="4126"/>
        <v>0</v>
      </c>
      <c r="VSW335" s="535">
        <f t="shared" si="4126"/>
        <v>0</v>
      </c>
      <c r="VSX335" s="535">
        <f t="shared" si="4126"/>
        <v>0</v>
      </c>
      <c r="VSY335" s="2"/>
      <c r="VSZ335" s="402"/>
      <c r="VTA335" s="533" t="s">
        <v>288</v>
      </c>
      <c r="VTB335" s="2"/>
      <c r="VTC335" s="535">
        <f t="shared" ref="VTC335:VTF335" si="4127">VTC302+VTC315+VTC328</f>
        <v>0</v>
      </c>
      <c r="VTD335" s="535">
        <f t="shared" si="4127"/>
        <v>0</v>
      </c>
      <c r="VTE335" s="535">
        <f t="shared" si="4127"/>
        <v>0</v>
      </c>
      <c r="VTF335" s="535">
        <f t="shared" si="4127"/>
        <v>0</v>
      </c>
      <c r="VTG335" s="2"/>
      <c r="VTH335" s="402"/>
      <c r="VTI335" s="533" t="s">
        <v>288</v>
      </c>
      <c r="VTJ335" s="2"/>
      <c r="VTK335" s="535">
        <f t="shared" ref="VTK335:VTN335" si="4128">VTK302+VTK315+VTK328</f>
        <v>0</v>
      </c>
      <c r="VTL335" s="535">
        <f t="shared" si="4128"/>
        <v>0</v>
      </c>
      <c r="VTM335" s="535">
        <f t="shared" si="4128"/>
        <v>0</v>
      </c>
      <c r="VTN335" s="535">
        <f t="shared" si="4128"/>
        <v>0</v>
      </c>
      <c r="VTO335" s="2"/>
      <c r="VTP335" s="402"/>
      <c r="VTQ335" s="533" t="s">
        <v>288</v>
      </c>
      <c r="VTR335" s="2"/>
      <c r="VTS335" s="535">
        <f t="shared" ref="VTS335:VTV335" si="4129">VTS302+VTS315+VTS328</f>
        <v>0</v>
      </c>
      <c r="VTT335" s="535">
        <f t="shared" si="4129"/>
        <v>0</v>
      </c>
      <c r="VTU335" s="535">
        <f t="shared" si="4129"/>
        <v>0</v>
      </c>
      <c r="VTV335" s="535">
        <f t="shared" si="4129"/>
        <v>0</v>
      </c>
      <c r="VTW335" s="2"/>
      <c r="VTX335" s="402"/>
      <c r="VTY335" s="533" t="s">
        <v>288</v>
      </c>
      <c r="VTZ335" s="2"/>
      <c r="VUA335" s="535">
        <f t="shared" ref="VUA335:VUD335" si="4130">VUA302+VUA315+VUA328</f>
        <v>0</v>
      </c>
      <c r="VUB335" s="535">
        <f t="shared" si="4130"/>
        <v>0</v>
      </c>
      <c r="VUC335" s="535">
        <f t="shared" si="4130"/>
        <v>0</v>
      </c>
      <c r="VUD335" s="535">
        <f t="shared" si="4130"/>
        <v>0</v>
      </c>
      <c r="VUE335" s="2"/>
      <c r="VUF335" s="402"/>
      <c r="VUG335" s="533" t="s">
        <v>288</v>
      </c>
      <c r="VUH335" s="2"/>
      <c r="VUI335" s="535">
        <f t="shared" ref="VUI335:VUL335" si="4131">VUI302+VUI315+VUI328</f>
        <v>0</v>
      </c>
      <c r="VUJ335" s="535">
        <f t="shared" si="4131"/>
        <v>0</v>
      </c>
      <c r="VUK335" s="535">
        <f t="shared" si="4131"/>
        <v>0</v>
      </c>
      <c r="VUL335" s="535">
        <f t="shared" si="4131"/>
        <v>0</v>
      </c>
      <c r="VUM335" s="2"/>
      <c r="VUN335" s="402"/>
      <c r="VUO335" s="533" t="s">
        <v>288</v>
      </c>
      <c r="VUP335" s="2"/>
      <c r="VUQ335" s="535">
        <f t="shared" ref="VUQ335:VUT335" si="4132">VUQ302+VUQ315+VUQ328</f>
        <v>0</v>
      </c>
      <c r="VUR335" s="535">
        <f t="shared" si="4132"/>
        <v>0</v>
      </c>
      <c r="VUS335" s="535">
        <f t="shared" si="4132"/>
        <v>0</v>
      </c>
      <c r="VUT335" s="535">
        <f t="shared" si="4132"/>
        <v>0</v>
      </c>
      <c r="VUU335" s="2"/>
      <c r="VUV335" s="402"/>
      <c r="VUW335" s="533" t="s">
        <v>288</v>
      </c>
      <c r="VUX335" s="2"/>
      <c r="VUY335" s="535">
        <f t="shared" ref="VUY335:VVB335" si="4133">VUY302+VUY315+VUY328</f>
        <v>0</v>
      </c>
      <c r="VUZ335" s="535">
        <f t="shared" si="4133"/>
        <v>0</v>
      </c>
      <c r="VVA335" s="535">
        <f t="shared" si="4133"/>
        <v>0</v>
      </c>
      <c r="VVB335" s="535">
        <f t="shared" si="4133"/>
        <v>0</v>
      </c>
      <c r="VVC335" s="2"/>
      <c r="VVD335" s="402"/>
      <c r="VVE335" s="533" t="s">
        <v>288</v>
      </c>
      <c r="VVF335" s="2"/>
      <c r="VVG335" s="535">
        <f t="shared" ref="VVG335:VVJ335" si="4134">VVG302+VVG315+VVG328</f>
        <v>0</v>
      </c>
      <c r="VVH335" s="535">
        <f t="shared" si="4134"/>
        <v>0</v>
      </c>
      <c r="VVI335" s="535">
        <f t="shared" si="4134"/>
        <v>0</v>
      </c>
      <c r="VVJ335" s="535">
        <f t="shared" si="4134"/>
        <v>0</v>
      </c>
      <c r="VVK335" s="2"/>
      <c r="VVL335" s="402"/>
      <c r="VVM335" s="533" t="s">
        <v>288</v>
      </c>
      <c r="VVN335" s="2"/>
      <c r="VVO335" s="535">
        <f t="shared" ref="VVO335:VVR335" si="4135">VVO302+VVO315+VVO328</f>
        <v>0</v>
      </c>
      <c r="VVP335" s="535">
        <f t="shared" si="4135"/>
        <v>0</v>
      </c>
      <c r="VVQ335" s="535">
        <f t="shared" si="4135"/>
        <v>0</v>
      </c>
      <c r="VVR335" s="535">
        <f t="shared" si="4135"/>
        <v>0</v>
      </c>
      <c r="VVS335" s="2"/>
      <c r="VVT335" s="402"/>
      <c r="VVU335" s="533" t="s">
        <v>288</v>
      </c>
      <c r="VVV335" s="2"/>
      <c r="VVW335" s="535">
        <f t="shared" ref="VVW335:VVZ335" si="4136">VVW302+VVW315+VVW328</f>
        <v>0</v>
      </c>
      <c r="VVX335" s="535">
        <f t="shared" si="4136"/>
        <v>0</v>
      </c>
      <c r="VVY335" s="535">
        <f t="shared" si="4136"/>
        <v>0</v>
      </c>
      <c r="VVZ335" s="535">
        <f t="shared" si="4136"/>
        <v>0</v>
      </c>
      <c r="VWA335" s="2"/>
      <c r="VWB335" s="402"/>
      <c r="VWC335" s="533" t="s">
        <v>288</v>
      </c>
      <c r="VWD335" s="2"/>
      <c r="VWE335" s="535">
        <f t="shared" ref="VWE335:VWH335" si="4137">VWE302+VWE315+VWE328</f>
        <v>0</v>
      </c>
      <c r="VWF335" s="535">
        <f t="shared" si="4137"/>
        <v>0</v>
      </c>
      <c r="VWG335" s="535">
        <f t="shared" si="4137"/>
        <v>0</v>
      </c>
      <c r="VWH335" s="535">
        <f t="shared" si="4137"/>
        <v>0</v>
      </c>
      <c r="VWI335" s="2"/>
      <c r="VWJ335" s="402"/>
      <c r="VWK335" s="533" t="s">
        <v>288</v>
      </c>
      <c r="VWL335" s="2"/>
      <c r="VWM335" s="535">
        <f t="shared" ref="VWM335:VWP335" si="4138">VWM302+VWM315+VWM328</f>
        <v>0</v>
      </c>
      <c r="VWN335" s="535">
        <f t="shared" si="4138"/>
        <v>0</v>
      </c>
      <c r="VWO335" s="535">
        <f t="shared" si="4138"/>
        <v>0</v>
      </c>
      <c r="VWP335" s="535">
        <f t="shared" si="4138"/>
        <v>0</v>
      </c>
      <c r="VWQ335" s="2"/>
      <c r="VWR335" s="402"/>
      <c r="VWS335" s="533" t="s">
        <v>288</v>
      </c>
      <c r="VWT335" s="2"/>
      <c r="VWU335" s="535">
        <f t="shared" ref="VWU335:VWX335" si="4139">VWU302+VWU315+VWU328</f>
        <v>0</v>
      </c>
      <c r="VWV335" s="535">
        <f t="shared" si="4139"/>
        <v>0</v>
      </c>
      <c r="VWW335" s="535">
        <f t="shared" si="4139"/>
        <v>0</v>
      </c>
      <c r="VWX335" s="535">
        <f t="shared" si="4139"/>
        <v>0</v>
      </c>
      <c r="VWY335" s="2"/>
      <c r="VWZ335" s="402"/>
      <c r="VXA335" s="533" t="s">
        <v>288</v>
      </c>
      <c r="VXB335" s="2"/>
      <c r="VXC335" s="535">
        <f t="shared" ref="VXC335:VXF335" si="4140">VXC302+VXC315+VXC328</f>
        <v>0</v>
      </c>
      <c r="VXD335" s="535">
        <f t="shared" si="4140"/>
        <v>0</v>
      </c>
      <c r="VXE335" s="535">
        <f t="shared" si="4140"/>
        <v>0</v>
      </c>
      <c r="VXF335" s="535">
        <f t="shared" si="4140"/>
        <v>0</v>
      </c>
      <c r="VXG335" s="2"/>
      <c r="VXH335" s="402"/>
      <c r="VXI335" s="533" t="s">
        <v>288</v>
      </c>
      <c r="VXJ335" s="2"/>
      <c r="VXK335" s="535">
        <f t="shared" ref="VXK335:VXN335" si="4141">VXK302+VXK315+VXK328</f>
        <v>0</v>
      </c>
      <c r="VXL335" s="535">
        <f t="shared" si="4141"/>
        <v>0</v>
      </c>
      <c r="VXM335" s="535">
        <f t="shared" si="4141"/>
        <v>0</v>
      </c>
      <c r="VXN335" s="535">
        <f t="shared" si="4141"/>
        <v>0</v>
      </c>
      <c r="VXO335" s="2"/>
      <c r="VXP335" s="402"/>
      <c r="VXQ335" s="533" t="s">
        <v>288</v>
      </c>
      <c r="VXR335" s="2"/>
      <c r="VXS335" s="535">
        <f t="shared" ref="VXS335:VXV335" si="4142">VXS302+VXS315+VXS328</f>
        <v>0</v>
      </c>
      <c r="VXT335" s="535">
        <f t="shared" si="4142"/>
        <v>0</v>
      </c>
      <c r="VXU335" s="535">
        <f t="shared" si="4142"/>
        <v>0</v>
      </c>
      <c r="VXV335" s="535">
        <f t="shared" si="4142"/>
        <v>0</v>
      </c>
      <c r="VXW335" s="2"/>
      <c r="VXX335" s="402"/>
      <c r="VXY335" s="533" t="s">
        <v>288</v>
      </c>
      <c r="VXZ335" s="2"/>
      <c r="VYA335" s="535">
        <f t="shared" ref="VYA335:VYD335" si="4143">VYA302+VYA315+VYA328</f>
        <v>0</v>
      </c>
      <c r="VYB335" s="535">
        <f t="shared" si="4143"/>
        <v>0</v>
      </c>
      <c r="VYC335" s="535">
        <f t="shared" si="4143"/>
        <v>0</v>
      </c>
      <c r="VYD335" s="535">
        <f t="shared" si="4143"/>
        <v>0</v>
      </c>
      <c r="VYE335" s="2"/>
      <c r="VYF335" s="402"/>
      <c r="VYG335" s="533" t="s">
        <v>288</v>
      </c>
      <c r="VYH335" s="2"/>
      <c r="VYI335" s="535">
        <f t="shared" ref="VYI335:VYL335" si="4144">VYI302+VYI315+VYI328</f>
        <v>0</v>
      </c>
      <c r="VYJ335" s="535">
        <f t="shared" si="4144"/>
        <v>0</v>
      </c>
      <c r="VYK335" s="535">
        <f t="shared" si="4144"/>
        <v>0</v>
      </c>
      <c r="VYL335" s="535">
        <f t="shared" si="4144"/>
        <v>0</v>
      </c>
      <c r="VYM335" s="2"/>
      <c r="VYN335" s="402"/>
      <c r="VYO335" s="533" t="s">
        <v>288</v>
      </c>
      <c r="VYP335" s="2"/>
      <c r="VYQ335" s="535">
        <f t="shared" ref="VYQ335:VYT335" si="4145">VYQ302+VYQ315+VYQ328</f>
        <v>0</v>
      </c>
      <c r="VYR335" s="535">
        <f t="shared" si="4145"/>
        <v>0</v>
      </c>
      <c r="VYS335" s="535">
        <f t="shared" si="4145"/>
        <v>0</v>
      </c>
      <c r="VYT335" s="535">
        <f t="shared" si="4145"/>
        <v>0</v>
      </c>
      <c r="VYU335" s="2"/>
      <c r="VYV335" s="402"/>
      <c r="VYW335" s="533" t="s">
        <v>288</v>
      </c>
      <c r="VYX335" s="2"/>
      <c r="VYY335" s="535">
        <f t="shared" ref="VYY335:VZB335" si="4146">VYY302+VYY315+VYY328</f>
        <v>0</v>
      </c>
      <c r="VYZ335" s="535">
        <f t="shared" si="4146"/>
        <v>0</v>
      </c>
      <c r="VZA335" s="535">
        <f t="shared" si="4146"/>
        <v>0</v>
      </c>
      <c r="VZB335" s="535">
        <f t="shared" si="4146"/>
        <v>0</v>
      </c>
      <c r="VZC335" s="2"/>
      <c r="VZD335" s="402"/>
      <c r="VZE335" s="533" t="s">
        <v>288</v>
      </c>
      <c r="VZF335" s="2"/>
      <c r="VZG335" s="535">
        <f t="shared" ref="VZG335:VZJ335" si="4147">VZG302+VZG315+VZG328</f>
        <v>0</v>
      </c>
      <c r="VZH335" s="535">
        <f t="shared" si="4147"/>
        <v>0</v>
      </c>
      <c r="VZI335" s="535">
        <f t="shared" si="4147"/>
        <v>0</v>
      </c>
      <c r="VZJ335" s="535">
        <f t="shared" si="4147"/>
        <v>0</v>
      </c>
      <c r="VZK335" s="2"/>
      <c r="VZL335" s="402"/>
      <c r="VZM335" s="533" t="s">
        <v>288</v>
      </c>
      <c r="VZN335" s="2"/>
      <c r="VZO335" s="535">
        <f t="shared" ref="VZO335:VZR335" si="4148">VZO302+VZO315+VZO328</f>
        <v>0</v>
      </c>
      <c r="VZP335" s="535">
        <f t="shared" si="4148"/>
        <v>0</v>
      </c>
      <c r="VZQ335" s="535">
        <f t="shared" si="4148"/>
        <v>0</v>
      </c>
      <c r="VZR335" s="535">
        <f t="shared" si="4148"/>
        <v>0</v>
      </c>
      <c r="VZS335" s="2"/>
      <c r="VZT335" s="402"/>
      <c r="VZU335" s="533" t="s">
        <v>288</v>
      </c>
      <c r="VZV335" s="2"/>
      <c r="VZW335" s="535">
        <f t="shared" ref="VZW335:VZZ335" si="4149">VZW302+VZW315+VZW328</f>
        <v>0</v>
      </c>
      <c r="VZX335" s="535">
        <f t="shared" si="4149"/>
        <v>0</v>
      </c>
      <c r="VZY335" s="535">
        <f t="shared" si="4149"/>
        <v>0</v>
      </c>
      <c r="VZZ335" s="535">
        <f t="shared" si="4149"/>
        <v>0</v>
      </c>
      <c r="WAA335" s="2"/>
      <c r="WAB335" s="402"/>
      <c r="WAC335" s="533" t="s">
        <v>288</v>
      </c>
      <c r="WAD335" s="2"/>
      <c r="WAE335" s="535">
        <f t="shared" ref="WAE335:WAH335" si="4150">WAE302+WAE315+WAE328</f>
        <v>0</v>
      </c>
      <c r="WAF335" s="535">
        <f t="shared" si="4150"/>
        <v>0</v>
      </c>
      <c r="WAG335" s="535">
        <f t="shared" si="4150"/>
        <v>0</v>
      </c>
      <c r="WAH335" s="535">
        <f t="shared" si="4150"/>
        <v>0</v>
      </c>
      <c r="WAI335" s="2"/>
      <c r="WAJ335" s="402"/>
      <c r="WAK335" s="533" t="s">
        <v>288</v>
      </c>
      <c r="WAL335" s="2"/>
      <c r="WAM335" s="535">
        <f t="shared" ref="WAM335:WAP335" si="4151">WAM302+WAM315+WAM328</f>
        <v>0</v>
      </c>
      <c r="WAN335" s="535">
        <f t="shared" si="4151"/>
        <v>0</v>
      </c>
      <c r="WAO335" s="535">
        <f t="shared" si="4151"/>
        <v>0</v>
      </c>
      <c r="WAP335" s="535">
        <f t="shared" si="4151"/>
        <v>0</v>
      </c>
      <c r="WAQ335" s="2"/>
      <c r="WAR335" s="402"/>
      <c r="WAS335" s="533" t="s">
        <v>288</v>
      </c>
      <c r="WAT335" s="2"/>
      <c r="WAU335" s="535">
        <f t="shared" ref="WAU335:WAX335" si="4152">WAU302+WAU315+WAU328</f>
        <v>0</v>
      </c>
      <c r="WAV335" s="535">
        <f t="shared" si="4152"/>
        <v>0</v>
      </c>
      <c r="WAW335" s="535">
        <f t="shared" si="4152"/>
        <v>0</v>
      </c>
      <c r="WAX335" s="535">
        <f t="shared" si="4152"/>
        <v>0</v>
      </c>
      <c r="WAY335" s="2"/>
      <c r="WAZ335" s="402"/>
      <c r="WBA335" s="533" t="s">
        <v>288</v>
      </c>
      <c r="WBB335" s="2"/>
      <c r="WBC335" s="535">
        <f t="shared" ref="WBC335:WBF335" si="4153">WBC302+WBC315+WBC328</f>
        <v>0</v>
      </c>
      <c r="WBD335" s="535">
        <f t="shared" si="4153"/>
        <v>0</v>
      </c>
      <c r="WBE335" s="535">
        <f t="shared" si="4153"/>
        <v>0</v>
      </c>
      <c r="WBF335" s="535">
        <f t="shared" si="4153"/>
        <v>0</v>
      </c>
      <c r="WBG335" s="2"/>
      <c r="WBH335" s="402"/>
      <c r="WBI335" s="533" t="s">
        <v>288</v>
      </c>
      <c r="WBJ335" s="2"/>
      <c r="WBK335" s="535">
        <f t="shared" ref="WBK335:WBN335" si="4154">WBK302+WBK315+WBK328</f>
        <v>0</v>
      </c>
      <c r="WBL335" s="535">
        <f t="shared" si="4154"/>
        <v>0</v>
      </c>
      <c r="WBM335" s="535">
        <f t="shared" si="4154"/>
        <v>0</v>
      </c>
      <c r="WBN335" s="535">
        <f t="shared" si="4154"/>
        <v>0</v>
      </c>
      <c r="WBO335" s="2"/>
      <c r="WBP335" s="402"/>
      <c r="WBQ335" s="533" t="s">
        <v>288</v>
      </c>
      <c r="WBR335" s="2"/>
      <c r="WBS335" s="535">
        <f t="shared" ref="WBS335:WBV335" si="4155">WBS302+WBS315+WBS328</f>
        <v>0</v>
      </c>
      <c r="WBT335" s="535">
        <f t="shared" si="4155"/>
        <v>0</v>
      </c>
      <c r="WBU335" s="535">
        <f t="shared" si="4155"/>
        <v>0</v>
      </c>
      <c r="WBV335" s="535">
        <f t="shared" si="4155"/>
        <v>0</v>
      </c>
      <c r="WBW335" s="2"/>
      <c r="WBX335" s="402"/>
      <c r="WBY335" s="533" t="s">
        <v>288</v>
      </c>
      <c r="WBZ335" s="2"/>
      <c r="WCA335" s="535">
        <f t="shared" ref="WCA335:WCD335" si="4156">WCA302+WCA315+WCA328</f>
        <v>0</v>
      </c>
      <c r="WCB335" s="535">
        <f t="shared" si="4156"/>
        <v>0</v>
      </c>
      <c r="WCC335" s="535">
        <f t="shared" si="4156"/>
        <v>0</v>
      </c>
      <c r="WCD335" s="535">
        <f t="shared" si="4156"/>
        <v>0</v>
      </c>
      <c r="WCE335" s="2"/>
      <c r="WCF335" s="402"/>
      <c r="WCG335" s="533" t="s">
        <v>288</v>
      </c>
      <c r="WCH335" s="2"/>
      <c r="WCI335" s="535">
        <f t="shared" ref="WCI335:WCL335" si="4157">WCI302+WCI315+WCI328</f>
        <v>0</v>
      </c>
      <c r="WCJ335" s="535">
        <f t="shared" si="4157"/>
        <v>0</v>
      </c>
      <c r="WCK335" s="535">
        <f t="shared" si="4157"/>
        <v>0</v>
      </c>
      <c r="WCL335" s="535">
        <f t="shared" si="4157"/>
        <v>0</v>
      </c>
      <c r="WCM335" s="2"/>
      <c r="WCN335" s="402"/>
      <c r="WCO335" s="533" t="s">
        <v>288</v>
      </c>
      <c r="WCP335" s="2"/>
      <c r="WCQ335" s="535">
        <f t="shared" ref="WCQ335:WCT335" si="4158">WCQ302+WCQ315+WCQ328</f>
        <v>0</v>
      </c>
      <c r="WCR335" s="535">
        <f t="shared" si="4158"/>
        <v>0</v>
      </c>
      <c r="WCS335" s="535">
        <f t="shared" si="4158"/>
        <v>0</v>
      </c>
      <c r="WCT335" s="535">
        <f t="shared" si="4158"/>
        <v>0</v>
      </c>
      <c r="WCU335" s="2"/>
      <c r="WCV335" s="402"/>
      <c r="WCW335" s="533" t="s">
        <v>288</v>
      </c>
      <c r="WCX335" s="2"/>
      <c r="WCY335" s="535">
        <f t="shared" ref="WCY335:WDB335" si="4159">WCY302+WCY315+WCY328</f>
        <v>0</v>
      </c>
      <c r="WCZ335" s="535">
        <f t="shared" si="4159"/>
        <v>0</v>
      </c>
      <c r="WDA335" s="535">
        <f t="shared" si="4159"/>
        <v>0</v>
      </c>
      <c r="WDB335" s="535">
        <f t="shared" si="4159"/>
        <v>0</v>
      </c>
      <c r="WDC335" s="2"/>
      <c r="WDD335" s="402"/>
      <c r="WDE335" s="533" t="s">
        <v>288</v>
      </c>
      <c r="WDF335" s="2"/>
      <c r="WDG335" s="535">
        <f t="shared" ref="WDG335:WDJ335" si="4160">WDG302+WDG315+WDG328</f>
        <v>0</v>
      </c>
      <c r="WDH335" s="535">
        <f t="shared" si="4160"/>
        <v>0</v>
      </c>
      <c r="WDI335" s="535">
        <f t="shared" si="4160"/>
        <v>0</v>
      </c>
      <c r="WDJ335" s="535">
        <f t="shared" si="4160"/>
        <v>0</v>
      </c>
      <c r="WDK335" s="2"/>
      <c r="WDL335" s="402"/>
      <c r="WDM335" s="533" t="s">
        <v>288</v>
      </c>
      <c r="WDN335" s="2"/>
      <c r="WDO335" s="535">
        <f t="shared" ref="WDO335:WDR335" si="4161">WDO302+WDO315+WDO328</f>
        <v>0</v>
      </c>
      <c r="WDP335" s="535">
        <f t="shared" si="4161"/>
        <v>0</v>
      </c>
      <c r="WDQ335" s="535">
        <f t="shared" si="4161"/>
        <v>0</v>
      </c>
      <c r="WDR335" s="535">
        <f t="shared" si="4161"/>
        <v>0</v>
      </c>
      <c r="WDS335" s="2"/>
      <c r="WDT335" s="402"/>
      <c r="WDU335" s="533" t="s">
        <v>288</v>
      </c>
      <c r="WDV335" s="2"/>
      <c r="WDW335" s="535">
        <f t="shared" ref="WDW335:WDZ335" si="4162">WDW302+WDW315+WDW328</f>
        <v>0</v>
      </c>
      <c r="WDX335" s="535">
        <f t="shared" si="4162"/>
        <v>0</v>
      </c>
      <c r="WDY335" s="535">
        <f t="shared" si="4162"/>
        <v>0</v>
      </c>
      <c r="WDZ335" s="535">
        <f t="shared" si="4162"/>
        <v>0</v>
      </c>
      <c r="WEA335" s="2"/>
      <c r="WEB335" s="402"/>
      <c r="WEC335" s="533" t="s">
        <v>288</v>
      </c>
      <c r="WED335" s="2"/>
      <c r="WEE335" s="535">
        <f t="shared" ref="WEE335:WEH335" si="4163">WEE302+WEE315+WEE328</f>
        <v>0</v>
      </c>
      <c r="WEF335" s="535">
        <f t="shared" si="4163"/>
        <v>0</v>
      </c>
      <c r="WEG335" s="535">
        <f t="shared" si="4163"/>
        <v>0</v>
      </c>
      <c r="WEH335" s="535">
        <f t="shared" si="4163"/>
        <v>0</v>
      </c>
      <c r="WEI335" s="2"/>
      <c r="WEJ335" s="402"/>
      <c r="WEK335" s="533" t="s">
        <v>288</v>
      </c>
      <c r="WEL335" s="2"/>
      <c r="WEM335" s="535">
        <f t="shared" ref="WEM335:WEP335" si="4164">WEM302+WEM315+WEM328</f>
        <v>0</v>
      </c>
      <c r="WEN335" s="535">
        <f t="shared" si="4164"/>
        <v>0</v>
      </c>
      <c r="WEO335" s="535">
        <f t="shared" si="4164"/>
        <v>0</v>
      </c>
      <c r="WEP335" s="535">
        <f t="shared" si="4164"/>
        <v>0</v>
      </c>
      <c r="WEQ335" s="2"/>
      <c r="WER335" s="402"/>
      <c r="WES335" s="533" t="s">
        <v>288</v>
      </c>
      <c r="WET335" s="2"/>
      <c r="WEU335" s="535">
        <f t="shared" ref="WEU335:WEX335" si="4165">WEU302+WEU315+WEU328</f>
        <v>0</v>
      </c>
      <c r="WEV335" s="535">
        <f t="shared" si="4165"/>
        <v>0</v>
      </c>
      <c r="WEW335" s="535">
        <f t="shared" si="4165"/>
        <v>0</v>
      </c>
      <c r="WEX335" s="535">
        <f t="shared" si="4165"/>
        <v>0</v>
      </c>
      <c r="WEY335" s="2"/>
      <c r="WEZ335" s="402"/>
      <c r="WFA335" s="533" t="s">
        <v>288</v>
      </c>
      <c r="WFB335" s="2"/>
      <c r="WFC335" s="535">
        <f t="shared" ref="WFC335:WFF335" si="4166">WFC302+WFC315+WFC328</f>
        <v>0</v>
      </c>
      <c r="WFD335" s="535">
        <f t="shared" si="4166"/>
        <v>0</v>
      </c>
      <c r="WFE335" s="535">
        <f t="shared" si="4166"/>
        <v>0</v>
      </c>
      <c r="WFF335" s="535">
        <f t="shared" si="4166"/>
        <v>0</v>
      </c>
      <c r="WFG335" s="2"/>
      <c r="WFH335" s="402"/>
      <c r="WFI335" s="533" t="s">
        <v>288</v>
      </c>
      <c r="WFJ335" s="2"/>
      <c r="WFK335" s="535">
        <f t="shared" ref="WFK335:WFN335" si="4167">WFK302+WFK315+WFK328</f>
        <v>0</v>
      </c>
      <c r="WFL335" s="535">
        <f t="shared" si="4167"/>
        <v>0</v>
      </c>
      <c r="WFM335" s="535">
        <f t="shared" si="4167"/>
        <v>0</v>
      </c>
      <c r="WFN335" s="535">
        <f t="shared" si="4167"/>
        <v>0</v>
      </c>
      <c r="WFO335" s="2"/>
      <c r="WFP335" s="402"/>
      <c r="WFQ335" s="533" t="s">
        <v>288</v>
      </c>
      <c r="WFR335" s="2"/>
      <c r="WFS335" s="535">
        <f t="shared" ref="WFS335:WFV335" si="4168">WFS302+WFS315+WFS328</f>
        <v>0</v>
      </c>
      <c r="WFT335" s="535">
        <f t="shared" si="4168"/>
        <v>0</v>
      </c>
      <c r="WFU335" s="535">
        <f t="shared" si="4168"/>
        <v>0</v>
      </c>
      <c r="WFV335" s="535">
        <f t="shared" si="4168"/>
        <v>0</v>
      </c>
      <c r="WFW335" s="2"/>
      <c r="WFX335" s="402"/>
      <c r="WFY335" s="533" t="s">
        <v>288</v>
      </c>
      <c r="WFZ335" s="2"/>
      <c r="WGA335" s="535">
        <f t="shared" ref="WGA335:WGD335" si="4169">WGA302+WGA315+WGA328</f>
        <v>0</v>
      </c>
      <c r="WGB335" s="535">
        <f t="shared" si="4169"/>
        <v>0</v>
      </c>
      <c r="WGC335" s="535">
        <f t="shared" si="4169"/>
        <v>0</v>
      </c>
      <c r="WGD335" s="535">
        <f t="shared" si="4169"/>
        <v>0</v>
      </c>
      <c r="WGE335" s="2"/>
      <c r="WGF335" s="402"/>
      <c r="WGG335" s="533" t="s">
        <v>288</v>
      </c>
      <c r="WGH335" s="2"/>
      <c r="WGI335" s="535">
        <f t="shared" ref="WGI335:WGL335" si="4170">WGI302+WGI315+WGI328</f>
        <v>0</v>
      </c>
      <c r="WGJ335" s="535">
        <f t="shared" si="4170"/>
        <v>0</v>
      </c>
      <c r="WGK335" s="535">
        <f t="shared" si="4170"/>
        <v>0</v>
      </c>
      <c r="WGL335" s="535">
        <f t="shared" si="4170"/>
        <v>0</v>
      </c>
      <c r="WGM335" s="2"/>
      <c r="WGN335" s="402"/>
      <c r="WGO335" s="533" t="s">
        <v>288</v>
      </c>
      <c r="WGP335" s="2"/>
      <c r="WGQ335" s="535">
        <f t="shared" ref="WGQ335:WGT335" si="4171">WGQ302+WGQ315+WGQ328</f>
        <v>0</v>
      </c>
      <c r="WGR335" s="535">
        <f t="shared" si="4171"/>
        <v>0</v>
      </c>
      <c r="WGS335" s="535">
        <f t="shared" si="4171"/>
        <v>0</v>
      </c>
      <c r="WGT335" s="535">
        <f t="shared" si="4171"/>
        <v>0</v>
      </c>
      <c r="WGU335" s="2"/>
      <c r="WGV335" s="402"/>
      <c r="WGW335" s="533" t="s">
        <v>288</v>
      </c>
      <c r="WGX335" s="2"/>
      <c r="WGY335" s="535">
        <f t="shared" ref="WGY335:WHB335" si="4172">WGY302+WGY315+WGY328</f>
        <v>0</v>
      </c>
      <c r="WGZ335" s="535">
        <f t="shared" si="4172"/>
        <v>0</v>
      </c>
      <c r="WHA335" s="535">
        <f t="shared" si="4172"/>
        <v>0</v>
      </c>
      <c r="WHB335" s="535">
        <f t="shared" si="4172"/>
        <v>0</v>
      </c>
      <c r="WHC335" s="2"/>
      <c r="WHD335" s="402"/>
      <c r="WHE335" s="533" t="s">
        <v>288</v>
      </c>
      <c r="WHF335" s="2"/>
      <c r="WHG335" s="535">
        <f t="shared" ref="WHG335:WHJ335" si="4173">WHG302+WHG315+WHG328</f>
        <v>0</v>
      </c>
      <c r="WHH335" s="535">
        <f t="shared" si="4173"/>
        <v>0</v>
      </c>
      <c r="WHI335" s="535">
        <f t="shared" si="4173"/>
        <v>0</v>
      </c>
      <c r="WHJ335" s="535">
        <f t="shared" si="4173"/>
        <v>0</v>
      </c>
      <c r="WHK335" s="2"/>
      <c r="WHL335" s="402"/>
      <c r="WHM335" s="533" t="s">
        <v>288</v>
      </c>
      <c r="WHN335" s="2"/>
      <c r="WHO335" s="535">
        <f t="shared" ref="WHO335:WHR335" si="4174">WHO302+WHO315+WHO328</f>
        <v>0</v>
      </c>
      <c r="WHP335" s="535">
        <f t="shared" si="4174"/>
        <v>0</v>
      </c>
      <c r="WHQ335" s="535">
        <f t="shared" si="4174"/>
        <v>0</v>
      </c>
      <c r="WHR335" s="535">
        <f t="shared" si="4174"/>
        <v>0</v>
      </c>
      <c r="WHS335" s="2"/>
      <c r="WHT335" s="402"/>
      <c r="WHU335" s="533" t="s">
        <v>288</v>
      </c>
      <c r="WHV335" s="2"/>
      <c r="WHW335" s="535">
        <f t="shared" ref="WHW335:WHZ335" si="4175">WHW302+WHW315+WHW328</f>
        <v>0</v>
      </c>
      <c r="WHX335" s="535">
        <f t="shared" si="4175"/>
        <v>0</v>
      </c>
      <c r="WHY335" s="535">
        <f t="shared" si="4175"/>
        <v>0</v>
      </c>
      <c r="WHZ335" s="535">
        <f t="shared" si="4175"/>
        <v>0</v>
      </c>
      <c r="WIA335" s="2"/>
      <c r="WIB335" s="402"/>
      <c r="WIC335" s="533" t="s">
        <v>288</v>
      </c>
      <c r="WID335" s="2"/>
      <c r="WIE335" s="535">
        <f t="shared" ref="WIE335:WIH335" si="4176">WIE302+WIE315+WIE328</f>
        <v>0</v>
      </c>
      <c r="WIF335" s="535">
        <f t="shared" si="4176"/>
        <v>0</v>
      </c>
      <c r="WIG335" s="535">
        <f t="shared" si="4176"/>
        <v>0</v>
      </c>
      <c r="WIH335" s="535">
        <f t="shared" si="4176"/>
        <v>0</v>
      </c>
      <c r="WII335" s="2"/>
      <c r="WIJ335" s="402"/>
      <c r="WIK335" s="533" t="s">
        <v>288</v>
      </c>
      <c r="WIL335" s="2"/>
      <c r="WIM335" s="535">
        <f t="shared" ref="WIM335:WIP335" si="4177">WIM302+WIM315+WIM328</f>
        <v>0</v>
      </c>
      <c r="WIN335" s="535">
        <f t="shared" si="4177"/>
        <v>0</v>
      </c>
      <c r="WIO335" s="535">
        <f t="shared" si="4177"/>
        <v>0</v>
      </c>
      <c r="WIP335" s="535">
        <f t="shared" si="4177"/>
        <v>0</v>
      </c>
      <c r="WIQ335" s="2"/>
      <c r="WIR335" s="402"/>
      <c r="WIS335" s="533" t="s">
        <v>288</v>
      </c>
      <c r="WIT335" s="2"/>
      <c r="WIU335" s="535">
        <f t="shared" ref="WIU335:WIX335" si="4178">WIU302+WIU315+WIU328</f>
        <v>0</v>
      </c>
      <c r="WIV335" s="535">
        <f t="shared" si="4178"/>
        <v>0</v>
      </c>
      <c r="WIW335" s="535">
        <f t="shared" si="4178"/>
        <v>0</v>
      </c>
      <c r="WIX335" s="535">
        <f t="shared" si="4178"/>
        <v>0</v>
      </c>
      <c r="WIY335" s="2"/>
      <c r="WIZ335" s="402"/>
      <c r="WJA335" s="533" t="s">
        <v>288</v>
      </c>
      <c r="WJB335" s="2"/>
      <c r="WJC335" s="535">
        <f t="shared" ref="WJC335:WJF335" si="4179">WJC302+WJC315+WJC328</f>
        <v>0</v>
      </c>
      <c r="WJD335" s="535">
        <f t="shared" si="4179"/>
        <v>0</v>
      </c>
      <c r="WJE335" s="535">
        <f t="shared" si="4179"/>
        <v>0</v>
      </c>
      <c r="WJF335" s="535">
        <f t="shared" si="4179"/>
        <v>0</v>
      </c>
      <c r="WJG335" s="2"/>
      <c r="WJH335" s="402"/>
      <c r="WJI335" s="533" t="s">
        <v>288</v>
      </c>
      <c r="WJJ335" s="2"/>
      <c r="WJK335" s="535">
        <f t="shared" ref="WJK335:WJN335" si="4180">WJK302+WJK315+WJK328</f>
        <v>0</v>
      </c>
      <c r="WJL335" s="535">
        <f t="shared" si="4180"/>
        <v>0</v>
      </c>
      <c r="WJM335" s="535">
        <f t="shared" si="4180"/>
        <v>0</v>
      </c>
      <c r="WJN335" s="535">
        <f t="shared" si="4180"/>
        <v>0</v>
      </c>
      <c r="WJO335" s="2"/>
      <c r="WJP335" s="402"/>
      <c r="WJQ335" s="533" t="s">
        <v>288</v>
      </c>
      <c r="WJR335" s="2"/>
      <c r="WJS335" s="535">
        <f t="shared" ref="WJS335:WJV335" si="4181">WJS302+WJS315+WJS328</f>
        <v>0</v>
      </c>
      <c r="WJT335" s="535">
        <f t="shared" si="4181"/>
        <v>0</v>
      </c>
      <c r="WJU335" s="535">
        <f t="shared" si="4181"/>
        <v>0</v>
      </c>
      <c r="WJV335" s="535">
        <f t="shared" si="4181"/>
        <v>0</v>
      </c>
      <c r="WJW335" s="2"/>
      <c r="WJX335" s="402"/>
      <c r="WJY335" s="533" t="s">
        <v>288</v>
      </c>
      <c r="WJZ335" s="2"/>
      <c r="WKA335" s="535">
        <f t="shared" ref="WKA335:WKD335" si="4182">WKA302+WKA315+WKA328</f>
        <v>0</v>
      </c>
      <c r="WKB335" s="535">
        <f t="shared" si="4182"/>
        <v>0</v>
      </c>
      <c r="WKC335" s="535">
        <f t="shared" si="4182"/>
        <v>0</v>
      </c>
      <c r="WKD335" s="535">
        <f t="shared" si="4182"/>
        <v>0</v>
      </c>
      <c r="WKE335" s="2"/>
      <c r="WKF335" s="402"/>
      <c r="WKG335" s="533" t="s">
        <v>288</v>
      </c>
      <c r="WKH335" s="2"/>
      <c r="WKI335" s="535">
        <f t="shared" ref="WKI335:WKL335" si="4183">WKI302+WKI315+WKI328</f>
        <v>0</v>
      </c>
      <c r="WKJ335" s="535">
        <f t="shared" si="4183"/>
        <v>0</v>
      </c>
      <c r="WKK335" s="535">
        <f t="shared" si="4183"/>
        <v>0</v>
      </c>
      <c r="WKL335" s="535">
        <f t="shared" si="4183"/>
        <v>0</v>
      </c>
      <c r="WKM335" s="2"/>
      <c r="WKN335" s="402"/>
      <c r="WKO335" s="533" t="s">
        <v>288</v>
      </c>
      <c r="WKP335" s="2"/>
      <c r="WKQ335" s="535">
        <f t="shared" ref="WKQ335:WKT335" si="4184">WKQ302+WKQ315+WKQ328</f>
        <v>0</v>
      </c>
      <c r="WKR335" s="535">
        <f t="shared" si="4184"/>
        <v>0</v>
      </c>
      <c r="WKS335" s="535">
        <f t="shared" si="4184"/>
        <v>0</v>
      </c>
      <c r="WKT335" s="535">
        <f t="shared" si="4184"/>
        <v>0</v>
      </c>
      <c r="WKU335" s="2"/>
      <c r="WKV335" s="402"/>
      <c r="WKW335" s="533" t="s">
        <v>288</v>
      </c>
      <c r="WKX335" s="2"/>
      <c r="WKY335" s="535">
        <f t="shared" ref="WKY335:WLB335" si="4185">WKY302+WKY315+WKY328</f>
        <v>0</v>
      </c>
      <c r="WKZ335" s="535">
        <f t="shared" si="4185"/>
        <v>0</v>
      </c>
      <c r="WLA335" s="535">
        <f t="shared" si="4185"/>
        <v>0</v>
      </c>
      <c r="WLB335" s="535">
        <f t="shared" si="4185"/>
        <v>0</v>
      </c>
      <c r="WLC335" s="2"/>
      <c r="WLD335" s="402"/>
      <c r="WLE335" s="533" t="s">
        <v>288</v>
      </c>
      <c r="WLF335" s="2"/>
      <c r="WLG335" s="535">
        <f t="shared" ref="WLG335:WLJ335" si="4186">WLG302+WLG315+WLG328</f>
        <v>0</v>
      </c>
      <c r="WLH335" s="535">
        <f t="shared" si="4186"/>
        <v>0</v>
      </c>
      <c r="WLI335" s="535">
        <f t="shared" si="4186"/>
        <v>0</v>
      </c>
      <c r="WLJ335" s="535">
        <f t="shared" si="4186"/>
        <v>0</v>
      </c>
      <c r="WLK335" s="2"/>
      <c r="WLL335" s="402"/>
      <c r="WLM335" s="533" t="s">
        <v>288</v>
      </c>
      <c r="WLN335" s="2"/>
      <c r="WLO335" s="535">
        <f t="shared" ref="WLO335:WLR335" si="4187">WLO302+WLO315+WLO328</f>
        <v>0</v>
      </c>
      <c r="WLP335" s="535">
        <f t="shared" si="4187"/>
        <v>0</v>
      </c>
      <c r="WLQ335" s="535">
        <f t="shared" si="4187"/>
        <v>0</v>
      </c>
      <c r="WLR335" s="535">
        <f t="shared" si="4187"/>
        <v>0</v>
      </c>
      <c r="WLS335" s="2"/>
      <c r="WLT335" s="402"/>
      <c r="WLU335" s="533" t="s">
        <v>288</v>
      </c>
      <c r="WLV335" s="2"/>
      <c r="WLW335" s="535">
        <f t="shared" ref="WLW335:WLZ335" si="4188">WLW302+WLW315+WLW328</f>
        <v>0</v>
      </c>
      <c r="WLX335" s="535">
        <f t="shared" si="4188"/>
        <v>0</v>
      </c>
      <c r="WLY335" s="535">
        <f t="shared" si="4188"/>
        <v>0</v>
      </c>
      <c r="WLZ335" s="535">
        <f t="shared" si="4188"/>
        <v>0</v>
      </c>
      <c r="WMA335" s="2"/>
      <c r="WMB335" s="402"/>
      <c r="WMC335" s="533" t="s">
        <v>288</v>
      </c>
      <c r="WMD335" s="2"/>
      <c r="WME335" s="535">
        <f t="shared" ref="WME335:WMH335" si="4189">WME302+WME315+WME328</f>
        <v>0</v>
      </c>
      <c r="WMF335" s="535">
        <f t="shared" si="4189"/>
        <v>0</v>
      </c>
      <c r="WMG335" s="535">
        <f t="shared" si="4189"/>
        <v>0</v>
      </c>
      <c r="WMH335" s="535">
        <f t="shared" si="4189"/>
        <v>0</v>
      </c>
      <c r="WMI335" s="2"/>
      <c r="WMJ335" s="402"/>
      <c r="WMK335" s="533" t="s">
        <v>288</v>
      </c>
      <c r="WML335" s="2"/>
      <c r="WMM335" s="535">
        <f t="shared" ref="WMM335:WMP335" si="4190">WMM302+WMM315+WMM328</f>
        <v>0</v>
      </c>
      <c r="WMN335" s="535">
        <f t="shared" si="4190"/>
        <v>0</v>
      </c>
      <c r="WMO335" s="535">
        <f t="shared" si="4190"/>
        <v>0</v>
      </c>
      <c r="WMP335" s="535">
        <f t="shared" si="4190"/>
        <v>0</v>
      </c>
      <c r="WMQ335" s="2"/>
      <c r="WMR335" s="402"/>
      <c r="WMS335" s="533" t="s">
        <v>288</v>
      </c>
      <c r="WMT335" s="2"/>
      <c r="WMU335" s="535">
        <f t="shared" ref="WMU335:WMX335" si="4191">WMU302+WMU315+WMU328</f>
        <v>0</v>
      </c>
      <c r="WMV335" s="535">
        <f t="shared" si="4191"/>
        <v>0</v>
      </c>
      <c r="WMW335" s="535">
        <f t="shared" si="4191"/>
        <v>0</v>
      </c>
      <c r="WMX335" s="535">
        <f t="shared" si="4191"/>
        <v>0</v>
      </c>
      <c r="WMY335" s="2"/>
      <c r="WMZ335" s="402"/>
      <c r="WNA335" s="533" t="s">
        <v>288</v>
      </c>
      <c r="WNB335" s="2"/>
      <c r="WNC335" s="535">
        <f t="shared" ref="WNC335:WNF335" si="4192">WNC302+WNC315+WNC328</f>
        <v>0</v>
      </c>
      <c r="WND335" s="535">
        <f t="shared" si="4192"/>
        <v>0</v>
      </c>
      <c r="WNE335" s="535">
        <f t="shared" si="4192"/>
        <v>0</v>
      </c>
      <c r="WNF335" s="535">
        <f t="shared" si="4192"/>
        <v>0</v>
      </c>
      <c r="WNG335" s="2"/>
      <c r="WNH335" s="402"/>
      <c r="WNI335" s="533" t="s">
        <v>288</v>
      </c>
      <c r="WNJ335" s="2"/>
      <c r="WNK335" s="535">
        <f t="shared" ref="WNK335:WNN335" si="4193">WNK302+WNK315+WNK328</f>
        <v>0</v>
      </c>
      <c r="WNL335" s="535">
        <f t="shared" si="4193"/>
        <v>0</v>
      </c>
      <c r="WNM335" s="535">
        <f t="shared" si="4193"/>
        <v>0</v>
      </c>
      <c r="WNN335" s="535">
        <f t="shared" si="4193"/>
        <v>0</v>
      </c>
      <c r="WNO335" s="2"/>
      <c r="WNP335" s="402"/>
      <c r="WNQ335" s="533" t="s">
        <v>288</v>
      </c>
      <c r="WNR335" s="2"/>
      <c r="WNS335" s="535">
        <f t="shared" ref="WNS335:WNV335" si="4194">WNS302+WNS315+WNS328</f>
        <v>0</v>
      </c>
      <c r="WNT335" s="535">
        <f t="shared" si="4194"/>
        <v>0</v>
      </c>
      <c r="WNU335" s="535">
        <f t="shared" si="4194"/>
        <v>0</v>
      </c>
      <c r="WNV335" s="535">
        <f t="shared" si="4194"/>
        <v>0</v>
      </c>
      <c r="WNW335" s="2"/>
      <c r="WNX335" s="402"/>
      <c r="WNY335" s="533" t="s">
        <v>288</v>
      </c>
      <c r="WNZ335" s="2"/>
      <c r="WOA335" s="535">
        <f t="shared" ref="WOA335:WOD335" si="4195">WOA302+WOA315+WOA328</f>
        <v>0</v>
      </c>
      <c r="WOB335" s="535">
        <f t="shared" si="4195"/>
        <v>0</v>
      </c>
      <c r="WOC335" s="535">
        <f t="shared" si="4195"/>
        <v>0</v>
      </c>
      <c r="WOD335" s="535">
        <f t="shared" si="4195"/>
        <v>0</v>
      </c>
      <c r="WOE335" s="2"/>
      <c r="WOF335" s="402"/>
      <c r="WOG335" s="533" t="s">
        <v>288</v>
      </c>
      <c r="WOH335" s="2"/>
      <c r="WOI335" s="535">
        <f t="shared" ref="WOI335:WOL335" si="4196">WOI302+WOI315+WOI328</f>
        <v>0</v>
      </c>
      <c r="WOJ335" s="535">
        <f t="shared" si="4196"/>
        <v>0</v>
      </c>
      <c r="WOK335" s="535">
        <f t="shared" si="4196"/>
        <v>0</v>
      </c>
      <c r="WOL335" s="535">
        <f t="shared" si="4196"/>
        <v>0</v>
      </c>
      <c r="WOM335" s="2"/>
      <c r="WON335" s="402"/>
      <c r="WOO335" s="533" t="s">
        <v>288</v>
      </c>
      <c r="WOP335" s="2"/>
      <c r="WOQ335" s="535">
        <f t="shared" ref="WOQ335:WOT335" si="4197">WOQ302+WOQ315+WOQ328</f>
        <v>0</v>
      </c>
      <c r="WOR335" s="535">
        <f t="shared" si="4197"/>
        <v>0</v>
      </c>
      <c r="WOS335" s="535">
        <f t="shared" si="4197"/>
        <v>0</v>
      </c>
      <c r="WOT335" s="535">
        <f t="shared" si="4197"/>
        <v>0</v>
      </c>
      <c r="WOU335" s="2"/>
      <c r="WOV335" s="402"/>
      <c r="WOW335" s="533" t="s">
        <v>288</v>
      </c>
      <c r="WOX335" s="2"/>
      <c r="WOY335" s="535">
        <f t="shared" ref="WOY335:WPB335" si="4198">WOY302+WOY315+WOY328</f>
        <v>0</v>
      </c>
      <c r="WOZ335" s="535">
        <f t="shared" si="4198"/>
        <v>0</v>
      </c>
      <c r="WPA335" s="535">
        <f t="shared" si="4198"/>
        <v>0</v>
      </c>
      <c r="WPB335" s="535">
        <f t="shared" si="4198"/>
        <v>0</v>
      </c>
      <c r="WPC335" s="2"/>
      <c r="WPD335" s="402"/>
      <c r="WPE335" s="533" t="s">
        <v>288</v>
      </c>
      <c r="WPF335" s="2"/>
      <c r="WPG335" s="535">
        <f t="shared" ref="WPG335:WPJ335" si="4199">WPG302+WPG315+WPG328</f>
        <v>0</v>
      </c>
      <c r="WPH335" s="535">
        <f t="shared" si="4199"/>
        <v>0</v>
      </c>
      <c r="WPI335" s="535">
        <f t="shared" si="4199"/>
        <v>0</v>
      </c>
      <c r="WPJ335" s="535">
        <f t="shared" si="4199"/>
        <v>0</v>
      </c>
      <c r="WPK335" s="2"/>
      <c r="WPL335" s="402"/>
      <c r="WPM335" s="533" t="s">
        <v>288</v>
      </c>
      <c r="WPN335" s="2"/>
      <c r="WPO335" s="535">
        <f t="shared" ref="WPO335:WPR335" si="4200">WPO302+WPO315+WPO328</f>
        <v>0</v>
      </c>
      <c r="WPP335" s="535">
        <f t="shared" si="4200"/>
        <v>0</v>
      </c>
      <c r="WPQ335" s="535">
        <f t="shared" si="4200"/>
        <v>0</v>
      </c>
      <c r="WPR335" s="535">
        <f t="shared" si="4200"/>
        <v>0</v>
      </c>
      <c r="WPS335" s="2"/>
      <c r="WPT335" s="402"/>
      <c r="WPU335" s="533" t="s">
        <v>288</v>
      </c>
      <c r="WPV335" s="2"/>
      <c r="WPW335" s="535">
        <f t="shared" ref="WPW335:WPZ335" si="4201">WPW302+WPW315+WPW328</f>
        <v>0</v>
      </c>
      <c r="WPX335" s="535">
        <f t="shared" si="4201"/>
        <v>0</v>
      </c>
      <c r="WPY335" s="535">
        <f t="shared" si="4201"/>
        <v>0</v>
      </c>
      <c r="WPZ335" s="535">
        <f t="shared" si="4201"/>
        <v>0</v>
      </c>
      <c r="WQA335" s="2"/>
      <c r="WQB335" s="402"/>
      <c r="WQC335" s="533" t="s">
        <v>288</v>
      </c>
      <c r="WQD335" s="2"/>
      <c r="WQE335" s="535">
        <f t="shared" ref="WQE335:WQH335" si="4202">WQE302+WQE315+WQE328</f>
        <v>0</v>
      </c>
      <c r="WQF335" s="535">
        <f t="shared" si="4202"/>
        <v>0</v>
      </c>
      <c r="WQG335" s="535">
        <f t="shared" si="4202"/>
        <v>0</v>
      </c>
      <c r="WQH335" s="535">
        <f t="shared" si="4202"/>
        <v>0</v>
      </c>
      <c r="WQI335" s="2"/>
      <c r="WQJ335" s="402"/>
      <c r="WQK335" s="533" t="s">
        <v>288</v>
      </c>
      <c r="WQL335" s="2"/>
      <c r="WQM335" s="535">
        <f t="shared" ref="WQM335:WQP335" si="4203">WQM302+WQM315+WQM328</f>
        <v>0</v>
      </c>
      <c r="WQN335" s="535">
        <f t="shared" si="4203"/>
        <v>0</v>
      </c>
      <c r="WQO335" s="535">
        <f t="shared" si="4203"/>
        <v>0</v>
      </c>
      <c r="WQP335" s="535">
        <f t="shared" si="4203"/>
        <v>0</v>
      </c>
      <c r="WQQ335" s="2"/>
      <c r="WQR335" s="402"/>
      <c r="WQS335" s="533" t="s">
        <v>288</v>
      </c>
      <c r="WQT335" s="2"/>
      <c r="WQU335" s="535">
        <f t="shared" ref="WQU335:WQX335" si="4204">WQU302+WQU315+WQU328</f>
        <v>0</v>
      </c>
      <c r="WQV335" s="535">
        <f t="shared" si="4204"/>
        <v>0</v>
      </c>
      <c r="WQW335" s="535">
        <f t="shared" si="4204"/>
        <v>0</v>
      </c>
      <c r="WQX335" s="535">
        <f t="shared" si="4204"/>
        <v>0</v>
      </c>
      <c r="WQY335" s="2"/>
      <c r="WQZ335" s="402"/>
      <c r="WRA335" s="533" t="s">
        <v>288</v>
      </c>
      <c r="WRB335" s="2"/>
      <c r="WRC335" s="535">
        <f t="shared" ref="WRC335:WRF335" si="4205">WRC302+WRC315+WRC328</f>
        <v>0</v>
      </c>
      <c r="WRD335" s="535">
        <f t="shared" si="4205"/>
        <v>0</v>
      </c>
      <c r="WRE335" s="535">
        <f t="shared" si="4205"/>
        <v>0</v>
      </c>
      <c r="WRF335" s="535">
        <f t="shared" si="4205"/>
        <v>0</v>
      </c>
      <c r="WRG335" s="2"/>
      <c r="WRH335" s="402"/>
      <c r="WRI335" s="533" t="s">
        <v>288</v>
      </c>
      <c r="WRJ335" s="2"/>
      <c r="WRK335" s="535">
        <f t="shared" ref="WRK335:WRN335" si="4206">WRK302+WRK315+WRK328</f>
        <v>0</v>
      </c>
      <c r="WRL335" s="535">
        <f t="shared" si="4206"/>
        <v>0</v>
      </c>
      <c r="WRM335" s="535">
        <f t="shared" si="4206"/>
        <v>0</v>
      </c>
      <c r="WRN335" s="535">
        <f t="shared" si="4206"/>
        <v>0</v>
      </c>
      <c r="WRO335" s="2"/>
      <c r="WRP335" s="402"/>
      <c r="WRQ335" s="533" t="s">
        <v>288</v>
      </c>
      <c r="WRR335" s="2"/>
      <c r="WRS335" s="535">
        <f t="shared" ref="WRS335:WRV335" si="4207">WRS302+WRS315+WRS328</f>
        <v>0</v>
      </c>
      <c r="WRT335" s="535">
        <f t="shared" si="4207"/>
        <v>0</v>
      </c>
      <c r="WRU335" s="535">
        <f t="shared" si="4207"/>
        <v>0</v>
      </c>
      <c r="WRV335" s="535">
        <f t="shared" si="4207"/>
        <v>0</v>
      </c>
      <c r="WRW335" s="2"/>
      <c r="WRX335" s="402"/>
      <c r="WRY335" s="533" t="s">
        <v>288</v>
      </c>
      <c r="WRZ335" s="2"/>
      <c r="WSA335" s="535">
        <f t="shared" ref="WSA335:WSD335" si="4208">WSA302+WSA315+WSA328</f>
        <v>0</v>
      </c>
      <c r="WSB335" s="535">
        <f t="shared" si="4208"/>
        <v>0</v>
      </c>
      <c r="WSC335" s="535">
        <f t="shared" si="4208"/>
        <v>0</v>
      </c>
      <c r="WSD335" s="535">
        <f t="shared" si="4208"/>
        <v>0</v>
      </c>
      <c r="WSE335" s="2"/>
      <c r="WSF335" s="402"/>
      <c r="WSG335" s="533" t="s">
        <v>288</v>
      </c>
      <c r="WSH335" s="2"/>
      <c r="WSI335" s="535">
        <f t="shared" ref="WSI335:WSL335" si="4209">WSI302+WSI315+WSI328</f>
        <v>0</v>
      </c>
      <c r="WSJ335" s="535">
        <f t="shared" si="4209"/>
        <v>0</v>
      </c>
      <c r="WSK335" s="535">
        <f t="shared" si="4209"/>
        <v>0</v>
      </c>
      <c r="WSL335" s="535">
        <f t="shared" si="4209"/>
        <v>0</v>
      </c>
      <c r="WSM335" s="2"/>
      <c r="WSN335" s="402"/>
      <c r="WSO335" s="533" t="s">
        <v>288</v>
      </c>
      <c r="WSP335" s="2"/>
      <c r="WSQ335" s="535">
        <f t="shared" ref="WSQ335:WST335" si="4210">WSQ302+WSQ315+WSQ328</f>
        <v>0</v>
      </c>
      <c r="WSR335" s="535">
        <f t="shared" si="4210"/>
        <v>0</v>
      </c>
      <c r="WSS335" s="535">
        <f t="shared" si="4210"/>
        <v>0</v>
      </c>
      <c r="WST335" s="535">
        <f t="shared" si="4210"/>
        <v>0</v>
      </c>
      <c r="WSU335" s="2"/>
      <c r="WSV335" s="402"/>
      <c r="WSW335" s="533" t="s">
        <v>288</v>
      </c>
      <c r="WSX335" s="2"/>
      <c r="WSY335" s="535">
        <f t="shared" ref="WSY335:WTB335" si="4211">WSY302+WSY315+WSY328</f>
        <v>0</v>
      </c>
      <c r="WSZ335" s="535">
        <f t="shared" si="4211"/>
        <v>0</v>
      </c>
      <c r="WTA335" s="535">
        <f t="shared" si="4211"/>
        <v>0</v>
      </c>
      <c r="WTB335" s="535">
        <f t="shared" si="4211"/>
        <v>0</v>
      </c>
      <c r="WTC335" s="2"/>
      <c r="WTD335" s="402"/>
      <c r="WTE335" s="533" t="s">
        <v>288</v>
      </c>
      <c r="WTF335" s="2"/>
      <c r="WTG335" s="535">
        <f t="shared" ref="WTG335:WTJ335" si="4212">WTG302+WTG315+WTG328</f>
        <v>0</v>
      </c>
      <c r="WTH335" s="535">
        <f t="shared" si="4212"/>
        <v>0</v>
      </c>
      <c r="WTI335" s="535">
        <f t="shared" si="4212"/>
        <v>0</v>
      </c>
      <c r="WTJ335" s="535">
        <f t="shared" si="4212"/>
        <v>0</v>
      </c>
      <c r="WTK335" s="2"/>
      <c r="WTL335" s="402"/>
      <c r="WTM335" s="533" t="s">
        <v>288</v>
      </c>
      <c r="WTN335" s="2"/>
      <c r="WTO335" s="535">
        <f t="shared" ref="WTO335:WTR335" si="4213">WTO302+WTO315+WTO328</f>
        <v>0</v>
      </c>
      <c r="WTP335" s="535">
        <f t="shared" si="4213"/>
        <v>0</v>
      </c>
      <c r="WTQ335" s="535">
        <f t="shared" si="4213"/>
        <v>0</v>
      </c>
      <c r="WTR335" s="535">
        <f t="shared" si="4213"/>
        <v>0</v>
      </c>
      <c r="WTS335" s="2"/>
      <c r="WTT335" s="402"/>
      <c r="WTU335" s="533" t="s">
        <v>288</v>
      </c>
      <c r="WTV335" s="2"/>
      <c r="WTW335" s="535">
        <f t="shared" ref="WTW335:WTZ335" si="4214">WTW302+WTW315+WTW328</f>
        <v>0</v>
      </c>
      <c r="WTX335" s="535">
        <f t="shared" si="4214"/>
        <v>0</v>
      </c>
      <c r="WTY335" s="535">
        <f t="shared" si="4214"/>
        <v>0</v>
      </c>
      <c r="WTZ335" s="535">
        <f t="shared" si="4214"/>
        <v>0</v>
      </c>
      <c r="WUA335" s="2"/>
      <c r="WUB335" s="402"/>
      <c r="WUC335" s="533" t="s">
        <v>288</v>
      </c>
      <c r="WUD335" s="2"/>
      <c r="WUE335" s="535">
        <f t="shared" ref="WUE335:WUH335" si="4215">WUE302+WUE315+WUE328</f>
        <v>0</v>
      </c>
      <c r="WUF335" s="535">
        <f t="shared" si="4215"/>
        <v>0</v>
      </c>
      <c r="WUG335" s="535">
        <f t="shared" si="4215"/>
        <v>0</v>
      </c>
      <c r="WUH335" s="535">
        <f t="shared" si="4215"/>
        <v>0</v>
      </c>
      <c r="WUI335" s="2"/>
      <c r="WUJ335" s="402"/>
      <c r="WUK335" s="533" t="s">
        <v>288</v>
      </c>
      <c r="WUL335" s="2"/>
      <c r="WUM335" s="535">
        <f t="shared" ref="WUM335:WUP335" si="4216">WUM302+WUM315+WUM328</f>
        <v>0</v>
      </c>
      <c r="WUN335" s="535">
        <f t="shared" si="4216"/>
        <v>0</v>
      </c>
      <c r="WUO335" s="535">
        <f t="shared" si="4216"/>
        <v>0</v>
      </c>
      <c r="WUP335" s="535">
        <f t="shared" si="4216"/>
        <v>0</v>
      </c>
      <c r="WUQ335" s="2"/>
      <c r="WUR335" s="402"/>
      <c r="WUS335" s="533" t="s">
        <v>288</v>
      </c>
      <c r="WUT335" s="2"/>
      <c r="WUU335" s="535">
        <f t="shared" ref="WUU335:WUX335" si="4217">WUU302+WUU315+WUU328</f>
        <v>0</v>
      </c>
      <c r="WUV335" s="535">
        <f t="shared" si="4217"/>
        <v>0</v>
      </c>
      <c r="WUW335" s="535">
        <f t="shared" si="4217"/>
        <v>0</v>
      </c>
      <c r="WUX335" s="535">
        <f t="shared" si="4217"/>
        <v>0</v>
      </c>
      <c r="WUY335" s="2"/>
      <c r="WUZ335" s="402"/>
      <c r="WVA335" s="533" t="s">
        <v>288</v>
      </c>
      <c r="WVB335" s="2"/>
      <c r="WVC335" s="535">
        <f t="shared" ref="WVC335:WVF335" si="4218">WVC302+WVC315+WVC328</f>
        <v>0</v>
      </c>
      <c r="WVD335" s="535">
        <f t="shared" si="4218"/>
        <v>0</v>
      </c>
      <c r="WVE335" s="535">
        <f t="shared" si="4218"/>
        <v>0</v>
      </c>
      <c r="WVF335" s="535">
        <f t="shared" si="4218"/>
        <v>0</v>
      </c>
      <c r="WVG335" s="2"/>
      <c r="WVH335" s="402"/>
      <c r="WVI335" s="533" t="s">
        <v>288</v>
      </c>
      <c r="WVJ335" s="2"/>
      <c r="WVK335" s="535">
        <f t="shared" ref="WVK335:WVN335" si="4219">WVK302+WVK315+WVK328</f>
        <v>0</v>
      </c>
      <c r="WVL335" s="535">
        <f t="shared" si="4219"/>
        <v>0</v>
      </c>
      <c r="WVM335" s="535">
        <f t="shared" si="4219"/>
        <v>0</v>
      </c>
      <c r="WVN335" s="535">
        <f t="shared" si="4219"/>
        <v>0</v>
      </c>
      <c r="WVO335" s="2"/>
      <c r="WVP335" s="402"/>
      <c r="WVQ335" s="533" t="s">
        <v>288</v>
      </c>
      <c r="WVR335" s="2"/>
      <c r="WVS335" s="535">
        <f t="shared" ref="WVS335:WVV335" si="4220">WVS302+WVS315+WVS328</f>
        <v>0</v>
      </c>
      <c r="WVT335" s="535">
        <f t="shared" si="4220"/>
        <v>0</v>
      </c>
      <c r="WVU335" s="535">
        <f t="shared" si="4220"/>
        <v>0</v>
      </c>
      <c r="WVV335" s="535">
        <f t="shared" si="4220"/>
        <v>0</v>
      </c>
      <c r="WVW335" s="2"/>
      <c r="WVX335" s="402"/>
      <c r="WVY335" s="533" t="s">
        <v>288</v>
      </c>
      <c r="WVZ335" s="2"/>
      <c r="WWA335" s="535">
        <f t="shared" ref="WWA335:WWD335" si="4221">WWA302+WWA315+WWA328</f>
        <v>0</v>
      </c>
      <c r="WWB335" s="535">
        <f t="shared" si="4221"/>
        <v>0</v>
      </c>
      <c r="WWC335" s="535">
        <f t="shared" si="4221"/>
        <v>0</v>
      </c>
      <c r="WWD335" s="535">
        <f t="shared" si="4221"/>
        <v>0</v>
      </c>
      <c r="WWE335" s="2"/>
      <c r="WWF335" s="402"/>
      <c r="WWG335" s="533" t="s">
        <v>288</v>
      </c>
      <c r="WWH335" s="2"/>
      <c r="WWI335" s="535">
        <f t="shared" ref="WWI335:WWL335" si="4222">WWI302+WWI315+WWI328</f>
        <v>0</v>
      </c>
      <c r="WWJ335" s="535">
        <f t="shared" si="4222"/>
        <v>0</v>
      </c>
      <c r="WWK335" s="535">
        <f t="shared" si="4222"/>
        <v>0</v>
      </c>
      <c r="WWL335" s="535">
        <f t="shared" si="4222"/>
        <v>0</v>
      </c>
      <c r="WWM335" s="2"/>
      <c r="WWN335" s="402"/>
      <c r="WWO335" s="533" t="s">
        <v>288</v>
      </c>
      <c r="WWP335" s="2"/>
      <c r="WWQ335" s="535">
        <f t="shared" ref="WWQ335:WWT335" si="4223">WWQ302+WWQ315+WWQ328</f>
        <v>0</v>
      </c>
      <c r="WWR335" s="535">
        <f t="shared" si="4223"/>
        <v>0</v>
      </c>
      <c r="WWS335" s="535">
        <f t="shared" si="4223"/>
        <v>0</v>
      </c>
      <c r="WWT335" s="535">
        <f t="shared" si="4223"/>
        <v>0</v>
      </c>
      <c r="WWU335" s="2"/>
      <c r="WWV335" s="402"/>
      <c r="WWW335" s="533" t="s">
        <v>288</v>
      </c>
      <c r="WWX335" s="2"/>
      <c r="WWY335" s="535">
        <f t="shared" ref="WWY335:WXB335" si="4224">WWY302+WWY315+WWY328</f>
        <v>0</v>
      </c>
      <c r="WWZ335" s="535">
        <f t="shared" si="4224"/>
        <v>0</v>
      </c>
      <c r="WXA335" s="535">
        <f t="shared" si="4224"/>
        <v>0</v>
      </c>
      <c r="WXB335" s="535">
        <f t="shared" si="4224"/>
        <v>0</v>
      </c>
      <c r="WXC335" s="2"/>
      <c r="WXD335" s="402"/>
      <c r="WXE335" s="533" t="s">
        <v>288</v>
      </c>
      <c r="WXF335" s="2"/>
      <c r="WXG335" s="535">
        <f t="shared" ref="WXG335:WXJ335" si="4225">WXG302+WXG315+WXG328</f>
        <v>0</v>
      </c>
      <c r="WXH335" s="535">
        <f t="shared" si="4225"/>
        <v>0</v>
      </c>
      <c r="WXI335" s="535">
        <f t="shared" si="4225"/>
        <v>0</v>
      </c>
      <c r="WXJ335" s="535">
        <f t="shared" si="4225"/>
        <v>0</v>
      </c>
      <c r="WXK335" s="2"/>
      <c r="WXL335" s="402"/>
      <c r="WXM335" s="533" t="s">
        <v>288</v>
      </c>
      <c r="WXN335" s="2"/>
      <c r="WXO335" s="535">
        <f t="shared" ref="WXO335:WXR335" si="4226">WXO302+WXO315+WXO328</f>
        <v>0</v>
      </c>
      <c r="WXP335" s="535">
        <f t="shared" si="4226"/>
        <v>0</v>
      </c>
      <c r="WXQ335" s="535">
        <f t="shared" si="4226"/>
        <v>0</v>
      </c>
      <c r="WXR335" s="535">
        <f t="shared" si="4226"/>
        <v>0</v>
      </c>
      <c r="WXS335" s="2"/>
      <c r="WXT335" s="402"/>
      <c r="WXU335" s="533" t="s">
        <v>288</v>
      </c>
      <c r="WXV335" s="2"/>
      <c r="WXW335" s="535">
        <f t="shared" ref="WXW335:WXZ335" si="4227">WXW302+WXW315+WXW328</f>
        <v>0</v>
      </c>
      <c r="WXX335" s="535">
        <f t="shared" si="4227"/>
        <v>0</v>
      </c>
      <c r="WXY335" s="535">
        <f t="shared" si="4227"/>
        <v>0</v>
      </c>
      <c r="WXZ335" s="535">
        <f t="shared" si="4227"/>
        <v>0</v>
      </c>
      <c r="WYA335" s="2"/>
      <c r="WYB335" s="402"/>
      <c r="WYC335" s="533" t="s">
        <v>288</v>
      </c>
      <c r="WYD335" s="2"/>
      <c r="WYE335" s="535">
        <f t="shared" ref="WYE335:WYH335" si="4228">WYE302+WYE315+WYE328</f>
        <v>0</v>
      </c>
      <c r="WYF335" s="535">
        <f t="shared" si="4228"/>
        <v>0</v>
      </c>
      <c r="WYG335" s="535">
        <f t="shared" si="4228"/>
        <v>0</v>
      </c>
      <c r="WYH335" s="535">
        <f t="shared" si="4228"/>
        <v>0</v>
      </c>
      <c r="WYI335" s="2"/>
      <c r="WYJ335" s="402"/>
      <c r="WYK335" s="533" t="s">
        <v>288</v>
      </c>
      <c r="WYL335" s="2"/>
      <c r="WYM335" s="535">
        <f t="shared" ref="WYM335:WYP335" si="4229">WYM302+WYM315+WYM328</f>
        <v>0</v>
      </c>
      <c r="WYN335" s="535">
        <f t="shared" si="4229"/>
        <v>0</v>
      </c>
      <c r="WYO335" s="535">
        <f t="shared" si="4229"/>
        <v>0</v>
      </c>
      <c r="WYP335" s="535">
        <f t="shared" si="4229"/>
        <v>0</v>
      </c>
      <c r="WYQ335" s="2"/>
      <c r="WYR335" s="402"/>
      <c r="WYS335" s="533" t="s">
        <v>288</v>
      </c>
      <c r="WYT335" s="2"/>
      <c r="WYU335" s="535">
        <f t="shared" ref="WYU335:WYX335" si="4230">WYU302+WYU315+WYU328</f>
        <v>0</v>
      </c>
      <c r="WYV335" s="535">
        <f t="shared" si="4230"/>
        <v>0</v>
      </c>
      <c r="WYW335" s="535">
        <f t="shared" si="4230"/>
        <v>0</v>
      </c>
      <c r="WYX335" s="535">
        <f t="shared" si="4230"/>
        <v>0</v>
      </c>
      <c r="WYY335" s="2"/>
      <c r="WYZ335" s="402"/>
      <c r="WZA335" s="533" t="s">
        <v>288</v>
      </c>
      <c r="WZB335" s="2"/>
      <c r="WZC335" s="535">
        <f t="shared" ref="WZC335:WZF335" si="4231">WZC302+WZC315+WZC328</f>
        <v>0</v>
      </c>
      <c r="WZD335" s="535">
        <f t="shared" si="4231"/>
        <v>0</v>
      </c>
      <c r="WZE335" s="535">
        <f t="shared" si="4231"/>
        <v>0</v>
      </c>
      <c r="WZF335" s="535">
        <f t="shared" si="4231"/>
        <v>0</v>
      </c>
      <c r="WZG335" s="2"/>
      <c r="WZH335" s="402"/>
      <c r="WZI335" s="533" t="s">
        <v>288</v>
      </c>
      <c r="WZJ335" s="2"/>
      <c r="WZK335" s="535">
        <f t="shared" ref="WZK335:WZN335" si="4232">WZK302+WZK315+WZK328</f>
        <v>0</v>
      </c>
      <c r="WZL335" s="535">
        <f t="shared" si="4232"/>
        <v>0</v>
      </c>
      <c r="WZM335" s="535">
        <f t="shared" si="4232"/>
        <v>0</v>
      </c>
      <c r="WZN335" s="535">
        <f t="shared" si="4232"/>
        <v>0</v>
      </c>
      <c r="WZO335" s="2"/>
      <c r="WZP335" s="402"/>
      <c r="WZQ335" s="533" t="s">
        <v>288</v>
      </c>
      <c r="WZR335" s="2"/>
      <c r="WZS335" s="535">
        <f t="shared" ref="WZS335:WZV335" si="4233">WZS302+WZS315+WZS328</f>
        <v>0</v>
      </c>
      <c r="WZT335" s="535">
        <f t="shared" si="4233"/>
        <v>0</v>
      </c>
      <c r="WZU335" s="535">
        <f t="shared" si="4233"/>
        <v>0</v>
      </c>
      <c r="WZV335" s="535">
        <f t="shared" si="4233"/>
        <v>0</v>
      </c>
      <c r="WZW335" s="2"/>
      <c r="WZX335" s="402"/>
      <c r="WZY335" s="533" t="s">
        <v>288</v>
      </c>
      <c r="WZZ335" s="2"/>
      <c r="XAA335" s="535">
        <f t="shared" ref="XAA335:XAD335" si="4234">XAA302+XAA315+XAA328</f>
        <v>0</v>
      </c>
      <c r="XAB335" s="535">
        <f t="shared" si="4234"/>
        <v>0</v>
      </c>
      <c r="XAC335" s="535">
        <f t="shared" si="4234"/>
        <v>0</v>
      </c>
      <c r="XAD335" s="535">
        <f t="shared" si="4234"/>
        <v>0</v>
      </c>
      <c r="XAE335" s="2"/>
      <c r="XAF335" s="402"/>
      <c r="XAG335" s="533" t="s">
        <v>288</v>
      </c>
      <c r="XAH335" s="2"/>
      <c r="XAI335" s="535">
        <f t="shared" ref="XAI335:XAL335" si="4235">XAI302+XAI315+XAI328</f>
        <v>0</v>
      </c>
      <c r="XAJ335" s="535">
        <f t="shared" si="4235"/>
        <v>0</v>
      </c>
      <c r="XAK335" s="535">
        <f t="shared" si="4235"/>
        <v>0</v>
      </c>
      <c r="XAL335" s="535">
        <f t="shared" si="4235"/>
        <v>0</v>
      </c>
      <c r="XAM335" s="2"/>
      <c r="XAN335" s="402"/>
      <c r="XAO335" s="533" t="s">
        <v>288</v>
      </c>
      <c r="XAP335" s="2"/>
      <c r="XAQ335" s="535">
        <f t="shared" ref="XAQ335:XAT335" si="4236">XAQ302+XAQ315+XAQ328</f>
        <v>0</v>
      </c>
      <c r="XAR335" s="535">
        <f t="shared" si="4236"/>
        <v>0</v>
      </c>
      <c r="XAS335" s="535">
        <f t="shared" si="4236"/>
        <v>0</v>
      </c>
      <c r="XAT335" s="535">
        <f t="shared" si="4236"/>
        <v>0</v>
      </c>
      <c r="XAU335" s="2"/>
      <c r="XAV335" s="402"/>
      <c r="XAW335" s="533" t="s">
        <v>288</v>
      </c>
      <c r="XAX335" s="2"/>
      <c r="XAY335" s="535">
        <f t="shared" ref="XAY335:XBB335" si="4237">XAY302+XAY315+XAY328</f>
        <v>0</v>
      </c>
      <c r="XAZ335" s="535">
        <f t="shared" si="4237"/>
        <v>0</v>
      </c>
      <c r="XBA335" s="535">
        <f t="shared" si="4237"/>
        <v>0</v>
      </c>
      <c r="XBB335" s="535">
        <f t="shared" si="4237"/>
        <v>0</v>
      </c>
      <c r="XBC335" s="2"/>
      <c r="XBD335" s="402"/>
      <c r="XBE335" s="533" t="s">
        <v>288</v>
      </c>
      <c r="XBF335" s="2"/>
      <c r="XBG335" s="535">
        <f t="shared" ref="XBG335:XBJ335" si="4238">XBG302+XBG315+XBG328</f>
        <v>0</v>
      </c>
      <c r="XBH335" s="535">
        <f t="shared" si="4238"/>
        <v>0</v>
      </c>
      <c r="XBI335" s="535">
        <f t="shared" si="4238"/>
        <v>0</v>
      </c>
      <c r="XBJ335" s="535">
        <f t="shared" si="4238"/>
        <v>0</v>
      </c>
      <c r="XBK335" s="2"/>
      <c r="XBL335" s="402"/>
      <c r="XBM335" s="533" t="s">
        <v>288</v>
      </c>
      <c r="XBN335" s="2"/>
      <c r="XBO335" s="535">
        <f t="shared" ref="XBO335:XBR335" si="4239">XBO302+XBO315+XBO328</f>
        <v>0</v>
      </c>
      <c r="XBP335" s="535">
        <f t="shared" si="4239"/>
        <v>0</v>
      </c>
      <c r="XBQ335" s="535">
        <f t="shared" si="4239"/>
        <v>0</v>
      </c>
      <c r="XBR335" s="535">
        <f t="shared" si="4239"/>
        <v>0</v>
      </c>
      <c r="XBS335" s="2"/>
      <c r="XBT335" s="402"/>
      <c r="XBU335" s="533" t="s">
        <v>288</v>
      </c>
      <c r="XBV335" s="2"/>
      <c r="XBW335" s="535">
        <f t="shared" ref="XBW335:XBZ335" si="4240">XBW302+XBW315+XBW328</f>
        <v>0</v>
      </c>
      <c r="XBX335" s="535">
        <f t="shared" si="4240"/>
        <v>0</v>
      </c>
      <c r="XBY335" s="535">
        <f t="shared" si="4240"/>
        <v>0</v>
      </c>
      <c r="XBZ335" s="535">
        <f t="shared" si="4240"/>
        <v>0</v>
      </c>
      <c r="XCA335" s="2"/>
      <c r="XCB335" s="402"/>
      <c r="XCC335" s="533" t="s">
        <v>288</v>
      </c>
      <c r="XCD335" s="2"/>
      <c r="XCE335" s="535">
        <f t="shared" ref="XCE335:XCH335" si="4241">XCE302+XCE315+XCE328</f>
        <v>0</v>
      </c>
      <c r="XCF335" s="535">
        <f t="shared" si="4241"/>
        <v>0</v>
      </c>
      <c r="XCG335" s="535">
        <f t="shared" si="4241"/>
        <v>0</v>
      </c>
      <c r="XCH335" s="535">
        <f t="shared" si="4241"/>
        <v>0</v>
      </c>
      <c r="XCI335" s="2"/>
      <c r="XCJ335" s="402"/>
      <c r="XCK335" s="533" t="s">
        <v>288</v>
      </c>
      <c r="XCL335" s="2"/>
      <c r="XCM335" s="535">
        <f t="shared" ref="XCM335:XCP335" si="4242">XCM302+XCM315+XCM328</f>
        <v>0</v>
      </c>
      <c r="XCN335" s="535">
        <f t="shared" si="4242"/>
        <v>0</v>
      </c>
      <c r="XCO335" s="535">
        <f t="shared" si="4242"/>
        <v>0</v>
      </c>
      <c r="XCP335" s="535">
        <f t="shared" si="4242"/>
        <v>0</v>
      </c>
      <c r="XCQ335" s="2"/>
      <c r="XCR335" s="402"/>
      <c r="XCS335" s="533" t="s">
        <v>288</v>
      </c>
      <c r="XCT335" s="2"/>
      <c r="XCU335" s="535">
        <f t="shared" ref="XCU335:XCX335" si="4243">XCU302+XCU315+XCU328</f>
        <v>0</v>
      </c>
      <c r="XCV335" s="535">
        <f t="shared" si="4243"/>
        <v>0</v>
      </c>
      <c r="XCW335" s="535">
        <f t="shared" si="4243"/>
        <v>0</v>
      </c>
      <c r="XCX335" s="535">
        <f t="shared" si="4243"/>
        <v>0</v>
      </c>
      <c r="XCY335" s="2"/>
      <c r="XCZ335" s="402"/>
      <c r="XDA335" s="533" t="s">
        <v>288</v>
      </c>
      <c r="XDB335" s="2"/>
      <c r="XDC335" s="535">
        <f t="shared" ref="XDC335:XDF335" si="4244">XDC302+XDC315+XDC328</f>
        <v>0</v>
      </c>
      <c r="XDD335" s="535">
        <f t="shared" si="4244"/>
        <v>0</v>
      </c>
      <c r="XDE335" s="535">
        <f t="shared" si="4244"/>
        <v>0</v>
      </c>
      <c r="XDF335" s="535">
        <f t="shared" si="4244"/>
        <v>0</v>
      </c>
      <c r="XDG335" s="2"/>
      <c r="XDH335" s="402"/>
      <c r="XDI335" s="533" t="s">
        <v>288</v>
      </c>
      <c r="XDJ335" s="2"/>
      <c r="XDK335" s="535">
        <f t="shared" ref="XDK335:XDN335" si="4245">XDK302+XDK315+XDK328</f>
        <v>0</v>
      </c>
      <c r="XDL335" s="535">
        <f t="shared" si="4245"/>
        <v>0</v>
      </c>
      <c r="XDM335" s="535">
        <f t="shared" si="4245"/>
        <v>0</v>
      </c>
      <c r="XDN335" s="535">
        <f t="shared" si="4245"/>
        <v>0</v>
      </c>
      <c r="XDO335" s="2"/>
      <c r="XDP335" s="402"/>
      <c r="XDQ335" s="533" t="s">
        <v>288</v>
      </c>
      <c r="XDR335" s="2"/>
      <c r="XDS335" s="535">
        <f t="shared" ref="XDS335:XDV335" si="4246">XDS302+XDS315+XDS328</f>
        <v>0</v>
      </c>
      <c r="XDT335" s="535">
        <f t="shared" si="4246"/>
        <v>0</v>
      </c>
      <c r="XDU335" s="535">
        <f t="shared" si="4246"/>
        <v>0</v>
      </c>
      <c r="XDV335" s="535">
        <f t="shared" si="4246"/>
        <v>0</v>
      </c>
      <c r="XDW335" s="2"/>
      <c r="XDX335" s="402"/>
      <c r="XDY335" s="533" t="s">
        <v>288</v>
      </c>
      <c r="XDZ335" s="2"/>
      <c r="XEA335" s="535">
        <f t="shared" ref="XEA335:XED335" si="4247">XEA302+XEA315+XEA328</f>
        <v>0</v>
      </c>
      <c r="XEB335" s="535">
        <f t="shared" si="4247"/>
        <v>0</v>
      </c>
      <c r="XEC335" s="535">
        <f t="shared" si="4247"/>
        <v>0</v>
      </c>
      <c r="XED335" s="535">
        <f t="shared" si="4247"/>
        <v>0</v>
      </c>
      <c r="XEE335" s="2"/>
      <c r="XEF335" s="402"/>
      <c r="XEG335" s="533" t="s">
        <v>288</v>
      </c>
      <c r="XEH335" s="2"/>
      <c r="XEI335" s="535">
        <f t="shared" ref="XEI335:XEL335" si="4248">XEI302+XEI315+XEI328</f>
        <v>0</v>
      </c>
      <c r="XEJ335" s="535">
        <f t="shared" si="4248"/>
        <v>0</v>
      </c>
      <c r="XEK335" s="535">
        <f t="shared" si="4248"/>
        <v>0</v>
      </c>
      <c r="XEL335" s="535">
        <f t="shared" si="4248"/>
        <v>0</v>
      </c>
      <c r="XEM335" s="2"/>
      <c r="XEN335" s="402"/>
      <c r="XEO335" s="533" t="s">
        <v>288</v>
      </c>
      <c r="XEP335" s="2"/>
      <c r="XEQ335" s="535">
        <f t="shared" ref="XEQ335:XET335" si="4249">XEQ302+XEQ315+XEQ328</f>
        <v>0</v>
      </c>
      <c r="XER335" s="535">
        <f t="shared" si="4249"/>
        <v>0</v>
      </c>
      <c r="XES335" s="535">
        <f t="shared" si="4249"/>
        <v>0</v>
      </c>
      <c r="XET335" s="535">
        <f t="shared" si="4249"/>
        <v>0</v>
      </c>
      <c r="XEU335" s="2"/>
      <c r="XEV335" s="402"/>
      <c r="XEW335" s="533" t="s">
        <v>288</v>
      </c>
      <c r="XEX335" s="2"/>
      <c r="XEY335" s="535">
        <f t="shared" ref="XEY335:XFB335" si="4250">XEY302+XEY315+XEY328</f>
        <v>0</v>
      </c>
      <c r="XEZ335" s="535">
        <f t="shared" si="4250"/>
        <v>0</v>
      </c>
      <c r="XFA335" s="535">
        <f t="shared" si="4250"/>
        <v>0</v>
      </c>
      <c r="XFB335" s="535">
        <f t="shared" si="4250"/>
        <v>0</v>
      </c>
      <c r="XFC335" s="2"/>
      <c r="XFD335" s="402"/>
    </row>
    <row r="336" spans="1:16384" ht="14.5">
      <c r="A336" s="362" t="s">
        <v>300</v>
      </c>
      <c r="B336" s="2"/>
      <c r="C336" s="534">
        <v>2025</v>
      </c>
      <c r="D336" s="534">
        <v>2026</v>
      </c>
      <c r="E336" s="534">
        <v>2027</v>
      </c>
      <c r="F336" s="534">
        <v>2028</v>
      </c>
      <c r="G336" s="534">
        <v>2029</v>
      </c>
      <c r="H336" s="534">
        <v>2030</v>
      </c>
      <c r="I336" s="362"/>
      <c r="J336" s="2"/>
      <c r="K336" s="536">
        <f t="shared" ref="K336:N336" si="4251">SUM(K334:K335)</f>
        <v>0</v>
      </c>
      <c r="L336" s="539">
        <f t="shared" si="4251"/>
        <v>0</v>
      </c>
      <c r="M336" s="536" t="e">
        <f t="shared" si="4251"/>
        <v>#VALUE!</v>
      </c>
      <c r="N336" s="536">
        <f t="shared" si="4251"/>
        <v>104.08542905619622</v>
      </c>
      <c r="O336" s="537"/>
      <c r="P336" s="538"/>
      <c r="Q336" s="402"/>
      <c r="R336" s="2"/>
      <c r="S336" s="536">
        <f t="shared" ref="S336:V336" si="4252">SUM(S334:S335)</f>
        <v>0</v>
      </c>
      <c r="T336" s="539">
        <f t="shared" si="4252"/>
        <v>0</v>
      </c>
      <c r="U336" s="536" t="e">
        <f t="shared" si="4252"/>
        <v>#VALUE!</v>
      </c>
      <c r="V336" s="536">
        <f t="shared" si="4252"/>
        <v>144.21787060771467</v>
      </c>
      <c r="W336" s="537"/>
      <c r="X336" s="538"/>
      <c r="Y336" s="402"/>
      <c r="Z336" s="2"/>
      <c r="AA336" s="536">
        <f t="shared" ref="AA336:AD336" si="4253">SUM(AA334:AA335)</f>
        <v>0</v>
      </c>
      <c r="AB336" s="539">
        <f t="shared" si="4253"/>
        <v>0</v>
      </c>
      <c r="AC336" s="536" t="e">
        <f t="shared" si="4253"/>
        <v>#VALUE!</v>
      </c>
      <c r="AD336" s="536">
        <f t="shared" si="4253"/>
        <v>45.042074127648071</v>
      </c>
      <c r="AE336" s="537"/>
      <c r="AF336" s="538"/>
      <c r="AG336" s="402"/>
      <c r="AH336" s="2"/>
      <c r="AI336" s="536">
        <f t="shared" ref="AI336:AL336" si="4254">SUM(AI334:AI335)</f>
        <v>0</v>
      </c>
      <c r="AJ336" s="539">
        <f t="shared" si="4254"/>
        <v>0</v>
      </c>
      <c r="AK336" s="536">
        <f t="shared" si="4254"/>
        <v>0</v>
      </c>
      <c r="AL336" s="536">
        <f t="shared" si="4254"/>
        <v>0</v>
      </c>
      <c r="AM336" s="537"/>
      <c r="AN336" s="538"/>
      <c r="AO336" s="402"/>
      <c r="AP336" s="2"/>
      <c r="AQ336" s="536">
        <f t="shared" ref="AQ336:AT336" si="4255">SUM(AQ334:AQ335)</f>
        <v>0</v>
      </c>
      <c r="AR336" s="539">
        <f t="shared" si="4255"/>
        <v>0</v>
      </c>
      <c r="AS336" s="536">
        <f t="shared" si="4255"/>
        <v>0</v>
      </c>
      <c r="AT336" s="536">
        <f t="shared" si="4255"/>
        <v>0</v>
      </c>
      <c r="AU336" s="537"/>
      <c r="AV336" s="538"/>
      <c r="AW336" s="402"/>
      <c r="AX336" s="2"/>
      <c r="AY336" s="536">
        <f t="shared" ref="AY336:BB336" si="4256">SUM(AY334:AY335)</f>
        <v>0</v>
      </c>
      <c r="AZ336" s="539">
        <f t="shared" si="4256"/>
        <v>0</v>
      </c>
      <c r="BA336" s="536">
        <f t="shared" si="4256"/>
        <v>0</v>
      </c>
      <c r="BB336" s="536">
        <f t="shared" si="4256"/>
        <v>0</v>
      </c>
      <c r="BC336" s="537"/>
      <c r="BD336" s="538"/>
      <c r="BE336" s="402"/>
      <c r="BF336" s="2"/>
      <c r="BG336" s="536">
        <f t="shared" ref="BG336:BJ336" si="4257">SUM(BG334:BG335)</f>
        <v>0</v>
      </c>
      <c r="BH336" s="539">
        <f t="shared" si="4257"/>
        <v>0</v>
      </c>
      <c r="BI336" s="536">
        <f t="shared" si="4257"/>
        <v>0</v>
      </c>
      <c r="BJ336" s="536">
        <f t="shared" si="4257"/>
        <v>0</v>
      </c>
      <c r="BK336" s="537"/>
      <c r="BL336" s="538"/>
      <c r="BM336" s="402"/>
      <c r="BN336" s="2"/>
      <c r="BO336" s="536">
        <f t="shared" ref="BO336:BR336" si="4258">SUM(BO334:BO335)</f>
        <v>0</v>
      </c>
      <c r="BP336" s="539">
        <f t="shared" si="4258"/>
        <v>0</v>
      </c>
      <c r="BQ336" s="536">
        <f t="shared" si="4258"/>
        <v>0</v>
      </c>
      <c r="BR336" s="536">
        <f t="shared" si="4258"/>
        <v>0</v>
      </c>
      <c r="BS336" s="537"/>
      <c r="BT336" s="538"/>
      <c r="BU336" s="402"/>
      <c r="BV336" s="2"/>
      <c r="BW336" s="536">
        <f t="shared" ref="BW336:BZ336" si="4259">SUM(BW334:BW335)</f>
        <v>0</v>
      </c>
      <c r="BX336" s="539">
        <f t="shared" si="4259"/>
        <v>0</v>
      </c>
      <c r="BY336" s="536">
        <f t="shared" si="4259"/>
        <v>0</v>
      </c>
      <c r="BZ336" s="536">
        <f t="shared" si="4259"/>
        <v>0</v>
      </c>
      <c r="CA336" s="537"/>
      <c r="CB336" s="538"/>
      <c r="CC336" s="402"/>
      <c r="CD336" s="2"/>
      <c r="CE336" s="536">
        <f t="shared" ref="CE336:CH336" si="4260">SUM(CE334:CE335)</f>
        <v>0</v>
      </c>
      <c r="CF336" s="539">
        <f t="shared" si="4260"/>
        <v>0</v>
      </c>
      <c r="CG336" s="536">
        <f t="shared" si="4260"/>
        <v>0</v>
      </c>
      <c r="CH336" s="536">
        <f t="shared" si="4260"/>
        <v>0</v>
      </c>
      <c r="CI336" s="537"/>
      <c r="CJ336" s="538"/>
      <c r="CK336" s="402"/>
      <c r="CL336" s="2"/>
      <c r="CM336" s="536">
        <f t="shared" ref="CM336:CP336" si="4261">SUM(CM334:CM335)</f>
        <v>0</v>
      </c>
      <c r="CN336" s="539">
        <f t="shared" si="4261"/>
        <v>0</v>
      </c>
      <c r="CO336" s="536">
        <f t="shared" si="4261"/>
        <v>0</v>
      </c>
      <c r="CP336" s="536">
        <f t="shared" si="4261"/>
        <v>0</v>
      </c>
      <c r="CQ336" s="537"/>
      <c r="CR336" s="538"/>
      <c r="CS336" s="402"/>
      <c r="CT336" s="2"/>
      <c r="CU336" s="536">
        <f t="shared" ref="CU336:CX336" si="4262">SUM(CU334:CU335)</f>
        <v>0</v>
      </c>
      <c r="CV336" s="539">
        <f t="shared" si="4262"/>
        <v>0</v>
      </c>
      <c r="CW336" s="536">
        <f t="shared" si="4262"/>
        <v>0</v>
      </c>
      <c r="CX336" s="536">
        <f t="shared" si="4262"/>
        <v>0</v>
      </c>
      <c r="CY336" s="537"/>
      <c r="CZ336" s="538"/>
      <c r="DA336" s="402"/>
      <c r="DB336" s="2"/>
      <c r="DC336" s="536">
        <f t="shared" ref="DC336:DF336" si="4263">SUM(DC334:DC335)</f>
        <v>0</v>
      </c>
      <c r="DD336" s="539">
        <f t="shared" si="4263"/>
        <v>0</v>
      </c>
      <c r="DE336" s="536">
        <f t="shared" si="4263"/>
        <v>0</v>
      </c>
      <c r="DF336" s="536">
        <f t="shared" si="4263"/>
        <v>0</v>
      </c>
      <c r="DG336" s="537"/>
      <c r="DH336" s="538"/>
      <c r="DI336" s="402"/>
      <c r="DJ336" s="2"/>
      <c r="DK336" s="536">
        <f t="shared" ref="DK336:DN336" si="4264">SUM(DK334:DK335)</f>
        <v>0</v>
      </c>
      <c r="DL336" s="539">
        <f t="shared" si="4264"/>
        <v>0</v>
      </c>
      <c r="DM336" s="536">
        <f t="shared" si="4264"/>
        <v>0</v>
      </c>
      <c r="DN336" s="536">
        <f t="shared" si="4264"/>
        <v>0</v>
      </c>
      <c r="DO336" s="537"/>
      <c r="DP336" s="538"/>
      <c r="DQ336" s="402"/>
      <c r="DR336" s="2"/>
      <c r="DS336" s="536">
        <f t="shared" ref="DS336:DV336" si="4265">SUM(DS334:DS335)</f>
        <v>0</v>
      </c>
      <c r="DT336" s="539">
        <f t="shared" si="4265"/>
        <v>0</v>
      </c>
      <c r="DU336" s="536">
        <f t="shared" si="4265"/>
        <v>0</v>
      </c>
      <c r="DV336" s="536">
        <f t="shared" si="4265"/>
        <v>0</v>
      </c>
      <c r="DW336" s="537"/>
      <c r="DX336" s="538"/>
      <c r="DY336" s="402"/>
      <c r="DZ336" s="2"/>
      <c r="EA336" s="536">
        <f t="shared" ref="EA336:ED336" si="4266">SUM(EA334:EA335)</f>
        <v>0</v>
      </c>
      <c r="EB336" s="539">
        <f t="shared" si="4266"/>
        <v>0</v>
      </c>
      <c r="EC336" s="536">
        <f t="shared" si="4266"/>
        <v>0</v>
      </c>
      <c r="ED336" s="536">
        <f t="shared" si="4266"/>
        <v>0</v>
      </c>
      <c r="EE336" s="537"/>
      <c r="EF336" s="538"/>
      <c r="EG336" s="402"/>
      <c r="EH336" s="2"/>
      <c r="EI336" s="536">
        <f t="shared" ref="EI336:EL336" si="4267">SUM(EI334:EI335)</f>
        <v>0</v>
      </c>
      <c r="EJ336" s="539">
        <f t="shared" si="4267"/>
        <v>0</v>
      </c>
      <c r="EK336" s="536">
        <f t="shared" si="4267"/>
        <v>0</v>
      </c>
      <c r="EL336" s="536">
        <f t="shared" si="4267"/>
        <v>0</v>
      </c>
      <c r="EM336" s="537"/>
      <c r="EN336" s="538"/>
      <c r="EO336" s="402"/>
      <c r="EP336" s="2"/>
      <c r="EQ336" s="536">
        <f t="shared" ref="EQ336:ET336" si="4268">SUM(EQ334:EQ335)</f>
        <v>0</v>
      </c>
      <c r="ER336" s="539">
        <f t="shared" si="4268"/>
        <v>0</v>
      </c>
      <c r="ES336" s="536">
        <f t="shared" si="4268"/>
        <v>0</v>
      </c>
      <c r="ET336" s="536">
        <f t="shared" si="4268"/>
        <v>0</v>
      </c>
      <c r="EU336" s="537"/>
      <c r="EV336" s="538"/>
      <c r="EW336" s="402"/>
      <c r="EX336" s="2"/>
      <c r="EY336" s="536">
        <f t="shared" ref="EY336:FB336" si="4269">SUM(EY334:EY335)</f>
        <v>0</v>
      </c>
      <c r="EZ336" s="539">
        <f t="shared" si="4269"/>
        <v>0</v>
      </c>
      <c r="FA336" s="536">
        <f t="shared" si="4269"/>
        <v>0</v>
      </c>
      <c r="FB336" s="536">
        <f t="shared" si="4269"/>
        <v>0</v>
      </c>
      <c r="FC336" s="537"/>
      <c r="FD336" s="538"/>
      <c r="FE336" s="402"/>
      <c r="FF336" s="2"/>
      <c r="FG336" s="536">
        <f t="shared" ref="FG336:FJ336" si="4270">SUM(FG334:FG335)</f>
        <v>0</v>
      </c>
      <c r="FH336" s="539">
        <f t="shared" si="4270"/>
        <v>0</v>
      </c>
      <c r="FI336" s="536">
        <f t="shared" si="4270"/>
        <v>0</v>
      </c>
      <c r="FJ336" s="536">
        <f t="shared" si="4270"/>
        <v>0</v>
      </c>
      <c r="FK336" s="537"/>
      <c r="FL336" s="538"/>
      <c r="FM336" s="402"/>
      <c r="FN336" s="2"/>
      <c r="FO336" s="536">
        <f t="shared" ref="FO336:FR336" si="4271">SUM(FO334:FO335)</f>
        <v>0</v>
      </c>
      <c r="FP336" s="539">
        <f t="shared" si="4271"/>
        <v>0</v>
      </c>
      <c r="FQ336" s="536">
        <f t="shared" si="4271"/>
        <v>0</v>
      </c>
      <c r="FR336" s="536">
        <f t="shared" si="4271"/>
        <v>0</v>
      </c>
      <c r="FS336" s="537"/>
      <c r="FT336" s="538"/>
      <c r="FU336" s="402"/>
      <c r="FV336" s="2"/>
      <c r="FW336" s="536">
        <f t="shared" ref="FW336:FZ336" si="4272">SUM(FW334:FW335)</f>
        <v>0</v>
      </c>
      <c r="FX336" s="539">
        <f t="shared" si="4272"/>
        <v>0</v>
      </c>
      <c r="FY336" s="536">
        <f t="shared" si="4272"/>
        <v>0</v>
      </c>
      <c r="FZ336" s="536">
        <f t="shared" si="4272"/>
        <v>0</v>
      </c>
      <c r="GA336" s="537"/>
      <c r="GB336" s="538"/>
      <c r="GC336" s="402"/>
      <c r="GD336" s="2"/>
      <c r="GE336" s="536">
        <f t="shared" ref="GE336:GH336" si="4273">SUM(GE334:GE335)</f>
        <v>0</v>
      </c>
      <c r="GF336" s="539">
        <f t="shared" si="4273"/>
        <v>0</v>
      </c>
      <c r="GG336" s="536">
        <f t="shared" si="4273"/>
        <v>0</v>
      </c>
      <c r="GH336" s="536">
        <f t="shared" si="4273"/>
        <v>0</v>
      </c>
      <c r="GI336" s="537"/>
      <c r="GJ336" s="538"/>
      <c r="GK336" s="402"/>
      <c r="GL336" s="2"/>
      <c r="GM336" s="536">
        <f t="shared" ref="GM336:GP336" si="4274">SUM(GM334:GM335)</f>
        <v>0</v>
      </c>
      <c r="GN336" s="539">
        <f t="shared" si="4274"/>
        <v>0</v>
      </c>
      <c r="GO336" s="536">
        <f t="shared" si="4274"/>
        <v>0</v>
      </c>
      <c r="GP336" s="536">
        <f t="shared" si="4274"/>
        <v>0</v>
      </c>
      <c r="GQ336" s="537"/>
      <c r="GR336" s="538"/>
      <c r="GS336" s="402"/>
      <c r="GT336" s="2"/>
      <c r="GU336" s="536">
        <f t="shared" ref="GU336:GX336" si="4275">SUM(GU334:GU335)</f>
        <v>0</v>
      </c>
      <c r="GV336" s="539">
        <f t="shared" si="4275"/>
        <v>0</v>
      </c>
      <c r="GW336" s="536">
        <f t="shared" si="4275"/>
        <v>0</v>
      </c>
      <c r="GX336" s="536">
        <f t="shared" si="4275"/>
        <v>0</v>
      </c>
      <c r="GY336" s="537"/>
      <c r="GZ336" s="538"/>
      <c r="HA336" s="402"/>
      <c r="HB336" s="2"/>
      <c r="HC336" s="536">
        <f t="shared" ref="HC336:HF336" si="4276">SUM(HC334:HC335)</f>
        <v>0</v>
      </c>
      <c r="HD336" s="539">
        <f t="shared" si="4276"/>
        <v>0</v>
      </c>
      <c r="HE336" s="536">
        <f t="shared" si="4276"/>
        <v>0</v>
      </c>
      <c r="HF336" s="536">
        <f t="shared" si="4276"/>
        <v>0</v>
      </c>
      <c r="HG336" s="537"/>
      <c r="HH336" s="538"/>
      <c r="HI336" s="402"/>
      <c r="HJ336" s="2"/>
      <c r="HK336" s="536">
        <f t="shared" ref="HK336:HN336" si="4277">SUM(HK334:HK335)</f>
        <v>0</v>
      </c>
      <c r="HL336" s="539">
        <f t="shared" si="4277"/>
        <v>0</v>
      </c>
      <c r="HM336" s="536">
        <f t="shared" si="4277"/>
        <v>0</v>
      </c>
      <c r="HN336" s="536">
        <f t="shared" si="4277"/>
        <v>0</v>
      </c>
      <c r="HO336" s="537"/>
      <c r="HP336" s="538"/>
      <c r="HQ336" s="402"/>
      <c r="HR336" s="2"/>
      <c r="HS336" s="536">
        <f t="shared" ref="HS336:HV336" si="4278">SUM(HS334:HS335)</f>
        <v>0</v>
      </c>
      <c r="HT336" s="539">
        <f t="shared" si="4278"/>
        <v>0</v>
      </c>
      <c r="HU336" s="536">
        <f t="shared" si="4278"/>
        <v>0</v>
      </c>
      <c r="HV336" s="536">
        <f t="shared" si="4278"/>
        <v>0</v>
      </c>
      <c r="HW336" s="537"/>
      <c r="HX336" s="538"/>
      <c r="HY336" s="402"/>
      <c r="HZ336" s="2"/>
      <c r="IA336" s="536">
        <f t="shared" ref="IA336:ID336" si="4279">SUM(IA334:IA335)</f>
        <v>0</v>
      </c>
      <c r="IB336" s="539">
        <f t="shared" si="4279"/>
        <v>0</v>
      </c>
      <c r="IC336" s="536">
        <f t="shared" si="4279"/>
        <v>0</v>
      </c>
      <c r="ID336" s="536">
        <f t="shared" si="4279"/>
        <v>0</v>
      </c>
      <c r="IE336" s="537"/>
      <c r="IF336" s="538"/>
      <c r="IG336" s="402"/>
      <c r="IH336" s="2"/>
      <c r="II336" s="536">
        <f t="shared" ref="II336:IL336" si="4280">SUM(II334:II335)</f>
        <v>0</v>
      </c>
      <c r="IJ336" s="539">
        <f t="shared" si="4280"/>
        <v>0</v>
      </c>
      <c r="IK336" s="536">
        <f t="shared" si="4280"/>
        <v>0</v>
      </c>
      <c r="IL336" s="536">
        <f t="shared" si="4280"/>
        <v>0</v>
      </c>
      <c r="IM336" s="537"/>
      <c r="IN336" s="538"/>
      <c r="IO336" s="402"/>
      <c r="IP336" s="2"/>
      <c r="IQ336" s="536">
        <f t="shared" ref="IQ336:IT336" si="4281">SUM(IQ334:IQ335)</f>
        <v>0</v>
      </c>
      <c r="IR336" s="539">
        <f t="shared" si="4281"/>
        <v>0</v>
      </c>
      <c r="IS336" s="536">
        <f t="shared" si="4281"/>
        <v>0</v>
      </c>
      <c r="IT336" s="536">
        <f t="shared" si="4281"/>
        <v>0</v>
      </c>
      <c r="IU336" s="537"/>
      <c r="IV336" s="538"/>
      <c r="IW336" s="402"/>
      <c r="IX336" s="2"/>
      <c r="IY336" s="536">
        <f t="shared" ref="IY336:JB336" si="4282">SUM(IY334:IY335)</f>
        <v>0</v>
      </c>
      <c r="IZ336" s="539">
        <f t="shared" si="4282"/>
        <v>0</v>
      </c>
      <c r="JA336" s="536">
        <f t="shared" si="4282"/>
        <v>0</v>
      </c>
      <c r="JB336" s="536">
        <f t="shared" si="4282"/>
        <v>0</v>
      </c>
      <c r="JC336" s="537"/>
      <c r="JD336" s="538"/>
      <c r="JE336" s="402"/>
      <c r="JF336" s="2"/>
      <c r="JG336" s="536">
        <f t="shared" ref="JG336:JJ336" si="4283">SUM(JG334:JG335)</f>
        <v>0</v>
      </c>
      <c r="JH336" s="539">
        <f t="shared" si="4283"/>
        <v>0</v>
      </c>
      <c r="JI336" s="536">
        <f t="shared" si="4283"/>
        <v>0</v>
      </c>
      <c r="JJ336" s="536">
        <f t="shared" si="4283"/>
        <v>0</v>
      </c>
      <c r="JK336" s="537"/>
      <c r="JL336" s="538"/>
      <c r="JM336" s="402"/>
      <c r="JN336" s="2"/>
      <c r="JO336" s="536">
        <f t="shared" ref="JO336:JR336" si="4284">SUM(JO334:JO335)</f>
        <v>0</v>
      </c>
      <c r="JP336" s="539">
        <f t="shared" si="4284"/>
        <v>0</v>
      </c>
      <c r="JQ336" s="536">
        <f t="shared" si="4284"/>
        <v>0</v>
      </c>
      <c r="JR336" s="536">
        <f t="shared" si="4284"/>
        <v>0</v>
      </c>
      <c r="JS336" s="537"/>
      <c r="JT336" s="538"/>
      <c r="JU336" s="402"/>
      <c r="JV336" s="2"/>
      <c r="JW336" s="536">
        <f t="shared" ref="JW336:JZ336" si="4285">SUM(JW334:JW335)</f>
        <v>0</v>
      </c>
      <c r="JX336" s="539">
        <f t="shared" si="4285"/>
        <v>0</v>
      </c>
      <c r="JY336" s="536">
        <f t="shared" si="4285"/>
        <v>0</v>
      </c>
      <c r="JZ336" s="536">
        <f t="shared" si="4285"/>
        <v>0</v>
      </c>
      <c r="KA336" s="537"/>
      <c r="KB336" s="538"/>
      <c r="KC336" s="402"/>
      <c r="KD336" s="2"/>
      <c r="KE336" s="536">
        <f t="shared" ref="KE336:KH336" si="4286">SUM(KE334:KE335)</f>
        <v>0</v>
      </c>
      <c r="KF336" s="539">
        <f t="shared" si="4286"/>
        <v>0</v>
      </c>
      <c r="KG336" s="536">
        <f t="shared" si="4286"/>
        <v>0</v>
      </c>
      <c r="KH336" s="536">
        <f t="shared" si="4286"/>
        <v>0</v>
      </c>
      <c r="KI336" s="537"/>
      <c r="KJ336" s="538"/>
      <c r="KK336" s="402"/>
      <c r="KL336" s="2"/>
      <c r="KM336" s="536">
        <f t="shared" ref="KM336:KP336" si="4287">SUM(KM334:KM335)</f>
        <v>0</v>
      </c>
      <c r="KN336" s="539">
        <f t="shared" si="4287"/>
        <v>0</v>
      </c>
      <c r="KO336" s="536">
        <f t="shared" si="4287"/>
        <v>0</v>
      </c>
      <c r="KP336" s="536">
        <f t="shared" si="4287"/>
        <v>0</v>
      </c>
      <c r="KQ336" s="537"/>
      <c r="KR336" s="538"/>
      <c r="KS336" s="402"/>
      <c r="KT336" s="2"/>
      <c r="KU336" s="536">
        <f t="shared" ref="KU336:KX336" si="4288">SUM(KU334:KU335)</f>
        <v>0</v>
      </c>
      <c r="KV336" s="539">
        <f t="shared" si="4288"/>
        <v>0</v>
      </c>
      <c r="KW336" s="536">
        <f t="shared" si="4288"/>
        <v>0</v>
      </c>
      <c r="KX336" s="536">
        <f t="shared" si="4288"/>
        <v>0</v>
      </c>
      <c r="KY336" s="537"/>
      <c r="KZ336" s="538"/>
      <c r="LA336" s="402"/>
      <c r="LB336" s="2"/>
      <c r="LC336" s="536">
        <f t="shared" ref="LC336:LF336" si="4289">SUM(LC334:LC335)</f>
        <v>0</v>
      </c>
      <c r="LD336" s="539">
        <f t="shared" si="4289"/>
        <v>0</v>
      </c>
      <c r="LE336" s="536">
        <f t="shared" si="4289"/>
        <v>0</v>
      </c>
      <c r="LF336" s="536">
        <f t="shared" si="4289"/>
        <v>0</v>
      </c>
      <c r="LG336" s="537"/>
      <c r="LH336" s="538"/>
      <c r="LI336" s="402"/>
      <c r="LJ336" s="2"/>
      <c r="LK336" s="536">
        <f t="shared" ref="LK336:LN336" si="4290">SUM(LK334:LK335)</f>
        <v>0</v>
      </c>
      <c r="LL336" s="539">
        <f t="shared" si="4290"/>
        <v>0</v>
      </c>
      <c r="LM336" s="536">
        <f t="shared" si="4290"/>
        <v>0</v>
      </c>
      <c r="LN336" s="536">
        <f t="shared" si="4290"/>
        <v>0</v>
      </c>
      <c r="LO336" s="537"/>
      <c r="LP336" s="538"/>
      <c r="LQ336" s="402"/>
      <c r="LR336" s="2"/>
      <c r="LS336" s="536">
        <f t="shared" ref="LS336:LV336" si="4291">SUM(LS334:LS335)</f>
        <v>0</v>
      </c>
      <c r="LT336" s="539">
        <f t="shared" si="4291"/>
        <v>0</v>
      </c>
      <c r="LU336" s="536">
        <f t="shared" si="4291"/>
        <v>0</v>
      </c>
      <c r="LV336" s="536">
        <f t="shared" si="4291"/>
        <v>0</v>
      </c>
      <c r="LW336" s="537"/>
      <c r="LX336" s="538"/>
      <c r="LY336" s="402"/>
      <c r="LZ336" s="2"/>
      <c r="MA336" s="536">
        <f t="shared" ref="MA336:MD336" si="4292">SUM(MA334:MA335)</f>
        <v>0</v>
      </c>
      <c r="MB336" s="539">
        <f t="shared" si="4292"/>
        <v>0</v>
      </c>
      <c r="MC336" s="536">
        <f t="shared" si="4292"/>
        <v>0</v>
      </c>
      <c r="MD336" s="536">
        <f t="shared" si="4292"/>
        <v>0</v>
      </c>
      <c r="ME336" s="537"/>
      <c r="MF336" s="538"/>
      <c r="MG336" s="402"/>
      <c r="MH336" s="2"/>
      <c r="MI336" s="536">
        <f t="shared" ref="MI336:ML336" si="4293">SUM(MI334:MI335)</f>
        <v>0</v>
      </c>
      <c r="MJ336" s="539">
        <f t="shared" si="4293"/>
        <v>0</v>
      </c>
      <c r="MK336" s="536">
        <f t="shared" si="4293"/>
        <v>0</v>
      </c>
      <c r="ML336" s="536">
        <f t="shared" si="4293"/>
        <v>0</v>
      </c>
      <c r="MM336" s="537"/>
      <c r="MN336" s="538"/>
      <c r="MO336" s="402"/>
      <c r="MP336" s="2"/>
      <c r="MQ336" s="536">
        <f t="shared" ref="MQ336:MT336" si="4294">SUM(MQ334:MQ335)</f>
        <v>0</v>
      </c>
      <c r="MR336" s="539">
        <f t="shared" si="4294"/>
        <v>0</v>
      </c>
      <c r="MS336" s="536">
        <f t="shared" si="4294"/>
        <v>0</v>
      </c>
      <c r="MT336" s="536">
        <f t="shared" si="4294"/>
        <v>0</v>
      </c>
      <c r="MU336" s="537"/>
      <c r="MV336" s="538"/>
      <c r="MW336" s="402"/>
      <c r="MX336" s="2"/>
      <c r="MY336" s="536">
        <f t="shared" ref="MY336:NB336" si="4295">SUM(MY334:MY335)</f>
        <v>0</v>
      </c>
      <c r="MZ336" s="539">
        <f t="shared" si="4295"/>
        <v>0</v>
      </c>
      <c r="NA336" s="536">
        <f t="shared" si="4295"/>
        <v>0</v>
      </c>
      <c r="NB336" s="536">
        <f t="shared" si="4295"/>
        <v>0</v>
      </c>
      <c r="NC336" s="537"/>
      <c r="ND336" s="538"/>
      <c r="NE336" s="402"/>
      <c r="NF336" s="2"/>
      <c r="NG336" s="536">
        <f t="shared" ref="NG336:NJ336" si="4296">SUM(NG334:NG335)</f>
        <v>0</v>
      </c>
      <c r="NH336" s="539">
        <f t="shared" si="4296"/>
        <v>0</v>
      </c>
      <c r="NI336" s="536">
        <f t="shared" si="4296"/>
        <v>0</v>
      </c>
      <c r="NJ336" s="536">
        <f t="shared" si="4296"/>
        <v>0</v>
      </c>
      <c r="NK336" s="537"/>
      <c r="NL336" s="538"/>
      <c r="NM336" s="402"/>
      <c r="NN336" s="2"/>
      <c r="NO336" s="536">
        <f t="shared" ref="NO336:NR336" si="4297">SUM(NO334:NO335)</f>
        <v>0</v>
      </c>
      <c r="NP336" s="539">
        <f t="shared" si="4297"/>
        <v>0</v>
      </c>
      <c r="NQ336" s="536">
        <f t="shared" si="4297"/>
        <v>0</v>
      </c>
      <c r="NR336" s="536">
        <f t="shared" si="4297"/>
        <v>0</v>
      </c>
      <c r="NS336" s="537"/>
      <c r="NT336" s="538"/>
      <c r="NU336" s="402"/>
      <c r="NV336" s="2"/>
      <c r="NW336" s="536">
        <f t="shared" ref="NW336:NZ336" si="4298">SUM(NW334:NW335)</f>
        <v>0</v>
      </c>
      <c r="NX336" s="539">
        <f t="shared" si="4298"/>
        <v>0</v>
      </c>
      <c r="NY336" s="536">
        <f t="shared" si="4298"/>
        <v>0</v>
      </c>
      <c r="NZ336" s="536">
        <f t="shared" si="4298"/>
        <v>0</v>
      </c>
      <c r="OA336" s="537"/>
      <c r="OB336" s="538"/>
      <c r="OC336" s="402"/>
      <c r="OD336" s="2"/>
      <c r="OE336" s="536">
        <f t="shared" ref="OE336:OH336" si="4299">SUM(OE334:OE335)</f>
        <v>0</v>
      </c>
      <c r="OF336" s="539">
        <f t="shared" si="4299"/>
        <v>0</v>
      </c>
      <c r="OG336" s="536">
        <f t="shared" si="4299"/>
        <v>0</v>
      </c>
      <c r="OH336" s="536">
        <f t="shared" si="4299"/>
        <v>0</v>
      </c>
      <c r="OI336" s="537"/>
      <c r="OJ336" s="538"/>
      <c r="OK336" s="402"/>
      <c r="OL336" s="2"/>
      <c r="OM336" s="536">
        <f t="shared" ref="OM336:OP336" si="4300">SUM(OM334:OM335)</f>
        <v>0</v>
      </c>
      <c r="ON336" s="539">
        <f t="shared" si="4300"/>
        <v>0</v>
      </c>
      <c r="OO336" s="536">
        <f t="shared" si="4300"/>
        <v>0</v>
      </c>
      <c r="OP336" s="536">
        <f t="shared" si="4300"/>
        <v>0</v>
      </c>
      <c r="OQ336" s="537"/>
      <c r="OR336" s="538"/>
      <c r="OS336" s="402"/>
      <c r="OT336" s="2"/>
      <c r="OU336" s="536">
        <f t="shared" ref="OU336:OX336" si="4301">SUM(OU334:OU335)</f>
        <v>0</v>
      </c>
      <c r="OV336" s="539">
        <f t="shared" si="4301"/>
        <v>0</v>
      </c>
      <c r="OW336" s="536">
        <f t="shared" si="4301"/>
        <v>0</v>
      </c>
      <c r="OX336" s="536">
        <f t="shared" si="4301"/>
        <v>0</v>
      </c>
      <c r="OY336" s="537"/>
      <c r="OZ336" s="538"/>
      <c r="PA336" s="402"/>
      <c r="PB336" s="2"/>
      <c r="PC336" s="536">
        <f t="shared" ref="PC336:PF336" si="4302">SUM(PC334:PC335)</f>
        <v>0</v>
      </c>
      <c r="PD336" s="539">
        <f t="shared" si="4302"/>
        <v>0</v>
      </c>
      <c r="PE336" s="536">
        <f t="shared" si="4302"/>
        <v>0</v>
      </c>
      <c r="PF336" s="536">
        <f t="shared" si="4302"/>
        <v>0</v>
      </c>
      <c r="PG336" s="537"/>
      <c r="PH336" s="538"/>
      <c r="PI336" s="402"/>
      <c r="PJ336" s="2"/>
      <c r="PK336" s="536">
        <f t="shared" ref="PK336:PN336" si="4303">SUM(PK334:PK335)</f>
        <v>0</v>
      </c>
      <c r="PL336" s="539">
        <f t="shared" si="4303"/>
        <v>0</v>
      </c>
      <c r="PM336" s="536">
        <f t="shared" si="4303"/>
        <v>0</v>
      </c>
      <c r="PN336" s="536">
        <f t="shared" si="4303"/>
        <v>0</v>
      </c>
      <c r="PO336" s="537"/>
      <c r="PP336" s="538"/>
      <c r="PQ336" s="402"/>
      <c r="PR336" s="2"/>
      <c r="PS336" s="536">
        <f t="shared" ref="PS336:PV336" si="4304">SUM(PS334:PS335)</f>
        <v>0</v>
      </c>
      <c r="PT336" s="539">
        <f t="shared" si="4304"/>
        <v>0</v>
      </c>
      <c r="PU336" s="536">
        <f t="shared" si="4304"/>
        <v>0</v>
      </c>
      <c r="PV336" s="536">
        <f t="shared" si="4304"/>
        <v>0</v>
      </c>
      <c r="PW336" s="537"/>
      <c r="PX336" s="538"/>
      <c r="PY336" s="402"/>
      <c r="PZ336" s="2"/>
      <c r="QA336" s="536">
        <f t="shared" ref="QA336:QD336" si="4305">SUM(QA334:QA335)</f>
        <v>0</v>
      </c>
      <c r="QB336" s="539">
        <f t="shared" si="4305"/>
        <v>0</v>
      </c>
      <c r="QC336" s="536">
        <f t="shared" si="4305"/>
        <v>0</v>
      </c>
      <c r="QD336" s="536">
        <f t="shared" si="4305"/>
        <v>0</v>
      </c>
      <c r="QE336" s="537"/>
      <c r="QF336" s="538"/>
      <c r="QG336" s="402"/>
      <c r="QH336" s="2"/>
      <c r="QI336" s="536">
        <f t="shared" ref="QI336:QL336" si="4306">SUM(QI334:QI335)</f>
        <v>0</v>
      </c>
      <c r="QJ336" s="539">
        <f t="shared" si="4306"/>
        <v>0</v>
      </c>
      <c r="QK336" s="536">
        <f t="shared" si="4306"/>
        <v>0</v>
      </c>
      <c r="QL336" s="536">
        <f t="shared" si="4306"/>
        <v>0</v>
      </c>
      <c r="QM336" s="537"/>
      <c r="QN336" s="538"/>
      <c r="QO336" s="402"/>
      <c r="QP336" s="2"/>
      <c r="QQ336" s="536">
        <f t="shared" ref="QQ336:QT336" si="4307">SUM(QQ334:QQ335)</f>
        <v>0</v>
      </c>
      <c r="QR336" s="539">
        <f t="shared" si="4307"/>
        <v>0</v>
      </c>
      <c r="QS336" s="536">
        <f t="shared" si="4307"/>
        <v>0</v>
      </c>
      <c r="QT336" s="536">
        <f t="shared" si="4307"/>
        <v>0</v>
      </c>
      <c r="QU336" s="537"/>
      <c r="QV336" s="538"/>
      <c r="QW336" s="402"/>
      <c r="QX336" s="2"/>
      <c r="QY336" s="536">
        <f t="shared" ref="QY336:RB336" si="4308">SUM(QY334:QY335)</f>
        <v>0</v>
      </c>
      <c r="QZ336" s="539">
        <f t="shared" si="4308"/>
        <v>0</v>
      </c>
      <c r="RA336" s="536">
        <f t="shared" si="4308"/>
        <v>0</v>
      </c>
      <c r="RB336" s="536">
        <f t="shared" si="4308"/>
        <v>0</v>
      </c>
      <c r="RC336" s="537"/>
      <c r="RD336" s="538"/>
      <c r="RE336" s="402"/>
      <c r="RF336" s="2"/>
      <c r="RG336" s="536">
        <f t="shared" ref="RG336:RJ336" si="4309">SUM(RG334:RG335)</f>
        <v>0</v>
      </c>
      <c r="RH336" s="539">
        <f t="shared" si="4309"/>
        <v>0</v>
      </c>
      <c r="RI336" s="536">
        <f t="shared" si="4309"/>
        <v>0</v>
      </c>
      <c r="RJ336" s="536">
        <f t="shared" si="4309"/>
        <v>0</v>
      </c>
      <c r="RK336" s="537"/>
      <c r="RL336" s="538"/>
      <c r="RM336" s="402"/>
      <c r="RN336" s="2"/>
      <c r="RO336" s="536">
        <f t="shared" ref="RO336:RR336" si="4310">SUM(RO334:RO335)</f>
        <v>0</v>
      </c>
      <c r="RP336" s="539">
        <f t="shared" si="4310"/>
        <v>0</v>
      </c>
      <c r="RQ336" s="536">
        <f t="shared" si="4310"/>
        <v>0</v>
      </c>
      <c r="RR336" s="536">
        <f t="shared" si="4310"/>
        <v>0</v>
      </c>
      <c r="RS336" s="537"/>
      <c r="RT336" s="538"/>
      <c r="RU336" s="402"/>
      <c r="RV336" s="2"/>
      <c r="RW336" s="536">
        <f t="shared" ref="RW336:RZ336" si="4311">SUM(RW334:RW335)</f>
        <v>0</v>
      </c>
      <c r="RX336" s="539">
        <f t="shared" si="4311"/>
        <v>0</v>
      </c>
      <c r="RY336" s="536">
        <f t="shared" si="4311"/>
        <v>0</v>
      </c>
      <c r="RZ336" s="536">
        <f t="shared" si="4311"/>
        <v>0</v>
      </c>
      <c r="SA336" s="537"/>
      <c r="SB336" s="538"/>
      <c r="SC336" s="402"/>
      <c r="SD336" s="2"/>
      <c r="SE336" s="536">
        <f t="shared" ref="SE336:SH336" si="4312">SUM(SE334:SE335)</f>
        <v>0</v>
      </c>
      <c r="SF336" s="539">
        <f t="shared" si="4312"/>
        <v>0</v>
      </c>
      <c r="SG336" s="536">
        <f t="shared" si="4312"/>
        <v>0</v>
      </c>
      <c r="SH336" s="536">
        <f t="shared" si="4312"/>
        <v>0</v>
      </c>
      <c r="SI336" s="537"/>
      <c r="SJ336" s="538"/>
      <c r="SK336" s="402"/>
      <c r="SL336" s="2"/>
      <c r="SM336" s="536">
        <f t="shared" ref="SM336:SP336" si="4313">SUM(SM334:SM335)</f>
        <v>0</v>
      </c>
      <c r="SN336" s="539">
        <f t="shared" si="4313"/>
        <v>0</v>
      </c>
      <c r="SO336" s="536">
        <f t="shared" si="4313"/>
        <v>0</v>
      </c>
      <c r="SP336" s="536">
        <f t="shared" si="4313"/>
        <v>0</v>
      </c>
      <c r="SQ336" s="537"/>
      <c r="SR336" s="538"/>
      <c r="SS336" s="402"/>
      <c r="ST336" s="2"/>
      <c r="SU336" s="536">
        <f t="shared" ref="SU336:SX336" si="4314">SUM(SU334:SU335)</f>
        <v>0</v>
      </c>
      <c r="SV336" s="539">
        <f t="shared" si="4314"/>
        <v>0</v>
      </c>
      <c r="SW336" s="536">
        <f t="shared" si="4314"/>
        <v>0</v>
      </c>
      <c r="SX336" s="536">
        <f t="shared" si="4314"/>
        <v>0</v>
      </c>
      <c r="SY336" s="537"/>
      <c r="SZ336" s="538"/>
      <c r="TA336" s="402"/>
      <c r="TB336" s="2"/>
      <c r="TC336" s="536">
        <f t="shared" ref="TC336:TF336" si="4315">SUM(TC334:TC335)</f>
        <v>0</v>
      </c>
      <c r="TD336" s="539">
        <f t="shared" si="4315"/>
        <v>0</v>
      </c>
      <c r="TE336" s="536">
        <f t="shared" si="4315"/>
        <v>0</v>
      </c>
      <c r="TF336" s="536">
        <f t="shared" si="4315"/>
        <v>0</v>
      </c>
      <c r="TG336" s="537"/>
      <c r="TH336" s="538"/>
      <c r="TI336" s="402"/>
      <c r="TJ336" s="2"/>
      <c r="TK336" s="536">
        <f t="shared" ref="TK336:TN336" si="4316">SUM(TK334:TK335)</f>
        <v>0</v>
      </c>
      <c r="TL336" s="539">
        <f t="shared" si="4316"/>
        <v>0</v>
      </c>
      <c r="TM336" s="536">
        <f t="shared" si="4316"/>
        <v>0</v>
      </c>
      <c r="TN336" s="536">
        <f t="shared" si="4316"/>
        <v>0</v>
      </c>
      <c r="TO336" s="537"/>
      <c r="TP336" s="538"/>
      <c r="TQ336" s="402"/>
      <c r="TR336" s="2"/>
      <c r="TS336" s="536">
        <f t="shared" ref="TS336:TV336" si="4317">SUM(TS334:TS335)</f>
        <v>0</v>
      </c>
      <c r="TT336" s="539">
        <f t="shared" si="4317"/>
        <v>0</v>
      </c>
      <c r="TU336" s="536">
        <f t="shared" si="4317"/>
        <v>0</v>
      </c>
      <c r="TV336" s="536">
        <f t="shared" si="4317"/>
        <v>0</v>
      </c>
      <c r="TW336" s="537"/>
      <c r="TX336" s="538"/>
      <c r="TY336" s="402"/>
      <c r="TZ336" s="2"/>
      <c r="UA336" s="536">
        <f t="shared" ref="UA336:UD336" si="4318">SUM(UA334:UA335)</f>
        <v>0</v>
      </c>
      <c r="UB336" s="539">
        <f t="shared" si="4318"/>
        <v>0</v>
      </c>
      <c r="UC336" s="536">
        <f t="shared" si="4318"/>
        <v>0</v>
      </c>
      <c r="UD336" s="536">
        <f t="shared" si="4318"/>
        <v>0</v>
      </c>
      <c r="UE336" s="537"/>
      <c r="UF336" s="538"/>
      <c r="UG336" s="402"/>
      <c r="UH336" s="2"/>
      <c r="UI336" s="536">
        <f t="shared" ref="UI336:UL336" si="4319">SUM(UI334:UI335)</f>
        <v>0</v>
      </c>
      <c r="UJ336" s="539">
        <f t="shared" si="4319"/>
        <v>0</v>
      </c>
      <c r="UK336" s="536">
        <f t="shared" si="4319"/>
        <v>0</v>
      </c>
      <c r="UL336" s="536">
        <f t="shared" si="4319"/>
        <v>0</v>
      </c>
      <c r="UM336" s="537"/>
      <c r="UN336" s="538"/>
      <c r="UO336" s="402"/>
      <c r="UP336" s="2"/>
      <c r="UQ336" s="536">
        <f t="shared" ref="UQ336:UT336" si="4320">SUM(UQ334:UQ335)</f>
        <v>0</v>
      </c>
      <c r="UR336" s="539">
        <f t="shared" si="4320"/>
        <v>0</v>
      </c>
      <c r="US336" s="536">
        <f t="shared" si="4320"/>
        <v>0</v>
      </c>
      <c r="UT336" s="536">
        <f t="shared" si="4320"/>
        <v>0</v>
      </c>
      <c r="UU336" s="537"/>
      <c r="UV336" s="538"/>
      <c r="UW336" s="402"/>
      <c r="UX336" s="2"/>
      <c r="UY336" s="536">
        <f t="shared" ref="UY336:VB336" si="4321">SUM(UY334:UY335)</f>
        <v>0</v>
      </c>
      <c r="UZ336" s="539">
        <f t="shared" si="4321"/>
        <v>0</v>
      </c>
      <c r="VA336" s="536">
        <f t="shared" si="4321"/>
        <v>0</v>
      </c>
      <c r="VB336" s="536">
        <f t="shared" si="4321"/>
        <v>0</v>
      </c>
      <c r="VC336" s="537"/>
      <c r="VD336" s="538"/>
      <c r="VE336" s="402"/>
      <c r="VF336" s="2"/>
      <c r="VG336" s="536">
        <f t="shared" ref="VG336:VJ336" si="4322">SUM(VG334:VG335)</f>
        <v>0</v>
      </c>
      <c r="VH336" s="539">
        <f t="shared" si="4322"/>
        <v>0</v>
      </c>
      <c r="VI336" s="536">
        <f t="shared" si="4322"/>
        <v>0</v>
      </c>
      <c r="VJ336" s="536">
        <f t="shared" si="4322"/>
        <v>0</v>
      </c>
      <c r="VK336" s="537"/>
      <c r="VL336" s="538"/>
      <c r="VM336" s="402"/>
      <c r="VN336" s="2"/>
      <c r="VO336" s="536">
        <f t="shared" ref="VO336:VR336" si="4323">SUM(VO334:VO335)</f>
        <v>0</v>
      </c>
      <c r="VP336" s="539">
        <f t="shared" si="4323"/>
        <v>0</v>
      </c>
      <c r="VQ336" s="536">
        <f t="shared" si="4323"/>
        <v>0</v>
      </c>
      <c r="VR336" s="536">
        <f t="shared" si="4323"/>
        <v>0</v>
      </c>
      <c r="VS336" s="537"/>
      <c r="VT336" s="538"/>
      <c r="VU336" s="402"/>
      <c r="VV336" s="2"/>
      <c r="VW336" s="536">
        <f t="shared" ref="VW336:VZ336" si="4324">SUM(VW334:VW335)</f>
        <v>0</v>
      </c>
      <c r="VX336" s="539">
        <f t="shared" si="4324"/>
        <v>0</v>
      </c>
      <c r="VY336" s="536">
        <f t="shared" si="4324"/>
        <v>0</v>
      </c>
      <c r="VZ336" s="536">
        <f t="shared" si="4324"/>
        <v>0</v>
      </c>
      <c r="WA336" s="537"/>
      <c r="WB336" s="538"/>
      <c r="WC336" s="402"/>
      <c r="WD336" s="2"/>
      <c r="WE336" s="536">
        <f t="shared" ref="WE336:WH336" si="4325">SUM(WE334:WE335)</f>
        <v>0</v>
      </c>
      <c r="WF336" s="539">
        <f t="shared" si="4325"/>
        <v>0</v>
      </c>
      <c r="WG336" s="536">
        <f t="shared" si="4325"/>
        <v>0</v>
      </c>
      <c r="WH336" s="536">
        <f t="shared" si="4325"/>
        <v>0</v>
      </c>
      <c r="WI336" s="537"/>
      <c r="WJ336" s="538"/>
      <c r="WK336" s="402"/>
      <c r="WL336" s="2"/>
      <c r="WM336" s="536">
        <f t="shared" ref="WM336:WP336" si="4326">SUM(WM334:WM335)</f>
        <v>0</v>
      </c>
      <c r="WN336" s="539">
        <f t="shared" si="4326"/>
        <v>0</v>
      </c>
      <c r="WO336" s="536">
        <f t="shared" si="4326"/>
        <v>0</v>
      </c>
      <c r="WP336" s="536">
        <f t="shared" si="4326"/>
        <v>0</v>
      </c>
      <c r="WQ336" s="537"/>
      <c r="WR336" s="538"/>
      <c r="WS336" s="402"/>
      <c r="WT336" s="2"/>
      <c r="WU336" s="536">
        <f t="shared" ref="WU336:WX336" si="4327">SUM(WU334:WU335)</f>
        <v>0</v>
      </c>
      <c r="WV336" s="539">
        <f t="shared" si="4327"/>
        <v>0</v>
      </c>
      <c r="WW336" s="536">
        <f t="shared" si="4327"/>
        <v>0</v>
      </c>
      <c r="WX336" s="536">
        <f t="shared" si="4327"/>
        <v>0</v>
      </c>
      <c r="WY336" s="537"/>
      <c r="WZ336" s="538"/>
      <c r="XA336" s="402"/>
      <c r="XB336" s="2"/>
      <c r="XC336" s="536">
        <f t="shared" ref="XC336:XF336" si="4328">SUM(XC334:XC335)</f>
        <v>0</v>
      </c>
      <c r="XD336" s="539">
        <f t="shared" si="4328"/>
        <v>0</v>
      </c>
      <c r="XE336" s="536">
        <f t="shared" si="4328"/>
        <v>0</v>
      </c>
      <c r="XF336" s="536">
        <f t="shared" si="4328"/>
        <v>0</v>
      </c>
      <c r="XG336" s="537"/>
      <c r="XH336" s="538"/>
      <c r="XI336" s="402"/>
      <c r="XJ336" s="2"/>
      <c r="XK336" s="536">
        <f t="shared" ref="XK336:XN336" si="4329">SUM(XK334:XK335)</f>
        <v>0</v>
      </c>
      <c r="XL336" s="539">
        <f t="shared" si="4329"/>
        <v>0</v>
      </c>
      <c r="XM336" s="536">
        <f t="shared" si="4329"/>
        <v>0</v>
      </c>
      <c r="XN336" s="536">
        <f t="shared" si="4329"/>
        <v>0</v>
      </c>
      <c r="XO336" s="537"/>
      <c r="XP336" s="538"/>
      <c r="XQ336" s="402"/>
      <c r="XR336" s="2"/>
      <c r="XS336" s="536">
        <f t="shared" ref="XS336:XV336" si="4330">SUM(XS334:XS335)</f>
        <v>0</v>
      </c>
      <c r="XT336" s="539">
        <f t="shared" si="4330"/>
        <v>0</v>
      </c>
      <c r="XU336" s="536">
        <f t="shared" si="4330"/>
        <v>0</v>
      </c>
      <c r="XV336" s="536">
        <f t="shared" si="4330"/>
        <v>0</v>
      </c>
      <c r="XW336" s="537"/>
      <c r="XX336" s="538"/>
      <c r="XY336" s="402"/>
      <c r="XZ336" s="2"/>
      <c r="YA336" s="536">
        <f t="shared" ref="YA336:YD336" si="4331">SUM(YA334:YA335)</f>
        <v>0</v>
      </c>
      <c r="YB336" s="539">
        <f t="shared" si="4331"/>
        <v>0</v>
      </c>
      <c r="YC336" s="536">
        <f t="shared" si="4331"/>
        <v>0</v>
      </c>
      <c r="YD336" s="536">
        <f t="shared" si="4331"/>
        <v>0</v>
      </c>
      <c r="YE336" s="537"/>
      <c r="YF336" s="538"/>
      <c r="YG336" s="402"/>
      <c r="YH336" s="2"/>
      <c r="YI336" s="536">
        <f t="shared" ref="YI336:YL336" si="4332">SUM(YI334:YI335)</f>
        <v>0</v>
      </c>
      <c r="YJ336" s="539">
        <f t="shared" si="4332"/>
        <v>0</v>
      </c>
      <c r="YK336" s="536">
        <f t="shared" si="4332"/>
        <v>0</v>
      </c>
      <c r="YL336" s="536">
        <f t="shared" si="4332"/>
        <v>0</v>
      </c>
      <c r="YM336" s="537"/>
      <c r="YN336" s="538"/>
      <c r="YO336" s="402"/>
      <c r="YP336" s="2"/>
      <c r="YQ336" s="536">
        <f t="shared" ref="YQ336:YT336" si="4333">SUM(YQ334:YQ335)</f>
        <v>0</v>
      </c>
      <c r="YR336" s="539">
        <f t="shared" si="4333"/>
        <v>0</v>
      </c>
      <c r="YS336" s="536">
        <f t="shared" si="4333"/>
        <v>0</v>
      </c>
      <c r="YT336" s="536">
        <f t="shared" si="4333"/>
        <v>0</v>
      </c>
      <c r="YU336" s="537"/>
      <c r="YV336" s="538"/>
      <c r="YW336" s="402"/>
      <c r="YX336" s="2"/>
      <c r="YY336" s="536">
        <f t="shared" ref="YY336:ZB336" si="4334">SUM(YY334:YY335)</f>
        <v>0</v>
      </c>
      <c r="YZ336" s="539">
        <f t="shared" si="4334"/>
        <v>0</v>
      </c>
      <c r="ZA336" s="536">
        <f t="shared" si="4334"/>
        <v>0</v>
      </c>
      <c r="ZB336" s="536">
        <f t="shared" si="4334"/>
        <v>0</v>
      </c>
      <c r="ZC336" s="537"/>
      <c r="ZD336" s="538"/>
      <c r="ZE336" s="402"/>
      <c r="ZF336" s="2"/>
      <c r="ZG336" s="536">
        <f t="shared" ref="ZG336:ZJ336" si="4335">SUM(ZG334:ZG335)</f>
        <v>0</v>
      </c>
      <c r="ZH336" s="539">
        <f t="shared" si="4335"/>
        <v>0</v>
      </c>
      <c r="ZI336" s="536">
        <f t="shared" si="4335"/>
        <v>0</v>
      </c>
      <c r="ZJ336" s="536">
        <f t="shared" si="4335"/>
        <v>0</v>
      </c>
      <c r="ZK336" s="537"/>
      <c r="ZL336" s="538"/>
      <c r="ZM336" s="402"/>
      <c r="ZN336" s="2"/>
      <c r="ZO336" s="536">
        <f t="shared" ref="ZO336:ZR336" si="4336">SUM(ZO334:ZO335)</f>
        <v>0</v>
      </c>
      <c r="ZP336" s="539">
        <f t="shared" si="4336"/>
        <v>0</v>
      </c>
      <c r="ZQ336" s="536">
        <f t="shared" si="4336"/>
        <v>0</v>
      </c>
      <c r="ZR336" s="536">
        <f t="shared" si="4336"/>
        <v>0</v>
      </c>
      <c r="ZS336" s="537"/>
      <c r="ZT336" s="538"/>
      <c r="ZU336" s="402"/>
      <c r="ZV336" s="2"/>
      <c r="ZW336" s="536">
        <f t="shared" ref="ZW336:ZZ336" si="4337">SUM(ZW334:ZW335)</f>
        <v>0</v>
      </c>
      <c r="ZX336" s="539">
        <f t="shared" si="4337"/>
        <v>0</v>
      </c>
      <c r="ZY336" s="536">
        <f t="shared" si="4337"/>
        <v>0</v>
      </c>
      <c r="ZZ336" s="536">
        <f t="shared" si="4337"/>
        <v>0</v>
      </c>
      <c r="AAA336" s="537"/>
      <c r="AAB336" s="538"/>
      <c r="AAC336" s="402"/>
      <c r="AAD336" s="2"/>
      <c r="AAE336" s="536">
        <f t="shared" ref="AAE336:AAH336" si="4338">SUM(AAE334:AAE335)</f>
        <v>0</v>
      </c>
      <c r="AAF336" s="539">
        <f t="shared" si="4338"/>
        <v>0</v>
      </c>
      <c r="AAG336" s="536">
        <f t="shared" si="4338"/>
        <v>0</v>
      </c>
      <c r="AAH336" s="536">
        <f t="shared" si="4338"/>
        <v>0</v>
      </c>
      <c r="AAI336" s="537"/>
      <c r="AAJ336" s="538"/>
      <c r="AAK336" s="402"/>
      <c r="AAL336" s="2"/>
      <c r="AAM336" s="536">
        <f t="shared" ref="AAM336:AAP336" si="4339">SUM(AAM334:AAM335)</f>
        <v>0</v>
      </c>
      <c r="AAN336" s="539">
        <f t="shared" si="4339"/>
        <v>0</v>
      </c>
      <c r="AAO336" s="536">
        <f t="shared" si="4339"/>
        <v>0</v>
      </c>
      <c r="AAP336" s="536">
        <f t="shared" si="4339"/>
        <v>0</v>
      </c>
      <c r="AAQ336" s="537"/>
      <c r="AAR336" s="538"/>
      <c r="AAS336" s="402"/>
      <c r="AAT336" s="2"/>
      <c r="AAU336" s="536">
        <f t="shared" ref="AAU336:AAX336" si="4340">SUM(AAU334:AAU335)</f>
        <v>0</v>
      </c>
      <c r="AAV336" s="539">
        <f t="shared" si="4340"/>
        <v>0</v>
      </c>
      <c r="AAW336" s="536">
        <f t="shared" si="4340"/>
        <v>0</v>
      </c>
      <c r="AAX336" s="536">
        <f t="shared" si="4340"/>
        <v>0</v>
      </c>
      <c r="AAY336" s="537"/>
      <c r="AAZ336" s="538"/>
      <c r="ABA336" s="402"/>
      <c r="ABB336" s="2"/>
      <c r="ABC336" s="536">
        <f t="shared" ref="ABC336:ABF336" si="4341">SUM(ABC334:ABC335)</f>
        <v>0</v>
      </c>
      <c r="ABD336" s="539">
        <f t="shared" si="4341"/>
        <v>0</v>
      </c>
      <c r="ABE336" s="536">
        <f t="shared" si="4341"/>
        <v>0</v>
      </c>
      <c r="ABF336" s="536">
        <f t="shared" si="4341"/>
        <v>0</v>
      </c>
      <c r="ABG336" s="537"/>
      <c r="ABH336" s="538"/>
      <c r="ABI336" s="402"/>
      <c r="ABJ336" s="2"/>
      <c r="ABK336" s="536">
        <f t="shared" ref="ABK336:ABN336" si="4342">SUM(ABK334:ABK335)</f>
        <v>0</v>
      </c>
      <c r="ABL336" s="539">
        <f t="shared" si="4342"/>
        <v>0</v>
      </c>
      <c r="ABM336" s="536">
        <f t="shared" si="4342"/>
        <v>0</v>
      </c>
      <c r="ABN336" s="536">
        <f t="shared" si="4342"/>
        <v>0</v>
      </c>
      <c r="ABO336" s="537"/>
      <c r="ABP336" s="538"/>
      <c r="ABQ336" s="402"/>
      <c r="ABR336" s="2"/>
      <c r="ABS336" s="536">
        <f t="shared" ref="ABS336:ABV336" si="4343">SUM(ABS334:ABS335)</f>
        <v>0</v>
      </c>
      <c r="ABT336" s="539">
        <f t="shared" si="4343"/>
        <v>0</v>
      </c>
      <c r="ABU336" s="536">
        <f t="shared" si="4343"/>
        <v>0</v>
      </c>
      <c r="ABV336" s="536">
        <f t="shared" si="4343"/>
        <v>0</v>
      </c>
      <c r="ABW336" s="537"/>
      <c r="ABX336" s="538"/>
      <c r="ABY336" s="402"/>
      <c r="ABZ336" s="2"/>
      <c r="ACA336" s="536">
        <f t="shared" ref="ACA336:ACD336" si="4344">SUM(ACA334:ACA335)</f>
        <v>0</v>
      </c>
      <c r="ACB336" s="539">
        <f t="shared" si="4344"/>
        <v>0</v>
      </c>
      <c r="ACC336" s="536">
        <f t="shared" si="4344"/>
        <v>0</v>
      </c>
      <c r="ACD336" s="536">
        <f t="shared" si="4344"/>
        <v>0</v>
      </c>
      <c r="ACE336" s="537"/>
      <c r="ACF336" s="538"/>
      <c r="ACG336" s="402"/>
      <c r="ACH336" s="2"/>
      <c r="ACI336" s="536">
        <f t="shared" ref="ACI336:ACL336" si="4345">SUM(ACI334:ACI335)</f>
        <v>0</v>
      </c>
      <c r="ACJ336" s="539">
        <f t="shared" si="4345"/>
        <v>0</v>
      </c>
      <c r="ACK336" s="536">
        <f t="shared" si="4345"/>
        <v>0</v>
      </c>
      <c r="ACL336" s="536">
        <f t="shared" si="4345"/>
        <v>0</v>
      </c>
      <c r="ACM336" s="537"/>
      <c r="ACN336" s="538"/>
      <c r="ACO336" s="402"/>
      <c r="ACP336" s="2"/>
      <c r="ACQ336" s="536">
        <f t="shared" ref="ACQ336:ACT336" si="4346">SUM(ACQ334:ACQ335)</f>
        <v>0</v>
      </c>
      <c r="ACR336" s="539">
        <f t="shared" si="4346"/>
        <v>0</v>
      </c>
      <c r="ACS336" s="536">
        <f t="shared" si="4346"/>
        <v>0</v>
      </c>
      <c r="ACT336" s="536">
        <f t="shared" si="4346"/>
        <v>0</v>
      </c>
      <c r="ACU336" s="537"/>
      <c r="ACV336" s="538"/>
      <c r="ACW336" s="402"/>
      <c r="ACX336" s="2"/>
      <c r="ACY336" s="536">
        <f t="shared" ref="ACY336:ADB336" si="4347">SUM(ACY334:ACY335)</f>
        <v>0</v>
      </c>
      <c r="ACZ336" s="539">
        <f t="shared" si="4347"/>
        <v>0</v>
      </c>
      <c r="ADA336" s="536">
        <f t="shared" si="4347"/>
        <v>0</v>
      </c>
      <c r="ADB336" s="536">
        <f t="shared" si="4347"/>
        <v>0</v>
      </c>
      <c r="ADC336" s="537"/>
      <c r="ADD336" s="538"/>
      <c r="ADE336" s="402"/>
      <c r="ADF336" s="2"/>
      <c r="ADG336" s="536">
        <f t="shared" ref="ADG336:ADJ336" si="4348">SUM(ADG334:ADG335)</f>
        <v>0</v>
      </c>
      <c r="ADH336" s="539">
        <f t="shared" si="4348"/>
        <v>0</v>
      </c>
      <c r="ADI336" s="536">
        <f t="shared" si="4348"/>
        <v>0</v>
      </c>
      <c r="ADJ336" s="536">
        <f t="shared" si="4348"/>
        <v>0</v>
      </c>
      <c r="ADK336" s="537"/>
      <c r="ADL336" s="538"/>
      <c r="ADM336" s="402"/>
      <c r="ADN336" s="2"/>
      <c r="ADO336" s="536">
        <f t="shared" ref="ADO336:ADR336" si="4349">SUM(ADO334:ADO335)</f>
        <v>0</v>
      </c>
      <c r="ADP336" s="539">
        <f t="shared" si="4349"/>
        <v>0</v>
      </c>
      <c r="ADQ336" s="536">
        <f t="shared" si="4349"/>
        <v>0</v>
      </c>
      <c r="ADR336" s="536">
        <f t="shared" si="4349"/>
        <v>0</v>
      </c>
      <c r="ADS336" s="537"/>
      <c r="ADT336" s="538"/>
      <c r="ADU336" s="402"/>
      <c r="ADV336" s="2"/>
      <c r="ADW336" s="536">
        <f t="shared" ref="ADW336:ADZ336" si="4350">SUM(ADW334:ADW335)</f>
        <v>0</v>
      </c>
      <c r="ADX336" s="539">
        <f t="shared" si="4350"/>
        <v>0</v>
      </c>
      <c r="ADY336" s="536">
        <f t="shared" si="4350"/>
        <v>0</v>
      </c>
      <c r="ADZ336" s="536">
        <f t="shared" si="4350"/>
        <v>0</v>
      </c>
      <c r="AEA336" s="537"/>
      <c r="AEB336" s="538"/>
      <c r="AEC336" s="402"/>
      <c r="AED336" s="2"/>
      <c r="AEE336" s="536">
        <f t="shared" ref="AEE336:AEH336" si="4351">SUM(AEE334:AEE335)</f>
        <v>0</v>
      </c>
      <c r="AEF336" s="539">
        <f t="shared" si="4351"/>
        <v>0</v>
      </c>
      <c r="AEG336" s="536">
        <f t="shared" si="4351"/>
        <v>0</v>
      </c>
      <c r="AEH336" s="536">
        <f t="shared" si="4351"/>
        <v>0</v>
      </c>
      <c r="AEI336" s="537"/>
      <c r="AEJ336" s="538"/>
      <c r="AEK336" s="402"/>
      <c r="AEL336" s="2"/>
      <c r="AEM336" s="536">
        <f t="shared" ref="AEM336:AEP336" si="4352">SUM(AEM334:AEM335)</f>
        <v>0</v>
      </c>
      <c r="AEN336" s="539">
        <f t="shared" si="4352"/>
        <v>0</v>
      </c>
      <c r="AEO336" s="536">
        <f t="shared" si="4352"/>
        <v>0</v>
      </c>
      <c r="AEP336" s="536">
        <f t="shared" si="4352"/>
        <v>0</v>
      </c>
      <c r="AEQ336" s="537"/>
      <c r="AER336" s="538"/>
      <c r="AES336" s="402"/>
      <c r="AET336" s="2"/>
      <c r="AEU336" s="536">
        <f t="shared" ref="AEU336:AEX336" si="4353">SUM(AEU334:AEU335)</f>
        <v>0</v>
      </c>
      <c r="AEV336" s="539">
        <f t="shared" si="4353"/>
        <v>0</v>
      </c>
      <c r="AEW336" s="536">
        <f t="shared" si="4353"/>
        <v>0</v>
      </c>
      <c r="AEX336" s="536">
        <f t="shared" si="4353"/>
        <v>0</v>
      </c>
      <c r="AEY336" s="537"/>
      <c r="AEZ336" s="538"/>
      <c r="AFA336" s="402"/>
      <c r="AFB336" s="2"/>
      <c r="AFC336" s="536">
        <f t="shared" ref="AFC336:AFF336" si="4354">SUM(AFC334:AFC335)</f>
        <v>0</v>
      </c>
      <c r="AFD336" s="539">
        <f t="shared" si="4354"/>
        <v>0</v>
      </c>
      <c r="AFE336" s="536">
        <f t="shared" si="4354"/>
        <v>0</v>
      </c>
      <c r="AFF336" s="536">
        <f t="shared" si="4354"/>
        <v>0</v>
      </c>
      <c r="AFG336" s="537"/>
      <c r="AFH336" s="538"/>
      <c r="AFI336" s="402"/>
      <c r="AFJ336" s="2"/>
      <c r="AFK336" s="536">
        <f t="shared" ref="AFK336:AFN336" si="4355">SUM(AFK334:AFK335)</f>
        <v>0</v>
      </c>
      <c r="AFL336" s="539">
        <f t="shared" si="4355"/>
        <v>0</v>
      </c>
      <c r="AFM336" s="536">
        <f t="shared" si="4355"/>
        <v>0</v>
      </c>
      <c r="AFN336" s="536">
        <f t="shared" si="4355"/>
        <v>0</v>
      </c>
      <c r="AFO336" s="537"/>
      <c r="AFP336" s="538"/>
      <c r="AFQ336" s="402"/>
      <c r="AFR336" s="2"/>
      <c r="AFS336" s="536">
        <f t="shared" ref="AFS336:AFV336" si="4356">SUM(AFS334:AFS335)</f>
        <v>0</v>
      </c>
      <c r="AFT336" s="539">
        <f t="shared" si="4356"/>
        <v>0</v>
      </c>
      <c r="AFU336" s="536">
        <f t="shared" si="4356"/>
        <v>0</v>
      </c>
      <c r="AFV336" s="536">
        <f t="shared" si="4356"/>
        <v>0</v>
      </c>
      <c r="AFW336" s="537"/>
      <c r="AFX336" s="538"/>
      <c r="AFY336" s="402"/>
      <c r="AFZ336" s="2"/>
      <c r="AGA336" s="536">
        <f t="shared" ref="AGA336:AGD336" si="4357">SUM(AGA334:AGA335)</f>
        <v>0</v>
      </c>
      <c r="AGB336" s="539">
        <f t="shared" si="4357"/>
        <v>0</v>
      </c>
      <c r="AGC336" s="536">
        <f t="shared" si="4357"/>
        <v>0</v>
      </c>
      <c r="AGD336" s="536">
        <f t="shared" si="4357"/>
        <v>0</v>
      </c>
      <c r="AGE336" s="537"/>
      <c r="AGF336" s="538"/>
      <c r="AGG336" s="402"/>
      <c r="AGH336" s="2"/>
      <c r="AGI336" s="536">
        <f t="shared" ref="AGI336:AGL336" si="4358">SUM(AGI334:AGI335)</f>
        <v>0</v>
      </c>
      <c r="AGJ336" s="539">
        <f t="shared" si="4358"/>
        <v>0</v>
      </c>
      <c r="AGK336" s="536">
        <f t="shared" si="4358"/>
        <v>0</v>
      </c>
      <c r="AGL336" s="536">
        <f t="shared" si="4358"/>
        <v>0</v>
      </c>
      <c r="AGM336" s="537"/>
      <c r="AGN336" s="538"/>
      <c r="AGO336" s="402"/>
      <c r="AGP336" s="2"/>
      <c r="AGQ336" s="536">
        <f t="shared" ref="AGQ336:AGT336" si="4359">SUM(AGQ334:AGQ335)</f>
        <v>0</v>
      </c>
      <c r="AGR336" s="539">
        <f t="shared" si="4359"/>
        <v>0</v>
      </c>
      <c r="AGS336" s="536">
        <f t="shared" si="4359"/>
        <v>0</v>
      </c>
      <c r="AGT336" s="536">
        <f t="shared" si="4359"/>
        <v>0</v>
      </c>
      <c r="AGU336" s="537"/>
      <c r="AGV336" s="538"/>
      <c r="AGW336" s="402"/>
      <c r="AGX336" s="2"/>
      <c r="AGY336" s="536">
        <f t="shared" ref="AGY336:AHB336" si="4360">SUM(AGY334:AGY335)</f>
        <v>0</v>
      </c>
      <c r="AGZ336" s="539">
        <f t="shared" si="4360"/>
        <v>0</v>
      </c>
      <c r="AHA336" s="536">
        <f t="shared" si="4360"/>
        <v>0</v>
      </c>
      <c r="AHB336" s="536">
        <f t="shared" si="4360"/>
        <v>0</v>
      </c>
      <c r="AHC336" s="537"/>
      <c r="AHD336" s="538"/>
      <c r="AHE336" s="402"/>
      <c r="AHF336" s="2"/>
      <c r="AHG336" s="536">
        <f t="shared" ref="AHG336:AHJ336" si="4361">SUM(AHG334:AHG335)</f>
        <v>0</v>
      </c>
      <c r="AHH336" s="539">
        <f t="shared" si="4361"/>
        <v>0</v>
      </c>
      <c r="AHI336" s="536">
        <f t="shared" si="4361"/>
        <v>0</v>
      </c>
      <c r="AHJ336" s="536">
        <f t="shared" si="4361"/>
        <v>0</v>
      </c>
      <c r="AHK336" s="537"/>
      <c r="AHL336" s="538"/>
      <c r="AHM336" s="402"/>
      <c r="AHN336" s="2"/>
      <c r="AHO336" s="536">
        <f t="shared" ref="AHO336:AHR336" si="4362">SUM(AHO334:AHO335)</f>
        <v>0</v>
      </c>
      <c r="AHP336" s="539">
        <f t="shared" si="4362"/>
        <v>0</v>
      </c>
      <c r="AHQ336" s="536">
        <f t="shared" si="4362"/>
        <v>0</v>
      </c>
      <c r="AHR336" s="536">
        <f t="shared" si="4362"/>
        <v>0</v>
      </c>
      <c r="AHS336" s="537"/>
      <c r="AHT336" s="538"/>
      <c r="AHU336" s="402"/>
      <c r="AHV336" s="2"/>
      <c r="AHW336" s="536">
        <f t="shared" ref="AHW336:AHZ336" si="4363">SUM(AHW334:AHW335)</f>
        <v>0</v>
      </c>
      <c r="AHX336" s="539">
        <f t="shared" si="4363"/>
        <v>0</v>
      </c>
      <c r="AHY336" s="536">
        <f t="shared" si="4363"/>
        <v>0</v>
      </c>
      <c r="AHZ336" s="536">
        <f t="shared" si="4363"/>
        <v>0</v>
      </c>
      <c r="AIA336" s="537"/>
      <c r="AIB336" s="538"/>
      <c r="AIC336" s="402"/>
      <c r="AID336" s="2"/>
      <c r="AIE336" s="536">
        <f t="shared" ref="AIE336:AIH336" si="4364">SUM(AIE334:AIE335)</f>
        <v>0</v>
      </c>
      <c r="AIF336" s="539">
        <f t="shared" si="4364"/>
        <v>0</v>
      </c>
      <c r="AIG336" s="536">
        <f t="shared" si="4364"/>
        <v>0</v>
      </c>
      <c r="AIH336" s="536">
        <f t="shared" si="4364"/>
        <v>0</v>
      </c>
      <c r="AII336" s="537"/>
      <c r="AIJ336" s="538"/>
      <c r="AIK336" s="402"/>
      <c r="AIL336" s="2"/>
      <c r="AIM336" s="536">
        <f t="shared" ref="AIM336:AIP336" si="4365">SUM(AIM334:AIM335)</f>
        <v>0</v>
      </c>
      <c r="AIN336" s="539">
        <f t="shared" si="4365"/>
        <v>0</v>
      </c>
      <c r="AIO336" s="536">
        <f t="shared" si="4365"/>
        <v>0</v>
      </c>
      <c r="AIP336" s="536">
        <f t="shared" si="4365"/>
        <v>0</v>
      </c>
      <c r="AIQ336" s="537"/>
      <c r="AIR336" s="538"/>
      <c r="AIS336" s="402"/>
      <c r="AIT336" s="2"/>
      <c r="AIU336" s="536">
        <f t="shared" ref="AIU336:AIX336" si="4366">SUM(AIU334:AIU335)</f>
        <v>0</v>
      </c>
      <c r="AIV336" s="539">
        <f t="shared" si="4366"/>
        <v>0</v>
      </c>
      <c r="AIW336" s="536">
        <f t="shared" si="4366"/>
        <v>0</v>
      </c>
      <c r="AIX336" s="536">
        <f t="shared" si="4366"/>
        <v>0</v>
      </c>
      <c r="AIY336" s="537"/>
      <c r="AIZ336" s="538"/>
      <c r="AJA336" s="402"/>
      <c r="AJB336" s="2"/>
      <c r="AJC336" s="536">
        <f t="shared" ref="AJC336:AJF336" si="4367">SUM(AJC334:AJC335)</f>
        <v>0</v>
      </c>
      <c r="AJD336" s="539">
        <f t="shared" si="4367"/>
        <v>0</v>
      </c>
      <c r="AJE336" s="536">
        <f t="shared" si="4367"/>
        <v>0</v>
      </c>
      <c r="AJF336" s="536">
        <f t="shared" si="4367"/>
        <v>0</v>
      </c>
      <c r="AJG336" s="537"/>
      <c r="AJH336" s="538"/>
      <c r="AJI336" s="402"/>
      <c r="AJJ336" s="2"/>
      <c r="AJK336" s="536">
        <f t="shared" ref="AJK336:AJN336" si="4368">SUM(AJK334:AJK335)</f>
        <v>0</v>
      </c>
      <c r="AJL336" s="539">
        <f t="shared" si="4368"/>
        <v>0</v>
      </c>
      <c r="AJM336" s="536">
        <f t="shared" si="4368"/>
        <v>0</v>
      </c>
      <c r="AJN336" s="536">
        <f t="shared" si="4368"/>
        <v>0</v>
      </c>
      <c r="AJO336" s="537"/>
      <c r="AJP336" s="538"/>
      <c r="AJQ336" s="402"/>
      <c r="AJR336" s="2"/>
      <c r="AJS336" s="536">
        <f t="shared" ref="AJS336:AJV336" si="4369">SUM(AJS334:AJS335)</f>
        <v>0</v>
      </c>
      <c r="AJT336" s="539">
        <f t="shared" si="4369"/>
        <v>0</v>
      </c>
      <c r="AJU336" s="536">
        <f t="shared" si="4369"/>
        <v>0</v>
      </c>
      <c r="AJV336" s="536">
        <f t="shared" si="4369"/>
        <v>0</v>
      </c>
      <c r="AJW336" s="537"/>
      <c r="AJX336" s="538"/>
      <c r="AJY336" s="402"/>
      <c r="AJZ336" s="2"/>
      <c r="AKA336" s="536">
        <f t="shared" ref="AKA336:AKD336" si="4370">SUM(AKA334:AKA335)</f>
        <v>0</v>
      </c>
      <c r="AKB336" s="539">
        <f t="shared" si="4370"/>
        <v>0</v>
      </c>
      <c r="AKC336" s="536">
        <f t="shared" si="4370"/>
        <v>0</v>
      </c>
      <c r="AKD336" s="536">
        <f t="shared" si="4370"/>
        <v>0</v>
      </c>
      <c r="AKE336" s="537"/>
      <c r="AKF336" s="538"/>
      <c r="AKG336" s="402"/>
      <c r="AKH336" s="2"/>
      <c r="AKI336" s="536">
        <f t="shared" ref="AKI336:AKL336" si="4371">SUM(AKI334:AKI335)</f>
        <v>0</v>
      </c>
      <c r="AKJ336" s="539">
        <f t="shared" si="4371"/>
        <v>0</v>
      </c>
      <c r="AKK336" s="536">
        <f t="shared" si="4371"/>
        <v>0</v>
      </c>
      <c r="AKL336" s="536">
        <f t="shared" si="4371"/>
        <v>0</v>
      </c>
      <c r="AKM336" s="537"/>
      <c r="AKN336" s="538"/>
      <c r="AKO336" s="402"/>
      <c r="AKP336" s="2"/>
      <c r="AKQ336" s="536">
        <f t="shared" ref="AKQ336:AKT336" si="4372">SUM(AKQ334:AKQ335)</f>
        <v>0</v>
      </c>
      <c r="AKR336" s="539">
        <f t="shared" si="4372"/>
        <v>0</v>
      </c>
      <c r="AKS336" s="536">
        <f t="shared" si="4372"/>
        <v>0</v>
      </c>
      <c r="AKT336" s="536">
        <f t="shared" si="4372"/>
        <v>0</v>
      </c>
      <c r="AKU336" s="537"/>
      <c r="AKV336" s="538"/>
      <c r="AKW336" s="402"/>
      <c r="AKX336" s="2"/>
      <c r="AKY336" s="536">
        <f t="shared" ref="AKY336:ALB336" si="4373">SUM(AKY334:AKY335)</f>
        <v>0</v>
      </c>
      <c r="AKZ336" s="539">
        <f t="shared" si="4373"/>
        <v>0</v>
      </c>
      <c r="ALA336" s="536">
        <f t="shared" si="4373"/>
        <v>0</v>
      </c>
      <c r="ALB336" s="536">
        <f t="shared" si="4373"/>
        <v>0</v>
      </c>
      <c r="ALC336" s="537"/>
      <c r="ALD336" s="538"/>
      <c r="ALE336" s="402"/>
      <c r="ALF336" s="2"/>
      <c r="ALG336" s="536">
        <f t="shared" ref="ALG336:ALJ336" si="4374">SUM(ALG334:ALG335)</f>
        <v>0</v>
      </c>
      <c r="ALH336" s="539">
        <f t="shared" si="4374"/>
        <v>0</v>
      </c>
      <c r="ALI336" s="536">
        <f t="shared" si="4374"/>
        <v>0</v>
      </c>
      <c r="ALJ336" s="536">
        <f t="shared" si="4374"/>
        <v>0</v>
      </c>
      <c r="ALK336" s="537"/>
      <c r="ALL336" s="538"/>
      <c r="ALM336" s="402"/>
      <c r="ALN336" s="2"/>
      <c r="ALO336" s="536">
        <f t="shared" ref="ALO336:ALR336" si="4375">SUM(ALO334:ALO335)</f>
        <v>0</v>
      </c>
      <c r="ALP336" s="539">
        <f t="shared" si="4375"/>
        <v>0</v>
      </c>
      <c r="ALQ336" s="536">
        <f t="shared" si="4375"/>
        <v>0</v>
      </c>
      <c r="ALR336" s="536">
        <f t="shared" si="4375"/>
        <v>0</v>
      </c>
      <c r="ALS336" s="537"/>
      <c r="ALT336" s="538"/>
      <c r="ALU336" s="402"/>
      <c r="ALV336" s="2"/>
      <c r="ALW336" s="536">
        <f t="shared" ref="ALW336:ALZ336" si="4376">SUM(ALW334:ALW335)</f>
        <v>0</v>
      </c>
      <c r="ALX336" s="539">
        <f t="shared" si="4376"/>
        <v>0</v>
      </c>
      <c r="ALY336" s="536">
        <f t="shared" si="4376"/>
        <v>0</v>
      </c>
      <c r="ALZ336" s="536">
        <f t="shared" si="4376"/>
        <v>0</v>
      </c>
      <c r="AMA336" s="537"/>
      <c r="AMB336" s="538"/>
      <c r="AMC336" s="402"/>
      <c r="AMD336" s="2"/>
      <c r="AME336" s="536">
        <f t="shared" ref="AME336:AMH336" si="4377">SUM(AME334:AME335)</f>
        <v>0</v>
      </c>
      <c r="AMF336" s="539">
        <f t="shared" si="4377"/>
        <v>0</v>
      </c>
      <c r="AMG336" s="536">
        <f t="shared" si="4377"/>
        <v>0</v>
      </c>
      <c r="AMH336" s="536">
        <f t="shared" si="4377"/>
        <v>0</v>
      </c>
      <c r="AMI336" s="537"/>
      <c r="AMJ336" s="538"/>
      <c r="AMK336" s="402"/>
      <c r="AML336" s="2"/>
      <c r="AMM336" s="536">
        <f t="shared" ref="AMM336:AMP336" si="4378">SUM(AMM334:AMM335)</f>
        <v>0</v>
      </c>
      <c r="AMN336" s="539">
        <f t="shared" si="4378"/>
        <v>0</v>
      </c>
      <c r="AMO336" s="536">
        <f t="shared" si="4378"/>
        <v>0</v>
      </c>
      <c r="AMP336" s="536">
        <f t="shared" si="4378"/>
        <v>0</v>
      </c>
      <c r="AMQ336" s="537"/>
      <c r="AMR336" s="538"/>
      <c r="AMS336" s="402"/>
      <c r="AMT336" s="2"/>
      <c r="AMU336" s="536">
        <f t="shared" ref="AMU336:AMX336" si="4379">SUM(AMU334:AMU335)</f>
        <v>0</v>
      </c>
      <c r="AMV336" s="539">
        <f t="shared" si="4379"/>
        <v>0</v>
      </c>
      <c r="AMW336" s="536">
        <f t="shared" si="4379"/>
        <v>0</v>
      </c>
      <c r="AMX336" s="536">
        <f t="shared" si="4379"/>
        <v>0</v>
      </c>
      <c r="AMY336" s="537"/>
      <c r="AMZ336" s="538"/>
      <c r="ANA336" s="402"/>
      <c r="ANB336" s="2"/>
      <c r="ANC336" s="536">
        <f t="shared" ref="ANC336:ANF336" si="4380">SUM(ANC334:ANC335)</f>
        <v>0</v>
      </c>
      <c r="AND336" s="539">
        <f t="shared" si="4380"/>
        <v>0</v>
      </c>
      <c r="ANE336" s="536">
        <f t="shared" si="4380"/>
        <v>0</v>
      </c>
      <c r="ANF336" s="536">
        <f t="shared" si="4380"/>
        <v>0</v>
      </c>
      <c r="ANG336" s="537"/>
      <c r="ANH336" s="538"/>
      <c r="ANI336" s="402"/>
      <c r="ANJ336" s="2"/>
      <c r="ANK336" s="536">
        <f t="shared" ref="ANK336:ANN336" si="4381">SUM(ANK334:ANK335)</f>
        <v>0</v>
      </c>
      <c r="ANL336" s="539">
        <f t="shared" si="4381"/>
        <v>0</v>
      </c>
      <c r="ANM336" s="536">
        <f t="shared" si="4381"/>
        <v>0</v>
      </c>
      <c r="ANN336" s="536">
        <f t="shared" si="4381"/>
        <v>0</v>
      </c>
      <c r="ANO336" s="537"/>
      <c r="ANP336" s="538"/>
      <c r="ANQ336" s="402"/>
      <c r="ANR336" s="2"/>
      <c r="ANS336" s="536">
        <f t="shared" ref="ANS336:ANV336" si="4382">SUM(ANS334:ANS335)</f>
        <v>0</v>
      </c>
      <c r="ANT336" s="539">
        <f t="shared" si="4382"/>
        <v>0</v>
      </c>
      <c r="ANU336" s="536">
        <f t="shared" si="4382"/>
        <v>0</v>
      </c>
      <c r="ANV336" s="536">
        <f t="shared" si="4382"/>
        <v>0</v>
      </c>
      <c r="ANW336" s="537"/>
      <c r="ANX336" s="538"/>
      <c r="ANY336" s="402"/>
      <c r="ANZ336" s="2"/>
      <c r="AOA336" s="536">
        <f t="shared" ref="AOA336:AOD336" si="4383">SUM(AOA334:AOA335)</f>
        <v>0</v>
      </c>
      <c r="AOB336" s="539">
        <f t="shared" si="4383"/>
        <v>0</v>
      </c>
      <c r="AOC336" s="536">
        <f t="shared" si="4383"/>
        <v>0</v>
      </c>
      <c r="AOD336" s="536">
        <f t="shared" si="4383"/>
        <v>0</v>
      </c>
      <c r="AOE336" s="537"/>
      <c r="AOF336" s="538"/>
      <c r="AOG336" s="402"/>
      <c r="AOH336" s="2"/>
      <c r="AOI336" s="536">
        <f t="shared" ref="AOI336:AOL336" si="4384">SUM(AOI334:AOI335)</f>
        <v>0</v>
      </c>
      <c r="AOJ336" s="539">
        <f t="shared" si="4384"/>
        <v>0</v>
      </c>
      <c r="AOK336" s="536">
        <f t="shared" si="4384"/>
        <v>0</v>
      </c>
      <c r="AOL336" s="536">
        <f t="shared" si="4384"/>
        <v>0</v>
      </c>
      <c r="AOM336" s="537"/>
      <c r="AON336" s="538"/>
      <c r="AOO336" s="402"/>
      <c r="AOP336" s="2"/>
      <c r="AOQ336" s="536">
        <f t="shared" ref="AOQ336:AOT336" si="4385">SUM(AOQ334:AOQ335)</f>
        <v>0</v>
      </c>
      <c r="AOR336" s="539">
        <f t="shared" si="4385"/>
        <v>0</v>
      </c>
      <c r="AOS336" s="536">
        <f t="shared" si="4385"/>
        <v>0</v>
      </c>
      <c r="AOT336" s="536">
        <f t="shared" si="4385"/>
        <v>0</v>
      </c>
      <c r="AOU336" s="537"/>
      <c r="AOV336" s="538"/>
      <c r="AOW336" s="402"/>
      <c r="AOX336" s="2"/>
      <c r="AOY336" s="536">
        <f t="shared" ref="AOY336:APB336" si="4386">SUM(AOY334:AOY335)</f>
        <v>0</v>
      </c>
      <c r="AOZ336" s="539">
        <f t="shared" si="4386"/>
        <v>0</v>
      </c>
      <c r="APA336" s="536">
        <f t="shared" si="4386"/>
        <v>0</v>
      </c>
      <c r="APB336" s="536">
        <f t="shared" si="4386"/>
        <v>0</v>
      </c>
      <c r="APC336" s="537"/>
      <c r="APD336" s="538"/>
      <c r="APE336" s="402"/>
      <c r="APF336" s="2"/>
      <c r="APG336" s="536">
        <f t="shared" ref="APG336:APJ336" si="4387">SUM(APG334:APG335)</f>
        <v>0</v>
      </c>
      <c r="APH336" s="539">
        <f t="shared" si="4387"/>
        <v>0</v>
      </c>
      <c r="API336" s="536">
        <f t="shared" si="4387"/>
        <v>0</v>
      </c>
      <c r="APJ336" s="536">
        <f t="shared" si="4387"/>
        <v>0</v>
      </c>
      <c r="APK336" s="537"/>
      <c r="APL336" s="538"/>
      <c r="APM336" s="402"/>
      <c r="APN336" s="2"/>
      <c r="APO336" s="536">
        <f t="shared" ref="APO336:APR336" si="4388">SUM(APO334:APO335)</f>
        <v>0</v>
      </c>
      <c r="APP336" s="539">
        <f t="shared" si="4388"/>
        <v>0</v>
      </c>
      <c r="APQ336" s="536">
        <f t="shared" si="4388"/>
        <v>0</v>
      </c>
      <c r="APR336" s="536">
        <f t="shared" si="4388"/>
        <v>0</v>
      </c>
      <c r="APS336" s="537"/>
      <c r="APT336" s="538"/>
      <c r="APU336" s="402"/>
      <c r="APV336" s="2"/>
      <c r="APW336" s="536">
        <f t="shared" ref="APW336:APZ336" si="4389">SUM(APW334:APW335)</f>
        <v>0</v>
      </c>
      <c r="APX336" s="539">
        <f t="shared" si="4389"/>
        <v>0</v>
      </c>
      <c r="APY336" s="536">
        <f t="shared" si="4389"/>
        <v>0</v>
      </c>
      <c r="APZ336" s="536">
        <f t="shared" si="4389"/>
        <v>0</v>
      </c>
      <c r="AQA336" s="537"/>
      <c r="AQB336" s="538"/>
      <c r="AQC336" s="402"/>
      <c r="AQD336" s="2"/>
      <c r="AQE336" s="536">
        <f t="shared" ref="AQE336:AQH336" si="4390">SUM(AQE334:AQE335)</f>
        <v>0</v>
      </c>
      <c r="AQF336" s="539">
        <f t="shared" si="4390"/>
        <v>0</v>
      </c>
      <c r="AQG336" s="536">
        <f t="shared" si="4390"/>
        <v>0</v>
      </c>
      <c r="AQH336" s="536">
        <f t="shared" si="4390"/>
        <v>0</v>
      </c>
      <c r="AQI336" s="537"/>
      <c r="AQJ336" s="538"/>
      <c r="AQK336" s="402"/>
      <c r="AQL336" s="2"/>
      <c r="AQM336" s="536">
        <f t="shared" ref="AQM336:AQP336" si="4391">SUM(AQM334:AQM335)</f>
        <v>0</v>
      </c>
      <c r="AQN336" s="539">
        <f t="shared" si="4391"/>
        <v>0</v>
      </c>
      <c r="AQO336" s="536">
        <f t="shared" si="4391"/>
        <v>0</v>
      </c>
      <c r="AQP336" s="536">
        <f t="shared" si="4391"/>
        <v>0</v>
      </c>
      <c r="AQQ336" s="537"/>
      <c r="AQR336" s="538"/>
      <c r="AQS336" s="402"/>
      <c r="AQT336" s="2"/>
      <c r="AQU336" s="536">
        <f t="shared" ref="AQU336:AQX336" si="4392">SUM(AQU334:AQU335)</f>
        <v>0</v>
      </c>
      <c r="AQV336" s="539">
        <f t="shared" si="4392"/>
        <v>0</v>
      </c>
      <c r="AQW336" s="536">
        <f t="shared" si="4392"/>
        <v>0</v>
      </c>
      <c r="AQX336" s="536">
        <f t="shared" si="4392"/>
        <v>0</v>
      </c>
      <c r="AQY336" s="537"/>
      <c r="AQZ336" s="538"/>
      <c r="ARA336" s="402"/>
      <c r="ARB336" s="2"/>
      <c r="ARC336" s="536">
        <f t="shared" ref="ARC336:ARF336" si="4393">SUM(ARC334:ARC335)</f>
        <v>0</v>
      </c>
      <c r="ARD336" s="539">
        <f t="shared" si="4393"/>
        <v>0</v>
      </c>
      <c r="ARE336" s="536">
        <f t="shared" si="4393"/>
        <v>0</v>
      </c>
      <c r="ARF336" s="536">
        <f t="shared" si="4393"/>
        <v>0</v>
      </c>
      <c r="ARG336" s="537"/>
      <c r="ARH336" s="538"/>
      <c r="ARI336" s="402"/>
      <c r="ARJ336" s="2"/>
      <c r="ARK336" s="536">
        <f t="shared" ref="ARK336:ARN336" si="4394">SUM(ARK334:ARK335)</f>
        <v>0</v>
      </c>
      <c r="ARL336" s="539">
        <f t="shared" si="4394"/>
        <v>0</v>
      </c>
      <c r="ARM336" s="536">
        <f t="shared" si="4394"/>
        <v>0</v>
      </c>
      <c r="ARN336" s="536">
        <f t="shared" si="4394"/>
        <v>0</v>
      </c>
      <c r="ARO336" s="537"/>
      <c r="ARP336" s="538"/>
      <c r="ARQ336" s="402"/>
      <c r="ARR336" s="2"/>
      <c r="ARS336" s="536">
        <f t="shared" ref="ARS336:ARV336" si="4395">SUM(ARS334:ARS335)</f>
        <v>0</v>
      </c>
      <c r="ART336" s="539">
        <f t="shared" si="4395"/>
        <v>0</v>
      </c>
      <c r="ARU336" s="536">
        <f t="shared" si="4395"/>
        <v>0</v>
      </c>
      <c r="ARV336" s="536">
        <f t="shared" si="4395"/>
        <v>0</v>
      </c>
      <c r="ARW336" s="537"/>
      <c r="ARX336" s="538"/>
      <c r="ARY336" s="402"/>
      <c r="ARZ336" s="2"/>
      <c r="ASA336" s="536">
        <f t="shared" ref="ASA336:ASD336" si="4396">SUM(ASA334:ASA335)</f>
        <v>0</v>
      </c>
      <c r="ASB336" s="539">
        <f t="shared" si="4396"/>
        <v>0</v>
      </c>
      <c r="ASC336" s="536">
        <f t="shared" si="4396"/>
        <v>0</v>
      </c>
      <c r="ASD336" s="536">
        <f t="shared" si="4396"/>
        <v>0</v>
      </c>
      <c r="ASE336" s="537"/>
      <c r="ASF336" s="538"/>
      <c r="ASG336" s="402"/>
      <c r="ASH336" s="2"/>
      <c r="ASI336" s="536">
        <f t="shared" ref="ASI336:ASL336" si="4397">SUM(ASI334:ASI335)</f>
        <v>0</v>
      </c>
      <c r="ASJ336" s="539">
        <f t="shared" si="4397"/>
        <v>0</v>
      </c>
      <c r="ASK336" s="536">
        <f t="shared" si="4397"/>
        <v>0</v>
      </c>
      <c r="ASL336" s="536">
        <f t="shared" si="4397"/>
        <v>0</v>
      </c>
      <c r="ASM336" s="537"/>
      <c r="ASN336" s="538"/>
      <c r="ASO336" s="402"/>
      <c r="ASP336" s="2"/>
      <c r="ASQ336" s="536">
        <f t="shared" ref="ASQ336:AST336" si="4398">SUM(ASQ334:ASQ335)</f>
        <v>0</v>
      </c>
      <c r="ASR336" s="539">
        <f t="shared" si="4398"/>
        <v>0</v>
      </c>
      <c r="ASS336" s="536">
        <f t="shared" si="4398"/>
        <v>0</v>
      </c>
      <c r="AST336" s="536">
        <f t="shared" si="4398"/>
        <v>0</v>
      </c>
      <c r="ASU336" s="537"/>
      <c r="ASV336" s="538"/>
      <c r="ASW336" s="402"/>
      <c r="ASX336" s="2"/>
      <c r="ASY336" s="536">
        <f t="shared" ref="ASY336:ATB336" si="4399">SUM(ASY334:ASY335)</f>
        <v>0</v>
      </c>
      <c r="ASZ336" s="539">
        <f t="shared" si="4399"/>
        <v>0</v>
      </c>
      <c r="ATA336" s="536">
        <f t="shared" si="4399"/>
        <v>0</v>
      </c>
      <c r="ATB336" s="536">
        <f t="shared" si="4399"/>
        <v>0</v>
      </c>
      <c r="ATC336" s="537"/>
      <c r="ATD336" s="538"/>
      <c r="ATE336" s="402"/>
      <c r="ATF336" s="2"/>
      <c r="ATG336" s="536">
        <f t="shared" ref="ATG336:ATJ336" si="4400">SUM(ATG334:ATG335)</f>
        <v>0</v>
      </c>
      <c r="ATH336" s="539">
        <f t="shared" si="4400"/>
        <v>0</v>
      </c>
      <c r="ATI336" s="536">
        <f t="shared" si="4400"/>
        <v>0</v>
      </c>
      <c r="ATJ336" s="536">
        <f t="shared" si="4400"/>
        <v>0</v>
      </c>
      <c r="ATK336" s="537"/>
      <c r="ATL336" s="538"/>
      <c r="ATM336" s="402"/>
      <c r="ATN336" s="2"/>
      <c r="ATO336" s="536">
        <f t="shared" ref="ATO336:ATR336" si="4401">SUM(ATO334:ATO335)</f>
        <v>0</v>
      </c>
      <c r="ATP336" s="539">
        <f t="shared" si="4401"/>
        <v>0</v>
      </c>
      <c r="ATQ336" s="536">
        <f t="shared" si="4401"/>
        <v>0</v>
      </c>
      <c r="ATR336" s="536">
        <f t="shared" si="4401"/>
        <v>0</v>
      </c>
      <c r="ATS336" s="537"/>
      <c r="ATT336" s="538"/>
      <c r="ATU336" s="402"/>
      <c r="ATV336" s="2"/>
      <c r="ATW336" s="536">
        <f t="shared" ref="ATW336:ATZ336" si="4402">SUM(ATW334:ATW335)</f>
        <v>0</v>
      </c>
      <c r="ATX336" s="539">
        <f t="shared" si="4402"/>
        <v>0</v>
      </c>
      <c r="ATY336" s="536">
        <f t="shared" si="4402"/>
        <v>0</v>
      </c>
      <c r="ATZ336" s="536">
        <f t="shared" si="4402"/>
        <v>0</v>
      </c>
      <c r="AUA336" s="537"/>
      <c r="AUB336" s="538"/>
      <c r="AUC336" s="402"/>
      <c r="AUD336" s="2"/>
      <c r="AUE336" s="536">
        <f t="shared" ref="AUE336:AUH336" si="4403">SUM(AUE334:AUE335)</f>
        <v>0</v>
      </c>
      <c r="AUF336" s="539">
        <f t="shared" si="4403"/>
        <v>0</v>
      </c>
      <c r="AUG336" s="536">
        <f t="shared" si="4403"/>
        <v>0</v>
      </c>
      <c r="AUH336" s="536">
        <f t="shared" si="4403"/>
        <v>0</v>
      </c>
      <c r="AUI336" s="537"/>
      <c r="AUJ336" s="538"/>
      <c r="AUK336" s="402"/>
      <c r="AUL336" s="2"/>
      <c r="AUM336" s="536">
        <f t="shared" ref="AUM336:AUP336" si="4404">SUM(AUM334:AUM335)</f>
        <v>0</v>
      </c>
      <c r="AUN336" s="539">
        <f t="shared" si="4404"/>
        <v>0</v>
      </c>
      <c r="AUO336" s="536">
        <f t="shared" si="4404"/>
        <v>0</v>
      </c>
      <c r="AUP336" s="536">
        <f t="shared" si="4404"/>
        <v>0</v>
      </c>
      <c r="AUQ336" s="537"/>
      <c r="AUR336" s="538"/>
      <c r="AUS336" s="402"/>
      <c r="AUT336" s="2"/>
      <c r="AUU336" s="536">
        <f t="shared" ref="AUU336:AUX336" si="4405">SUM(AUU334:AUU335)</f>
        <v>0</v>
      </c>
      <c r="AUV336" s="539">
        <f t="shared" si="4405"/>
        <v>0</v>
      </c>
      <c r="AUW336" s="536">
        <f t="shared" si="4405"/>
        <v>0</v>
      </c>
      <c r="AUX336" s="536">
        <f t="shared" si="4405"/>
        <v>0</v>
      </c>
      <c r="AUY336" s="537"/>
      <c r="AUZ336" s="538"/>
      <c r="AVA336" s="402"/>
      <c r="AVB336" s="2"/>
      <c r="AVC336" s="536">
        <f t="shared" ref="AVC336:AVF336" si="4406">SUM(AVC334:AVC335)</f>
        <v>0</v>
      </c>
      <c r="AVD336" s="539">
        <f t="shared" si="4406"/>
        <v>0</v>
      </c>
      <c r="AVE336" s="536">
        <f t="shared" si="4406"/>
        <v>0</v>
      </c>
      <c r="AVF336" s="536">
        <f t="shared" si="4406"/>
        <v>0</v>
      </c>
      <c r="AVG336" s="537"/>
      <c r="AVH336" s="538"/>
      <c r="AVI336" s="402"/>
      <c r="AVJ336" s="2"/>
      <c r="AVK336" s="536">
        <f t="shared" ref="AVK336:AVN336" si="4407">SUM(AVK334:AVK335)</f>
        <v>0</v>
      </c>
      <c r="AVL336" s="539">
        <f t="shared" si="4407"/>
        <v>0</v>
      </c>
      <c r="AVM336" s="536">
        <f t="shared" si="4407"/>
        <v>0</v>
      </c>
      <c r="AVN336" s="536">
        <f t="shared" si="4407"/>
        <v>0</v>
      </c>
      <c r="AVO336" s="537"/>
      <c r="AVP336" s="538"/>
      <c r="AVQ336" s="402"/>
      <c r="AVR336" s="2"/>
      <c r="AVS336" s="536">
        <f t="shared" ref="AVS336:AVV336" si="4408">SUM(AVS334:AVS335)</f>
        <v>0</v>
      </c>
      <c r="AVT336" s="539">
        <f t="shared" si="4408"/>
        <v>0</v>
      </c>
      <c r="AVU336" s="536">
        <f t="shared" si="4408"/>
        <v>0</v>
      </c>
      <c r="AVV336" s="536">
        <f t="shared" si="4408"/>
        <v>0</v>
      </c>
      <c r="AVW336" s="537"/>
      <c r="AVX336" s="538"/>
      <c r="AVY336" s="402"/>
      <c r="AVZ336" s="2"/>
      <c r="AWA336" s="536">
        <f t="shared" ref="AWA336:AWD336" si="4409">SUM(AWA334:AWA335)</f>
        <v>0</v>
      </c>
      <c r="AWB336" s="539">
        <f t="shared" si="4409"/>
        <v>0</v>
      </c>
      <c r="AWC336" s="536">
        <f t="shared" si="4409"/>
        <v>0</v>
      </c>
      <c r="AWD336" s="536">
        <f t="shared" si="4409"/>
        <v>0</v>
      </c>
      <c r="AWE336" s="537"/>
      <c r="AWF336" s="538"/>
      <c r="AWG336" s="402"/>
      <c r="AWH336" s="2"/>
      <c r="AWI336" s="536">
        <f t="shared" ref="AWI336:AWL336" si="4410">SUM(AWI334:AWI335)</f>
        <v>0</v>
      </c>
      <c r="AWJ336" s="539">
        <f t="shared" si="4410"/>
        <v>0</v>
      </c>
      <c r="AWK336" s="536">
        <f t="shared" si="4410"/>
        <v>0</v>
      </c>
      <c r="AWL336" s="536">
        <f t="shared" si="4410"/>
        <v>0</v>
      </c>
      <c r="AWM336" s="537"/>
      <c r="AWN336" s="538"/>
      <c r="AWO336" s="402"/>
      <c r="AWP336" s="2"/>
      <c r="AWQ336" s="536">
        <f t="shared" ref="AWQ336:AWT336" si="4411">SUM(AWQ334:AWQ335)</f>
        <v>0</v>
      </c>
      <c r="AWR336" s="539">
        <f t="shared" si="4411"/>
        <v>0</v>
      </c>
      <c r="AWS336" s="536">
        <f t="shared" si="4411"/>
        <v>0</v>
      </c>
      <c r="AWT336" s="536">
        <f t="shared" si="4411"/>
        <v>0</v>
      </c>
      <c r="AWU336" s="537"/>
      <c r="AWV336" s="538"/>
      <c r="AWW336" s="402"/>
      <c r="AWX336" s="2"/>
      <c r="AWY336" s="536">
        <f t="shared" ref="AWY336:AXB336" si="4412">SUM(AWY334:AWY335)</f>
        <v>0</v>
      </c>
      <c r="AWZ336" s="539">
        <f t="shared" si="4412"/>
        <v>0</v>
      </c>
      <c r="AXA336" s="536">
        <f t="shared" si="4412"/>
        <v>0</v>
      </c>
      <c r="AXB336" s="536">
        <f t="shared" si="4412"/>
        <v>0</v>
      </c>
      <c r="AXC336" s="537"/>
      <c r="AXD336" s="538"/>
      <c r="AXE336" s="402"/>
      <c r="AXF336" s="2"/>
      <c r="AXG336" s="536">
        <f t="shared" ref="AXG336:AXJ336" si="4413">SUM(AXG334:AXG335)</f>
        <v>0</v>
      </c>
      <c r="AXH336" s="539">
        <f t="shared" si="4413"/>
        <v>0</v>
      </c>
      <c r="AXI336" s="536">
        <f t="shared" si="4413"/>
        <v>0</v>
      </c>
      <c r="AXJ336" s="536">
        <f t="shared" si="4413"/>
        <v>0</v>
      </c>
      <c r="AXK336" s="537"/>
      <c r="AXL336" s="538"/>
      <c r="AXM336" s="402"/>
      <c r="AXN336" s="2"/>
      <c r="AXO336" s="536">
        <f t="shared" ref="AXO336:AXR336" si="4414">SUM(AXO334:AXO335)</f>
        <v>0</v>
      </c>
      <c r="AXP336" s="539">
        <f t="shared" si="4414"/>
        <v>0</v>
      </c>
      <c r="AXQ336" s="536">
        <f t="shared" si="4414"/>
        <v>0</v>
      </c>
      <c r="AXR336" s="536">
        <f t="shared" si="4414"/>
        <v>0</v>
      </c>
      <c r="AXS336" s="537"/>
      <c r="AXT336" s="538"/>
      <c r="AXU336" s="402"/>
      <c r="AXV336" s="2"/>
      <c r="AXW336" s="536">
        <f t="shared" ref="AXW336:AXZ336" si="4415">SUM(AXW334:AXW335)</f>
        <v>0</v>
      </c>
      <c r="AXX336" s="539">
        <f t="shared" si="4415"/>
        <v>0</v>
      </c>
      <c r="AXY336" s="536">
        <f t="shared" si="4415"/>
        <v>0</v>
      </c>
      <c r="AXZ336" s="536">
        <f t="shared" si="4415"/>
        <v>0</v>
      </c>
      <c r="AYA336" s="537"/>
      <c r="AYB336" s="538"/>
      <c r="AYC336" s="402"/>
      <c r="AYD336" s="2"/>
      <c r="AYE336" s="536">
        <f t="shared" ref="AYE336:AYH336" si="4416">SUM(AYE334:AYE335)</f>
        <v>0</v>
      </c>
      <c r="AYF336" s="539">
        <f t="shared" si="4416"/>
        <v>0</v>
      </c>
      <c r="AYG336" s="536">
        <f t="shared" si="4416"/>
        <v>0</v>
      </c>
      <c r="AYH336" s="536">
        <f t="shared" si="4416"/>
        <v>0</v>
      </c>
      <c r="AYI336" s="537"/>
      <c r="AYJ336" s="538"/>
      <c r="AYK336" s="402"/>
      <c r="AYL336" s="2"/>
      <c r="AYM336" s="536">
        <f t="shared" ref="AYM336:AYP336" si="4417">SUM(AYM334:AYM335)</f>
        <v>0</v>
      </c>
      <c r="AYN336" s="539">
        <f t="shared" si="4417"/>
        <v>0</v>
      </c>
      <c r="AYO336" s="536">
        <f t="shared" si="4417"/>
        <v>0</v>
      </c>
      <c r="AYP336" s="536">
        <f t="shared" si="4417"/>
        <v>0</v>
      </c>
      <c r="AYQ336" s="537"/>
      <c r="AYR336" s="538"/>
      <c r="AYS336" s="402"/>
      <c r="AYT336" s="2"/>
      <c r="AYU336" s="536">
        <f t="shared" ref="AYU336:AYX336" si="4418">SUM(AYU334:AYU335)</f>
        <v>0</v>
      </c>
      <c r="AYV336" s="539">
        <f t="shared" si="4418"/>
        <v>0</v>
      </c>
      <c r="AYW336" s="536">
        <f t="shared" si="4418"/>
        <v>0</v>
      </c>
      <c r="AYX336" s="536">
        <f t="shared" si="4418"/>
        <v>0</v>
      </c>
      <c r="AYY336" s="537"/>
      <c r="AYZ336" s="538"/>
      <c r="AZA336" s="402"/>
      <c r="AZB336" s="2"/>
      <c r="AZC336" s="536">
        <f t="shared" ref="AZC336:AZF336" si="4419">SUM(AZC334:AZC335)</f>
        <v>0</v>
      </c>
      <c r="AZD336" s="539">
        <f t="shared" si="4419"/>
        <v>0</v>
      </c>
      <c r="AZE336" s="536">
        <f t="shared" si="4419"/>
        <v>0</v>
      </c>
      <c r="AZF336" s="536">
        <f t="shared" si="4419"/>
        <v>0</v>
      </c>
      <c r="AZG336" s="537"/>
      <c r="AZH336" s="538"/>
      <c r="AZI336" s="402"/>
      <c r="AZJ336" s="2"/>
      <c r="AZK336" s="536">
        <f t="shared" ref="AZK336:AZN336" si="4420">SUM(AZK334:AZK335)</f>
        <v>0</v>
      </c>
      <c r="AZL336" s="539">
        <f t="shared" si="4420"/>
        <v>0</v>
      </c>
      <c r="AZM336" s="536">
        <f t="shared" si="4420"/>
        <v>0</v>
      </c>
      <c r="AZN336" s="536">
        <f t="shared" si="4420"/>
        <v>0</v>
      </c>
      <c r="AZO336" s="537"/>
      <c r="AZP336" s="538"/>
      <c r="AZQ336" s="402"/>
      <c r="AZR336" s="2"/>
      <c r="AZS336" s="536">
        <f t="shared" ref="AZS336:AZV336" si="4421">SUM(AZS334:AZS335)</f>
        <v>0</v>
      </c>
      <c r="AZT336" s="539">
        <f t="shared" si="4421"/>
        <v>0</v>
      </c>
      <c r="AZU336" s="536">
        <f t="shared" si="4421"/>
        <v>0</v>
      </c>
      <c r="AZV336" s="536">
        <f t="shared" si="4421"/>
        <v>0</v>
      </c>
      <c r="AZW336" s="537"/>
      <c r="AZX336" s="538"/>
      <c r="AZY336" s="402"/>
      <c r="AZZ336" s="2"/>
      <c r="BAA336" s="536">
        <f t="shared" ref="BAA336:BAD336" si="4422">SUM(BAA334:BAA335)</f>
        <v>0</v>
      </c>
      <c r="BAB336" s="539">
        <f t="shared" si="4422"/>
        <v>0</v>
      </c>
      <c r="BAC336" s="536">
        <f t="shared" si="4422"/>
        <v>0</v>
      </c>
      <c r="BAD336" s="536">
        <f t="shared" si="4422"/>
        <v>0</v>
      </c>
      <c r="BAE336" s="537"/>
      <c r="BAF336" s="538"/>
      <c r="BAG336" s="402"/>
      <c r="BAH336" s="2"/>
      <c r="BAI336" s="536">
        <f t="shared" ref="BAI336:BAL336" si="4423">SUM(BAI334:BAI335)</f>
        <v>0</v>
      </c>
      <c r="BAJ336" s="539">
        <f t="shared" si="4423"/>
        <v>0</v>
      </c>
      <c r="BAK336" s="536">
        <f t="shared" si="4423"/>
        <v>0</v>
      </c>
      <c r="BAL336" s="536">
        <f t="shared" si="4423"/>
        <v>0</v>
      </c>
      <c r="BAM336" s="537"/>
      <c r="BAN336" s="538"/>
      <c r="BAO336" s="402"/>
      <c r="BAP336" s="2"/>
      <c r="BAQ336" s="536">
        <f t="shared" ref="BAQ336:BAT336" si="4424">SUM(BAQ334:BAQ335)</f>
        <v>0</v>
      </c>
      <c r="BAR336" s="539">
        <f t="shared" si="4424"/>
        <v>0</v>
      </c>
      <c r="BAS336" s="536">
        <f t="shared" si="4424"/>
        <v>0</v>
      </c>
      <c r="BAT336" s="536">
        <f t="shared" si="4424"/>
        <v>0</v>
      </c>
      <c r="BAU336" s="537"/>
      <c r="BAV336" s="538"/>
      <c r="BAW336" s="402"/>
      <c r="BAX336" s="2"/>
      <c r="BAY336" s="536">
        <f t="shared" ref="BAY336:BBB336" si="4425">SUM(BAY334:BAY335)</f>
        <v>0</v>
      </c>
      <c r="BAZ336" s="539">
        <f t="shared" si="4425"/>
        <v>0</v>
      </c>
      <c r="BBA336" s="536">
        <f t="shared" si="4425"/>
        <v>0</v>
      </c>
      <c r="BBB336" s="536">
        <f t="shared" si="4425"/>
        <v>0</v>
      </c>
      <c r="BBC336" s="537"/>
      <c r="BBD336" s="538"/>
      <c r="BBE336" s="402"/>
      <c r="BBF336" s="2"/>
      <c r="BBG336" s="536">
        <f t="shared" ref="BBG336:BBJ336" si="4426">SUM(BBG334:BBG335)</f>
        <v>0</v>
      </c>
      <c r="BBH336" s="539">
        <f t="shared" si="4426"/>
        <v>0</v>
      </c>
      <c r="BBI336" s="536">
        <f t="shared" si="4426"/>
        <v>0</v>
      </c>
      <c r="BBJ336" s="536">
        <f t="shared" si="4426"/>
        <v>0</v>
      </c>
      <c r="BBK336" s="537"/>
      <c r="BBL336" s="538"/>
      <c r="BBM336" s="402"/>
      <c r="BBN336" s="2"/>
      <c r="BBO336" s="536">
        <f t="shared" ref="BBO336:BBR336" si="4427">SUM(BBO334:BBO335)</f>
        <v>0</v>
      </c>
      <c r="BBP336" s="539">
        <f t="shared" si="4427"/>
        <v>0</v>
      </c>
      <c r="BBQ336" s="536">
        <f t="shared" si="4427"/>
        <v>0</v>
      </c>
      <c r="BBR336" s="536">
        <f t="shared" si="4427"/>
        <v>0</v>
      </c>
      <c r="BBS336" s="537"/>
      <c r="BBT336" s="538"/>
      <c r="BBU336" s="402"/>
      <c r="BBV336" s="2"/>
      <c r="BBW336" s="536">
        <f t="shared" ref="BBW336:BBZ336" si="4428">SUM(BBW334:BBW335)</f>
        <v>0</v>
      </c>
      <c r="BBX336" s="539">
        <f t="shared" si="4428"/>
        <v>0</v>
      </c>
      <c r="BBY336" s="536">
        <f t="shared" si="4428"/>
        <v>0</v>
      </c>
      <c r="BBZ336" s="536">
        <f t="shared" si="4428"/>
        <v>0</v>
      </c>
      <c r="BCA336" s="537"/>
      <c r="BCB336" s="538"/>
      <c r="BCC336" s="402"/>
      <c r="BCD336" s="2"/>
      <c r="BCE336" s="536">
        <f t="shared" ref="BCE336:BCH336" si="4429">SUM(BCE334:BCE335)</f>
        <v>0</v>
      </c>
      <c r="BCF336" s="539">
        <f t="shared" si="4429"/>
        <v>0</v>
      </c>
      <c r="BCG336" s="536">
        <f t="shared" si="4429"/>
        <v>0</v>
      </c>
      <c r="BCH336" s="536">
        <f t="shared" si="4429"/>
        <v>0</v>
      </c>
      <c r="BCI336" s="537"/>
      <c r="BCJ336" s="538"/>
      <c r="BCK336" s="402"/>
      <c r="BCL336" s="2"/>
      <c r="BCM336" s="536">
        <f t="shared" ref="BCM336:BCP336" si="4430">SUM(BCM334:BCM335)</f>
        <v>0</v>
      </c>
      <c r="BCN336" s="539">
        <f t="shared" si="4430"/>
        <v>0</v>
      </c>
      <c r="BCO336" s="536">
        <f t="shared" si="4430"/>
        <v>0</v>
      </c>
      <c r="BCP336" s="536">
        <f t="shared" si="4430"/>
        <v>0</v>
      </c>
      <c r="BCQ336" s="537"/>
      <c r="BCR336" s="538"/>
      <c r="BCS336" s="402"/>
      <c r="BCT336" s="2"/>
      <c r="BCU336" s="536">
        <f t="shared" ref="BCU336:BCX336" si="4431">SUM(BCU334:BCU335)</f>
        <v>0</v>
      </c>
      <c r="BCV336" s="539">
        <f t="shared" si="4431"/>
        <v>0</v>
      </c>
      <c r="BCW336" s="536">
        <f t="shared" si="4431"/>
        <v>0</v>
      </c>
      <c r="BCX336" s="536">
        <f t="shared" si="4431"/>
        <v>0</v>
      </c>
      <c r="BCY336" s="537"/>
      <c r="BCZ336" s="538"/>
      <c r="BDA336" s="402"/>
      <c r="BDB336" s="2"/>
      <c r="BDC336" s="536">
        <f t="shared" ref="BDC336:BDF336" si="4432">SUM(BDC334:BDC335)</f>
        <v>0</v>
      </c>
      <c r="BDD336" s="539">
        <f t="shared" si="4432"/>
        <v>0</v>
      </c>
      <c r="BDE336" s="536">
        <f t="shared" si="4432"/>
        <v>0</v>
      </c>
      <c r="BDF336" s="536">
        <f t="shared" si="4432"/>
        <v>0</v>
      </c>
      <c r="BDG336" s="537"/>
      <c r="BDH336" s="538"/>
      <c r="BDI336" s="402"/>
      <c r="BDJ336" s="2"/>
      <c r="BDK336" s="536">
        <f t="shared" ref="BDK336:BDN336" si="4433">SUM(BDK334:BDK335)</f>
        <v>0</v>
      </c>
      <c r="BDL336" s="539">
        <f t="shared" si="4433"/>
        <v>0</v>
      </c>
      <c r="BDM336" s="536">
        <f t="shared" si="4433"/>
        <v>0</v>
      </c>
      <c r="BDN336" s="536">
        <f t="shared" si="4433"/>
        <v>0</v>
      </c>
      <c r="BDO336" s="537"/>
      <c r="BDP336" s="538"/>
      <c r="BDQ336" s="402"/>
      <c r="BDR336" s="2"/>
      <c r="BDS336" s="536">
        <f t="shared" ref="BDS336:BDV336" si="4434">SUM(BDS334:BDS335)</f>
        <v>0</v>
      </c>
      <c r="BDT336" s="539">
        <f t="shared" si="4434"/>
        <v>0</v>
      </c>
      <c r="BDU336" s="536">
        <f t="shared" si="4434"/>
        <v>0</v>
      </c>
      <c r="BDV336" s="536">
        <f t="shared" si="4434"/>
        <v>0</v>
      </c>
      <c r="BDW336" s="537"/>
      <c r="BDX336" s="538"/>
      <c r="BDY336" s="402"/>
      <c r="BDZ336" s="2"/>
      <c r="BEA336" s="536">
        <f t="shared" ref="BEA336:BED336" si="4435">SUM(BEA334:BEA335)</f>
        <v>0</v>
      </c>
      <c r="BEB336" s="539">
        <f t="shared" si="4435"/>
        <v>0</v>
      </c>
      <c r="BEC336" s="536">
        <f t="shared" si="4435"/>
        <v>0</v>
      </c>
      <c r="BED336" s="536">
        <f t="shared" si="4435"/>
        <v>0</v>
      </c>
      <c r="BEE336" s="537"/>
      <c r="BEF336" s="538"/>
      <c r="BEG336" s="402"/>
      <c r="BEH336" s="2"/>
      <c r="BEI336" s="536">
        <f t="shared" ref="BEI336:BEL336" si="4436">SUM(BEI334:BEI335)</f>
        <v>0</v>
      </c>
      <c r="BEJ336" s="539">
        <f t="shared" si="4436"/>
        <v>0</v>
      </c>
      <c r="BEK336" s="536">
        <f t="shared" si="4436"/>
        <v>0</v>
      </c>
      <c r="BEL336" s="536">
        <f t="shared" si="4436"/>
        <v>0</v>
      </c>
      <c r="BEM336" s="537"/>
      <c r="BEN336" s="538"/>
      <c r="BEO336" s="402"/>
      <c r="BEP336" s="2"/>
      <c r="BEQ336" s="536">
        <f t="shared" ref="BEQ336:BET336" si="4437">SUM(BEQ334:BEQ335)</f>
        <v>0</v>
      </c>
      <c r="BER336" s="539">
        <f t="shared" si="4437"/>
        <v>0</v>
      </c>
      <c r="BES336" s="536">
        <f t="shared" si="4437"/>
        <v>0</v>
      </c>
      <c r="BET336" s="536">
        <f t="shared" si="4437"/>
        <v>0</v>
      </c>
      <c r="BEU336" s="537"/>
      <c r="BEV336" s="538"/>
      <c r="BEW336" s="402"/>
      <c r="BEX336" s="2"/>
      <c r="BEY336" s="536">
        <f t="shared" ref="BEY336:BFB336" si="4438">SUM(BEY334:BEY335)</f>
        <v>0</v>
      </c>
      <c r="BEZ336" s="539">
        <f t="shared" si="4438"/>
        <v>0</v>
      </c>
      <c r="BFA336" s="536">
        <f t="shared" si="4438"/>
        <v>0</v>
      </c>
      <c r="BFB336" s="536">
        <f t="shared" si="4438"/>
        <v>0</v>
      </c>
      <c r="BFC336" s="537"/>
      <c r="BFD336" s="538"/>
      <c r="BFE336" s="402"/>
      <c r="BFF336" s="2"/>
      <c r="BFG336" s="536">
        <f t="shared" ref="BFG336:BFJ336" si="4439">SUM(BFG334:BFG335)</f>
        <v>0</v>
      </c>
      <c r="BFH336" s="539">
        <f t="shared" si="4439"/>
        <v>0</v>
      </c>
      <c r="BFI336" s="536">
        <f t="shared" si="4439"/>
        <v>0</v>
      </c>
      <c r="BFJ336" s="536">
        <f t="shared" si="4439"/>
        <v>0</v>
      </c>
      <c r="BFK336" s="537"/>
      <c r="BFL336" s="538"/>
      <c r="BFM336" s="402"/>
      <c r="BFN336" s="2"/>
      <c r="BFO336" s="536">
        <f t="shared" ref="BFO336:BFR336" si="4440">SUM(BFO334:BFO335)</f>
        <v>0</v>
      </c>
      <c r="BFP336" s="539">
        <f t="shared" si="4440"/>
        <v>0</v>
      </c>
      <c r="BFQ336" s="536">
        <f t="shared" si="4440"/>
        <v>0</v>
      </c>
      <c r="BFR336" s="536">
        <f t="shared" si="4440"/>
        <v>0</v>
      </c>
      <c r="BFS336" s="537"/>
      <c r="BFT336" s="538"/>
      <c r="BFU336" s="402"/>
      <c r="BFV336" s="2"/>
      <c r="BFW336" s="536">
        <f t="shared" ref="BFW336:BFZ336" si="4441">SUM(BFW334:BFW335)</f>
        <v>0</v>
      </c>
      <c r="BFX336" s="539">
        <f t="shared" si="4441"/>
        <v>0</v>
      </c>
      <c r="BFY336" s="536">
        <f t="shared" si="4441"/>
        <v>0</v>
      </c>
      <c r="BFZ336" s="536">
        <f t="shared" si="4441"/>
        <v>0</v>
      </c>
      <c r="BGA336" s="537"/>
      <c r="BGB336" s="538"/>
      <c r="BGC336" s="402"/>
      <c r="BGD336" s="2"/>
      <c r="BGE336" s="536">
        <f t="shared" ref="BGE336:BGH336" si="4442">SUM(BGE334:BGE335)</f>
        <v>0</v>
      </c>
      <c r="BGF336" s="539">
        <f t="shared" si="4442"/>
        <v>0</v>
      </c>
      <c r="BGG336" s="536">
        <f t="shared" si="4442"/>
        <v>0</v>
      </c>
      <c r="BGH336" s="536">
        <f t="shared" si="4442"/>
        <v>0</v>
      </c>
      <c r="BGI336" s="537"/>
      <c r="BGJ336" s="538"/>
      <c r="BGK336" s="402"/>
      <c r="BGL336" s="2"/>
      <c r="BGM336" s="536">
        <f t="shared" ref="BGM336:BGP336" si="4443">SUM(BGM334:BGM335)</f>
        <v>0</v>
      </c>
      <c r="BGN336" s="539">
        <f t="shared" si="4443"/>
        <v>0</v>
      </c>
      <c r="BGO336" s="536">
        <f t="shared" si="4443"/>
        <v>0</v>
      </c>
      <c r="BGP336" s="536">
        <f t="shared" si="4443"/>
        <v>0</v>
      </c>
      <c r="BGQ336" s="537"/>
      <c r="BGR336" s="538"/>
      <c r="BGS336" s="402"/>
      <c r="BGT336" s="2"/>
      <c r="BGU336" s="536">
        <f t="shared" ref="BGU336:BGX336" si="4444">SUM(BGU334:BGU335)</f>
        <v>0</v>
      </c>
      <c r="BGV336" s="539">
        <f t="shared" si="4444"/>
        <v>0</v>
      </c>
      <c r="BGW336" s="536">
        <f t="shared" si="4444"/>
        <v>0</v>
      </c>
      <c r="BGX336" s="536">
        <f t="shared" si="4444"/>
        <v>0</v>
      </c>
      <c r="BGY336" s="537"/>
      <c r="BGZ336" s="538"/>
      <c r="BHA336" s="402"/>
      <c r="BHB336" s="2"/>
      <c r="BHC336" s="536">
        <f t="shared" ref="BHC336:BHF336" si="4445">SUM(BHC334:BHC335)</f>
        <v>0</v>
      </c>
      <c r="BHD336" s="539">
        <f t="shared" si="4445"/>
        <v>0</v>
      </c>
      <c r="BHE336" s="536">
        <f t="shared" si="4445"/>
        <v>0</v>
      </c>
      <c r="BHF336" s="536">
        <f t="shared" si="4445"/>
        <v>0</v>
      </c>
      <c r="BHG336" s="537"/>
      <c r="BHH336" s="538"/>
      <c r="BHI336" s="402"/>
      <c r="BHJ336" s="2"/>
      <c r="BHK336" s="536">
        <f t="shared" ref="BHK336:BHN336" si="4446">SUM(BHK334:BHK335)</f>
        <v>0</v>
      </c>
      <c r="BHL336" s="539">
        <f t="shared" si="4446"/>
        <v>0</v>
      </c>
      <c r="BHM336" s="536">
        <f t="shared" si="4446"/>
        <v>0</v>
      </c>
      <c r="BHN336" s="536">
        <f t="shared" si="4446"/>
        <v>0</v>
      </c>
      <c r="BHO336" s="537"/>
      <c r="BHP336" s="538"/>
      <c r="BHQ336" s="402"/>
      <c r="BHR336" s="2"/>
      <c r="BHS336" s="536">
        <f t="shared" ref="BHS336:BHV336" si="4447">SUM(BHS334:BHS335)</f>
        <v>0</v>
      </c>
      <c r="BHT336" s="539">
        <f t="shared" si="4447"/>
        <v>0</v>
      </c>
      <c r="BHU336" s="536">
        <f t="shared" si="4447"/>
        <v>0</v>
      </c>
      <c r="BHV336" s="536">
        <f t="shared" si="4447"/>
        <v>0</v>
      </c>
      <c r="BHW336" s="537"/>
      <c r="BHX336" s="538"/>
      <c r="BHY336" s="402"/>
      <c r="BHZ336" s="2"/>
      <c r="BIA336" s="536">
        <f t="shared" ref="BIA336:BID336" si="4448">SUM(BIA334:BIA335)</f>
        <v>0</v>
      </c>
      <c r="BIB336" s="539">
        <f t="shared" si="4448"/>
        <v>0</v>
      </c>
      <c r="BIC336" s="536">
        <f t="shared" si="4448"/>
        <v>0</v>
      </c>
      <c r="BID336" s="536">
        <f t="shared" si="4448"/>
        <v>0</v>
      </c>
      <c r="BIE336" s="537"/>
      <c r="BIF336" s="538"/>
      <c r="BIG336" s="402"/>
      <c r="BIH336" s="2"/>
      <c r="BII336" s="536">
        <f t="shared" ref="BII336:BIL336" si="4449">SUM(BII334:BII335)</f>
        <v>0</v>
      </c>
      <c r="BIJ336" s="539">
        <f t="shared" si="4449"/>
        <v>0</v>
      </c>
      <c r="BIK336" s="536">
        <f t="shared" si="4449"/>
        <v>0</v>
      </c>
      <c r="BIL336" s="536">
        <f t="shared" si="4449"/>
        <v>0</v>
      </c>
      <c r="BIM336" s="537"/>
      <c r="BIN336" s="538"/>
      <c r="BIO336" s="402"/>
      <c r="BIP336" s="2"/>
      <c r="BIQ336" s="536">
        <f t="shared" ref="BIQ336:BIT336" si="4450">SUM(BIQ334:BIQ335)</f>
        <v>0</v>
      </c>
      <c r="BIR336" s="539">
        <f t="shared" si="4450"/>
        <v>0</v>
      </c>
      <c r="BIS336" s="536">
        <f t="shared" si="4450"/>
        <v>0</v>
      </c>
      <c r="BIT336" s="536">
        <f t="shared" si="4450"/>
        <v>0</v>
      </c>
      <c r="BIU336" s="537"/>
      <c r="BIV336" s="538"/>
      <c r="BIW336" s="402"/>
      <c r="BIX336" s="2"/>
      <c r="BIY336" s="536">
        <f t="shared" ref="BIY336:BJB336" si="4451">SUM(BIY334:BIY335)</f>
        <v>0</v>
      </c>
      <c r="BIZ336" s="539">
        <f t="shared" si="4451"/>
        <v>0</v>
      </c>
      <c r="BJA336" s="536">
        <f t="shared" si="4451"/>
        <v>0</v>
      </c>
      <c r="BJB336" s="536">
        <f t="shared" si="4451"/>
        <v>0</v>
      </c>
      <c r="BJC336" s="537"/>
      <c r="BJD336" s="538"/>
      <c r="BJE336" s="402"/>
      <c r="BJF336" s="2"/>
      <c r="BJG336" s="536">
        <f t="shared" ref="BJG336:BJJ336" si="4452">SUM(BJG334:BJG335)</f>
        <v>0</v>
      </c>
      <c r="BJH336" s="539">
        <f t="shared" si="4452"/>
        <v>0</v>
      </c>
      <c r="BJI336" s="536">
        <f t="shared" si="4452"/>
        <v>0</v>
      </c>
      <c r="BJJ336" s="536">
        <f t="shared" si="4452"/>
        <v>0</v>
      </c>
      <c r="BJK336" s="537"/>
      <c r="BJL336" s="538"/>
      <c r="BJM336" s="402"/>
      <c r="BJN336" s="2"/>
      <c r="BJO336" s="536">
        <f t="shared" ref="BJO336:BJR336" si="4453">SUM(BJO334:BJO335)</f>
        <v>0</v>
      </c>
      <c r="BJP336" s="539">
        <f t="shared" si="4453"/>
        <v>0</v>
      </c>
      <c r="BJQ336" s="536">
        <f t="shared" si="4453"/>
        <v>0</v>
      </c>
      <c r="BJR336" s="536">
        <f t="shared" si="4453"/>
        <v>0</v>
      </c>
      <c r="BJS336" s="537"/>
      <c r="BJT336" s="538"/>
      <c r="BJU336" s="402"/>
      <c r="BJV336" s="2"/>
      <c r="BJW336" s="536">
        <f t="shared" ref="BJW336:BJZ336" si="4454">SUM(BJW334:BJW335)</f>
        <v>0</v>
      </c>
      <c r="BJX336" s="539">
        <f t="shared" si="4454"/>
        <v>0</v>
      </c>
      <c r="BJY336" s="536">
        <f t="shared" si="4454"/>
        <v>0</v>
      </c>
      <c r="BJZ336" s="536">
        <f t="shared" si="4454"/>
        <v>0</v>
      </c>
      <c r="BKA336" s="537"/>
      <c r="BKB336" s="538"/>
      <c r="BKC336" s="402"/>
      <c r="BKD336" s="2"/>
      <c r="BKE336" s="536">
        <f t="shared" ref="BKE336:BKH336" si="4455">SUM(BKE334:BKE335)</f>
        <v>0</v>
      </c>
      <c r="BKF336" s="539">
        <f t="shared" si="4455"/>
        <v>0</v>
      </c>
      <c r="BKG336" s="536">
        <f t="shared" si="4455"/>
        <v>0</v>
      </c>
      <c r="BKH336" s="536">
        <f t="shared" si="4455"/>
        <v>0</v>
      </c>
      <c r="BKI336" s="537"/>
      <c r="BKJ336" s="538"/>
      <c r="BKK336" s="402"/>
      <c r="BKL336" s="2"/>
      <c r="BKM336" s="536">
        <f t="shared" ref="BKM336:BKP336" si="4456">SUM(BKM334:BKM335)</f>
        <v>0</v>
      </c>
      <c r="BKN336" s="539">
        <f t="shared" si="4456"/>
        <v>0</v>
      </c>
      <c r="BKO336" s="536">
        <f t="shared" si="4456"/>
        <v>0</v>
      </c>
      <c r="BKP336" s="536">
        <f t="shared" si="4456"/>
        <v>0</v>
      </c>
      <c r="BKQ336" s="537"/>
      <c r="BKR336" s="538"/>
      <c r="BKS336" s="402"/>
      <c r="BKT336" s="2"/>
      <c r="BKU336" s="536">
        <f t="shared" ref="BKU336:BKX336" si="4457">SUM(BKU334:BKU335)</f>
        <v>0</v>
      </c>
      <c r="BKV336" s="539">
        <f t="shared" si="4457"/>
        <v>0</v>
      </c>
      <c r="BKW336" s="536">
        <f t="shared" si="4457"/>
        <v>0</v>
      </c>
      <c r="BKX336" s="536">
        <f t="shared" si="4457"/>
        <v>0</v>
      </c>
      <c r="BKY336" s="537"/>
      <c r="BKZ336" s="538"/>
      <c r="BLA336" s="402"/>
      <c r="BLB336" s="2"/>
      <c r="BLC336" s="536">
        <f t="shared" ref="BLC336:BLF336" si="4458">SUM(BLC334:BLC335)</f>
        <v>0</v>
      </c>
      <c r="BLD336" s="539">
        <f t="shared" si="4458"/>
        <v>0</v>
      </c>
      <c r="BLE336" s="536">
        <f t="shared" si="4458"/>
        <v>0</v>
      </c>
      <c r="BLF336" s="536">
        <f t="shared" si="4458"/>
        <v>0</v>
      </c>
      <c r="BLG336" s="537"/>
      <c r="BLH336" s="538"/>
      <c r="BLI336" s="402"/>
      <c r="BLJ336" s="2"/>
      <c r="BLK336" s="536">
        <f t="shared" ref="BLK336:BLN336" si="4459">SUM(BLK334:BLK335)</f>
        <v>0</v>
      </c>
      <c r="BLL336" s="539">
        <f t="shared" si="4459"/>
        <v>0</v>
      </c>
      <c r="BLM336" s="536">
        <f t="shared" si="4459"/>
        <v>0</v>
      </c>
      <c r="BLN336" s="536">
        <f t="shared" si="4459"/>
        <v>0</v>
      </c>
      <c r="BLO336" s="537"/>
      <c r="BLP336" s="538"/>
      <c r="BLQ336" s="402"/>
      <c r="BLR336" s="2"/>
      <c r="BLS336" s="536">
        <f t="shared" ref="BLS336:BLV336" si="4460">SUM(BLS334:BLS335)</f>
        <v>0</v>
      </c>
      <c r="BLT336" s="539">
        <f t="shared" si="4460"/>
        <v>0</v>
      </c>
      <c r="BLU336" s="536">
        <f t="shared" si="4460"/>
        <v>0</v>
      </c>
      <c r="BLV336" s="536">
        <f t="shared" si="4460"/>
        <v>0</v>
      </c>
      <c r="BLW336" s="537"/>
      <c r="BLX336" s="538"/>
      <c r="BLY336" s="402"/>
      <c r="BLZ336" s="2"/>
      <c r="BMA336" s="536">
        <f t="shared" ref="BMA336:BMD336" si="4461">SUM(BMA334:BMA335)</f>
        <v>0</v>
      </c>
      <c r="BMB336" s="539">
        <f t="shared" si="4461"/>
        <v>0</v>
      </c>
      <c r="BMC336" s="536">
        <f t="shared" si="4461"/>
        <v>0</v>
      </c>
      <c r="BMD336" s="536">
        <f t="shared" si="4461"/>
        <v>0</v>
      </c>
      <c r="BME336" s="537"/>
      <c r="BMF336" s="538"/>
      <c r="BMG336" s="402"/>
      <c r="BMH336" s="2"/>
      <c r="BMI336" s="536">
        <f t="shared" ref="BMI336:BML336" si="4462">SUM(BMI334:BMI335)</f>
        <v>0</v>
      </c>
      <c r="BMJ336" s="539">
        <f t="shared" si="4462"/>
        <v>0</v>
      </c>
      <c r="BMK336" s="536">
        <f t="shared" si="4462"/>
        <v>0</v>
      </c>
      <c r="BML336" s="536">
        <f t="shared" si="4462"/>
        <v>0</v>
      </c>
      <c r="BMM336" s="537"/>
      <c r="BMN336" s="538"/>
      <c r="BMO336" s="402"/>
      <c r="BMP336" s="2"/>
      <c r="BMQ336" s="536">
        <f t="shared" ref="BMQ336:BMT336" si="4463">SUM(BMQ334:BMQ335)</f>
        <v>0</v>
      </c>
      <c r="BMR336" s="539">
        <f t="shared" si="4463"/>
        <v>0</v>
      </c>
      <c r="BMS336" s="536">
        <f t="shared" si="4463"/>
        <v>0</v>
      </c>
      <c r="BMT336" s="536">
        <f t="shared" si="4463"/>
        <v>0</v>
      </c>
      <c r="BMU336" s="537"/>
      <c r="BMV336" s="538"/>
      <c r="BMW336" s="402"/>
      <c r="BMX336" s="2"/>
      <c r="BMY336" s="536">
        <f t="shared" ref="BMY336:BNB336" si="4464">SUM(BMY334:BMY335)</f>
        <v>0</v>
      </c>
      <c r="BMZ336" s="539">
        <f t="shared" si="4464"/>
        <v>0</v>
      </c>
      <c r="BNA336" s="536">
        <f t="shared" si="4464"/>
        <v>0</v>
      </c>
      <c r="BNB336" s="536">
        <f t="shared" si="4464"/>
        <v>0</v>
      </c>
      <c r="BNC336" s="537"/>
      <c r="BND336" s="538"/>
      <c r="BNE336" s="402"/>
      <c r="BNF336" s="2"/>
      <c r="BNG336" s="536">
        <f t="shared" ref="BNG336:BNJ336" si="4465">SUM(BNG334:BNG335)</f>
        <v>0</v>
      </c>
      <c r="BNH336" s="539">
        <f t="shared" si="4465"/>
        <v>0</v>
      </c>
      <c r="BNI336" s="536">
        <f t="shared" si="4465"/>
        <v>0</v>
      </c>
      <c r="BNJ336" s="536">
        <f t="shared" si="4465"/>
        <v>0</v>
      </c>
      <c r="BNK336" s="537"/>
      <c r="BNL336" s="538"/>
      <c r="BNM336" s="402"/>
      <c r="BNN336" s="2"/>
      <c r="BNO336" s="536">
        <f t="shared" ref="BNO336:BNR336" si="4466">SUM(BNO334:BNO335)</f>
        <v>0</v>
      </c>
      <c r="BNP336" s="539">
        <f t="shared" si="4466"/>
        <v>0</v>
      </c>
      <c r="BNQ336" s="536">
        <f t="shared" si="4466"/>
        <v>0</v>
      </c>
      <c r="BNR336" s="536">
        <f t="shared" si="4466"/>
        <v>0</v>
      </c>
      <c r="BNS336" s="537"/>
      <c r="BNT336" s="538"/>
      <c r="BNU336" s="402"/>
      <c r="BNV336" s="2"/>
      <c r="BNW336" s="536">
        <f t="shared" ref="BNW336:BNZ336" si="4467">SUM(BNW334:BNW335)</f>
        <v>0</v>
      </c>
      <c r="BNX336" s="539">
        <f t="shared" si="4467"/>
        <v>0</v>
      </c>
      <c r="BNY336" s="536">
        <f t="shared" si="4467"/>
        <v>0</v>
      </c>
      <c r="BNZ336" s="536">
        <f t="shared" si="4467"/>
        <v>0</v>
      </c>
      <c r="BOA336" s="537"/>
      <c r="BOB336" s="538"/>
      <c r="BOC336" s="402"/>
      <c r="BOD336" s="2"/>
      <c r="BOE336" s="536">
        <f t="shared" ref="BOE336:BOH336" si="4468">SUM(BOE334:BOE335)</f>
        <v>0</v>
      </c>
      <c r="BOF336" s="539">
        <f t="shared" si="4468"/>
        <v>0</v>
      </c>
      <c r="BOG336" s="536">
        <f t="shared" si="4468"/>
        <v>0</v>
      </c>
      <c r="BOH336" s="536">
        <f t="shared" si="4468"/>
        <v>0</v>
      </c>
      <c r="BOI336" s="537"/>
      <c r="BOJ336" s="538"/>
      <c r="BOK336" s="402"/>
      <c r="BOL336" s="2"/>
      <c r="BOM336" s="536">
        <f t="shared" ref="BOM336:BOP336" si="4469">SUM(BOM334:BOM335)</f>
        <v>0</v>
      </c>
      <c r="BON336" s="539">
        <f t="shared" si="4469"/>
        <v>0</v>
      </c>
      <c r="BOO336" s="536">
        <f t="shared" si="4469"/>
        <v>0</v>
      </c>
      <c r="BOP336" s="536">
        <f t="shared" si="4469"/>
        <v>0</v>
      </c>
      <c r="BOQ336" s="537"/>
      <c r="BOR336" s="538"/>
      <c r="BOS336" s="402"/>
      <c r="BOT336" s="2"/>
      <c r="BOU336" s="536">
        <f t="shared" ref="BOU336:BOX336" si="4470">SUM(BOU334:BOU335)</f>
        <v>0</v>
      </c>
      <c r="BOV336" s="539">
        <f t="shared" si="4470"/>
        <v>0</v>
      </c>
      <c r="BOW336" s="536">
        <f t="shared" si="4470"/>
        <v>0</v>
      </c>
      <c r="BOX336" s="536">
        <f t="shared" si="4470"/>
        <v>0</v>
      </c>
      <c r="BOY336" s="537"/>
      <c r="BOZ336" s="538"/>
      <c r="BPA336" s="402"/>
      <c r="BPB336" s="2"/>
      <c r="BPC336" s="536">
        <f t="shared" ref="BPC336:BPF336" si="4471">SUM(BPC334:BPC335)</f>
        <v>0</v>
      </c>
      <c r="BPD336" s="539">
        <f t="shared" si="4471"/>
        <v>0</v>
      </c>
      <c r="BPE336" s="536">
        <f t="shared" si="4471"/>
        <v>0</v>
      </c>
      <c r="BPF336" s="536">
        <f t="shared" si="4471"/>
        <v>0</v>
      </c>
      <c r="BPG336" s="537"/>
      <c r="BPH336" s="538"/>
      <c r="BPI336" s="402"/>
      <c r="BPJ336" s="2"/>
      <c r="BPK336" s="536">
        <f t="shared" ref="BPK336:BPN336" si="4472">SUM(BPK334:BPK335)</f>
        <v>0</v>
      </c>
      <c r="BPL336" s="539">
        <f t="shared" si="4472"/>
        <v>0</v>
      </c>
      <c r="BPM336" s="536">
        <f t="shared" si="4472"/>
        <v>0</v>
      </c>
      <c r="BPN336" s="536">
        <f t="shared" si="4472"/>
        <v>0</v>
      </c>
      <c r="BPO336" s="537"/>
      <c r="BPP336" s="538"/>
      <c r="BPQ336" s="402"/>
      <c r="BPR336" s="2"/>
      <c r="BPS336" s="536">
        <f t="shared" ref="BPS336:BPV336" si="4473">SUM(BPS334:BPS335)</f>
        <v>0</v>
      </c>
      <c r="BPT336" s="539">
        <f t="shared" si="4473"/>
        <v>0</v>
      </c>
      <c r="BPU336" s="536">
        <f t="shared" si="4473"/>
        <v>0</v>
      </c>
      <c r="BPV336" s="536">
        <f t="shared" si="4473"/>
        <v>0</v>
      </c>
      <c r="BPW336" s="537"/>
      <c r="BPX336" s="538"/>
      <c r="BPY336" s="402"/>
      <c r="BPZ336" s="2"/>
      <c r="BQA336" s="536">
        <f t="shared" ref="BQA336:BQD336" si="4474">SUM(BQA334:BQA335)</f>
        <v>0</v>
      </c>
      <c r="BQB336" s="539">
        <f t="shared" si="4474"/>
        <v>0</v>
      </c>
      <c r="BQC336" s="536">
        <f t="shared" si="4474"/>
        <v>0</v>
      </c>
      <c r="BQD336" s="536">
        <f t="shared" si="4474"/>
        <v>0</v>
      </c>
      <c r="BQE336" s="537"/>
      <c r="BQF336" s="538"/>
      <c r="BQG336" s="402"/>
      <c r="BQH336" s="2"/>
      <c r="BQI336" s="536">
        <f t="shared" ref="BQI336:BQL336" si="4475">SUM(BQI334:BQI335)</f>
        <v>0</v>
      </c>
      <c r="BQJ336" s="539">
        <f t="shared" si="4475"/>
        <v>0</v>
      </c>
      <c r="BQK336" s="536">
        <f t="shared" si="4475"/>
        <v>0</v>
      </c>
      <c r="BQL336" s="536">
        <f t="shared" si="4475"/>
        <v>0</v>
      </c>
      <c r="BQM336" s="537"/>
      <c r="BQN336" s="538"/>
      <c r="BQO336" s="402"/>
      <c r="BQP336" s="2"/>
      <c r="BQQ336" s="536">
        <f t="shared" ref="BQQ336:BQT336" si="4476">SUM(BQQ334:BQQ335)</f>
        <v>0</v>
      </c>
      <c r="BQR336" s="539">
        <f t="shared" si="4476"/>
        <v>0</v>
      </c>
      <c r="BQS336" s="536">
        <f t="shared" si="4476"/>
        <v>0</v>
      </c>
      <c r="BQT336" s="536">
        <f t="shared" si="4476"/>
        <v>0</v>
      </c>
      <c r="BQU336" s="537"/>
      <c r="BQV336" s="538"/>
      <c r="BQW336" s="402"/>
      <c r="BQX336" s="2"/>
      <c r="BQY336" s="536">
        <f t="shared" ref="BQY336:BRB336" si="4477">SUM(BQY334:BQY335)</f>
        <v>0</v>
      </c>
      <c r="BQZ336" s="539">
        <f t="shared" si="4477"/>
        <v>0</v>
      </c>
      <c r="BRA336" s="536">
        <f t="shared" si="4477"/>
        <v>0</v>
      </c>
      <c r="BRB336" s="536">
        <f t="shared" si="4477"/>
        <v>0</v>
      </c>
      <c r="BRC336" s="537"/>
      <c r="BRD336" s="538"/>
      <c r="BRE336" s="402"/>
      <c r="BRF336" s="2"/>
      <c r="BRG336" s="536">
        <f t="shared" ref="BRG336:BRJ336" si="4478">SUM(BRG334:BRG335)</f>
        <v>0</v>
      </c>
      <c r="BRH336" s="539">
        <f t="shared" si="4478"/>
        <v>0</v>
      </c>
      <c r="BRI336" s="536">
        <f t="shared" si="4478"/>
        <v>0</v>
      </c>
      <c r="BRJ336" s="536">
        <f t="shared" si="4478"/>
        <v>0</v>
      </c>
      <c r="BRK336" s="537"/>
      <c r="BRL336" s="538"/>
      <c r="BRM336" s="402"/>
      <c r="BRN336" s="2"/>
      <c r="BRO336" s="536">
        <f t="shared" ref="BRO336:BRR336" si="4479">SUM(BRO334:BRO335)</f>
        <v>0</v>
      </c>
      <c r="BRP336" s="539">
        <f t="shared" si="4479"/>
        <v>0</v>
      </c>
      <c r="BRQ336" s="536">
        <f t="shared" si="4479"/>
        <v>0</v>
      </c>
      <c r="BRR336" s="536">
        <f t="shared" si="4479"/>
        <v>0</v>
      </c>
      <c r="BRS336" s="537"/>
      <c r="BRT336" s="538"/>
      <c r="BRU336" s="402"/>
      <c r="BRV336" s="2"/>
      <c r="BRW336" s="536">
        <f t="shared" ref="BRW336:BRZ336" si="4480">SUM(BRW334:BRW335)</f>
        <v>0</v>
      </c>
      <c r="BRX336" s="539">
        <f t="shared" si="4480"/>
        <v>0</v>
      </c>
      <c r="BRY336" s="536">
        <f t="shared" si="4480"/>
        <v>0</v>
      </c>
      <c r="BRZ336" s="536">
        <f t="shared" si="4480"/>
        <v>0</v>
      </c>
      <c r="BSA336" s="537"/>
      <c r="BSB336" s="538"/>
      <c r="BSC336" s="402"/>
      <c r="BSD336" s="2"/>
      <c r="BSE336" s="536">
        <f t="shared" ref="BSE336:BSH336" si="4481">SUM(BSE334:BSE335)</f>
        <v>0</v>
      </c>
      <c r="BSF336" s="539">
        <f t="shared" si="4481"/>
        <v>0</v>
      </c>
      <c r="BSG336" s="536">
        <f t="shared" si="4481"/>
        <v>0</v>
      </c>
      <c r="BSH336" s="536">
        <f t="shared" si="4481"/>
        <v>0</v>
      </c>
      <c r="BSI336" s="537"/>
      <c r="BSJ336" s="538"/>
      <c r="BSK336" s="402"/>
      <c r="BSL336" s="2"/>
      <c r="BSM336" s="536">
        <f t="shared" ref="BSM336:BSP336" si="4482">SUM(BSM334:BSM335)</f>
        <v>0</v>
      </c>
      <c r="BSN336" s="539">
        <f t="shared" si="4482"/>
        <v>0</v>
      </c>
      <c r="BSO336" s="536">
        <f t="shared" si="4482"/>
        <v>0</v>
      </c>
      <c r="BSP336" s="536">
        <f t="shared" si="4482"/>
        <v>0</v>
      </c>
      <c r="BSQ336" s="537"/>
      <c r="BSR336" s="538"/>
      <c r="BSS336" s="402"/>
      <c r="BST336" s="2"/>
      <c r="BSU336" s="536">
        <f t="shared" ref="BSU336:BSX336" si="4483">SUM(BSU334:BSU335)</f>
        <v>0</v>
      </c>
      <c r="BSV336" s="539">
        <f t="shared" si="4483"/>
        <v>0</v>
      </c>
      <c r="BSW336" s="536">
        <f t="shared" si="4483"/>
        <v>0</v>
      </c>
      <c r="BSX336" s="536">
        <f t="shared" si="4483"/>
        <v>0</v>
      </c>
      <c r="BSY336" s="537"/>
      <c r="BSZ336" s="538"/>
      <c r="BTA336" s="402"/>
      <c r="BTB336" s="2"/>
      <c r="BTC336" s="536">
        <f t="shared" ref="BTC336:BTF336" si="4484">SUM(BTC334:BTC335)</f>
        <v>0</v>
      </c>
      <c r="BTD336" s="539">
        <f t="shared" si="4484"/>
        <v>0</v>
      </c>
      <c r="BTE336" s="536">
        <f t="shared" si="4484"/>
        <v>0</v>
      </c>
      <c r="BTF336" s="536">
        <f t="shared" si="4484"/>
        <v>0</v>
      </c>
      <c r="BTG336" s="537"/>
      <c r="BTH336" s="538"/>
      <c r="BTI336" s="402"/>
      <c r="BTJ336" s="2"/>
      <c r="BTK336" s="536">
        <f t="shared" ref="BTK336:BTN336" si="4485">SUM(BTK334:BTK335)</f>
        <v>0</v>
      </c>
      <c r="BTL336" s="539">
        <f t="shared" si="4485"/>
        <v>0</v>
      </c>
      <c r="BTM336" s="536">
        <f t="shared" si="4485"/>
        <v>0</v>
      </c>
      <c r="BTN336" s="536">
        <f t="shared" si="4485"/>
        <v>0</v>
      </c>
      <c r="BTO336" s="537"/>
      <c r="BTP336" s="538"/>
      <c r="BTQ336" s="402"/>
      <c r="BTR336" s="2"/>
      <c r="BTS336" s="536">
        <f t="shared" ref="BTS336:BTV336" si="4486">SUM(BTS334:BTS335)</f>
        <v>0</v>
      </c>
      <c r="BTT336" s="539">
        <f t="shared" si="4486"/>
        <v>0</v>
      </c>
      <c r="BTU336" s="536">
        <f t="shared" si="4486"/>
        <v>0</v>
      </c>
      <c r="BTV336" s="536">
        <f t="shared" si="4486"/>
        <v>0</v>
      </c>
      <c r="BTW336" s="537"/>
      <c r="BTX336" s="538"/>
      <c r="BTY336" s="402"/>
      <c r="BTZ336" s="2"/>
      <c r="BUA336" s="536">
        <f t="shared" ref="BUA336:BUD336" si="4487">SUM(BUA334:BUA335)</f>
        <v>0</v>
      </c>
      <c r="BUB336" s="539">
        <f t="shared" si="4487"/>
        <v>0</v>
      </c>
      <c r="BUC336" s="536">
        <f t="shared" si="4487"/>
        <v>0</v>
      </c>
      <c r="BUD336" s="536">
        <f t="shared" si="4487"/>
        <v>0</v>
      </c>
      <c r="BUE336" s="537"/>
      <c r="BUF336" s="538"/>
      <c r="BUG336" s="402"/>
      <c r="BUH336" s="2"/>
      <c r="BUI336" s="536">
        <f t="shared" ref="BUI336:BUL336" si="4488">SUM(BUI334:BUI335)</f>
        <v>0</v>
      </c>
      <c r="BUJ336" s="539">
        <f t="shared" si="4488"/>
        <v>0</v>
      </c>
      <c r="BUK336" s="536">
        <f t="shared" si="4488"/>
        <v>0</v>
      </c>
      <c r="BUL336" s="536">
        <f t="shared" si="4488"/>
        <v>0</v>
      </c>
      <c r="BUM336" s="537"/>
      <c r="BUN336" s="538"/>
      <c r="BUO336" s="402"/>
      <c r="BUP336" s="2"/>
      <c r="BUQ336" s="536">
        <f t="shared" ref="BUQ336:BUT336" si="4489">SUM(BUQ334:BUQ335)</f>
        <v>0</v>
      </c>
      <c r="BUR336" s="539">
        <f t="shared" si="4489"/>
        <v>0</v>
      </c>
      <c r="BUS336" s="536">
        <f t="shared" si="4489"/>
        <v>0</v>
      </c>
      <c r="BUT336" s="536">
        <f t="shared" si="4489"/>
        <v>0</v>
      </c>
      <c r="BUU336" s="537"/>
      <c r="BUV336" s="538"/>
      <c r="BUW336" s="402"/>
      <c r="BUX336" s="2"/>
      <c r="BUY336" s="536">
        <f t="shared" ref="BUY336:BVB336" si="4490">SUM(BUY334:BUY335)</f>
        <v>0</v>
      </c>
      <c r="BUZ336" s="539">
        <f t="shared" si="4490"/>
        <v>0</v>
      </c>
      <c r="BVA336" s="536">
        <f t="shared" si="4490"/>
        <v>0</v>
      </c>
      <c r="BVB336" s="536">
        <f t="shared" si="4490"/>
        <v>0</v>
      </c>
      <c r="BVC336" s="537"/>
      <c r="BVD336" s="538"/>
      <c r="BVE336" s="402"/>
      <c r="BVF336" s="2"/>
      <c r="BVG336" s="536">
        <f t="shared" ref="BVG336:BVJ336" si="4491">SUM(BVG334:BVG335)</f>
        <v>0</v>
      </c>
      <c r="BVH336" s="539">
        <f t="shared" si="4491"/>
        <v>0</v>
      </c>
      <c r="BVI336" s="536">
        <f t="shared" si="4491"/>
        <v>0</v>
      </c>
      <c r="BVJ336" s="536">
        <f t="shared" si="4491"/>
        <v>0</v>
      </c>
      <c r="BVK336" s="537"/>
      <c r="BVL336" s="538"/>
      <c r="BVM336" s="402"/>
      <c r="BVN336" s="2"/>
      <c r="BVO336" s="536">
        <f t="shared" ref="BVO336:BVR336" si="4492">SUM(BVO334:BVO335)</f>
        <v>0</v>
      </c>
      <c r="BVP336" s="539">
        <f t="shared" si="4492"/>
        <v>0</v>
      </c>
      <c r="BVQ336" s="536">
        <f t="shared" si="4492"/>
        <v>0</v>
      </c>
      <c r="BVR336" s="536">
        <f t="shared" si="4492"/>
        <v>0</v>
      </c>
      <c r="BVS336" s="537"/>
      <c r="BVT336" s="538"/>
      <c r="BVU336" s="402"/>
      <c r="BVV336" s="2"/>
      <c r="BVW336" s="536">
        <f t="shared" ref="BVW336:BVZ336" si="4493">SUM(BVW334:BVW335)</f>
        <v>0</v>
      </c>
      <c r="BVX336" s="539">
        <f t="shared" si="4493"/>
        <v>0</v>
      </c>
      <c r="BVY336" s="536">
        <f t="shared" si="4493"/>
        <v>0</v>
      </c>
      <c r="BVZ336" s="536">
        <f t="shared" si="4493"/>
        <v>0</v>
      </c>
      <c r="BWA336" s="537"/>
      <c r="BWB336" s="538"/>
      <c r="BWC336" s="402"/>
      <c r="BWD336" s="2"/>
      <c r="BWE336" s="536">
        <f t="shared" ref="BWE336:BWH336" si="4494">SUM(BWE334:BWE335)</f>
        <v>0</v>
      </c>
      <c r="BWF336" s="539">
        <f t="shared" si="4494"/>
        <v>0</v>
      </c>
      <c r="BWG336" s="536">
        <f t="shared" si="4494"/>
        <v>0</v>
      </c>
      <c r="BWH336" s="536">
        <f t="shared" si="4494"/>
        <v>0</v>
      </c>
      <c r="BWI336" s="537"/>
      <c r="BWJ336" s="538"/>
      <c r="BWK336" s="402"/>
      <c r="BWL336" s="2"/>
      <c r="BWM336" s="536">
        <f t="shared" ref="BWM336:BWP336" si="4495">SUM(BWM334:BWM335)</f>
        <v>0</v>
      </c>
      <c r="BWN336" s="539">
        <f t="shared" si="4495"/>
        <v>0</v>
      </c>
      <c r="BWO336" s="536">
        <f t="shared" si="4495"/>
        <v>0</v>
      </c>
      <c r="BWP336" s="536">
        <f t="shared" si="4495"/>
        <v>0</v>
      </c>
      <c r="BWQ336" s="537"/>
      <c r="BWR336" s="538"/>
      <c r="BWS336" s="402"/>
      <c r="BWT336" s="2"/>
      <c r="BWU336" s="536">
        <f t="shared" ref="BWU336:BWX336" si="4496">SUM(BWU334:BWU335)</f>
        <v>0</v>
      </c>
      <c r="BWV336" s="539">
        <f t="shared" si="4496"/>
        <v>0</v>
      </c>
      <c r="BWW336" s="536">
        <f t="shared" si="4496"/>
        <v>0</v>
      </c>
      <c r="BWX336" s="536">
        <f t="shared" si="4496"/>
        <v>0</v>
      </c>
      <c r="BWY336" s="537"/>
      <c r="BWZ336" s="538"/>
      <c r="BXA336" s="402"/>
      <c r="BXB336" s="2"/>
      <c r="BXC336" s="536">
        <f t="shared" ref="BXC336:BXF336" si="4497">SUM(BXC334:BXC335)</f>
        <v>0</v>
      </c>
      <c r="BXD336" s="539">
        <f t="shared" si="4497"/>
        <v>0</v>
      </c>
      <c r="BXE336" s="536">
        <f t="shared" si="4497"/>
        <v>0</v>
      </c>
      <c r="BXF336" s="536">
        <f t="shared" si="4497"/>
        <v>0</v>
      </c>
      <c r="BXG336" s="537"/>
      <c r="BXH336" s="538"/>
      <c r="BXI336" s="402"/>
      <c r="BXJ336" s="2"/>
      <c r="BXK336" s="536">
        <f t="shared" ref="BXK336:BXN336" si="4498">SUM(BXK334:BXK335)</f>
        <v>0</v>
      </c>
      <c r="BXL336" s="539">
        <f t="shared" si="4498"/>
        <v>0</v>
      </c>
      <c r="BXM336" s="536">
        <f t="shared" si="4498"/>
        <v>0</v>
      </c>
      <c r="BXN336" s="536">
        <f t="shared" si="4498"/>
        <v>0</v>
      </c>
      <c r="BXO336" s="537"/>
      <c r="BXP336" s="538"/>
      <c r="BXQ336" s="402"/>
      <c r="BXR336" s="2"/>
      <c r="BXS336" s="536">
        <f t="shared" ref="BXS336:BXV336" si="4499">SUM(BXS334:BXS335)</f>
        <v>0</v>
      </c>
      <c r="BXT336" s="539">
        <f t="shared" si="4499"/>
        <v>0</v>
      </c>
      <c r="BXU336" s="536">
        <f t="shared" si="4499"/>
        <v>0</v>
      </c>
      <c r="BXV336" s="536">
        <f t="shared" si="4499"/>
        <v>0</v>
      </c>
      <c r="BXW336" s="537"/>
      <c r="BXX336" s="538"/>
      <c r="BXY336" s="402"/>
      <c r="BXZ336" s="2"/>
      <c r="BYA336" s="536">
        <f t="shared" ref="BYA336:BYD336" si="4500">SUM(BYA334:BYA335)</f>
        <v>0</v>
      </c>
      <c r="BYB336" s="539">
        <f t="shared" si="4500"/>
        <v>0</v>
      </c>
      <c r="BYC336" s="536">
        <f t="shared" si="4500"/>
        <v>0</v>
      </c>
      <c r="BYD336" s="536">
        <f t="shared" si="4500"/>
        <v>0</v>
      </c>
      <c r="BYE336" s="537"/>
      <c r="BYF336" s="538"/>
      <c r="BYG336" s="402"/>
      <c r="BYH336" s="2"/>
      <c r="BYI336" s="536">
        <f t="shared" ref="BYI336:BYL336" si="4501">SUM(BYI334:BYI335)</f>
        <v>0</v>
      </c>
      <c r="BYJ336" s="539">
        <f t="shared" si="4501"/>
        <v>0</v>
      </c>
      <c r="BYK336" s="536">
        <f t="shared" si="4501"/>
        <v>0</v>
      </c>
      <c r="BYL336" s="536">
        <f t="shared" si="4501"/>
        <v>0</v>
      </c>
      <c r="BYM336" s="537"/>
      <c r="BYN336" s="538"/>
      <c r="BYO336" s="402"/>
      <c r="BYP336" s="2"/>
      <c r="BYQ336" s="536">
        <f t="shared" ref="BYQ336:BYT336" si="4502">SUM(BYQ334:BYQ335)</f>
        <v>0</v>
      </c>
      <c r="BYR336" s="539">
        <f t="shared" si="4502"/>
        <v>0</v>
      </c>
      <c r="BYS336" s="536">
        <f t="shared" si="4502"/>
        <v>0</v>
      </c>
      <c r="BYT336" s="536">
        <f t="shared" si="4502"/>
        <v>0</v>
      </c>
      <c r="BYU336" s="537"/>
      <c r="BYV336" s="538"/>
      <c r="BYW336" s="402"/>
      <c r="BYX336" s="2"/>
      <c r="BYY336" s="536">
        <f t="shared" ref="BYY336:BZB336" si="4503">SUM(BYY334:BYY335)</f>
        <v>0</v>
      </c>
      <c r="BYZ336" s="539">
        <f t="shared" si="4503"/>
        <v>0</v>
      </c>
      <c r="BZA336" s="536">
        <f t="shared" si="4503"/>
        <v>0</v>
      </c>
      <c r="BZB336" s="536">
        <f t="shared" si="4503"/>
        <v>0</v>
      </c>
      <c r="BZC336" s="537"/>
      <c r="BZD336" s="538"/>
      <c r="BZE336" s="402"/>
      <c r="BZF336" s="2"/>
      <c r="BZG336" s="536">
        <f t="shared" ref="BZG336:BZJ336" si="4504">SUM(BZG334:BZG335)</f>
        <v>0</v>
      </c>
      <c r="BZH336" s="539">
        <f t="shared" si="4504"/>
        <v>0</v>
      </c>
      <c r="BZI336" s="536">
        <f t="shared" si="4504"/>
        <v>0</v>
      </c>
      <c r="BZJ336" s="536">
        <f t="shared" si="4504"/>
        <v>0</v>
      </c>
      <c r="BZK336" s="537"/>
      <c r="BZL336" s="538"/>
      <c r="BZM336" s="402"/>
      <c r="BZN336" s="2"/>
      <c r="BZO336" s="536">
        <f t="shared" ref="BZO336:BZR336" si="4505">SUM(BZO334:BZO335)</f>
        <v>0</v>
      </c>
      <c r="BZP336" s="539">
        <f t="shared" si="4505"/>
        <v>0</v>
      </c>
      <c r="BZQ336" s="536">
        <f t="shared" si="4505"/>
        <v>0</v>
      </c>
      <c r="BZR336" s="536">
        <f t="shared" si="4505"/>
        <v>0</v>
      </c>
      <c r="BZS336" s="537"/>
      <c r="BZT336" s="538"/>
      <c r="BZU336" s="402"/>
      <c r="BZV336" s="2"/>
      <c r="BZW336" s="536">
        <f t="shared" ref="BZW336:BZZ336" si="4506">SUM(BZW334:BZW335)</f>
        <v>0</v>
      </c>
      <c r="BZX336" s="539">
        <f t="shared" si="4506"/>
        <v>0</v>
      </c>
      <c r="BZY336" s="536">
        <f t="shared" si="4506"/>
        <v>0</v>
      </c>
      <c r="BZZ336" s="536">
        <f t="shared" si="4506"/>
        <v>0</v>
      </c>
      <c r="CAA336" s="537"/>
      <c r="CAB336" s="538"/>
      <c r="CAC336" s="402"/>
      <c r="CAD336" s="2"/>
      <c r="CAE336" s="536">
        <f t="shared" ref="CAE336:CAH336" si="4507">SUM(CAE334:CAE335)</f>
        <v>0</v>
      </c>
      <c r="CAF336" s="539">
        <f t="shared" si="4507"/>
        <v>0</v>
      </c>
      <c r="CAG336" s="536">
        <f t="shared" si="4507"/>
        <v>0</v>
      </c>
      <c r="CAH336" s="536">
        <f t="shared" si="4507"/>
        <v>0</v>
      </c>
      <c r="CAI336" s="537"/>
      <c r="CAJ336" s="538"/>
      <c r="CAK336" s="402"/>
      <c r="CAL336" s="2"/>
      <c r="CAM336" s="536">
        <f t="shared" ref="CAM336:CAP336" si="4508">SUM(CAM334:CAM335)</f>
        <v>0</v>
      </c>
      <c r="CAN336" s="539">
        <f t="shared" si="4508"/>
        <v>0</v>
      </c>
      <c r="CAO336" s="536">
        <f t="shared" si="4508"/>
        <v>0</v>
      </c>
      <c r="CAP336" s="536">
        <f t="shared" si="4508"/>
        <v>0</v>
      </c>
      <c r="CAQ336" s="537"/>
      <c r="CAR336" s="538"/>
      <c r="CAS336" s="402"/>
      <c r="CAT336" s="2"/>
      <c r="CAU336" s="536">
        <f t="shared" ref="CAU336:CAX336" si="4509">SUM(CAU334:CAU335)</f>
        <v>0</v>
      </c>
      <c r="CAV336" s="539">
        <f t="shared" si="4509"/>
        <v>0</v>
      </c>
      <c r="CAW336" s="536">
        <f t="shared" si="4509"/>
        <v>0</v>
      </c>
      <c r="CAX336" s="536">
        <f t="shared" si="4509"/>
        <v>0</v>
      </c>
      <c r="CAY336" s="537"/>
      <c r="CAZ336" s="538"/>
      <c r="CBA336" s="402"/>
      <c r="CBB336" s="2"/>
      <c r="CBC336" s="536">
        <f t="shared" ref="CBC336:CBF336" si="4510">SUM(CBC334:CBC335)</f>
        <v>0</v>
      </c>
      <c r="CBD336" s="539">
        <f t="shared" si="4510"/>
        <v>0</v>
      </c>
      <c r="CBE336" s="536">
        <f t="shared" si="4510"/>
        <v>0</v>
      </c>
      <c r="CBF336" s="536">
        <f t="shared" si="4510"/>
        <v>0</v>
      </c>
      <c r="CBG336" s="537"/>
      <c r="CBH336" s="538"/>
      <c r="CBI336" s="402"/>
      <c r="CBJ336" s="2"/>
      <c r="CBK336" s="536">
        <f t="shared" ref="CBK336:CBN336" si="4511">SUM(CBK334:CBK335)</f>
        <v>0</v>
      </c>
      <c r="CBL336" s="539">
        <f t="shared" si="4511"/>
        <v>0</v>
      </c>
      <c r="CBM336" s="536">
        <f t="shared" si="4511"/>
        <v>0</v>
      </c>
      <c r="CBN336" s="536">
        <f t="shared" si="4511"/>
        <v>0</v>
      </c>
      <c r="CBO336" s="537"/>
      <c r="CBP336" s="538"/>
      <c r="CBQ336" s="402"/>
      <c r="CBR336" s="2"/>
      <c r="CBS336" s="536">
        <f t="shared" ref="CBS336:CBV336" si="4512">SUM(CBS334:CBS335)</f>
        <v>0</v>
      </c>
      <c r="CBT336" s="539">
        <f t="shared" si="4512"/>
        <v>0</v>
      </c>
      <c r="CBU336" s="536">
        <f t="shared" si="4512"/>
        <v>0</v>
      </c>
      <c r="CBV336" s="536">
        <f t="shared" si="4512"/>
        <v>0</v>
      </c>
      <c r="CBW336" s="537"/>
      <c r="CBX336" s="538"/>
      <c r="CBY336" s="402"/>
      <c r="CBZ336" s="2"/>
      <c r="CCA336" s="536">
        <f t="shared" ref="CCA336:CCD336" si="4513">SUM(CCA334:CCA335)</f>
        <v>0</v>
      </c>
      <c r="CCB336" s="539">
        <f t="shared" si="4513"/>
        <v>0</v>
      </c>
      <c r="CCC336" s="536">
        <f t="shared" si="4513"/>
        <v>0</v>
      </c>
      <c r="CCD336" s="536">
        <f t="shared" si="4513"/>
        <v>0</v>
      </c>
      <c r="CCE336" s="537"/>
      <c r="CCF336" s="538"/>
      <c r="CCG336" s="402"/>
      <c r="CCH336" s="2"/>
      <c r="CCI336" s="536">
        <f t="shared" ref="CCI336:CCL336" si="4514">SUM(CCI334:CCI335)</f>
        <v>0</v>
      </c>
      <c r="CCJ336" s="539">
        <f t="shared" si="4514"/>
        <v>0</v>
      </c>
      <c r="CCK336" s="536">
        <f t="shared" si="4514"/>
        <v>0</v>
      </c>
      <c r="CCL336" s="536">
        <f t="shared" si="4514"/>
        <v>0</v>
      </c>
      <c r="CCM336" s="537"/>
      <c r="CCN336" s="538"/>
      <c r="CCO336" s="402"/>
      <c r="CCP336" s="2"/>
      <c r="CCQ336" s="536">
        <f t="shared" ref="CCQ336:CCT336" si="4515">SUM(CCQ334:CCQ335)</f>
        <v>0</v>
      </c>
      <c r="CCR336" s="539">
        <f t="shared" si="4515"/>
        <v>0</v>
      </c>
      <c r="CCS336" s="536">
        <f t="shared" si="4515"/>
        <v>0</v>
      </c>
      <c r="CCT336" s="536">
        <f t="shared" si="4515"/>
        <v>0</v>
      </c>
      <c r="CCU336" s="537"/>
      <c r="CCV336" s="538"/>
      <c r="CCW336" s="402"/>
      <c r="CCX336" s="2"/>
      <c r="CCY336" s="536">
        <f t="shared" ref="CCY336:CDB336" si="4516">SUM(CCY334:CCY335)</f>
        <v>0</v>
      </c>
      <c r="CCZ336" s="539">
        <f t="shared" si="4516"/>
        <v>0</v>
      </c>
      <c r="CDA336" s="536">
        <f t="shared" si="4516"/>
        <v>0</v>
      </c>
      <c r="CDB336" s="536">
        <f t="shared" si="4516"/>
        <v>0</v>
      </c>
      <c r="CDC336" s="537"/>
      <c r="CDD336" s="538"/>
      <c r="CDE336" s="402"/>
      <c r="CDF336" s="2"/>
      <c r="CDG336" s="536">
        <f t="shared" ref="CDG336:CDJ336" si="4517">SUM(CDG334:CDG335)</f>
        <v>0</v>
      </c>
      <c r="CDH336" s="539">
        <f t="shared" si="4517"/>
        <v>0</v>
      </c>
      <c r="CDI336" s="536">
        <f t="shared" si="4517"/>
        <v>0</v>
      </c>
      <c r="CDJ336" s="536">
        <f t="shared" si="4517"/>
        <v>0</v>
      </c>
      <c r="CDK336" s="537"/>
      <c r="CDL336" s="538"/>
      <c r="CDM336" s="402"/>
      <c r="CDN336" s="2"/>
      <c r="CDO336" s="536">
        <f t="shared" ref="CDO336:CDR336" si="4518">SUM(CDO334:CDO335)</f>
        <v>0</v>
      </c>
      <c r="CDP336" s="539">
        <f t="shared" si="4518"/>
        <v>0</v>
      </c>
      <c r="CDQ336" s="536">
        <f t="shared" si="4518"/>
        <v>0</v>
      </c>
      <c r="CDR336" s="536">
        <f t="shared" si="4518"/>
        <v>0</v>
      </c>
      <c r="CDS336" s="537"/>
      <c r="CDT336" s="538"/>
      <c r="CDU336" s="402"/>
      <c r="CDV336" s="2"/>
      <c r="CDW336" s="536">
        <f t="shared" ref="CDW336:CDZ336" si="4519">SUM(CDW334:CDW335)</f>
        <v>0</v>
      </c>
      <c r="CDX336" s="539">
        <f t="shared" si="4519"/>
        <v>0</v>
      </c>
      <c r="CDY336" s="536">
        <f t="shared" si="4519"/>
        <v>0</v>
      </c>
      <c r="CDZ336" s="536">
        <f t="shared" si="4519"/>
        <v>0</v>
      </c>
      <c r="CEA336" s="537"/>
      <c r="CEB336" s="538"/>
      <c r="CEC336" s="402"/>
      <c r="CED336" s="2"/>
      <c r="CEE336" s="536">
        <f t="shared" ref="CEE336:CEH336" si="4520">SUM(CEE334:CEE335)</f>
        <v>0</v>
      </c>
      <c r="CEF336" s="539">
        <f t="shared" si="4520"/>
        <v>0</v>
      </c>
      <c r="CEG336" s="536">
        <f t="shared" si="4520"/>
        <v>0</v>
      </c>
      <c r="CEH336" s="536">
        <f t="shared" si="4520"/>
        <v>0</v>
      </c>
      <c r="CEI336" s="537"/>
      <c r="CEJ336" s="538"/>
      <c r="CEK336" s="402"/>
      <c r="CEL336" s="2"/>
      <c r="CEM336" s="536">
        <f t="shared" ref="CEM336:CEP336" si="4521">SUM(CEM334:CEM335)</f>
        <v>0</v>
      </c>
      <c r="CEN336" s="539">
        <f t="shared" si="4521"/>
        <v>0</v>
      </c>
      <c r="CEO336" s="536">
        <f t="shared" si="4521"/>
        <v>0</v>
      </c>
      <c r="CEP336" s="536">
        <f t="shared" si="4521"/>
        <v>0</v>
      </c>
      <c r="CEQ336" s="537"/>
      <c r="CER336" s="538"/>
      <c r="CES336" s="402"/>
      <c r="CET336" s="2"/>
      <c r="CEU336" s="536">
        <f t="shared" ref="CEU336:CEX336" si="4522">SUM(CEU334:CEU335)</f>
        <v>0</v>
      </c>
      <c r="CEV336" s="539">
        <f t="shared" si="4522"/>
        <v>0</v>
      </c>
      <c r="CEW336" s="536">
        <f t="shared" si="4522"/>
        <v>0</v>
      </c>
      <c r="CEX336" s="536">
        <f t="shared" si="4522"/>
        <v>0</v>
      </c>
      <c r="CEY336" s="537"/>
      <c r="CEZ336" s="538"/>
      <c r="CFA336" s="402"/>
      <c r="CFB336" s="2"/>
      <c r="CFC336" s="536">
        <f t="shared" ref="CFC336:CFF336" si="4523">SUM(CFC334:CFC335)</f>
        <v>0</v>
      </c>
      <c r="CFD336" s="539">
        <f t="shared" si="4523"/>
        <v>0</v>
      </c>
      <c r="CFE336" s="536">
        <f t="shared" si="4523"/>
        <v>0</v>
      </c>
      <c r="CFF336" s="536">
        <f t="shared" si="4523"/>
        <v>0</v>
      </c>
      <c r="CFG336" s="537"/>
      <c r="CFH336" s="538"/>
      <c r="CFI336" s="402"/>
      <c r="CFJ336" s="2"/>
      <c r="CFK336" s="536">
        <f t="shared" ref="CFK336:CFN336" si="4524">SUM(CFK334:CFK335)</f>
        <v>0</v>
      </c>
      <c r="CFL336" s="539">
        <f t="shared" si="4524"/>
        <v>0</v>
      </c>
      <c r="CFM336" s="536">
        <f t="shared" si="4524"/>
        <v>0</v>
      </c>
      <c r="CFN336" s="536">
        <f t="shared" si="4524"/>
        <v>0</v>
      </c>
      <c r="CFO336" s="537"/>
      <c r="CFP336" s="538"/>
      <c r="CFQ336" s="402"/>
      <c r="CFR336" s="2"/>
      <c r="CFS336" s="536">
        <f t="shared" ref="CFS336:CFV336" si="4525">SUM(CFS334:CFS335)</f>
        <v>0</v>
      </c>
      <c r="CFT336" s="539">
        <f t="shared" si="4525"/>
        <v>0</v>
      </c>
      <c r="CFU336" s="536">
        <f t="shared" si="4525"/>
        <v>0</v>
      </c>
      <c r="CFV336" s="536">
        <f t="shared" si="4525"/>
        <v>0</v>
      </c>
      <c r="CFW336" s="537"/>
      <c r="CFX336" s="538"/>
      <c r="CFY336" s="402"/>
      <c r="CFZ336" s="2"/>
      <c r="CGA336" s="536">
        <f t="shared" ref="CGA336:CGD336" si="4526">SUM(CGA334:CGA335)</f>
        <v>0</v>
      </c>
      <c r="CGB336" s="539">
        <f t="shared" si="4526"/>
        <v>0</v>
      </c>
      <c r="CGC336" s="536">
        <f t="shared" si="4526"/>
        <v>0</v>
      </c>
      <c r="CGD336" s="536">
        <f t="shared" si="4526"/>
        <v>0</v>
      </c>
      <c r="CGE336" s="537"/>
      <c r="CGF336" s="538"/>
      <c r="CGG336" s="402"/>
      <c r="CGH336" s="2"/>
      <c r="CGI336" s="536">
        <f t="shared" ref="CGI336:CGL336" si="4527">SUM(CGI334:CGI335)</f>
        <v>0</v>
      </c>
      <c r="CGJ336" s="539">
        <f t="shared" si="4527"/>
        <v>0</v>
      </c>
      <c r="CGK336" s="536">
        <f t="shared" si="4527"/>
        <v>0</v>
      </c>
      <c r="CGL336" s="536">
        <f t="shared" si="4527"/>
        <v>0</v>
      </c>
      <c r="CGM336" s="537"/>
      <c r="CGN336" s="538"/>
      <c r="CGO336" s="402"/>
      <c r="CGP336" s="2"/>
      <c r="CGQ336" s="536">
        <f t="shared" ref="CGQ336:CGT336" si="4528">SUM(CGQ334:CGQ335)</f>
        <v>0</v>
      </c>
      <c r="CGR336" s="539">
        <f t="shared" si="4528"/>
        <v>0</v>
      </c>
      <c r="CGS336" s="536">
        <f t="shared" si="4528"/>
        <v>0</v>
      </c>
      <c r="CGT336" s="536">
        <f t="shared" si="4528"/>
        <v>0</v>
      </c>
      <c r="CGU336" s="537"/>
      <c r="CGV336" s="538"/>
      <c r="CGW336" s="402"/>
      <c r="CGX336" s="2"/>
      <c r="CGY336" s="536">
        <f t="shared" ref="CGY336:CHB336" si="4529">SUM(CGY334:CGY335)</f>
        <v>0</v>
      </c>
      <c r="CGZ336" s="539">
        <f t="shared" si="4529"/>
        <v>0</v>
      </c>
      <c r="CHA336" s="536">
        <f t="shared" si="4529"/>
        <v>0</v>
      </c>
      <c r="CHB336" s="536">
        <f t="shared" si="4529"/>
        <v>0</v>
      </c>
      <c r="CHC336" s="537"/>
      <c r="CHD336" s="538"/>
      <c r="CHE336" s="402"/>
      <c r="CHF336" s="2"/>
      <c r="CHG336" s="536">
        <f t="shared" ref="CHG336:CHJ336" si="4530">SUM(CHG334:CHG335)</f>
        <v>0</v>
      </c>
      <c r="CHH336" s="539">
        <f t="shared" si="4530"/>
        <v>0</v>
      </c>
      <c r="CHI336" s="536">
        <f t="shared" si="4530"/>
        <v>0</v>
      </c>
      <c r="CHJ336" s="536">
        <f t="shared" si="4530"/>
        <v>0</v>
      </c>
      <c r="CHK336" s="537"/>
      <c r="CHL336" s="538"/>
      <c r="CHM336" s="402"/>
      <c r="CHN336" s="2"/>
      <c r="CHO336" s="536">
        <f t="shared" ref="CHO336:CHR336" si="4531">SUM(CHO334:CHO335)</f>
        <v>0</v>
      </c>
      <c r="CHP336" s="539">
        <f t="shared" si="4531"/>
        <v>0</v>
      </c>
      <c r="CHQ336" s="536">
        <f t="shared" si="4531"/>
        <v>0</v>
      </c>
      <c r="CHR336" s="536">
        <f t="shared" si="4531"/>
        <v>0</v>
      </c>
      <c r="CHS336" s="537"/>
      <c r="CHT336" s="538"/>
      <c r="CHU336" s="402"/>
      <c r="CHV336" s="2"/>
      <c r="CHW336" s="536">
        <f t="shared" ref="CHW336:CHZ336" si="4532">SUM(CHW334:CHW335)</f>
        <v>0</v>
      </c>
      <c r="CHX336" s="539">
        <f t="shared" si="4532"/>
        <v>0</v>
      </c>
      <c r="CHY336" s="536">
        <f t="shared" si="4532"/>
        <v>0</v>
      </c>
      <c r="CHZ336" s="536">
        <f t="shared" si="4532"/>
        <v>0</v>
      </c>
      <c r="CIA336" s="537"/>
      <c r="CIB336" s="538"/>
      <c r="CIC336" s="402"/>
      <c r="CID336" s="2"/>
      <c r="CIE336" s="536">
        <f t="shared" ref="CIE336:CIH336" si="4533">SUM(CIE334:CIE335)</f>
        <v>0</v>
      </c>
      <c r="CIF336" s="539">
        <f t="shared" si="4533"/>
        <v>0</v>
      </c>
      <c r="CIG336" s="536">
        <f t="shared" si="4533"/>
        <v>0</v>
      </c>
      <c r="CIH336" s="536">
        <f t="shared" si="4533"/>
        <v>0</v>
      </c>
      <c r="CII336" s="537"/>
      <c r="CIJ336" s="538"/>
      <c r="CIK336" s="402"/>
      <c r="CIL336" s="2"/>
      <c r="CIM336" s="536">
        <f t="shared" ref="CIM336:CIP336" si="4534">SUM(CIM334:CIM335)</f>
        <v>0</v>
      </c>
      <c r="CIN336" s="539">
        <f t="shared" si="4534"/>
        <v>0</v>
      </c>
      <c r="CIO336" s="536">
        <f t="shared" si="4534"/>
        <v>0</v>
      </c>
      <c r="CIP336" s="536">
        <f t="shared" si="4534"/>
        <v>0</v>
      </c>
      <c r="CIQ336" s="537"/>
      <c r="CIR336" s="538"/>
      <c r="CIS336" s="402"/>
      <c r="CIT336" s="2"/>
      <c r="CIU336" s="536">
        <f t="shared" ref="CIU336:CIX336" si="4535">SUM(CIU334:CIU335)</f>
        <v>0</v>
      </c>
      <c r="CIV336" s="539">
        <f t="shared" si="4535"/>
        <v>0</v>
      </c>
      <c r="CIW336" s="536">
        <f t="shared" si="4535"/>
        <v>0</v>
      </c>
      <c r="CIX336" s="536">
        <f t="shared" si="4535"/>
        <v>0</v>
      </c>
      <c r="CIY336" s="537"/>
      <c r="CIZ336" s="538"/>
      <c r="CJA336" s="402"/>
      <c r="CJB336" s="2"/>
      <c r="CJC336" s="536">
        <f t="shared" ref="CJC336:CJF336" si="4536">SUM(CJC334:CJC335)</f>
        <v>0</v>
      </c>
      <c r="CJD336" s="539">
        <f t="shared" si="4536"/>
        <v>0</v>
      </c>
      <c r="CJE336" s="536">
        <f t="shared" si="4536"/>
        <v>0</v>
      </c>
      <c r="CJF336" s="536">
        <f t="shared" si="4536"/>
        <v>0</v>
      </c>
      <c r="CJG336" s="537"/>
      <c r="CJH336" s="538"/>
      <c r="CJI336" s="402"/>
      <c r="CJJ336" s="2"/>
      <c r="CJK336" s="536">
        <f t="shared" ref="CJK336:CJN336" si="4537">SUM(CJK334:CJK335)</f>
        <v>0</v>
      </c>
      <c r="CJL336" s="539">
        <f t="shared" si="4537"/>
        <v>0</v>
      </c>
      <c r="CJM336" s="536">
        <f t="shared" si="4537"/>
        <v>0</v>
      </c>
      <c r="CJN336" s="536">
        <f t="shared" si="4537"/>
        <v>0</v>
      </c>
      <c r="CJO336" s="537"/>
      <c r="CJP336" s="538"/>
      <c r="CJQ336" s="402"/>
      <c r="CJR336" s="2"/>
      <c r="CJS336" s="536">
        <f t="shared" ref="CJS336:CJV336" si="4538">SUM(CJS334:CJS335)</f>
        <v>0</v>
      </c>
      <c r="CJT336" s="539">
        <f t="shared" si="4538"/>
        <v>0</v>
      </c>
      <c r="CJU336" s="536">
        <f t="shared" si="4538"/>
        <v>0</v>
      </c>
      <c r="CJV336" s="536">
        <f t="shared" si="4538"/>
        <v>0</v>
      </c>
      <c r="CJW336" s="537"/>
      <c r="CJX336" s="538"/>
      <c r="CJY336" s="402"/>
      <c r="CJZ336" s="2"/>
      <c r="CKA336" s="536">
        <f t="shared" ref="CKA336:CKD336" si="4539">SUM(CKA334:CKA335)</f>
        <v>0</v>
      </c>
      <c r="CKB336" s="539">
        <f t="shared" si="4539"/>
        <v>0</v>
      </c>
      <c r="CKC336" s="536">
        <f t="shared" si="4539"/>
        <v>0</v>
      </c>
      <c r="CKD336" s="536">
        <f t="shared" si="4539"/>
        <v>0</v>
      </c>
      <c r="CKE336" s="537"/>
      <c r="CKF336" s="538"/>
      <c r="CKG336" s="402"/>
      <c r="CKH336" s="2"/>
      <c r="CKI336" s="536">
        <f t="shared" ref="CKI336:CKL336" si="4540">SUM(CKI334:CKI335)</f>
        <v>0</v>
      </c>
      <c r="CKJ336" s="539">
        <f t="shared" si="4540"/>
        <v>0</v>
      </c>
      <c r="CKK336" s="536">
        <f t="shared" si="4540"/>
        <v>0</v>
      </c>
      <c r="CKL336" s="536">
        <f t="shared" si="4540"/>
        <v>0</v>
      </c>
      <c r="CKM336" s="537"/>
      <c r="CKN336" s="538"/>
      <c r="CKO336" s="402"/>
      <c r="CKP336" s="2"/>
      <c r="CKQ336" s="536">
        <f t="shared" ref="CKQ336:CKT336" si="4541">SUM(CKQ334:CKQ335)</f>
        <v>0</v>
      </c>
      <c r="CKR336" s="539">
        <f t="shared" si="4541"/>
        <v>0</v>
      </c>
      <c r="CKS336" s="536">
        <f t="shared" si="4541"/>
        <v>0</v>
      </c>
      <c r="CKT336" s="536">
        <f t="shared" si="4541"/>
        <v>0</v>
      </c>
      <c r="CKU336" s="537"/>
      <c r="CKV336" s="538"/>
      <c r="CKW336" s="402"/>
      <c r="CKX336" s="2"/>
      <c r="CKY336" s="536">
        <f t="shared" ref="CKY336:CLB336" si="4542">SUM(CKY334:CKY335)</f>
        <v>0</v>
      </c>
      <c r="CKZ336" s="539">
        <f t="shared" si="4542"/>
        <v>0</v>
      </c>
      <c r="CLA336" s="536">
        <f t="shared" si="4542"/>
        <v>0</v>
      </c>
      <c r="CLB336" s="536">
        <f t="shared" si="4542"/>
        <v>0</v>
      </c>
      <c r="CLC336" s="537"/>
      <c r="CLD336" s="538"/>
      <c r="CLE336" s="402"/>
      <c r="CLF336" s="2"/>
      <c r="CLG336" s="536">
        <f t="shared" ref="CLG336:CLJ336" si="4543">SUM(CLG334:CLG335)</f>
        <v>0</v>
      </c>
      <c r="CLH336" s="539">
        <f t="shared" si="4543"/>
        <v>0</v>
      </c>
      <c r="CLI336" s="536">
        <f t="shared" si="4543"/>
        <v>0</v>
      </c>
      <c r="CLJ336" s="536">
        <f t="shared" si="4543"/>
        <v>0</v>
      </c>
      <c r="CLK336" s="537"/>
      <c r="CLL336" s="538"/>
      <c r="CLM336" s="402"/>
      <c r="CLN336" s="2"/>
      <c r="CLO336" s="536">
        <f t="shared" ref="CLO336:CLR336" si="4544">SUM(CLO334:CLO335)</f>
        <v>0</v>
      </c>
      <c r="CLP336" s="539">
        <f t="shared" si="4544"/>
        <v>0</v>
      </c>
      <c r="CLQ336" s="536">
        <f t="shared" si="4544"/>
        <v>0</v>
      </c>
      <c r="CLR336" s="536">
        <f t="shared" si="4544"/>
        <v>0</v>
      </c>
      <c r="CLS336" s="537"/>
      <c r="CLT336" s="538"/>
      <c r="CLU336" s="402"/>
      <c r="CLV336" s="2"/>
      <c r="CLW336" s="536">
        <f t="shared" ref="CLW336:CLZ336" si="4545">SUM(CLW334:CLW335)</f>
        <v>0</v>
      </c>
      <c r="CLX336" s="539">
        <f t="shared" si="4545"/>
        <v>0</v>
      </c>
      <c r="CLY336" s="536">
        <f t="shared" si="4545"/>
        <v>0</v>
      </c>
      <c r="CLZ336" s="536">
        <f t="shared" si="4545"/>
        <v>0</v>
      </c>
      <c r="CMA336" s="537"/>
      <c r="CMB336" s="538"/>
      <c r="CMC336" s="402"/>
      <c r="CMD336" s="2"/>
      <c r="CME336" s="536">
        <f t="shared" ref="CME336:CMH336" si="4546">SUM(CME334:CME335)</f>
        <v>0</v>
      </c>
      <c r="CMF336" s="539">
        <f t="shared" si="4546"/>
        <v>0</v>
      </c>
      <c r="CMG336" s="536">
        <f t="shared" si="4546"/>
        <v>0</v>
      </c>
      <c r="CMH336" s="536">
        <f t="shared" si="4546"/>
        <v>0</v>
      </c>
      <c r="CMI336" s="537"/>
      <c r="CMJ336" s="538"/>
      <c r="CMK336" s="402"/>
      <c r="CML336" s="2"/>
      <c r="CMM336" s="536">
        <f t="shared" ref="CMM336:CMP336" si="4547">SUM(CMM334:CMM335)</f>
        <v>0</v>
      </c>
      <c r="CMN336" s="539">
        <f t="shared" si="4547"/>
        <v>0</v>
      </c>
      <c r="CMO336" s="536">
        <f t="shared" si="4547"/>
        <v>0</v>
      </c>
      <c r="CMP336" s="536">
        <f t="shared" si="4547"/>
        <v>0</v>
      </c>
      <c r="CMQ336" s="537"/>
      <c r="CMR336" s="538"/>
      <c r="CMS336" s="402"/>
      <c r="CMT336" s="2"/>
      <c r="CMU336" s="536">
        <f t="shared" ref="CMU336:CMX336" si="4548">SUM(CMU334:CMU335)</f>
        <v>0</v>
      </c>
      <c r="CMV336" s="539">
        <f t="shared" si="4548"/>
        <v>0</v>
      </c>
      <c r="CMW336" s="536">
        <f t="shared" si="4548"/>
        <v>0</v>
      </c>
      <c r="CMX336" s="536">
        <f t="shared" si="4548"/>
        <v>0</v>
      </c>
      <c r="CMY336" s="537"/>
      <c r="CMZ336" s="538"/>
      <c r="CNA336" s="402"/>
      <c r="CNB336" s="2"/>
      <c r="CNC336" s="536">
        <f t="shared" ref="CNC336:CNF336" si="4549">SUM(CNC334:CNC335)</f>
        <v>0</v>
      </c>
      <c r="CND336" s="539">
        <f t="shared" si="4549"/>
        <v>0</v>
      </c>
      <c r="CNE336" s="536">
        <f t="shared" si="4549"/>
        <v>0</v>
      </c>
      <c r="CNF336" s="536">
        <f t="shared" si="4549"/>
        <v>0</v>
      </c>
      <c r="CNG336" s="537"/>
      <c r="CNH336" s="538"/>
      <c r="CNI336" s="402"/>
      <c r="CNJ336" s="2"/>
      <c r="CNK336" s="536">
        <f t="shared" ref="CNK336:CNN336" si="4550">SUM(CNK334:CNK335)</f>
        <v>0</v>
      </c>
      <c r="CNL336" s="539">
        <f t="shared" si="4550"/>
        <v>0</v>
      </c>
      <c r="CNM336" s="536">
        <f t="shared" si="4550"/>
        <v>0</v>
      </c>
      <c r="CNN336" s="536">
        <f t="shared" si="4550"/>
        <v>0</v>
      </c>
      <c r="CNO336" s="537"/>
      <c r="CNP336" s="538"/>
      <c r="CNQ336" s="402"/>
      <c r="CNR336" s="2"/>
      <c r="CNS336" s="536">
        <f t="shared" ref="CNS336:CNV336" si="4551">SUM(CNS334:CNS335)</f>
        <v>0</v>
      </c>
      <c r="CNT336" s="539">
        <f t="shared" si="4551"/>
        <v>0</v>
      </c>
      <c r="CNU336" s="536">
        <f t="shared" si="4551"/>
        <v>0</v>
      </c>
      <c r="CNV336" s="536">
        <f t="shared" si="4551"/>
        <v>0</v>
      </c>
      <c r="CNW336" s="537"/>
      <c r="CNX336" s="538"/>
      <c r="CNY336" s="402"/>
      <c r="CNZ336" s="2"/>
      <c r="COA336" s="536">
        <f t="shared" ref="COA336:COD336" si="4552">SUM(COA334:COA335)</f>
        <v>0</v>
      </c>
      <c r="COB336" s="539">
        <f t="shared" si="4552"/>
        <v>0</v>
      </c>
      <c r="COC336" s="536">
        <f t="shared" si="4552"/>
        <v>0</v>
      </c>
      <c r="COD336" s="536">
        <f t="shared" si="4552"/>
        <v>0</v>
      </c>
      <c r="COE336" s="537"/>
      <c r="COF336" s="538"/>
      <c r="COG336" s="402"/>
      <c r="COH336" s="2"/>
      <c r="COI336" s="536">
        <f t="shared" ref="COI336:COL336" si="4553">SUM(COI334:COI335)</f>
        <v>0</v>
      </c>
      <c r="COJ336" s="539">
        <f t="shared" si="4553"/>
        <v>0</v>
      </c>
      <c r="COK336" s="536">
        <f t="shared" si="4553"/>
        <v>0</v>
      </c>
      <c r="COL336" s="536">
        <f t="shared" si="4553"/>
        <v>0</v>
      </c>
      <c r="COM336" s="537"/>
      <c r="CON336" s="538"/>
      <c r="COO336" s="402"/>
      <c r="COP336" s="2"/>
      <c r="COQ336" s="536">
        <f t="shared" ref="COQ336:COT336" si="4554">SUM(COQ334:COQ335)</f>
        <v>0</v>
      </c>
      <c r="COR336" s="539">
        <f t="shared" si="4554"/>
        <v>0</v>
      </c>
      <c r="COS336" s="536">
        <f t="shared" si="4554"/>
        <v>0</v>
      </c>
      <c r="COT336" s="536">
        <f t="shared" si="4554"/>
        <v>0</v>
      </c>
      <c r="COU336" s="537"/>
      <c r="COV336" s="538"/>
      <c r="COW336" s="402"/>
      <c r="COX336" s="2"/>
      <c r="COY336" s="536">
        <f t="shared" ref="COY336:CPB336" si="4555">SUM(COY334:COY335)</f>
        <v>0</v>
      </c>
      <c r="COZ336" s="539">
        <f t="shared" si="4555"/>
        <v>0</v>
      </c>
      <c r="CPA336" s="536">
        <f t="shared" si="4555"/>
        <v>0</v>
      </c>
      <c r="CPB336" s="536">
        <f t="shared" si="4555"/>
        <v>0</v>
      </c>
      <c r="CPC336" s="537"/>
      <c r="CPD336" s="538"/>
      <c r="CPE336" s="402"/>
      <c r="CPF336" s="2"/>
      <c r="CPG336" s="536">
        <f t="shared" ref="CPG336:CPJ336" si="4556">SUM(CPG334:CPG335)</f>
        <v>0</v>
      </c>
      <c r="CPH336" s="539">
        <f t="shared" si="4556"/>
        <v>0</v>
      </c>
      <c r="CPI336" s="536">
        <f t="shared" si="4556"/>
        <v>0</v>
      </c>
      <c r="CPJ336" s="536">
        <f t="shared" si="4556"/>
        <v>0</v>
      </c>
      <c r="CPK336" s="537"/>
      <c r="CPL336" s="538"/>
      <c r="CPM336" s="402"/>
      <c r="CPN336" s="2"/>
      <c r="CPO336" s="536">
        <f t="shared" ref="CPO336:CPR336" si="4557">SUM(CPO334:CPO335)</f>
        <v>0</v>
      </c>
      <c r="CPP336" s="539">
        <f t="shared" si="4557"/>
        <v>0</v>
      </c>
      <c r="CPQ336" s="536">
        <f t="shared" si="4557"/>
        <v>0</v>
      </c>
      <c r="CPR336" s="536">
        <f t="shared" si="4557"/>
        <v>0</v>
      </c>
      <c r="CPS336" s="537"/>
      <c r="CPT336" s="538"/>
      <c r="CPU336" s="402"/>
      <c r="CPV336" s="2"/>
      <c r="CPW336" s="536">
        <f t="shared" ref="CPW336:CPZ336" si="4558">SUM(CPW334:CPW335)</f>
        <v>0</v>
      </c>
      <c r="CPX336" s="539">
        <f t="shared" si="4558"/>
        <v>0</v>
      </c>
      <c r="CPY336" s="536">
        <f t="shared" si="4558"/>
        <v>0</v>
      </c>
      <c r="CPZ336" s="536">
        <f t="shared" si="4558"/>
        <v>0</v>
      </c>
      <c r="CQA336" s="537"/>
      <c r="CQB336" s="538"/>
      <c r="CQC336" s="402"/>
      <c r="CQD336" s="2"/>
      <c r="CQE336" s="536">
        <f t="shared" ref="CQE336:CQH336" si="4559">SUM(CQE334:CQE335)</f>
        <v>0</v>
      </c>
      <c r="CQF336" s="539">
        <f t="shared" si="4559"/>
        <v>0</v>
      </c>
      <c r="CQG336" s="536">
        <f t="shared" si="4559"/>
        <v>0</v>
      </c>
      <c r="CQH336" s="536">
        <f t="shared" si="4559"/>
        <v>0</v>
      </c>
      <c r="CQI336" s="537"/>
      <c r="CQJ336" s="538"/>
      <c r="CQK336" s="402"/>
      <c r="CQL336" s="2"/>
      <c r="CQM336" s="536">
        <f t="shared" ref="CQM336:CQP336" si="4560">SUM(CQM334:CQM335)</f>
        <v>0</v>
      </c>
      <c r="CQN336" s="539">
        <f t="shared" si="4560"/>
        <v>0</v>
      </c>
      <c r="CQO336" s="536">
        <f t="shared" si="4560"/>
        <v>0</v>
      </c>
      <c r="CQP336" s="536">
        <f t="shared" si="4560"/>
        <v>0</v>
      </c>
      <c r="CQQ336" s="537"/>
      <c r="CQR336" s="538"/>
      <c r="CQS336" s="402"/>
      <c r="CQT336" s="2"/>
      <c r="CQU336" s="536">
        <f t="shared" ref="CQU336:CQX336" si="4561">SUM(CQU334:CQU335)</f>
        <v>0</v>
      </c>
      <c r="CQV336" s="539">
        <f t="shared" si="4561"/>
        <v>0</v>
      </c>
      <c r="CQW336" s="536">
        <f t="shared" si="4561"/>
        <v>0</v>
      </c>
      <c r="CQX336" s="536">
        <f t="shared" si="4561"/>
        <v>0</v>
      </c>
      <c r="CQY336" s="537"/>
      <c r="CQZ336" s="538"/>
      <c r="CRA336" s="402"/>
      <c r="CRB336" s="2"/>
      <c r="CRC336" s="536">
        <f t="shared" ref="CRC336:CRF336" si="4562">SUM(CRC334:CRC335)</f>
        <v>0</v>
      </c>
      <c r="CRD336" s="539">
        <f t="shared" si="4562"/>
        <v>0</v>
      </c>
      <c r="CRE336" s="536">
        <f t="shared" si="4562"/>
        <v>0</v>
      </c>
      <c r="CRF336" s="536">
        <f t="shared" si="4562"/>
        <v>0</v>
      </c>
      <c r="CRG336" s="537"/>
      <c r="CRH336" s="538"/>
      <c r="CRI336" s="402"/>
      <c r="CRJ336" s="2"/>
      <c r="CRK336" s="536">
        <f t="shared" ref="CRK336:CRN336" si="4563">SUM(CRK334:CRK335)</f>
        <v>0</v>
      </c>
      <c r="CRL336" s="539">
        <f t="shared" si="4563"/>
        <v>0</v>
      </c>
      <c r="CRM336" s="536">
        <f t="shared" si="4563"/>
        <v>0</v>
      </c>
      <c r="CRN336" s="536">
        <f t="shared" si="4563"/>
        <v>0</v>
      </c>
      <c r="CRO336" s="537"/>
      <c r="CRP336" s="538"/>
      <c r="CRQ336" s="402"/>
      <c r="CRR336" s="2"/>
      <c r="CRS336" s="536">
        <f t="shared" ref="CRS336:CRV336" si="4564">SUM(CRS334:CRS335)</f>
        <v>0</v>
      </c>
      <c r="CRT336" s="539">
        <f t="shared" si="4564"/>
        <v>0</v>
      </c>
      <c r="CRU336" s="536">
        <f t="shared" si="4564"/>
        <v>0</v>
      </c>
      <c r="CRV336" s="536">
        <f t="shared" si="4564"/>
        <v>0</v>
      </c>
      <c r="CRW336" s="537"/>
      <c r="CRX336" s="538"/>
      <c r="CRY336" s="402"/>
      <c r="CRZ336" s="2"/>
      <c r="CSA336" s="536">
        <f t="shared" ref="CSA336:CSD336" si="4565">SUM(CSA334:CSA335)</f>
        <v>0</v>
      </c>
      <c r="CSB336" s="539">
        <f t="shared" si="4565"/>
        <v>0</v>
      </c>
      <c r="CSC336" s="536">
        <f t="shared" si="4565"/>
        <v>0</v>
      </c>
      <c r="CSD336" s="536">
        <f t="shared" si="4565"/>
        <v>0</v>
      </c>
      <c r="CSE336" s="537"/>
      <c r="CSF336" s="538"/>
      <c r="CSG336" s="402"/>
      <c r="CSH336" s="2"/>
      <c r="CSI336" s="536">
        <f t="shared" ref="CSI336:CSL336" si="4566">SUM(CSI334:CSI335)</f>
        <v>0</v>
      </c>
      <c r="CSJ336" s="539">
        <f t="shared" si="4566"/>
        <v>0</v>
      </c>
      <c r="CSK336" s="536">
        <f t="shared" si="4566"/>
        <v>0</v>
      </c>
      <c r="CSL336" s="536">
        <f t="shared" si="4566"/>
        <v>0</v>
      </c>
      <c r="CSM336" s="537"/>
      <c r="CSN336" s="538"/>
      <c r="CSO336" s="402"/>
      <c r="CSP336" s="2"/>
      <c r="CSQ336" s="536">
        <f t="shared" ref="CSQ336:CST336" si="4567">SUM(CSQ334:CSQ335)</f>
        <v>0</v>
      </c>
      <c r="CSR336" s="539">
        <f t="shared" si="4567"/>
        <v>0</v>
      </c>
      <c r="CSS336" s="536">
        <f t="shared" si="4567"/>
        <v>0</v>
      </c>
      <c r="CST336" s="536">
        <f t="shared" si="4567"/>
        <v>0</v>
      </c>
      <c r="CSU336" s="537"/>
      <c r="CSV336" s="538"/>
      <c r="CSW336" s="402"/>
      <c r="CSX336" s="2"/>
      <c r="CSY336" s="536">
        <f t="shared" ref="CSY336:CTB336" si="4568">SUM(CSY334:CSY335)</f>
        <v>0</v>
      </c>
      <c r="CSZ336" s="539">
        <f t="shared" si="4568"/>
        <v>0</v>
      </c>
      <c r="CTA336" s="536">
        <f t="shared" si="4568"/>
        <v>0</v>
      </c>
      <c r="CTB336" s="536">
        <f t="shared" si="4568"/>
        <v>0</v>
      </c>
      <c r="CTC336" s="537"/>
      <c r="CTD336" s="538"/>
      <c r="CTE336" s="402"/>
      <c r="CTF336" s="2"/>
      <c r="CTG336" s="536">
        <f t="shared" ref="CTG336:CTJ336" si="4569">SUM(CTG334:CTG335)</f>
        <v>0</v>
      </c>
      <c r="CTH336" s="539">
        <f t="shared" si="4569"/>
        <v>0</v>
      </c>
      <c r="CTI336" s="536">
        <f t="shared" si="4569"/>
        <v>0</v>
      </c>
      <c r="CTJ336" s="536">
        <f t="shared" si="4569"/>
        <v>0</v>
      </c>
      <c r="CTK336" s="537"/>
      <c r="CTL336" s="538"/>
      <c r="CTM336" s="402"/>
      <c r="CTN336" s="2"/>
      <c r="CTO336" s="536">
        <f t="shared" ref="CTO336:CTR336" si="4570">SUM(CTO334:CTO335)</f>
        <v>0</v>
      </c>
      <c r="CTP336" s="539">
        <f t="shared" si="4570"/>
        <v>0</v>
      </c>
      <c r="CTQ336" s="536">
        <f t="shared" si="4570"/>
        <v>0</v>
      </c>
      <c r="CTR336" s="536">
        <f t="shared" si="4570"/>
        <v>0</v>
      </c>
      <c r="CTS336" s="537"/>
      <c r="CTT336" s="538"/>
      <c r="CTU336" s="402"/>
      <c r="CTV336" s="2"/>
      <c r="CTW336" s="536">
        <f t="shared" ref="CTW336:CTZ336" si="4571">SUM(CTW334:CTW335)</f>
        <v>0</v>
      </c>
      <c r="CTX336" s="539">
        <f t="shared" si="4571"/>
        <v>0</v>
      </c>
      <c r="CTY336" s="536">
        <f t="shared" si="4571"/>
        <v>0</v>
      </c>
      <c r="CTZ336" s="536">
        <f t="shared" si="4571"/>
        <v>0</v>
      </c>
      <c r="CUA336" s="537"/>
      <c r="CUB336" s="538"/>
      <c r="CUC336" s="402"/>
      <c r="CUD336" s="2"/>
      <c r="CUE336" s="536">
        <f t="shared" ref="CUE336:CUH336" si="4572">SUM(CUE334:CUE335)</f>
        <v>0</v>
      </c>
      <c r="CUF336" s="539">
        <f t="shared" si="4572"/>
        <v>0</v>
      </c>
      <c r="CUG336" s="536">
        <f t="shared" si="4572"/>
        <v>0</v>
      </c>
      <c r="CUH336" s="536">
        <f t="shared" si="4572"/>
        <v>0</v>
      </c>
      <c r="CUI336" s="537"/>
      <c r="CUJ336" s="538"/>
      <c r="CUK336" s="402"/>
      <c r="CUL336" s="2"/>
      <c r="CUM336" s="536">
        <f t="shared" ref="CUM336:CUP336" si="4573">SUM(CUM334:CUM335)</f>
        <v>0</v>
      </c>
      <c r="CUN336" s="539">
        <f t="shared" si="4573"/>
        <v>0</v>
      </c>
      <c r="CUO336" s="536">
        <f t="shared" si="4573"/>
        <v>0</v>
      </c>
      <c r="CUP336" s="536">
        <f t="shared" si="4573"/>
        <v>0</v>
      </c>
      <c r="CUQ336" s="537"/>
      <c r="CUR336" s="538"/>
      <c r="CUS336" s="402"/>
      <c r="CUT336" s="2"/>
      <c r="CUU336" s="536">
        <f t="shared" ref="CUU336:CUX336" si="4574">SUM(CUU334:CUU335)</f>
        <v>0</v>
      </c>
      <c r="CUV336" s="539">
        <f t="shared" si="4574"/>
        <v>0</v>
      </c>
      <c r="CUW336" s="536">
        <f t="shared" si="4574"/>
        <v>0</v>
      </c>
      <c r="CUX336" s="536">
        <f t="shared" si="4574"/>
        <v>0</v>
      </c>
      <c r="CUY336" s="537"/>
      <c r="CUZ336" s="538"/>
      <c r="CVA336" s="402"/>
      <c r="CVB336" s="2"/>
      <c r="CVC336" s="536">
        <f t="shared" ref="CVC336:CVF336" si="4575">SUM(CVC334:CVC335)</f>
        <v>0</v>
      </c>
      <c r="CVD336" s="539">
        <f t="shared" si="4575"/>
        <v>0</v>
      </c>
      <c r="CVE336" s="536">
        <f t="shared" si="4575"/>
        <v>0</v>
      </c>
      <c r="CVF336" s="536">
        <f t="shared" si="4575"/>
        <v>0</v>
      </c>
      <c r="CVG336" s="537"/>
      <c r="CVH336" s="538"/>
      <c r="CVI336" s="402"/>
      <c r="CVJ336" s="2"/>
      <c r="CVK336" s="536">
        <f t="shared" ref="CVK336:CVN336" si="4576">SUM(CVK334:CVK335)</f>
        <v>0</v>
      </c>
      <c r="CVL336" s="539">
        <f t="shared" si="4576"/>
        <v>0</v>
      </c>
      <c r="CVM336" s="536">
        <f t="shared" si="4576"/>
        <v>0</v>
      </c>
      <c r="CVN336" s="536">
        <f t="shared" si="4576"/>
        <v>0</v>
      </c>
      <c r="CVO336" s="537"/>
      <c r="CVP336" s="538"/>
      <c r="CVQ336" s="402"/>
      <c r="CVR336" s="2"/>
      <c r="CVS336" s="536">
        <f t="shared" ref="CVS336:CVV336" si="4577">SUM(CVS334:CVS335)</f>
        <v>0</v>
      </c>
      <c r="CVT336" s="539">
        <f t="shared" si="4577"/>
        <v>0</v>
      </c>
      <c r="CVU336" s="536">
        <f t="shared" si="4577"/>
        <v>0</v>
      </c>
      <c r="CVV336" s="536">
        <f t="shared" si="4577"/>
        <v>0</v>
      </c>
      <c r="CVW336" s="537"/>
      <c r="CVX336" s="538"/>
      <c r="CVY336" s="402"/>
      <c r="CVZ336" s="2"/>
      <c r="CWA336" s="536">
        <f t="shared" ref="CWA336:CWD336" si="4578">SUM(CWA334:CWA335)</f>
        <v>0</v>
      </c>
      <c r="CWB336" s="539">
        <f t="shared" si="4578"/>
        <v>0</v>
      </c>
      <c r="CWC336" s="536">
        <f t="shared" si="4578"/>
        <v>0</v>
      </c>
      <c r="CWD336" s="536">
        <f t="shared" si="4578"/>
        <v>0</v>
      </c>
      <c r="CWE336" s="537"/>
      <c r="CWF336" s="538"/>
      <c r="CWG336" s="402"/>
      <c r="CWH336" s="2"/>
      <c r="CWI336" s="536">
        <f t="shared" ref="CWI336:CWL336" si="4579">SUM(CWI334:CWI335)</f>
        <v>0</v>
      </c>
      <c r="CWJ336" s="539">
        <f t="shared" si="4579"/>
        <v>0</v>
      </c>
      <c r="CWK336" s="536">
        <f t="shared" si="4579"/>
        <v>0</v>
      </c>
      <c r="CWL336" s="536">
        <f t="shared" si="4579"/>
        <v>0</v>
      </c>
      <c r="CWM336" s="537"/>
      <c r="CWN336" s="538"/>
      <c r="CWO336" s="402"/>
      <c r="CWP336" s="2"/>
      <c r="CWQ336" s="536">
        <f t="shared" ref="CWQ336:CWT336" si="4580">SUM(CWQ334:CWQ335)</f>
        <v>0</v>
      </c>
      <c r="CWR336" s="539">
        <f t="shared" si="4580"/>
        <v>0</v>
      </c>
      <c r="CWS336" s="536">
        <f t="shared" si="4580"/>
        <v>0</v>
      </c>
      <c r="CWT336" s="536">
        <f t="shared" si="4580"/>
        <v>0</v>
      </c>
      <c r="CWU336" s="537"/>
      <c r="CWV336" s="538"/>
      <c r="CWW336" s="402"/>
      <c r="CWX336" s="2"/>
      <c r="CWY336" s="536">
        <f t="shared" ref="CWY336:CXB336" si="4581">SUM(CWY334:CWY335)</f>
        <v>0</v>
      </c>
      <c r="CWZ336" s="539">
        <f t="shared" si="4581"/>
        <v>0</v>
      </c>
      <c r="CXA336" s="536">
        <f t="shared" si="4581"/>
        <v>0</v>
      </c>
      <c r="CXB336" s="536">
        <f t="shared" si="4581"/>
        <v>0</v>
      </c>
      <c r="CXC336" s="537"/>
      <c r="CXD336" s="538"/>
      <c r="CXE336" s="402"/>
      <c r="CXF336" s="2"/>
      <c r="CXG336" s="536">
        <f t="shared" ref="CXG336:CXJ336" si="4582">SUM(CXG334:CXG335)</f>
        <v>0</v>
      </c>
      <c r="CXH336" s="539">
        <f t="shared" si="4582"/>
        <v>0</v>
      </c>
      <c r="CXI336" s="536">
        <f t="shared" si="4582"/>
        <v>0</v>
      </c>
      <c r="CXJ336" s="536">
        <f t="shared" si="4582"/>
        <v>0</v>
      </c>
      <c r="CXK336" s="537"/>
      <c r="CXL336" s="538"/>
      <c r="CXM336" s="402"/>
      <c r="CXN336" s="2"/>
      <c r="CXO336" s="536">
        <f t="shared" ref="CXO336:CXR336" si="4583">SUM(CXO334:CXO335)</f>
        <v>0</v>
      </c>
      <c r="CXP336" s="539">
        <f t="shared" si="4583"/>
        <v>0</v>
      </c>
      <c r="CXQ336" s="536">
        <f t="shared" si="4583"/>
        <v>0</v>
      </c>
      <c r="CXR336" s="536">
        <f t="shared" si="4583"/>
        <v>0</v>
      </c>
      <c r="CXS336" s="537"/>
      <c r="CXT336" s="538"/>
      <c r="CXU336" s="402"/>
      <c r="CXV336" s="2"/>
      <c r="CXW336" s="536">
        <f t="shared" ref="CXW336:CXZ336" si="4584">SUM(CXW334:CXW335)</f>
        <v>0</v>
      </c>
      <c r="CXX336" s="539">
        <f t="shared" si="4584"/>
        <v>0</v>
      </c>
      <c r="CXY336" s="536">
        <f t="shared" si="4584"/>
        <v>0</v>
      </c>
      <c r="CXZ336" s="536">
        <f t="shared" si="4584"/>
        <v>0</v>
      </c>
      <c r="CYA336" s="537"/>
      <c r="CYB336" s="538"/>
      <c r="CYC336" s="402"/>
      <c r="CYD336" s="2"/>
      <c r="CYE336" s="536">
        <f t="shared" ref="CYE336:CYH336" si="4585">SUM(CYE334:CYE335)</f>
        <v>0</v>
      </c>
      <c r="CYF336" s="539">
        <f t="shared" si="4585"/>
        <v>0</v>
      </c>
      <c r="CYG336" s="536">
        <f t="shared" si="4585"/>
        <v>0</v>
      </c>
      <c r="CYH336" s="536">
        <f t="shared" si="4585"/>
        <v>0</v>
      </c>
      <c r="CYI336" s="537"/>
      <c r="CYJ336" s="538"/>
      <c r="CYK336" s="402"/>
      <c r="CYL336" s="2"/>
      <c r="CYM336" s="536">
        <f t="shared" ref="CYM336:CYP336" si="4586">SUM(CYM334:CYM335)</f>
        <v>0</v>
      </c>
      <c r="CYN336" s="539">
        <f t="shared" si="4586"/>
        <v>0</v>
      </c>
      <c r="CYO336" s="536">
        <f t="shared" si="4586"/>
        <v>0</v>
      </c>
      <c r="CYP336" s="536">
        <f t="shared" si="4586"/>
        <v>0</v>
      </c>
      <c r="CYQ336" s="537"/>
      <c r="CYR336" s="538"/>
      <c r="CYS336" s="402"/>
      <c r="CYT336" s="2"/>
      <c r="CYU336" s="536">
        <f t="shared" ref="CYU336:CYX336" si="4587">SUM(CYU334:CYU335)</f>
        <v>0</v>
      </c>
      <c r="CYV336" s="539">
        <f t="shared" si="4587"/>
        <v>0</v>
      </c>
      <c r="CYW336" s="536">
        <f t="shared" si="4587"/>
        <v>0</v>
      </c>
      <c r="CYX336" s="536">
        <f t="shared" si="4587"/>
        <v>0</v>
      </c>
      <c r="CYY336" s="537"/>
      <c r="CYZ336" s="538"/>
      <c r="CZA336" s="402"/>
      <c r="CZB336" s="2"/>
      <c r="CZC336" s="536">
        <f t="shared" ref="CZC336:CZF336" si="4588">SUM(CZC334:CZC335)</f>
        <v>0</v>
      </c>
      <c r="CZD336" s="539">
        <f t="shared" si="4588"/>
        <v>0</v>
      </c>
      <c r="CZE336" s="536">
        <f t="shared" si="4588"/>
        <v>0</v>
      </c>
      <c r="CZF336" s="536">
        <f t="shared" si="4588"/>
        <v>0</v>
      </c>
      <c r="CZG336" s="537"/>
      <c r="CZH336" s="538"/>
      <c r="CZI336" s="402"/>
      <c r="CZJ336" s="2"/>
      <c r="CZK336" s="536">
        <f t="shared" ref="CZK336:CZN336" si="4589">SUM(CZK334:CZK335)</f>
        <v>0</v>
      </c>
      <c r="CZL336" s="539">
        <f t="shared" si="4589"/>
        <v>0</v>
      </c>
      <c r="CZM336" s="536">
        <f t="shared" si="4589"/>
        <v>0</v>
      </c>
      <c r="CZN336" s="536">
        <f t="shared" si="4589"/>
        <v>0</v>
      </c>
      <c r="CZO336" s="537"/>
      <c r="CZP336" s="538"/>
      <c r="CZQ336" s="402"/>
      <c r="CZR336" s="2"/>
      <c r="CZS336" s="536">
        <f t="shared" ref="CZS336:CZV336" si="4590">SUM(CZS334:CZS335)</f>
        <v>0</v>
      </c>
      <c r="CZT336" s="539">
        <f t="shared" si="4590"/>
        <v>0</v>
      </c>
      <c r="CZU336" s="536">
        <f t="shared" si="4590"/>
        <v>0</v>
      </c>
      <c r="CZV336" s="536">
        <f t="shared" si="4590"/>
        <v>0</v>
      </c>
      <c r="CZW336" s="537"/>
      <c r="CZX336" s="538"/>
      <c r="CZY336" s="402"/>
      <c r="CZZ336" s="2"/>
      <c r="DAA336" s="536">
        <f t="shared" ref="DAA336:DAD336" si="4591">SUM(DAA334:DAA335)</f>
        <v>0</v>
      </c>
      <c r="DAB336" s="539">
        <f t="shared" si="4591"/>
        <v>0</v>
      </c>
      <c r="DAC336" s="536">
        <f t="shared" si="4591"/>
        <v>0</v>
      </c>
      <c r="DAD336" s="536">
        <f t="shared" si="4591"/>
        <v>0</v>
      </c>
      <c r="DAE336" s="537"/>
      <c r="DAF336" s="538"/>
      <c r="DAG336" s="402"/>
      <c r="DAH336" s="2"/>
      <c r="DAI336" s="536">
        <f t="shared" ref="DAI336:DAL336" si="4592">SUM(DAI334:DAI335)</f>
        <v>0</v>
      </c>
      <c r="DAJ336" s="539">
        <f t="shared" si="4592"/>
        <v>0</v>
      </c>
      <c r="DAK336" s="536">
        <f t="shared" si="4592"/>
        <v>0</v>
      </c>
      <c r="DAL336" s="536">
        <f t="shared" si="4592"/>
        <v>0</v>
      </c>
      <c r="DAM336" s="537"/>
      <c r="DAN336" s="538"/>
      <c r="DAO336" s="402"/>
      <c r="DAP336" s="2"/>
      <c r="DAQ336" s="536">
        <f t="shared" ref="DAQ336:DAT336" si="4593">SUM(DAQ334:DAQ335)</f>
        <v>0</v>
      </c>
      <c r="DAR336" s="539">
        <f t="shared" si="4593"/>
        <v>0</v>
      </c>
      <c r="DAS336" s="536">
        <f t="shared" si="4593"/>
        <v>0</v>
      </c>
      <c r="DAT336" s="536">
        <f t="shared" si="4593"/>
        <v>0</v>
      </c>
      <c r="DAU336" s="537"/>
      <c r="DAV336" s="538"/>
      <c r="DAW336" s="402"/>
      <c r="DAX336" s="2"/>
      <c r="DAY336" s="536">
        <f t="shared" ref="DAY336:DBB336" si="4594">SUM(DAY334:DAY335)</f>
        <v>0</v>
      </c>
      <c r="DAZ336" s="539">
        <f t="shared" si="4594"/>
        <v>0</v>
      </c>
      <c r="DBA336" s="536">
        <f t="shared" si="4594"/>
        <v>0</v>
      </c>
      <c r="DBB336" s="536">
        <f t="shared" si="4594"/>
        <v>0</v>
      </c>
      <c r="DBC336" s="537"/>
      <c r="DBD336" s="538"/>
      <c r="DBE336" s="402"/>
      <c r="DBF336" s="2"/>
      <c r="DBG336" s="536">
        <f t="shared" ref="DBG336:DBJ336" si="4595">SUM(DBG334:DBG335)</f>
        <v>0</v>
      </c>
      <c r="DBH336" s="539">
        <f t="shared" si="4595"/>
        <v>0</v>
      </c>
      <c r="DBI336" s="536">
        <f t="shared" si="4595"/>
        <v>0</v>
      </c>
      <c r="DBJ336" s="536">
        <f t="shared" si="4595"/>
        <v>0</v>
      </c>
      <c r="DBK336" s="537"/>
      <c r="DBL336" s="538"/>
      <c r="DBM336" s="402"/>
      <c r="DBN336" s="2"/>
      <c r="DBO336" s="536">
        <f t="shared" ref="DBO336:DBR336" si="4596">SUM(DBO334:DBO335)</f>
        <v>0</v>
      </c>
      <c r="DBP336" s="539">
        <f t="shared" si="4596"/>
        <v>0</v>
      </c>
      <c r="DBQ336" s="536">
        <f t="shared" si="4596"/>
        <v>0</v>
      </c>
      <c r="DBR336" s="536">
        <f t="shared" si="4596"/>
        <v>0</v>
      </c>
      <c r="DBS336" s="537"/>
      <c r="DBT336" s="538"/>
      <c r="DBU336" s="402"/>
      <c r="DBV336" s="2"/>
      <c r="DBW336" s="536">
        <f t="shared" ref="DBW336:DBZ336" si="4597">SUM(DBW334:DBW335)</f>
        <v>0</v>
      </c>
      <c r="DBX336" s="539">
        <f t="shared" si="4597"/>
        <v>0</v>
      </c>
      <c r="DBY336" s="536">
        <f t="shared" si="4597"/>
        <v>0</v>
      </c>
      <c r="DBZ336" s="536">
        <f t="shared" si="4597"/>
        <v>0</v>
      </c>
      <c r="DCA336" s="537"/>
      <c r="DCB336" s="538"/>
      <c r="DCC336" s="402"/>
      <c r="DCD336" s="2"/>
      <c r="DCE336" s="536">
        <f t="shared" ref="DCE336:DCH336" si="4598">SUM(DCE334:DCE335)</f>
        <v>0</v>
      </c>
      <c r="DCF336" s="539">
        <f t="shared" si="4598"/>
        <v>0</v>
      </c>
      <c r="DCG336" s="536">
        <f t="shared" si="4598"/>
        <v>0</v>
      </c>
      <c r="DCH336" s="536">
        <f t="shared" si="4598"/>
        <v>0</v>
      </c>
      <c r="DCI336" s="537"/>
      <c r="DCJ336" s="538"/>
      <c r="DCK336" s="402"/>
      <c r="DCL336" s="2"/>
      <c r="DCM336" s="536">
        <f t="shared" ref="DCM336:DCP336" si="4599">SUM(DCM334:DCM335)</f>
        <v>0</v>
      </c>
      <c r="DCN336" s="539">
        <f t="shared" si="4599"/>
        <v>0</v>
      </c>
      <c r="DCO336" s="536">
        <f t="shared" si="4599"/>
        <v>0</v>
      </c>
      <c r="DCP336" s="536">
        <f t="shared" si="4599"/>
        <v>0</v>
      </c>
      <c r="DCQ336" s="537"/>
      <c r="DCR336" s="538"/>
      <c r="DCS336" s="402"/>
      <c r="DCT336" s="2"/>
      <c r="DCU336" s="536">
        <f t="shared" ref="DCU336:DCX336" si="4600">SUM(DCU334:DCU335)</f>
        <v>0</v>
      </c>
      <c r="DCV336" s="539">
        <f t="shared" si="4600"/>
        <v>0</v>
      </c>
      <c r="DCW336" s="536">
        <f t="shared" si="4600"/>
        <v>0</v>
      </c>
      <c r="DCX336" s="536">
        <f t="shared" si="4600"/>
        <v>0</v>
      </c>
      <c r="DCY336" s="537"/>
      <c r="DCZ336" s="538"/>
      <c r="DDA336" s="402"/>
      <c r="DDB336" s="2"/>
      <c r="DDC336" s="536">
        <f t="shared" ref="DDC336:DDF336" si="4601">SUM(DDC334:DDC335)</f>
        <v>0</v>
      </c>
      <c r="DDD336" s="539">
        <f t="shared" si="4601"/>
        <v>0</v>
      </c>
      <c r="DDE336" s="536">
        <f t="shared" si="4601"/>
        <v>0</v>
      </c>
      <c r="DDF336" s="536">
        <f t="shared" si="4601"/>
        <v>0</v>
      </c>
      <c r="DDG336" s="537"/>
      <c r="DDH336" s="538"/>
      <c r="DDI336" s="402"/>
      <c r="DDJ336" s="2"/>
      <c r="DDK336" s="536">
        <f t="shared" ref="DDK336:DDN336" si="4602">SUM(DDK334:DDK335)</f>
        <v>0</v>
      </c>
      <c r="DDL336" s="539">
        <f t="shared" si="4602"/>
        <v>0</v>
      </c>
      <c r="DDM336" s="536">
        <f t="shared" si="4602"/>
        <v>0</v>
      </c>
      <c r="DDN336" s="536">
        <f t="shared" si="4602"/>
        <v>0</v>
      </c>
      <c r="DDO336" s="537"/>
      <c r="DDP336" s="538"/>
      <c r="DDQ336" s="402"/>
      <c r="DDR336" s="2"/>
      <c r="DDS336" s="536">
        <f t="shared" ref="DDS336:DDV336" si="4603">SUM(DDS334:DDS335)</f>
        <v>0</v>
      </c>
      <c r="DDT336" s="539">
        <f t="shared" si="4603"/>
        <v>0</v>
      </c>
      <c r="DDU336" s="536">
        <f t="shared" si="4603"/>
        <v>0</v>
      </c>
      <c r="DDV336" s="536">
        <f t="shared" si="4603"/>
        <v>0</v>
      </c>
      <c r="DDW336" s="537"/>
      <c r="DDX336" s="538"/>
      <c r="DDY336" s="402"/>
      <c r="DDZ336" s="2"/>
      <c r="DEA336" s="536">
        <f t="shared" ref="DEA336:DED336" si="4604">SUM(DEA334:DEA335)</f>
        <v>0</v>
      </c>
      <c r="DEB336" s="539">
        <f t="shared" si="4604"/>
        <v>0</v>
      </c>
      <c r="DEC336" s="536">
        <f t="shared" si="4604"/>
        <v>0</v>
      </c>
      <c r="DED336" s="536">
        <f t="shared" si="4604"/>
        <v>0</v>
      </c>
      <c r="DEE336" s="537"/>
      <c r="DEF336" s="538"/>
      <c r="DEG336" s="402"/>
      <c r="DEH336" s="2"/>
      <c r="DEI336" s="536">
        <f t="shared" ref="DEI336:DEL336" si="4605">SUM(DEI334:DEI335)</f>
        <v>0</v>
      </c>
      <c r="DEJ336" s="539">
        <f t="shared" si="4605"/>
        <v>0</v>
      </c>
      <c r="DEK336" s="536">
        <f t="shared" si="4605"/>
        <v>0</v>
      </c>
      <c r="DEL336" s="536">
        <f t="shared" si="4605"/>
        <v>0</v>
      </c>
      <c r="DEM336" s="537"/>
      <c r="DEN336" s="538"/>
      <c r="DEO336" s="402"/>
      <c r="DEP336" s="2"/>
      <c r="DEQ336" s="536">
        <f t="shared" ref="DEQ336:DET336" si="4606">SUM(DEQ334:DEQ335)</f>
        <v>0</v>
      </c>
      <c r="DER336" s="539">
        <f t="shared" si="4606"/>
        <v>0</v>
      </c>
      <c r="DES336" s="536">
        <f t="shared" si="4606"/>
        <v>0</v>
      </c>
      <c r="DET336" s="536">
        <f t="shared" si="4606"/>
        <v>0</v>
      </c>
      <c r="DEU336" s="537"/>
      <c r="DEV336" s="538"/>
      <c r="DEW336" s="402"/>
      <c r="DEX336" s="2"/>
      <c r="DEY336" s="536">
        <f t="shared" ref="DEY336:DFB336" si="4607">SUM(DEY334:DEY335)</f>
        <v>0</v>
      </c>
      <c r="DEZ336" s="539">
        <f t="shared" si="4607"/>
        <v>0</v>
      </c>
      <c r="DFA336" s="536">
        <f t="shared" si="4607"/>
        <v>0</v>
      </c>
      <c r="DFB336" s="536">
        <f t="shared" si="4607"/>
        <v>0</v>
      </c>
      <c r="DFC336" s="537"/>
      <c r="DFD336" s="538"/>
      <c r="DFE336" s="402"/>
      <c r="DFF336" s="2"/>
      <c r="DFG336" s="536">
        <f t="shared" ref="DFG336:DFJ336" si="4608">SUM(DFG334:DFG335)</f>
        <v>0</v>
      </c>
      <c r="DFH336" s="539">
        <f t="shared" si="4608"/>
        <v>0</v>
      </c>
      <c r="DFI336" s="536">
        <f t="shared" si="4608"/>
        <v>0</v>
      </c>
      <c r="DFJ336" s="536">
        <f t="shared" si="4608"/>
        <v>0</v>
      </c>
      <c r="DFK336" s="537"/>
      <c r="DFL336" s="538"/>
      <c r="DFM336" s="402"/>
      <c r="DFN336" s="2"/>
      <c r="DFO336" s="536">
        <f t="shared" ref="DFO336:DFR336" si="4609">SUM(DFO334:DFO335)</f>
        <v>0</v>
      </c>
      <c r="DFP336" s="539">
        <f t="shared" si="4609"/>
        <v>0</v>
      </c>
      <c r="DFQ336" s="536">
        <f t="shared" si="4609"/>
        <v>0</v>
      </c>
      <c r="DFR336" s="536">
        <f t="shared" si="4609"/>
        <v>0</v>
      </c>
      <c r="DFS336" s="537"/>
      <c r="DFT336" s="538"/>
      <c r="DFU336" s="402"/>
      <c r="DFV336" s="2"/>
      <c r="DFW336" s="536">
        <f t="shared" ref="DFW336:DFZ336" si="4610">SUM(DFW334:DFW335)</f>
        <v>0</v>
      </c>
      <c r="DFX336" s="539">
        <f t="shared" si="4610"/>
        <v>0</v>
      </c>
      <c r="DFY336" s="536">
        <f t="shared" si="4610"/>
        <v>0</v>
      </c>
      <c r="DFZ336" s="536">
        <f t="shared" si="4610"/>
        <v>0</v>
      </c>
      <c r="DGA336" s="537"/>
      <c r="DGB336" s="538"/>
      <c r="DGC336" s="402"/>
      <c r="DGD336" s="2"/>
      <c r="DGE336" s="536">
        <f t="shared" ref="DGE336:DGH336" si="4611">SUM(DGE334:DGE335)</f>
        <v>0</v>
      </c>
      <c r="DGF336" s="539">
        <f t="shared" si="4611"/>
        <v>0</v>
      </c>
      <c r="DGG336" s="536">
        <f t="shared" si="4611"/>
        <v>0</v>
      </c>
      <c r="DGH336" s="536">
        <f t="shared" si="4611"/>
        <v>0</v>
      </c>
      <c r="DGI336" s="537"/>
      <c r="DGJ336" s="538"/>
      <c r="DGK336" s="402"/>
      <c r="DGL336" s="2"/>
      <c r="DGM336" s="536">
        <f t="shared" ref="DGM336:DGP336" si="4612">SUM(DGM334:DGM335)</f>
        <v>0</v>
      </c>
      <c r="DGN336" s="539">
        <f t="shared" si="4612"/>
        <v>0</v>
      </c>
      <c r="DGO336" s="536">
        <f t="shared" si="4612"/>
        <v>0</v>
      </c>
      <c r="DGP336" s="536">
        <f t="shared" si="4612"/>
        <v>0</v>
      </c>
      <c r="DGQ336" s="537"/>
      <c r="DGR336" s="538"/>
      <c r="DGS336" s="402"/>
      <c r="DGT336" s="2"/>
      <c r="DGU336" s="536">
        <f t="shared" ref="DGU336:DGX336" si="4613">SUM(DGU334:DGU335)</f>
        <v>0</v>
      </c>
      <c r="DGV336" s="539">
        <f t="shared" si="4613"/>
        <v>0</v>
      </c>
      <c r="DGW336" s="536">
        <f t="shared" si="4613"/>
        <v>0</v>
      </c>
      <c r="DGX336" s="536">
        <f t="shared" si="4613"/>
        <v>0</v>
      </c>
      <c r="DGY336" s="537"/>
      <c r="DGZ336" s="538"/>
      <c r="DHA336" s="402"/>
      <c r="DHB336" s="2"/>
      <c r="DHC336" s="536">
        <f t="shared" ref="DHC336:DHF336" si="4614">SUM(DHC334:DHC335)</f>
        <v>0</v>
      </c>
      <c r="DHD336" s="539">
        <f t="shared" si="4614"/>
        <v>0</v>
      </c>
      <c r="DHE336" s="536">
        <f t="shared" si="4614"/>
        <v>0</v>
      </c>
      <c r="DHF336" s="536">
        <f t="shared" si="4614"/>
        <v>0</v>
      </c>
      <c r="DHG336" s="537"/>
      <c r="DHH336" s="538"/>
      <c r="DHI336" s="402"/>
      <c r="DHJ336" s="2"/>
      <c r="DHK336" s="536">
        <f t="shared" ref="DHK336:DHN336" si="4615">SUM(DHK334:DHK335)</f>
        <v>0</v>
      </c>
      <c r="DHL336" s="539">
        <f t="shared" si="4615"/>
        <v>0</v>
      </c>
      <c r="DHM336" s="536">
        <f t="shared" si="4615"/>
        <v>0</v>
      </c>
      <c r="DHN336" s="536">
        <f t="shared" si="4615"/>
        <v>0</v>
      </c>
      <c r="DHO336" s="537"/>
      <c r="DHP336" s="538"/>
      <c r="DHQ336" s="402"/>
      <c r="DHR336" s="2"/>
      <c r="DHS336" s="536">
        <f t="shared" ref="DHS336:DHV336" si="4616">SUM(DHS334:DHS335)</f>
        <v>0</v>
      </c>
      <c r="DHT336" s="539">
        <f t="shared" si="4616"/>
        <v>0</v>
      </c>
      <c r="DHU336" s="536">
        <f t="shared" si="4616"/>
        <v>0</v>
      </c>
      <c r="DHV336" s="536">
        <f t="shared" si="4616"/>
        <v>0</v>
      </c>
      <c r="DHW336" s="537"/>
      <c r="DHX336" s="538"/>
      <c r="DHY336" s="402"/>
      <c r="DHZ336" s="2"/>
      <c r="DIA336" s="536">
        <f t="shared" ref="DIA336:DID336" si="4617">SUM(DIA334:DIA335)</f>
        <v>0</v>
      </c>
      <c r="DIB336" s="539">
        <f t="shared" si="4617"/>
        <v>0</v>
      </c>
      <c r="DIC336" s="536">
        <f t="shared" si="4617"/>
        <v>0</v>
      </c>
      <c r="DID336" s="536">
        <f t="shared" si="4617"/>
        <v>0</v>
      </c>
      <c r="DIE336" s="537"/>
      <c r="DIF336" s="538"/>
      <c r="DIG336" s="402"/>
      <c r="DIH336" s="2"/>
      <c r="DII336" s="536">
        <f t="shared" ref="DII336:DIL336" si="4618">SUM(DII334:DII335)</f>
        <v>0</v>
      </c>
      <c r="DIJ336" s="539">
        <f t="shared" si="4618"/>
        <v>0</v>
      </c>
      <c r="DIK336" s="536">
        <f t="shared" si="4618"/>
        <v>0</v>
      </c>
      <c r="DIL336" s="536">
        <f t="shared" si="4618"/>
        <v>0</v>
      </c>
      <c r="DIM336" s="537"/>
      <c r="DIN336" s="538"/>
      <c r="DIO336" s="402"/>
      <c r="DIP336" s="2"/>
      <c r="DIQ336" s="536">
        <f t="shared" ref="DIQ336:DIT336" si="4619">SUM(DIQ334:DIQ335)</f>
        <v>0</v>
      </c>
      <c r="DIR336" s="539">
        <f t="shared" si="4619"/>
        <v>0</v>
      </c>
      <c r="DIS336" s="536">
        <f t="shared" si="4619"/>
        <v>0</v>
      </c>
      <c r="DIT336" s="536">
        <f t="shared" si="4619"/>
        <v>0</v>
      </c>
      <c r="DIU336" s="537"/>
      <c r="DIV336" s="538"/>
      <c r="DIW336" s="402"/>
      <c r="DIX336" s="2"/>
      <c r="DIY336" s="536">
        <f t="shared" ref="DIY336:DJB336" si="4620">SUM(DIY334:DIY335)</f>
        <v>0</v>
      </c>
      <c r="DIZ336" s="539">
        <f t="shared" si="4620"/>
        <v>0</v>
      </c>
      <c r="DJA336" s="536">
        <f t="shared" si="4620"/>
        <v>0</v>
      </c>
      <c r="DJB336" s="536">
        <f t="shared" si="4620"/>
        <v>0</v>
      </c>
      <c r="DJC336" s="537"/>
      <c r="DJD336" s="538"/>
      <c r="DJE336" s="402"/>
      <c r="DJF336" s="2"/>
      <c r="DJG336" s="536">
        <f t="shared" ref="DJG336:DJJ336" si="4621">SUM(DJG334:DJG335)</f>
        <v>0</v>
      </c>
      <c r="DJH336" s="539">
        <f t="shared" si="4621"/>
        <v>0</v>
      </c>
      <c r="DJI336" s="536">
        <f t="shared" si="4621"/>
        <v>0</v>
      </c>
      <c r="DJJ336" s="536">
        <f t="shared" si="4621"/>
        <v>0</v>
      </c>
      <c r="DJK336" s="537"/>
      <c r="DJL336" s="538"/>
      <c r="DJM336" s="402"/>
      <c r="DJN336" s="2"/>
      <c r="DJO336" s="536">
        <f t="shared" ref="DJO336:DJR336" si="4622">SUM(DJO334:DJO335)</f>
        <v>0</v>
      </c>
      <c r="DJP336" s="539">
        <f t="shared" si="4622"/>
        <v>0</v>
      </c>
      <c r="DJQ336" s="536">
        <f t="shared" si="4622"/>
        <v>0</v>
      </c>
      <c r="DJR336" s="536">
        <f t="shared" si="4622"/>
        <v>0</v>
      </c>
      <c r="DJS336" s="537"/>
      <c r="DJT336" s="538"/>
      <c r="DJU336" s="402"/>
      <c r="DJV336" s="2"/>
      <c r="DJW336" s="536">
        <f t="shared" ref="DJW336:DJZ336" si="4623">SUM(DJW334:DJW335)</f>
        <v>0</v>
      </c>
      <c r="DJX336" s="539">
        <f t="shared" si="4623"/>
        <v>0</v>
      </c>
      <c r="DJY336" s="536">
        <f t="shared" si="4623"/>
        <v>0</v>
      </c>
      <c r="DJZ336" s="536">
        <f t="shared" si="4623"/>
        <v>0</v>
      </c>
      <c r="DKA336" s="537"/>
      <c r="DKB336" s="538"/>
      <c r="DKC336" s="402"/>
      <c r="DKD336" s="2"/>
      <c r="DKE336" s="536">
        <f t="shared" ref="DKE336:DKH336" si="4624">SUM(DKE334:DKE335)</f>
        <v>0</v>
      </c>
      <c r="DKF336" s="539">
        <f t="shared" si="4624"/>
        <v>0</v>
      </c>
      <c r="DKG336" s="536">
        <f t="shared" si="4624"/>
        <v>0</v>
      </c>
      <c r="DKH336" s="536">
        <f t="shared" si="4624"/>
        <v>0</v>
      </c>
      <c r="DKI336" s="537"/>
      <c r="DKJ336" s="538"/>
      <c r="DKK336" s="402"/>
      <c r="DKL336" s="2"/>
      <c r="DKM336" s="536">
        <f t="shared" ref="DKM336:DKP336" si="4625">SUM(DKM334:DKM335)</f>
        <v>0</v>
      </c>
      <c r="DKN336" s="539">
        <f t="shared" si="4625"/>
        <v>0</v>
      </c>
      <c r="DKO336" s="536">
        <f t="shared" si="4625"/>
        <v>0</v>
      </c>
      <c r="DKP336" s="536">
        <f t="shared" si="4625"/>
        <v>0</v>
      </c>
      <c r="DKQ336" s="537"/>
      <c r="DKR336" s="538"/>
      <c r="DKS336" s="402"/>
      <c r="DKT336" s="2"/>
      <c r="DKU336" s="536">
        <f t="shared" ref="DKU336:DKX336" si="4626">SUM(DKU334:DKU335)</f>
        <v>0</v>
      </c>
      <c r="DKV336" s="539">
        <f t="shared" si="4626"/>
        <v>0</v>
      </c>
      <c r="DKW336" s="536">
        <f t="shared" si="4626"/>
        <v>0</v>
      </c>
      <c r="DKX336" s="536">
        <f t="shared" si="4626"/>
        <v>0</v>
      </c>
      <c r="DKY336" s="537"/>
      <c r="DKZ336" s="538"/>
      <c r="DLA336" s="402"/>
      <c r="DLB336" s="2"/>
      <c r="DLC336" s="536">
        <f t="shared" ref="DLC336:DLF336" si="4627">SUM(DLC334:DLC335)</f>
        <v>0</v>
      </c>
      <c r="DLD336" s="539">
        <f t="shared" si="4627"/>
        <v>0</v>
      </c>
      <c r="DLE336" s="536">
        <f t="shared" si="4627"/>
        <v>0</v>
      </c>
      <c r="DLF336" s="536">
        <f t="shared" si="4627"/>
        <v>0</v>
      </c>
      <c r="DLG336" s="537"/>
      <c r="DLH336" s="538"/>
      <c r="DLI336" s="402"/>
      <c r="DLJ336" s="2"/>
      <c r="DLK336" s="536">
        <f t="shared" ref="DLK336:DLN336" si="4628">SUM(DLK334:DLK335)</f>
        <v>0</v>
      </c>
      <c r="DLL336" s="539">
        <f t="shared" si="4628"/>
        <v>0</v>
      </c>
      <c r="DLM336" s="536">
        <f t="shared" si="4628"/>
        <v>0</v>
      </c>
      <c r="DLN336" s="536">
        <f t="shared" si="4628"/>
        <v>0</v>
      </c>
      <c r="DLO336" s="537"/>
      <c r="DLP336" s="538"/>
      <c r="DLQ336" s="402"/>
      <c r="DLR336" s="2"/>
      <c r="DLS336" s="536">
        <f t="shared" ref="DLS336:DLV336" si="4629">SUM(DLS334:DLS335)</f>
        <v>0</v>
      </c>
      <c r="DLT336" s="539">
        <f t="shared" si="4629"/>
        <v>0</v>
      </c>
      <c r="DLU336" s="536">
        <f t="shared" si="4629"/>
        <v>0</v>
      </c>
      <c r="DLV336" s="536">
        <f t="shared" si="4629"/>
        <v>0</v>
      </c>
      <c r="DLW336" s="537"/>
      <c r="DLX336" s="538"/>
      <c r="DLY336" s="402"/>
      <c r="DLZ336" s="2"/>
      <c r="DMA336" s="536">
        <f t="shared" ref="DMA336:DMD336" si="4630">SUM(DMA334:DMA335)</f>
        <v>0</v>
      </c>
      <c r="DMB336" s="539">
        <f t="shared" si="4630"/>
        <v>0</v>
      </c>
      <c r="DMC336" s="536">
        <f t="shared" si="4630"/>
        <v>0</v>
      </c>
      <c r="DMD336" s="536">
        <f t="shared" si="4630"/>
        <v>0</v>
      </c>
      <c r="DME336" s="537"/>
      <c r="DMF336" s="538"/>
      <c r="DMG336" s="402"/>
      <c r="DMH336" s="2"/>
      <c r="DMI336" s="536">
        <f t="shared" ref="DMI336:DML336" si="4631">SUM(DMI334:DMI335)</f>
        <v>0</v>
      </c>
      <c r="DMJ336" s="539">
        <f t="shared" si="4631"/>
        <v>0</v>
      </c>
      <c r="DMK336" s="536">
        <f t="shared" si="4631"/>
        <v>0</v>
      </c>
      <c r="DML336" s="536">
        <f t="shared" si="4631"/>
        <v>0</v>
      </c>
      <c r="DMM336" s="537"/>
      <c r="DMN336" s="538"/>
      <c r="DMO336" s="402"/>
      <c r="DMP336" s="2"/>
      <c r="DMQ336" s="536">
        <f t="shared" ref="DMQ336:DMT336" si="4632">SUM(DMQ334:DMQ335)</f>
        <v>0</v>
      </c>
      <c r="DMR336" s="539">
        <f t="shared" si="4632"/>
        <v>0</v>
      </c>
      <c r="DMS336" s="536">
        <f t="shared" si="4632"/>
        <v>0</v>
      </c>
      <c r="DMT336" s="536">
        <f t="shared" si="4632"/>
        <v>0</v>
      </c>
      <c r="DMU336" s="537"/>
      <c r="DMV336" s="538"/>
      <c r="DMW336" s="402"/>
      <c r="DMX336" s="2"/>
      <c r="DMY336" s="536">
        <f t="shared" ref="DMY336:DNB336" si="4633">SUM(DMY334:DMY335)</f>
        <v>0</v>
      </c>
      <c r="DMZ336" s="539">
        <f t="shared" si="4633"/>
        <v>0</v>
      </c>
      <c r="DNA336" s="536">
        <f t="shared" si="4633"/>
        <v>0</v>
      </c>
      <c r="DNB336" s="536">
        <f t="shared" si="4633"/>
        <v>0</v>
      </c>
      <c r="DNC336" s="537"/>
      <c r="DND336" s="538"/>
      <c r="DNE336" s="402"/>
      <c r="DNF336" s="2"/>
      <c r="DNG336" s="536">
        <f t="shared" ref="DNG336:DNJ336" si="4634">SUM(DNG334:DNG335)</f>
        <v>0</v>
      </c>
      <c r="DNH336" s="539">
        <f t="shared" si="4634"/>
        <v>0</v>
      </c>
      <c r="DNI336" s="536">
        <f t="shared" si="4634"/>
        <v>0</v>
      </c>
      <c r="DNJ336" s="536">
        <f t="shared" si="4634"/>
        <v>0</v>
      </c>
      <c r="DNK336" s="537"/>
      <c r="DNL336" s="538"/>
      <c r="DNM336" s="402"/>
      <c r="DNN336" s="2"/>
      <c r="DNO336" s="536">
        <f t="shared" ref="DNO336:DNR336" si="4635">SUM(DNO334:DNO335)</f>
        <v>0</v>
      </c>
      <c r="DNP336" s="539">
        <f t="shared" si="4635"/>
        <v>0</v>
      </c>
      <c r="DNQ336" s="536">
        <f t="shared" si="4635"/>
        <v>0</v>
      </c>
      <c r="DNR336" s="536">
        <f t="shared" si="4635"/>
        <v>0</v>
      </c>
      <c r="DNS336" s="537"/>
      <c r="DNT336" s="538"/>
      <c r="DNU336" s="402"/>
      <c r="DNV336" s="2"/>
      <c r="DNW336" s="536">
        <f t="shared" ref="DNW336:DNZ336" si="4636">SUM(DNW334:DNW335)</f>
        <v>0</v>
      </c>
      <c r="DNX336" s="539">
        <f t="shared" si="4636"/>
        <v>0</v>
      </c>
      <c r="DNY336" s="536">
        <f t="shared" si="4636"/>
        <v>0</v>
      </c>
      <c r="DNZ336" s="536">
        <f t="shared" si="4636"/>
        <v>0</v>
      </c>
      <c r="DOA336" s="537"/>
      <c r="DOB336" s="538"/>
      <c r="DOC336" s="402"/>
      <c r="DOD336" s="2"/>
      <c r="DOE336" s="536">
        <f t="shared" ref="DOE336:DOH336" si="4637">SUM(DOE334:DOE335)</f>
        <v>0</v>
      </c>
      <c r="DOF336" s="539">
        <f t="shared" si="4637"/>
        <v>0</v>
      </c>
      <c r="DOG336" s="536">
        <f t="shared" si="4637"/>
        <v>0</v>
      </c>
      <c r="DOH336" s="536">
        <f t="shared" si="4637"/>
        <v>0</v>
      </c>
      <c r="DOI336" s="537"/>
      <c r="DOJ336" s="538"/>
      <c r="DOK336" s="402"/>
      <c r="DOL336" s="2"/>
      <c r="DOM336" s="536">
        <f t="shared" ref="DOM336:DOP336" si="4638">SUM(DOM334:DOM335)</f>
        <v>0</v>
      </c>
      <c r="DON336" s="539">
        <f t="shared" si="4638"/>
        <v>0</v>
      </c>
      <c r="DOO336" s="536">
        <f t="shared" si="4638"/>
        <v>0</v>
      </c>
      <c r="DOP336" s="536">
        <f t="shared" si="4638"/>
        <v>0</v>
      </c>
      <c r="DOQ336" s="537"/>
      <c r="DOR336" s="538"/>
      <c r="DOS336" s="402"/>
      <c r="DOT336" s="2"/>
      <c r="DOU336" s="536">
        <f t="shared" ref="DOU336:DOX336" si="4639">SUM(DOU334:DOU335)</f>
        <v>0</v>
      </c>
      <c r="DOV336" s="539">
        <f t="shared" si="4639"/>
        <v>0</v>
      </c>
      <c r="DOW336" s="536">
        <f t="shared" si="4639"/>
        <v>0</v>
      </c>
      <c r="DOX336" s="536">
        <f t="shared" si="4639"/>
        <v>0</v>
      </c>
      <c r="DOY336" s="537"/>
      <c r="DOZ336" s="538"/>
      <c r="DPA336" s="402"/>
      <c r="DPB336" s="2"/>
      <c r="DPC336" s="536">
        <f t="shared" ref="DPC336:DPF336" si="4640">SUM(DPC334:DPC335)</f>
        <v>0</v>
      </c>
      <c r="DPD336" s="539">
        <f t="shared" si="4640"/>
        <v>0</v>
      </c>
      <c r="DPE336" s="536">
        <f t="shared" si="4640"/>
        <v>0</v>
      </c>
      <c r="DPF336" s="536">
        <f t="shared" si="4640"/>
        <v>0</v>
      </c>
      <c r="DPG336" s="537"/>
      <c r="DPH336" s="538"/>
      <c r="DPI336" s="402"/>
      <c r="DPJ336" s="2"/>
      <c r="DPK336" s="536">
        <f t="shared" ref="DPK336:DPN336" si="4641">SUM(DPK334:DPK335)</f>
        <v>0</v>
      </c>
      <c r="DPL336" s="539">
        <f t="shared" si="4641"/>
        <v>0</v>
      </c>
      <c r="DPM336" s="536">
        <f t="shared" si="4641"/>
        <v>0</v>
      </c>
      <c r="DPN336" s="536">
        <f t="shared" si="4641"/>
        <v>0</v>
      </c>
      <c r="DPO336" s="537"/>
      <c r="DPP336" s="538"/>
      <c r="DPQ336" s="402"/>
      <c r="DPR336" s="2"/>
      <c r="DPS336" s="536">
        <f t="shared" ref="DPS336:DPV336" si="4642">SUM(DPS334:DPS335)</f>
        <v>0</v>
      </c>
      <c r="DPT336" s="539">
        <f t="shared" si="4642"/>
        <v>0</v>
      </c>
      <c r="DPU336" s="536">
        <f t="shared" si="4642"/>
        <v>0</v>
      </c>
      <c r="DPV336" s="536">
        <f t="shared" si="4642"/>
        <v>0</v>
      </c>
      <c r="DPW336" s="537"/>
      <c r="DPX336" s="538"/>
      <c r="DPY336" s="402"/>
      <c r="DPZ336" s="2"/>
      <c r="DQA336" s="536">
        <f t="shared" ref="DQA336:DQD336" si="4643">SUM(DQA334:DQA335)</f>
        <v>0</v>
      </c>
      <c r="DQB336" s="539">
        <f t="shared" si="4643"/>
        <v>0</v>
      </c>
      <c r="DQC336" s="536">
        <f t="shared" si="4643"/>
        <v>0</v>
      </c>
      <c r="DQD336" s="536">
        <f t="shared" si="4643"/>
        <v>0</v>
      </c>
      <c r="DQE336" s="537"/>
      <c r="DQF336" s="538"/>
      <c r="DQG336" s="402"/>
      <c r="DQH336" s="2"/>
      <c r="DQI336" s="536">
        <f t="shared" ref="DQI336:DQL336" si="4644">SUM(DQI334:DQI335)</f>
        <v>0</v>
      </c>
      <c r="DQJ336" s="539">
        <f t="shared" si="4644"/>
        <v>0</v>
      </c>
      <c r="DQK336" s="536">
        <f t="shared" si="4644"/>
        <v>0</v>
      </c>
      <c r="DQL336" s="536">
        <f t="shared" si="4644"/>
        <v>0</v>
      </c>
      <c r="DQM336" s="537"/>
      <c r="DQN336" s="538"/>
      <c r="DQO336" s="402"/>
      <c r="DQP336" s="2"/>
      <c r="DQQ336" s="536">
        <f t="shared" ref="DQQ336:DQT336" si="4645">SUM(DQQ334:DQQ335)</f>
        <v>0</v>
      </c>
      <c r="DQR336" s="539">
        <f t="shared" si="4645"/>
        <v>0</v>
      </c>
      <c r="DQS336" s="536">
        <f t="shared" si="4645"/>
        <v>0</v>
      </c>
      <c r="DQT336" s="536">
        <f t="shared" si="4645"/>
        <v>0</v>
      </c>
      <c r="DQU336" s="537"/>
      <c r="DQV336" s="538"/>
      <c r="DQW336" s="402"/>
      <c r="DQX336" s="2"/>
      <c r="DQY336" s="536">
        <f t="shared" ref="DQY336:DRB336" si="4646">SUM(DQY334:DQY335)</f>
        <v>0</v>
      </c>
      <c r="DQZ336" s="539">
        <f t="shared" si="4646"/>
        <v>0</v>
      </c>
      <c r="DRA336" s="536">
        <f t="shared" si="4646"/>
        <v>0</v>
      </c>
      <c r="DRB336" s="536">
        <f t="shared" si="4646"/>
        <v>0</v>
      </c>
      <c r="DRC336" s="537"/>
      <c r="DRD336" s="538"/>
      <c r="DRE336" s="402"/>
      <c r="DRF336" s="2"/>
      <c r="DRG336" s="536">
        <f t="shared" ref="DRG336:DRJ336" si="4647">SUM(DRG334:DRG335)</f>
        <v>0</v>
      </c>
      <c r="DRH336" s="539">
        <f t="shared" si="4647"/>
        <v>0</v>
      </c>
      <c r="DRI336" s="536">
        <f t="shared" si="4647"/>
        <v>0</v>
      </c>
      <c r="DRJ336" s="536">
        <f t="shared" si="4647"/>
        <v>0</v>
      </c>
      <c r="DRK336" s="537"/>
      <c r="DRL336" s="538"/>
      <c r="DRM336" s="402"/>
      <c r="DRN336" s="2"/>
      <c r="DRO336" s="536">
        <f t="shared" ref="DRO336:DRR336" si="4648">SUM(DRO334:DRO335)</f>
        <v>0</v>
      </c>
      <c r="DRP336" s="539">
        <f t="shared" si="4648"/>
        <v>0</v>
      </c>
      <c r="DRQ336" s="536">
        <f t="shared" si="4648"/>
        <v>0</v>
      </c>
      <c r="DRR336" s="536">
        <f t="shared" si="4648"/>
        <v>0</v>
      </c>
      <c r="DRS336" s="537"/>
      <c r="DRT336" s="538"/>
      <c r="DRU336" s="402"/>
      <c r="DRV336" s="2"/>
      <c r="DRW336" s="536">
        <f t="shared" ref="DRW336:DRZ336" si="4649">SUM(DRW334:DRW335)</f>
        <v>0</v>
      </c>
      <c r="DRX336" s="539">
        <f t="shared" si="4649"/>
        <v>0</v>
      </c>
      <c r="DRY336" s="536">
        <f t="shared" si="4649"/>
        <v>0</v>
      </c>
      <c r="DRZ336" s="536">
        <f t="shared" si="4649"/>
        <v>0</v>
      </c>
      <c r="DSA336" s="537"/>
      <c r="DSB336" s="538"/>
      <c r="DSC336" s="402"/>
      <c r="DSD336" s="2"/>
      <c r="DSE336" s="536">
        <f t="shared" ref="DSE336:DSH336" si="4650">SUM(DSE334:DSE335)</f>
        <v>0</v>
      </c>
      <c r="DSF336" s="539">
        <f t="shared" si="4650"/>
        <v>0</v>
      </c>
      <c r="DSG336" s="536">
        <f t="shared" si="4650"/>
        <v>0</v>
      </c>
      <c r="DSH336" s="536">
        <f t="shared" si="4650"/>
        <v>0</v>
      </c>
      <c r="DSI336" s="537"/>
      <c r="DSJ336" s="538"/>
      <c r="DSK336" s="402"/>
      <c r="DSL336" s="2"/>
      <c r="DSM336" s="536">
        <f t="shared" ref="DSM336:DSP336" si="4651">SUM(DSM334:DSM335)</f>
        <v>0</v>
      </c>
      <c r="DSN336" s="539">
        <f t="shared" si="4651"/>
        <v>0</v>
      </c>
      <c r="DSO336" s="536">
        <f t="shared" si="4651"/>
        <v>0</v>
      </c>
      <c r="DSP336" s="536">
        <f t="shared" si="4651"/>
        <v>0</v>
      </c>
      <c r="DSQ336" s="537"/>
      <c r="DSR336" s="538"/>
      <c r="DSS336" s="402"/>
      <c r="DST336" s="2"/>
      <c r="DSU336" s="536">
        <f t="shared" ref="DSU336:DSX336" si="4652">SUM(DSU334:DSU335)</f>
        <v>0</v>
      </c>
      <c r="DSV336" s="539">
        <f t="shared" si="4652"/>
        <v>0</v>
      </c>
      <c r="DSW336" s="536">
        <f t="shared" si="4652"/>
        <v>0</v>
      </c>
      <c r="DSX336" s="536">
        <f t="shared" si="4652"/>
        <v>0</v>
      </c>
      <c r="DSY336" s="537"/>
      <c r="DSZ336" s="538"/>
      <c r="DTA336" s="402"/>
      <c r="DTB336" s="2"/>
      <c r="DTC336" s="536">
        <f t="shared" ref="DTC336:DTF336" si="4653">SUM(DTC334:DTC335)</f>
        <v>0</v>
      </c>
      <c r="DTD336" s="539">
        <f t="shared" si="4653"/>
        <v>0</v>
      </c>
      <c r="DTE336" s="536">
        <f t="shared" si="4653"/>
        <v>0</v>
      </c>
      <c r="DTF336" s="536">
        <f t="shared" si="4653"/>
        <v>0</v>
      </c>
      <c r="DTG336" s="537"/>
      <c r="DTH336" s="538"/>
      <c r="DTI336" s="402"/>
      <c r="DTJ336" s="2"/>
      <c r="DTK336" s="536">
        <f t="shared" ref="DTK336:DTN336" si="4654">SUM(DTK334:DTK335)</f>
        <v>0</v>
      </c>
      <c r="DTL336" s="539">
        <f t="shared" si="4654"/>
        <v>0</v>
      </c>
      <c r="DTM336" s="536">
        <f t="shared" si="4654"/>
        <v>0</v>
      </c>
      <c r="DTN336" s="536">
        <f t="shared" si="4654"/>
        <v>0</v>
      </c>
      <c r="DTO336" s="537"/>
      <c r="DTP336" s="538"/>
      <c r="DTQ336" s="402"/>
      <c r="DTR336" s="2"/>
      <c r="DTS336" s="536">
        <f t="shared" ref="DTS336:DTV336" si="4655">SUM(DTS334:DTS335)</f>
        <v>0</v>
      </c>
      <c r="DTT336" s="539">
        <f t="shared" si="4655"/>
        <v>0</v>
      </c>
      <c r="DTU336" s="536">
        <f t="shared" si="4655"/>
        <v>0</v>
      </c>
      <c r="DTV336" s="536">
        <f t="shared" si="4655"/>
        <v>0</v>
      </c>
      <c r="DTW336" s="537"/>
      <c r="DTX336" s="538"/>
      <c r="DTY336" s="402"/>
      <c r="DTZ336" s="2"/>
      <c r="DUA336" s="536">
        <f t="shared" ref="DUA336:DUD336" si="4656">SUM(DUA334:DUA335)</f>
        <v>0</v>
      </c>
      <c r="DUB336" s="539">
        <f t="shared" si="4656"/>
        <v>0</v>
      </c>
      <c r="DUC336" s="536">
        <f t="shared" si="4656"/>
        <v>0</v>
      </c>
      <c r="DUD336" s="536">
        <f t="shared" si="4656"/>
        <v>0</v>
      </c>
      <c r="DUE336" s="537"/>
      <c r="DUF336" s="538"/>
      <c r="DUG336" s="402"/>
      <c r="DUH336" s="2"/>
      <c r="DUI336" s="536">
        <f t="shared" ref="DUI336:DUL336" si="4657">SUM(DUI334:DUI335)</f>
        <v>0</v>
      </c>
      <c r="DUJ336" s="539">
        <f t="shared" si="4657"/>
        <v>0</v>
      </c>
      <c r="DUK336" s="536">
        <f t="shared" si="4657"/>
        <v>0</v>
      </c>
      <c r="DUL336" s="536">
        <f t="shared" si="4657"/>
        <v>0</v>
      </c>
      <c r="DUM336" s="537"/>
      <c r="DUN336" s="538"/>
      <c r="DUO336" s="402"/>
      <c r="DUP336" s="2"/>
      <c r="DUQ336" s="536">
        <f t="shared" ref="DUQ336:DUT336" si="4658">SUM(DUQ334:DUQ335)</f>
        <v>0</v>
      </c>
      <c r="DUR336" s="539">
        <f t="shared" si="4658"/>
        <v>0</v>
      </c>
      <c r="DUS336" s="536">
        <f t="shared" si="4658"/>
        <v>0</v>
      </c>
      <c r="DUT336" s="536">
        <f t="shared" si="4658"/>
        <v>0</v>
      </c>
      <c r="DUU336" s="537"/>
      <c r="DUV336" s="538"/>
      <c r="DUW336" s="402"/>
      <c r="DUX336" s="2"/>
      <c r="DUY336" s="536">
        <f t="shared" ref="DUY336:DVB336" si="4659">SUM(DUY334:DUY335)</f>
        <v>0</v>
      </c>
      <c r="DUZ336" s="539">
        <f t="shared" si="4659"/>
        <v>0</v>
      </c>
      <c r="DVA336" s="536">
        <f t="shared" si="4659"/>
        <v>0</v>
      </c>
      <c r="DVB336" s="536">
        <f t="shared" si="4659"/>
        <v>0</v>
      </c>
      <c r="DVC336" s="537"/>
      <c r="DVD336" s="538"/>
      <c r="DVE336" s="402"/>
      <c r="DVF336" s="2"/>
      <c r="DVG336" s="536">
        <f t="shared" ref="DVG336:DVJ336" si="4660">SUM(DVG334:DVG335)</f>
        <v>0</v>
      </c>
      <c r="DVH336" s="539">
        <f t="shared" si="4660"/>
        <v>0</v>
      </c>
      <c r="DVI336" s="536">
        <f t="shared" si="4660"/>
        <v>0</v>
      </c>
      <c r="DVJ336" s="536">
        <f t="shared" si="4660"/>
        <v>0</v>
      </c>
      <c r="DVK336" s="537"/>
      <c r="DVL336" s="538"/>
      <c r="DVM336" s="402"/>
      <c r="DVN336" s="2"/>
      <c r="DVO336" s="536">
        <f t="shared" ref="DVO336:DVR336" si="4661">SUM(DVO334:DVO335)</f>
        <v>0</v>
      </c>
      <c r="DVP336" s="539">
        <f t="shared" si="4661"/>
        <v>0</v>
      </c>
      <c r="DVQ336" s="536">
        <f t="shared" si="4661"/>
        <v>0</v>
      </c>
      <c r="DVR336" s="536">
        <f t="shared" si="4661"/>
        <v>0</v>
      </c>
      <c r="DVS336" s="537"/>
      <c r="DVT336" s="538"/>
      <c r="DVU336" s="402"/>
      <c r="DVV336" s="2"/>
      <c r="DVW336" s="536">
        <f t="shared" ref="DVW336:DVZ336" si="4662">SUM(DVW334:DVW335)</f>
        <v>0</v>
      </c>
      <c r="DVX336" s="539">
        <f t="shared" si="4662"/>
        <v>0</v>
      </c>
      <c r="DVY336" s="536">
        <f t="shared" si="4662"/>
        <v>0</v>
      </c>
      <c r="DVZ336" s="536">
        <f t="shared" si="4662"/>
        <v>0</v>
      </c>
      <c r="DWA336" s="537"/>
      <c r="DWB336" s="538"/>
      <c r="DWC336" s="402"/>
      <c r="DWD336" s="2"/>
      <c r="DWE336" s="536">
        <f t="shared" ref="DWE336:DWH336" si="4663">SUM(DWE334:DWE335)</f>
        <v>0</v>
      </c>
      <c r="DWF336" s="539">
        <f t="shared" si="4663"/>
        <v>0</v>
      </c>
      <c r="DWG336" s="536">
        <f t="shared" si="4663"/>
        <v>0</v>
      </c>
      <c r="DWH336" s="536">
        <f t="shared" si="4663"/>
        <v>0</v>
      </c>
      <c r="DWI336" s="537"/>
      <c r="DWJ336" s="538"/>
      <c r="DWK336" s="402"/>
      <c r="DWL336" s="2"/>
      <c r="DWM336" s="536">
        <f t="shared" ref="DWM336:DWP336" si="4664">SUM(DWM334:DWM335)</f>
        <v>0</v>
      </c>
      <c r="DWN336" s="539">
        <f t="shared" si="4664"/>
        <v>0</v>
      </c>
      <c r="DWO336" s="536">
        <f t="shared" si="4664"/>
        <v>0</v>
      </c>
      <c r="DWP336" s="536">
        <f t="shared" si="4664"/>
        <v>0</v>
      </c>
      <c r="DWQ336" s="537"/>
      <c r="DWR336" s="538"/>
      <c r="DWS336" s="402"/>
      <c r="DWT336" s="2"/>
      <c r="DWU336" s="536">
        <f t="shared" ref="DWU336:DWX336" si="4665">SUM(DWU334:DWU335)</f>
        <v>0</v>
      </c>
      <c r="DWV336" s="539">
        <f t="shared" si="4665"/>
        <v>0</v>
      </c>
      <c r="DWW336" s="536">
        <f t="shared" si="4665"/>
        <v>0</v>
      </c>
      <c r="DWX336" s="536">
        <f t="shared" si="4665"/>
        <v>0</v>
      </c>
      <c r="DWY336" s="537"/>
      <c r="DWZ336" s="538"/>
      <c r="DXA336" s="402"/>
      <c r="DXB336" s="2"/>
      <c r="DXC336" s="536">
        <f t="shared" ref="DXC336:DXF336" si="4666">SUM(DXC334:DXC335)</f>
        <v>0</v>
      </c>
      <c r="DXD336" s="539">
        <f t="shared" si="4666"/>
        <v>0</v>
      </c>
      <c r="DXE336" s="536">
        <f t="shared" si="4666"/>
        <v>0</v>
      </c>
      <c r="DXF336" s="536">
        <f t="shared" si="4666"/>
        <v>0</v>
      </c>
      <c r="DXG336" s="537"/>
      <c r="DXH336" s="538"/>
      <c r="DXI336" s="402"/>
      <c r="DXJ336" s="2"/>
      <c r="DXK336" s="536">
        <f t="shared" ref="DXK336:DXN336" si="4667">SUM(DXK334:DXK335)</f>
        <v>0</v>
      </c>
      <c r="DXL336" s="539">
        <f t="shared" si="4667"/>
        <v>0</v>
      </c>
      <c r="DXM336" s="536">
        <f t="shared" si="4667"/>
        <v>0</v>
      </c>
      <c r="DXN336" s="536">
        <f t="shared" si="4667"/>
        <v>0</v>
      </c>
      <c r="DXO336" s="537"/>
      <c r="DXP336" s="538"/>
      <c r="DXQ336" s="402"/>
      <c r="DXR336" s="2"/>
      <c r="DXS336" s="536">
        <f t="shared" ref="DXS336:DXV336" si="4668">SUM(DXS334:DXS335)</f>
        <v>0</v>
      </c>
      <c r="DXT336" s="539">
        <f t="shared" si="4668"/>
        <v>0</v>
      </c>
      <c r="DXU336" s="536">
        <f t="shared" si="4668"/>
        <v>0</v>
      </c>
      <c r="DXV336" s="536">
        <f t="shared" si="4668"/>
        <v>0</v>
      </c>
      <c r="DXW336" s="537"/>
      <c r="DXX336" s="538"/>
      <c r="DXY336" s="402"/>
      <c r="DXZ336" s="2"/>
      <c r="DYA336" s="536">
        <f t="shared" ref="DYA336:DYD336" si="4669">SUM(DYA334:DYA335)</f>
        <v>0</v>
      </c>
      <c r="DYB336" s="539">
        <f t="shared" si="4669"/>
        <v>0</v>
      </c>
      <c r="DYC336" s="536">
        <f t="shared" si="4669"/>
        <v>0</v>
      </c>
      <c r="DYD336" s="536">
        <f t="shared" si="4669"/>
        <v>0</v>
      </c>
      <c r="DYE336" s="537"/>
      <c r="DYF336" s="538"/>
      <c r="DYG336" s="402"/>
      <c r="DYH336" s="2"/>
      <c r="DYI336" s="536">
        <f t="shared" ref="DYI336:DYL336" si="4670">SUM(DYI334:DYI335)</f>
        <v>0</v>
      </c>
      <c r="DYJ336" s="539">
        <f t="shared" si="4670"/>
        <v>0</v>
      </c>
      <c r="DYK336" s="536">
        <f t="shared" si="4670"/>
        <v>0</v>
      </c>
      <c r="DYL336" s="536">
        <f t="shared" si="4670"/>
        <v>0</v>
      </c>
      <c r="DYM336" s="537"/>
      <c r="DYN336" s="538"/>
      <c r="DYO336" s="402"/>
      <c r="DYP336" s="2"/>
      <c r="DYQ336" s="536">
        <f t="shared" ref="DYQ336:DYT336" si="4671">SUM(DYQ334:DYQ335)</f>
        <v>0</v>
      </c>
      <c r="DYR336" s="539">
        <f t="shared" si="4671"/>
        <v>0</v>
      </c>
      <c r="DYS336" s="536">
        <f t="shared" si="4671"/>
        <v>0</v>
      </c>
      <c r="DYT336" s="536">
        <f t="shared" si="4671"/>
        <v>0</v>
      </c>
      <c r="DYU336" s="537"/>
      <c r="DYV336" s="538"/>
      <c r="DYW336" s="402"/>
      <c r="DYX336" s="2"/>
      <c r="DYY336" s="536">
        <f t="shared" ref="DYY336:DZB336" si="4672">SUM(DYY334:DYY335)</f>
        <v>0</v>
      </c>
      <c r="DYZ336" s="539">
        <f t="shared" si="4672"/>
        <v>0</v>
      </c>
      <c r="DZA336" s="536">
        <f t="shared" si="4672"/>
        <v>0</v>
      </c>
      <c r="DZB336" s="536">
        <f t="shared" si="4672"/>
        <v>0</v>
      </c>
      <c r="DZC336" s="537"/>
      <c r="DZD336" s="538"/>
      <c r="DZE336" s="402"/>
      <c r="DZF336" s="2"/>
      <c r="DZG336" s="536">
        <f t="shared" ref="DZG336:DZJ336" si="4673">SUM(DZG334:DZG335)</f>
        <v>0</v>
      </c>
      <c r="DZH336" s="539">
        <f t="shared" si="4673"/>
        <v>0</v>
      </c>
      <c r="DZI336" s="536">
        <f t="shared" si="4673"/>
        <v>0</v>
      </c>
      <c r="DZJ336" s="536">
        <f t="shared" si="4673"/>
        <v>0</v>
      </c>
      <c r="DZK336" s="537"/>
      <c r="DZL336" s="538"/>
      <c r="DZM336" s="402"/>
      <c r="DZN336" s="2"/>
      <c r="DZO336" s="536">
        <f t="shared" ref="DZO336:DZR336" si="4674">SUM(DZO334:DZO335)</f>
        <v>0</v>
      </c>
      <c r="DZP336" s="539">
        <f t="shared" si="4674"/>
        <v>0</v>
      </c>
      <c r="DZQ336" s="536">
        <f t="shared" si="4674"/>
        <v>0</v>
      </c>
      <c r="DZR336" s="536">
        <f t="shared" si="4674"/>
        <v>0</v>
      </c>
      <c r="DZS336" s="537"/>
      <c r="DZT336" s="538"/>
      <c r="DZU336" s="402"/>
      <c r="DZV336" s="2"/>
      <c r="DZW336" s="536">
        <f t="shared" ref="DZW336:DZZ336" si="4675">SUM(DZW334:DZW335)</f>
        <v>0</v>
      </c>
      <c r="DZX336" s="539">
        <f t="shared" si="4675"/>
        <v>0</v>
      </c>
      <c r="DZY336" s="536">
        <f t="shared" si="4675"/>
        <v>0</v>
      </c>
      <c r="DZZ336" s="536">
        <f t="shared" si="4675"/>
        <v>0</v>
      </c>
      <c r="EAA336" s="537"/>
      <c r="EAB336" s="538"/>
      <c r="EAC336" s="402"/>
      <c r="EAD336" s="2"/>
      <c r="EAE336" s="536">
        <f t="shared" ref="EAE336:EAH336" si="4676">SUM(EAE334:EAE335)</f>
        <v>0</v>
      </c>
      <c r="EAF336" s="539">
        <f t="shared" si="4676"/>
        <v>0</v>
      </c>
      <c r="EAG336" s="536">
        <f t="shared" si="4676"/>
        <v>0</v>
      </c>
      <c r="EAH336" s="536">
        <f t="shared" si="4676"/>
        <v>0</v>
      </c>
      <c r="EAI336" s="537"/>
      <c r="EAJ336" s="538"/>
      <c r="EAK336" s="402"/>
      <c r="EAL336" s="2"/>
      <c r="EAM336" s="536">
        <f t="shared" ref="EAM336:EAP336" si="4677">SUM(EAM334:EAM335)</f>
        <v>0</v>
      </c>
      <c r="EAN336" s="539">
        <f t="shared" si="4677"/>
        <v>0</v>
      </c>
      <c r="EAO336" s="536">
        <f t="shared" si="4677"/>
        <v>0</v>
      </c>
      <c r="EAP336" s="536">
        <f t="shared" si="4677"/>
        <v>0</v>
      </c>
      <c r="EAQ336" s="537"/>
      <c r="EAR336" s="538"/>
      <c r="EAS336" s="402"/>
      <c r="EAT336" s="2"/>
      <c r="EAU336" s="536">
        <f t="shared" ref="EAU336:EAX336" si="4678">SUM(EAU334:EAU335)</f>
        <v>0</v>
      </c>
      <c r="EAV336" s="539">
        <f t="shared" si="4678"/>
        <v>0</v>
      </c>
      <c r="EAW336" s="536">
        <f t="shared" si="4678"/>
        <v>0</v>
      </c>
      <c r="EAX336" s="536">
        <f t="shared" si="4678"/>
        <v>0</v>
      </c>
      <c r="EAY336" s="537"/>
      <c r="EAZ336" s="538"/>
      <c r="EBA336" s="402"/>
      <c r="EBB336" s="2"/>
      <c r="EBC336" s="536">
        <f t="shared" ref="EBC336:EBF336" si="4679">SUM(EBC334:EBC335)</f>
        <v>0</v>
      </c>
      <c r="EBD336" s="539">
        <f t="shared" si="4679"/>
        <v>0</v>
      </c>
      <c r="EBE336" s="536">
        <f t="shared" si="4679"/>
        <v>0</v>
      </c>
      <c r="EBF336" s="536">
        <f t="shared" si="4679"/>
        <v>0</v>
      </c>
      <c r="EBG336" s="537"/>
      <c r="EBH336" s="538"/>
      <c r="EBI336" s="402"/>
      <c r="EBJ336" s="2"/>
      <c r="EBK336" s="536">
        <f t="shared" ref="EBK336:EBN336" si="4680">SUM(EBK334:EBK335)</f>
        <v>0</v>
      </c>
      <c r="EBL336" s="539">
        <f t="shared" si="4680"/>
        <v>0</v>
      </c>
      <c r="EBM336" s="536">
        <f t="shared" si="4680"/>
        <v>0</v>
      </c>
      <c r="EBN336" s="536">
        <f t="shared" si="4680"/>
        <v>0</v>
      </c>
      <c r="EBO336" s="537"/>
      <c r="EBP336" s="538"/>
      <c r="EBQ336" s="402"/>
      <c r="EBR336" s="2"/>
      <c r="EBS336" s="536">
        <f t="shared" ref="EBS336:EBV336" si="4681">SUM(EBS334:EBS335)</f>
        <v>0</v>
      </c>
      <c r="EBT336" s="539">
        <f t="shared" si="4681"/>
        <v>0</v>
      </c>
      <c r="EBU336" s="536">
        <f t="shared" si="4681"/>
        <v>0</v>
      </c>
      <c r="EBV336" s="536">
        <f t="shared" si="4681"/>
        <v>0</v>
      </c>
      <c r="EBW336" s="537"/>
      <c r="EBX336" s="538"/>
      <c r="EBY336" s="402"/>
      <c r="EBZ336" s="2"/>
      <c r="ECA336" s="536">
        <f t="shared" ref="ECA336:ECD336" si="4682">SUM(ECA334:ECA335)</f>
        <v>0</v>
      </c>
      <c r="ECB336" s="539">
        <f t="shared" si="4682"/>
        <v>0</v>
      </c>
      <c r="ECC336" s="536">
        <f t="shared" si="4682"/>
        <v>0</v>
      </c>
      <c r="ECD336" s="536">
        <f t="shared" si="4682"/>
        <v>0</v>
      </c>
      <c r="ECE336" s="537"/>
      <c r="ECF336" s="538"/>
      <c r="ECG336" s="402"/>
      <c r="ECH336" s="2"/>
      <c r="ECI336" s="536">
        <f t="shared" ref="ECI336:ECL336" si="4683">SUM(ECI334:ECI335)</f>
        <v>0</v>
      </c>
      <c r="ECJ336" s="539">
        <f t="shared" si="4683"/>
        <v>0</v>
      </c>
      <c r="ECK336" s="536">
        <f t="shared" si="4683"/>
        <v>0</v>
      </c>
      <c r="ECL336" s="536">
        <f t="shared" si="4683"/>
        <v>0</v>
      </c>
      <c r="ECM336" s="537"/>
      <c r="ECN336" s="538"/>
      <c r="ECO336" s="402"/>
      <c r="ECP336" s="2"/>
      <c r="ECQ336" s="536">
        <f t="shared" ref="ECQ336:ECT336" si="4684">SUM(ECQ334:ECQ335)</f>
        <v>0</v>
      </c>
      <c r="ECR336" s="539">
        <f t="shared" si="4684"/>
        <v>0</v>
      </c>
      <c r="ECS336" s="536">
        <f t="shared" si="4684"/>
        <v>0</v>
      </c>
      <c r="ECT336" s="536">
        <f t="shared" si="4684"/>
        <v>0</v>
      </c>
      <c r="ECU336" s="537"/>
      <c r="ECV336" s="538"/>
      <c r="ECW336" s="402"/>
      <c r="ECX336" s="2"/>
      <c r="ECY336" s="536">
        <f t="shared" ref="ECY336:EDB336" si="4685">SUM(ECY334:ECY335)</f>
        <v>0</v>
      </c>
      <c r="ECZ336" s="539">
        <f t="shared" si="4685"/>
        <v>0</v>
      </c>
      <c r="EDA336" s="536">
        <f t="shared" si="4685"/>
        <v>0</v>
      </c>
      <c r="EDB336" s="536">
        <f t="shared" si="4685"/>
        <v>0</v>
      </c>
      <c r="EDC336" s="537"/>
      <c r="EDD336" s="538"/>
      <c r="EDE336" s="402"/>
      <c r="EDF336" s="2"/>
      <c r="EDG336" s="536">
        <f t="shared" ref="EDG336:EDJ336" si="4686">SUM(EDG334:EDG335)</f>
        <v>0</v>
      </c>
      <c r="EDH336" s="539">
        <f t="shared" si="4686"/>
        <v>0</v>
      </c>
      <c r="EDI336" s="536">
        <f t="shared" si="4686"/>
        <v>0</v>
      </c>
      <c r="EDJ336" s="536">
        <f t="shared" si="4686"/>
        <v>0</v>
      </c>
      <c r="EDK336" s="537"/>
      <c r="EDL336" s="538"/>
      <c r="EDM336" s="402"/>
      <c r="EDN336" s="2"/>
      <c r="EDO336" s="536">
        <f t="shared" ref="EDO336:EDR336" si="4687">SUM(EDO334:EDO335)</f>
        <v>0</v>
      </c>
      <c r="EDP336" s="539">
        <f t="shared" si="4687"/>
        <v>0</v>
      </c>
      <c r="EDQ336" s="536">
        <f t="shared" si="4687"/>
        <v>0</v>
      </c>
      <c r="EDR336" s="536">
        <f t="shared" si="4687"/>
        <v>0</v>
      </c>
      <c r="EDS336" s="537"/>
      <c r="EDT336" s="538"/>
      <c r="EDU336" s="402"/>
      <c r="EDV336" s="2"/>
      <c r="EDW336" s="536">
        <f t="shared" ref="EDW336:EDZ336" si="4688">SUM(EDW334:EDW335)</f>
        <v>0</v>
      </c>
      <c r="EDX336" s="539">
        <f t="shared" si="4688"/>
        <v>0</v>
      </c>
      <c r="EDY336" s="536">
        <f t="shared" si="4688"/>
        <v>0</v>
      </c>
      <c r="EDZ336" s="536">
        <f t="shared" si="4688"/>
        <v>0</v>
      </c>
      <c r="EEA336" s="537"/>
      <c r="EEB336" s="538"/>
      <c r="EEC336" s="402"/>
      <c r="EED336" s="2"/>
      <c r="EEE336" s="536">
        <f t="shared" ref="EEE336:EEH336" si="4689">SUM(EEE334:EEE335)</f>
        <v>0</v>
      </c>
      <c r="EEF336" s="539">
        <f t="shared" si="4689"/>
        <v>0</v>
      </c>
      <c r="EEG336" s="536">
        <f t="shared" si="4689"/>
        <v>0</v>
      </c>
      <c r="EEH336" s="536">
        <f t="shared" si="4689"/>
        <v>0</v>
      </c>
      <c r="EEI336" s="537"/>
      <c r="EEJ336" s="538"/>
      <c r="EEK336" s="402"/>
      <c r="EEL336" s="2"/>
      <c r="EEM336" s="536">
        <f t="shared" ref="EEM336:EEP336" si="4690">SUM(EEM334:EEM335)</f>
        <v>0</v>
      </c>
      <c r="EEN336" s="539">
        <f t="shared" si="4690"/>
        <v>0</v>
      </c>
      <c r="EEO336" s="536">
        <f t="shared" si="4690"/>
        <v>0</v>
      </c>
      <c r="EEP336" s="536">
        <f t="shared" si="4690"/>
        <v>0</v>
      </c>
      <c r="EEQ336" s="537"/>
      <c r="EER336" s="538"/>
      <c r="EES336" s="402"/>
      <c r="EET336" s="2"/>
      <c r="EEU336" s="536">
        <f t="shared" ref="EEU336:EEX336" si="4691">SUM(EEU334:EEU335)</f>
        <v>0</v>
      </c>
      <c r="EEV336" s="539">
        <f t="shared" si="4691"/>
        <v>0</v>
      </c>
      <c r="EEW336" s="536">
        <f t="shared" si="4691"/>
        <v>0</v>
      </c>
      <c r="EEX336" s="536">
        <f t="shared" si="4691"/>
        <v>0</v>
      </c>
      <c r="EEY336" s="537"/>
      <c r="EEZ336" s="538"/>
      <c r="EFA336" s="402"/>
      <c r="EFB336" s="2"/>
      <c r="EFC336" s="536">
        <f t="shared" ref="EFC336:EFF336" si="4692">SUM(EFC334:EFC335)</f>
        <v>0</v>
      </c>
      <c r="EFD336" s="539">
        <f t="shared" si="4692"/>
        <v>0</v>
      </c>
      <c r="EFE336" s="536">
        <f t="shared" si="4692"/>
        <v>0</v>
      </c>
      <c r="EFF336" s="536">
        <f t="shared" si="4692"/>
        <v>0</v>
      </c>
      <c r="EFG336" s="537"/>
      <c r="EFH336" s="538"/>
      <c r="EFI336" s="402"/>
      <c r="EFJ336" s="2"/>
      <c r="EFK336" s="536">
        <f t="shared" ref="EFK336:EFN336" si="4693">SUM(EFK334:EFK335)</f>
        <v>0</v>
      </c>
      <c r="EFL336" s="539">
        <f t="shared" si="4693"/>
        <v>0</v>
      </c>
      <c r="EFM336" s="536">
        <f t="shared" si="4693"/>
        <v>0</v>
      </c>
      <c r="EFN336" s="536">
        <f t="shared" si="4693"/>
        <v>0</v>
      </c>
      <c r="EFO336" s="537"/>
      <c r="EFP336" s="538"/>
      <c r="EFQ336" s="402"/>
      <c r="EFR336" s="2"/>
      <c r="EFS336" s="536">
        <f t="shared" ref="EFS336:EFV336" si="4694">SUM(EFS334:EFS335)</f>
        <v>0</v>
      </c>
      <c r="EFT336" s="539">
        <f t="shared" si="4694"/>
        <v>0</v>
      </c>
      <c r="EFU336" s="536">
        <f t="shared" si="4694"/>
        <v>0</v>
      </c>
      <c r="EFV336" s="536">
        <f t="shared" si="4694"/>
        <v>0</v>
      </c>
      <c r="EFW336" s="537"/>
      <c r="EFX336" s="538"/>
      <c r="EFY336" s="402"/>
      <c r="EFZ336" s="2"/>
      <c r="EGA336" s="536">
        <f t="shared" ref="EGA336:EGD336" si="4695">SUM(EGA334:EGA335)</f>
        <v>0</v>
      </c>
      <c r="EGB336" s="539">
        <f t="shared" si="4695"/>
        <v>0</v>
      </c>
      <c r="EGC336" s="536">
        <f t="shared" si="4695"/>
        <v>0</v>
      </c>
      <c r="EGD336" s="536">
        <f t="shared" si="4695"/>
        <v>0</v>
      </c>
      <c r="EGE336" s="537"/>
      <c r="EGF336" s="538"/>
      <c r="EGG336" s="402"/>
      <c r="EGH336" s="2"/>
      <c r="EGI336" s="536">
        <f t="shared" ref="EGI336:EGL336" si="4696">SUM(EGI334:EGI335)</f>
        <v>0</v>
      </c>
      <c r="EGJ336" s="539">
        <f t="shared" si="4696"/>
        <v>0</v>
      </c>
      <c r="EGK336" s="536">
        <f t="shared" si="4696"/>
        <v>0</v>
      </c>
      <c r="EGL336" s="536">
        <f t="shared" si="4696"/>
        <v>0</v>
      </c>
      <c r="EGM336" s="537"/>
      <c r="EGN336" s="538"/>
      <c r="EGO336" s="402"/>
      <c r="EGP336" s="2"/>
      <c r="EGQ336" s="536">
        <f t="shared" ref="EGQ336:EGT336" si="4697">SUM(EGQ334:EGQ335)</f>
        <v>0</v>
      </c>
      <c r="EGR336" s="539">
        <f t="shared" si="4697"/>
        <v>0</v>
      </c>
      <c r="EGS336" s="536">
        <f t="shared" si="4697"/>
        <v>0</v>
      </c>
      <c r="EGT336" s="536">
        <f t="shared" si="4697"/>
        <v>0</v>
      </c>
      <c r="EGU336" s="537"/>
      <c r="EGV336" s="538"/>
      <c r="EGW336" s="402"/>
      <c r="EGX336" s="2"/>
      <c r="EGY336" s="536">
        <f t="shared" ref="EGY336:EHB336" si="4698">SUM(EGY334:EGY335)</f>
        <v>0</v>
      </c>
      <c r="EGZ336" s="539">
        <f t="shared" si="4698"/>
        <v>0</v>
      </c>
      <c r="EHA336" s="536">
        <f t="shared" si="4698"/>
        <v>0</v>
      </c>
      <c r="EHB336" s="536">
        <f t="shared" si="4698"/>
        <v>0</v>
      </c>
      <c r="EHC336" s="537"/>
      <c r="EHD336" s="538"/>
      <c r="EHE336" s="402"/>
      <c r="EHF336" s="2"/>
      <c r="EHG336" s="536">
        <f t="shared" ref="EHG336:EHJ336" si="4699">SUM(EHG334:EHG335)</f>
        <v>0</v>
      </c>
      <c r="EHH336" s="539">
        <f t="shared" si="4699"/>
        <v>0</v>
      </c>
      <c r="EHI336" s="536">
        <f t="shared" si="4699"/>
        <v>0</v>
      </c>
      <c r="EHJ336" s="536">
        <f t="shared" si="4699"/>
        <v>0</v>
      </c>
      <c r="EHK336" s="537"/>
      <c r="EHL336" s="538"/>
      <c r="EHM336" s="402"/>
      <c r="EHN336" s="2"/>
      <c r="EHO336" s="536">
        <f t="shared" ref="EHO336:EHR336" si="4700">SUM(EHO334:EHO335)</f>
        <v>0</v>
      </c>
      <c r="EHP336" s="539">
        <f t="shared" si="4700"/>
        <v>0</v>
      </c>
      <c r="EHQ336" s="536">
        <f t="shared" si="4700"/>
        <v>0</v>
      </c>
      <c r="EHR336" s="536">
        <f t="shared" si="4700"/>
        <v>0</v>
      </c>
      <c r="EHS336" s="537"/>
      <c r="EHT336" s="538"/>
      <c r="EHU336" s="402"/>
      <c r="EHV336" s="2"/>
      <c r="EHW336" s="536">
        <f t="shared" ref="EHW336:EHZ336" si="4701">SUM(EHW334:EHW335)</f>
        <v>0</v>
      </c>
      <c r="EHX336" s="539">
        <f t="shared" si="4701"/>
        <v>0</v>
      </c>
      <c r="EHY336" s="536">
        <f t="shared" si="4701"/>
        <v>0</v>
      </c>
      <c r="EHZ336" s="536">
        <f t="shared" si="4701"/>
        <v>0</v>
      </c>
      <c r="EIA336" s="537"/>
      <c r="EIB336" s="538"/>
      <c r="EIC336" s="402"/>
      <c r="EID336" s="2"/>
      <c r="EIE336" s="536">
        <f t="shared" ref="EIE336:EIH336" si="4702">SUM(EIE334:EIE335)</f>
        <v>0</v>
      </c>
      <c r="EIF336" s="539">
        <f t="shared" si="4702"/>
        <v>0</v>
      </c>
      <c r="EIG336" s="536">
        <f t="shared" si="4702"/>
        <v>0</v>
      </c>
      <c r="EIH336" s="536">
        <f t="shared" si="4702"/>
        <v>0</v>
      </c>
      <c r="EII336" s="537"/>
      <c r="EIJ336" s="538"/>
      <c r="EIK336" s="402"/>
      <c r="EIL336" s="2"/>
      <c r="EIM336" s="536">
        <f t="shared" ref="EIM336:EIP336" si="4703">SUM(EIM334:EIM335)</f>
        <v>0</v>
      </c>
      <c r="EIN336" s="539">
        <f t="shared" si="4703"/>
        <v>0</v>
      </c>
      <c r="EIO336" s="536">
        <f t="shared" si="4703"/>
        <v>0</v>
      </c>
      <c r="EIP336" s="536">
        <f t="shared" si="4703"/>
        <v>0</v>
      </c>
      <c r="EIQ336" s="537"/>
      <c r="EIR336" s="538"/>
      <c r="EIS336" s="402"/>
      <c r="EIT336" s="2"/>
      <c r="EIU336" s="536">
        <f t="shared" ref="EIU336:EIX336" si="4704">SUM(EIU334:EIU335)</f>
        <v>0</v>
      </c>
      <c r="EIV336" s="539">
        <f t="shared" si="4704"/>
        <v>0</v>
      </c>
      <c r="EIW336" s="536">
        <f t="shared" si="4704"/>
        <v>0</v>
      </c>
      <c r="EIX336" s="536">
        <f t="shared" si="4704"/>
        <v>0</v>
      </c>
      <c r="EIY336" s="537"/>
      <c r="EIZ336" s="538"/>
      <c r="EJA336" s="402"/>
      <c r="EJB336" s="2"/>
      <c r="EJC336" s="536">
        <f t="shared" ref="EJC336:EJF336" si="4705">SUM(EJC334:EJC335)</f>
        <v>0</v>
      </c>
      <c r="EJD336" s="539">
        <f t="shared" si="4705"/>
        <v>0</v>
      </c>
      <c r="EJE336" s="536">
        <f t="shared" si="4705"/>
        <v>0</v>
      </c>
      <c r="EJF336" s="536">
        <f t="shared" si="4705"/>
        <v>0</v>
      </c>
      <c r="EJG336" s="537"/>
      <c r="EJH336" s="538"/>
      <c r="EJI336" s="402"/>
      <c r="EJJ336" s="2"/>
      <c r="EJK336" s="536">
        <f t="shared" ref="EJK336:EJN336" si="4706">SUM(EJK334:EJK335)</f>
        <v>0</v>
      </c>
      <c r="EJL336" s="539">
        <f t="shared" si="4706"/>
        <v>0</v>
      </c>
      <c r="EJM336" s="536">
        <f t="shared" si="4706"/>
        <v>0</v>
      </c>
      <c r="EJN336" s="536">
        <f t="shared" si="4706"/>
        <v>0</v>
      </c>
      <c r="EJO336" s="537"/>
      <c r="EJP336" s="538"/>
      <c r="EJQ336" s="402"/>
      <c r="EJR336" s="2"/>
      <c r="EJS336" s="536">
        <f t="shared" ref="EJS336:EJV336" si="4707">SUM(EJS334:EJS335)</f>
        <v>0</v>
      </c>
      <c r="EJT336" s="539">
        <f t="shared" si="4707"/>
        <v>0</v>
      </c>
      <c r="EJU336" s="536">
        <f t="shared" si="4707"/>
        <v>0</v>
      </c>
      <c r="EJV336" s="536">
        <f t="shared" si="4707"/>
        <v>0</v>
      </c>
      <c r="EJW336" s="537"/>
      <c r="EJX336" s="538"/>
      <c r="EJY336" s="402"/>
      <c r="EJZ336" s="2"/>
      <c r="EKA336" s="536">
        <f t="shared" ref="EKA336:EKD336" si="4708">SUM(EKA334:EKA335)</f>
        <v>0</v>
      </c>
      <c r="EKB336" s="539">
        <f t="shared" si="4708"/>
        <v>0</v>
      </c>
      <c r="EKC336" s="536">
        <f t="shared" si="4708"/>
        <v>0</v>
      </c>
      <c r="EKD336" s="536">
        <f t="shared" si="4708"/>
        <v>0</v>
      </c>
      <c r="EKE336" s="537"/>
      <c r="EKF336" s="538"/>
      <c r="EKG336" s="402"/>
      <c r="EKH336" s="2"/>
      <c r="EKI336" s="536">
        <f t="shared" ref="EKI336:EKL336" si="4709">SUM(EKI334:EKI335)</f>
        <v>0</v>
      </c>
      <c r="EKJ336" s="539">
        <f t="shared" si="4709"/>
        <v>0</v>
      </c>
      <c r="EKK336" s="536">
        <f t="shared" si="4709"/>
        <v>0</v>
      </c>
      <c r="EKL336" s="536">
        <f t="shared" si="4709"/>
        <v>0</v>
      </c>
      <c r="EKM336" s="537"/>
      <c r="EKN336" s="538"/>
      <c r="EKO336" s="402"/>
      <c r="EKP336" s="2"/>
      <c r="EKQ336" s="536">
        <f t="shared" ref="EKQ336:EKT336" si="4710">SUM(EKQ334:EKQ335)</f>
        <v>0</v>
      </c>
      <c r="EKR336" s="539">
        <f t="shared" si="4710"/>
        <v>0</v>
      </c>
      <c r="EKS336" s="536">
        <f t="shared" si="4710"/>
        <v>0</v>
      </c>
      <c r="EKT336" s="536">
        <f t="shared" si="4710"/>
        <v>0</v>
      </c>
      <c r="EKU336" s="537"/>
      <c r="EKV336" s="538"/>
      <c r="EKW336" s="402"/>
      <c r="EKX336" s="2"/>
      <c r="EKY336" s="536">
        <f t="shared" ref="EKY336:ELB336" si="4711">SUM(EKY334:EKY335)</f>
        <v>0</v>
      </c>
      <c r="EKZ336" s="539">
        <f t="shared" si="4711"/>
        <v>0</v>
      </c>
      <c r="ELA336" s="536">
        <f t="shared" si="4711"/>
        <v>0</v>
      </c>
      <c r="ELB336" s="536">
        <f t="shared" si="4711"/>
        <v>0</v>
      </c>
      <c r="ELC336" s="537"/>
      <c r="ELD336" s="538"/>
      <c r="ELE336" s="402"/>
      <c r="ELF336" s="2"/>
      <c r="ELG336" s="536">
        <f t="shared" ref="ELG336:ELJ336" si="4712">SUM(ELG334:ELG335)</f>
        <v>0</v>
      </c>
      <c r="ELH336" s="539">
        <f t="shared" si="4712"/>
        <v>0</v>
      </c>
      <c r="ELI336" s="536">
        <f t="shared" si="4712"/>
        <v>0</v>
      </c>
      <c r="ELJ336" s="536">
        <f t="shared" si="4712"/>
        <v>0</v>
      </c>
      <c r="ELK336" s="537"/>
      <c r="ELL336" s="538"/>
      <c r="ELM336" s="402"/>
      <c r="ELN336" s="2"/>
      <c r="ELO336" s="536">
        <f t="shared" ref="ELO336:ELR336" si="4713">SUM(ELO334:ELO335)</f>
        <v>0</v>
      </c>
      <c r="ELP336" s="539">
        <f t="shared" si="4713"/>
        <v>0</v>
      </c>
      <c r="ELQ336" s="536">
        <f t="shared" si="4713"/>
        <v>0</v>
      </c>
      <c r="ELR336" s="536">
        <f t="shared" si="4713"/>
        <v>0</v>
      </c>
      <c r="ELS336" s="537"/>
      <c r="ELT336" s="538"/>
      <c r="ELU336" s="402"/>
      <c r="ELV336" s="2"/>
      <c r="ELW336" s="536">
        <f t="shared" ref="ELW336:ELZ336" si="4714">SUM(ELW334:ELW335)</f>
        <v>0</v>
      </c>
      <c r="ELX336" s="539">
        <f t="shared" si="4714"/>
        <v>0</v>
      </c>
      <c r="ELY336" s="536">
        <f t="shared" si="4714"/>
        <v>0</v>
      </c>
      <c r="ELZ336" s="536">
        <f t="shared" si="4714"/>
        <v>0</v>
      </c>
      <c r="EMA336" s="537"/>
      <c r="EMB336" s="538"/>
      <c r="EMC336" s="402"/>
      <c r="EMD336" s="2"/>
      <c r="EME336" s="536">
        <f t="shared" ref="EME336:EMH336" si="4715">SUM(EME334:EME335)</f>
        <v>0</v>
      </c>
      <c r="EMF336" s="539">
        <f t="shared" si="4715"/>
        <v>0</v>
      </c>
      <c r="EMG336" s="536">
        <f t="shared" si="4715"/>
        <v>0</v>
      </c>
      <c r="EMH336" s="536">
        <f t="shared" si="4715"/>
        <v>0</v>
      </c>
      <c r="EMI336" s="537"/>
      <c r="EMJ336" s="538"/>
      <c r="EMK336" s="402"/>
      <c r="EML336" s="2"/>
      <c r="EMM336" s="536">
        <f t="shared" ref="EMM336:EMP336" si="4716">SUM(EMM334:EMM335)</f>
        <v>0</v>
      </c>
      <c r="EMN336" s="539">
        <f t="shared" si="4716"/>
        <v>0</v>
      </c>
      <c r="EMO336" s="536">
        <f t="shared" si="4716"/>
        <v>0</v>
      </c>
      <c r="EMP336" s="536">
        <f t="shared" si="4716"/>
        <v>0</v>
      </c>
      <c r="EMQ336" s="537"/>
      <c r="EMR336" s="538"/>
      <c r="EMS336" s="402"/>
      <c r="EMT336" s="2"/>
      <c r="EMU336" s="536">
        <f t="shared" ref="EMU336:EMX336" si="4717">SUM(EMU334:EMU335)</f>
        <v>0</v>
      </c>
      <c r="EMV336" s="539">
        <f t="shared" si="4717"/>
        <v>0</v>
      </c>
      <c r="EMW336" s="536">
        <f t="shared" si="4717"/>
        <v>0</v>
      </c>
      <c r="EMX336" s="536">
        <f t="shared" si="4717"/>
        <v>0</v>
      </c>
      <c r="EMY336" s="537"/>
      <c r="EMZ336" s="538"/>
      <c r="ENA336" s="402"/>
      <c r="ENB336" s="2"/>
      <c r="ENC336" s="536">
        <f t="shared" ref="ENC336:ENF336" si="4718">SUM(ENC334:ENC335)</f>
        <v>0</v>
      </c>
      <c r="END336" s="539">
        <f t="shared" si="4718"/>
        <v>0</v>
      </c>
      <c r="ENE336" s="536">
        <f t="shared" si="4718"/>
        <v>0</v>
      </c>
      <c r="ENF336" s="536">
        <f t="shared" si="4718"/>
        <v>0</v>
      </c>
      <c r="ENG336" s="537"/>
      <c r="ENH336" s="538"/>
      <c r="ENI336" s="402"/>
      <c r="ENJ336" s="2"/>
      <c r="ENK336" s="536">
        <f t="shared" ref="ENK336:ENN336" si="4719">SUM(ENK334:ENK335)</f>
        <v>0</v>
      </c>
      <c r="ENL336" s="539">
        <f t="shared" si="4719"/>
        <v>0</v>
      </c>
      <c r="ENM336" s="536">
        <f t="shared" si="4719"/>
        <v>0</v>
      </c>
      <c r="ENN336" s="536">
        <f t="shared" si="4719"/>
        <v>0</v>
      </c>
      <c r="ENO336" s="537"/>
      <c r="ENP336" s="538"/>
      <c r="ENQ336" s="402"/>
      <c r="ENR336" s="2"/>
      <c r="ENS336" s="536">
        <f t="shared" ref="ENS336:ENV336" si="4720">SUM(ENS334:ENS335)</f>
        <v>0</v>
      </c>
      <c r="ENT336" s="539">
        <f t="shared" si="4720"/>
        <v>0</v>
      </c>
      <c r="ENU336" s="536">
        <f t="shared" si="4720"/>
        <v>0</v>
      </c>
      <c r="ENV336" s="536">
        <f t="shared" si="4720"/>
        <v>0</v>
      </c>
      <c r="ENW336" s="537"/>
      <c r="ENX336" s="538"/>
      <c r="ENY336" s="402"/>
      <c r="ENZ336" s="2"/>
      <c r="EOA336" s="536">
        <f t="shared" ref="EOA336:EOD336" si="4721">SUM(EOA334:EOA335)</f>
        <v>0</v>
      </c>
      <c r="EOB336" s="539">
        <f t="shared" si="4721"/>
        <v>0</v>
      </c>
      <c r="EOC336" s="536">
        <f t="shared" si="4721"/>
        <v>0</v>
      </c>
      <c r="EOD336" s="536">
        <f t="shared" si="4721"/>
        <v>0</v>
      </c>
      <c r="EOE336" s="537"/>
      <c r="EOF336" s="538"/>
      <c r="EOG336" s="402"/>
      <c r="EOH336" s="2"/>
      <c r="EOI336" s="536">
        <f t="shared" ref="EOI336:EOL336" si="4722">SUM(EOI334:EOI335)</f>
        <v>0</v>
      </c>
      <c r="EOJ336" s="539">
        <f t="shared" si="4722"/>
        <v>0</v>
      </c>
      <c r="EOK336" s="536">
        <f t="shared" si="4722"/>
        <v>0</v>
      </c>
      <c r="EOL336" s="536">
        <f t="shared" si="4722"/>
        <v>0</v>
      </c>
      <c r="EOM336" s="537"/>
      <c r="EON336" s="538"/>
      <c r="EOO336" s="402"/>
      <c r="EOP336" s="2"/>
      <c r="EOQ336" s="536">
        <f t="shared" ref="EOQ336:EOT336" si="4723">SUM(EOQ334:EOQ335)</f>
        <v>0</v>
      </c>
      <c r="EOR336" s="539">
        <f t="shared" si="4723"/>
        <v>0</v>
      </c>
      <c r="EOS336" s="536">
        <f t="shared" si="4723"/>
        <v>0</v>
      </c>
      <c r="EOT336" s="536">
        <f t="shared" si="4723"/>
        <v>0</v>
      </c>
      <c r="EOU336" s="537"/>
      <c r="EOV336" s="538"/>
      <c r="EOW336" s="402"/>
      <c r="EOX336" s="2"/>
      <c r="EOY336" s="536">
        <f t="shared" ref="EOY336:EPB336" si="4724">SUM(EOY334:EOY335)</f>
        <v>0</v>
      </c>
      <c r="EOZ336" s="539">
        <f t="shared" si="4724"/>
        <v>0</v>
      </c>
      <c r="EPA336" s="536">
        <f t="shared" si="4724"/>
        <v>0</v>
      </c>
      <c r="EPB336" s="536">
        <f t="shared" si="4724"/>
        <v>0</v>
      </c>
      <c r="EPC336" s="537"/>
      <c r="EPD336" s="538"/>
      <c r="EPE336" s="402"/>
      <c r="EPF336" s="2"/>
      <c r="EPG336" s="536">
        <f t="shared" ref="EPG336:EPJ336" si="4725">SUM(EPG334:EPG335)</f>
        <v>0</v>
      </c>
      <c r="EPH336" s="539">
        <f t="shared" si="4725"/>
        <v>0</v>
      </c>
      <c r="EPI336" s="536">
        <f t="shared" si="4725"/>
        <v>0</v>
      </c>
      <c r="EPJ336" s="536">
        <f t="shared" si="4725"/>
        <v>0</v>
      </c>
      <c r="EPK336" s="537"/>
      <c r="EPL336" s="538"/>
      <c r="EPM336" s="402"/>
      <c r="EPN336" s="2"/>
      <c r="EPO336" s="536">
        <f t="shared" ref="EPO336:EPR336" si="4726">SUM(EPO334:EPO335)</f>
        <v>0</v>
      </c>
      <c r="EPP336" s="539">
        <f t="shared" si="4726"/>
        <v>0</v>
      </c>
      <c r="EPQ336" s="536">
        <f t="shared" si="4726"/>
        <v>0</v>
      </c>
      <c r="EPR336" s="536">
        <f t="shared" si="4726"/>
        <v>0</v>
      </c>
      <c r="EPS336" s="537"/>
      <c r="EPT336" s="538"/>
      <c r="EPU336" s="402"/>
      <c r="EPV336" s="2"/>
      <c r="EPW336" s="536">
        <f t="shared" ref="EPW336:EPZ336" si="4727">SUM(EPW334:EPW335)</f>
        <v>0</v>
      </c>
      <c r="EPX336" s="539">
        <f t="shared" si="4727"/>
        <v>0</v>
      </c>
      <c r="EPY336" s="536">
        <f t="shared" si="4727"/>
        <v>0</v>
      </c>
      <c r="EPZ336" s="536">
        <f t="shared" si="4727"/>
        <v>0</v>
      </c>
      <c r="EQA336" s="537"/>
      <c r="EQB336" s="538"/>
      <c r="EQC336" s="402"/>
      <c r="EQD336" s="2"/>
      <c r="EQE336" s="536">
        <f t="shared" ref="EQE336:EQH336" si="4728">SUM(EQE334:EQE335)</f>
        <v>0</v>
      </c>
      <c r="EQF336" s="539">
        <f t="shared" si="4728"/>
        <v>0</v>
      </c>
      <c r="EQG336" s="536">
        <f t="shared" si="4728"/>
        <v>0</v>
      </c>
      <c r="EQH336" s="536">
        <f t="shared" si="4728"/>
        <v>0</v>
      </c>
      <c r="EQI336" s="537"/>
      <c r="EQJ336" s="538"/>
      <c r="EQK336" s="402"/>
      <c r="EQL336" s="2"/>
      <c r="EQM336" s="536">
        <f t="shared" ref="EQM336:EQP336" si="4729">SUM(EQM334:EQM335)</f>
        <v>0</v>
      </c>
      <c r="EQN336" s="539">
        <f t="shared" si="4729"/>
        <v>0</v>
      </c>
      <c r="EQO336" s="536">
        <f t="shared" si="4729"/>
        <v>0</v>
      </c>
      <c r="EQP336" s="536">
        <f t="shared" si="4729"/>
        <v>0</v>
      </c>
      <c r="EQQ336" s="537"/>
      <c r="EQR336" s="538"/>
      <c r="EQS336" s="402"/>
      <c r="EQT336" s="2"/>
      <c r="EQU336" s="536">
        <f t="shared" ref="EQU336:EQX336" si="4730">SUM(EQU334:EQU335)</f>
        <v>0</v>
      </c>
      <c r="EQV336" s="539">
        <f t="shared" si="4730"/>
        <v>0</v>
      </c>
      <c r="EQW336" s="536">
        <f t="shared" si="4730"/>
        <v>0</v>
      </c>
      <c r="EQX336" s="536">
        <f t="shared" si="4730"/>
        <v>0</v>
      </c>
      <c r="EQY336" s="537"/>
      <c r="EQZ336" s="538"/>
      <c r="ERA336" s="402"/>
      <c r="ERB336" s="2"/>
      <c r="ERC336" s="536">
        <f t="shared" ref="ERC336:ERF336" si="4731">SUM(ERC334:ERC335)</f>
        <v>0</v>
      </c>
      <c r="ERD336" s="539">
        <f t="shared" si="4731"/>
        <v>0</v>
      </c>
      <c r="ERE336" s="536">
        <f t="shared" si="4731"/>
        <v>0</v>
      </c>
      <c r="ERF336" s="536">
        <f t="shared" si="4731"/>
        <v>0</v>
      </c>
      <c r="ERG336" s="537"/>
      <c r="ERH336" s="538"/>
      <c r="ERI336" s="402"/>
      <c r="ERJ336" s="2"/>
      <c r="ERK336" s="536">
        <f t="shared" ref="ERK336:ERN336" si="4732">SUM(ERK334:ERK335)</f>
        <v>0</v>
      </c>
      <c r="ERL336" s="539">
        <f t="shared" si="4732"/>
        <v>0</v>
      </c>
      <c r="ERM336" s="536">
        <f t="shared" si="4732"/>
        <v>0</v>
      </c>
      <c r="ERN336" s="536">
        <f t="shared" si="4732"/>
        <v>0</v>
      </c>
      <c r="ERO336" s="537"/>
      <c r="ERP336" s="538"/>
      <c r="ERQ336" s="402"/>
      <c r="ERR336" s="2"/>
      <c r="ERS336" s="536">
        <f t="shared" ref="ERS336:ERV336" si="4733">SUM(ERS334:ERS335)</f>
        <v>0</v>
      </c>
      <c r="ERT336" s="539">
        <f t="shared" si="4733"/>
        <v>0</v>
      </c>
      <c r="ERU336" s="536">
        <f t="shared" si="4733"/>
        <v>0</v>
      </c>
      <c r="ERV336" s="536">
        <f t="shared" si="4733"/>
        <v>0</v>
      </c>
      <c r="ERW336" s="537"/>
      <c r="ERX336" s="538"/>
      <c r="ERY336" s="402"/>
      <c r="ERZ336" s="2"/>
      <c r="ESA336" s="536">
        <f t="shared" ref="ESA336:ESD336" si="4734">SUM(ESA334:ESA335)</f>
        <v>0</v>
      </c>
      <c r="ESB336" s="539">
        <f t="shared" si="4734"/>
        <v>0</v>
      </c>
      <c r="ESC336" s="536">
        <f t="shared" si="4734"/>
        <v>0</v>
      </c>
      <c r="ESD336" s="536">
        <f t="shared" si="4734"/>
        <v>0</v>
      </c>
      <c r="ESE336" s="537"/>
      <c r="ESF336" s="538"/>
      <c r="ESG336" s="402"/>
      <c r="ESH336" s="2"/>
      <c r="ESI336" s="536">
        <f t="shared" ref="ESI336:ESL336" si="4735">SUM(ESI334:ESI335)</f>
        <v>0</v>
      </c>
      <c r="ESJ336" s="539">
        <f t="shared" si="4735"/>
        <v>0</v>
      </c>
      <c r="ESK336" s="536">
        <f t="shared" si="4735"/>
        <v>0</v>
      </c>
      <c r="ESL336" s="536">
        <f t="shared" si="4735"/>
        <v>0</v>
      </c>
      <c r="ESM336" s="537"/>
      <c r="ESN336" s="538"/>
      <c r="ESO336" s="402"/>
      <c r="ESP336" s="2"/>
      <c r="ESQ336" s="536">
        <f t="shared" ref="ESQ336:EST336" si="4736">SUM(ESQ334:ESQ335)</f>
        <v>0</v>
      </c>
      <c r="ESR336" s="539">
        <f t="shared" si="4736"/>
        <v>0</v>
      </c>
      <c r="ESS336" s="536">
        <f t="shared" si="4736"/>
        <v>0</v>
      </c>
      <c r="EST336" s="536">
        <f t="shared" si="4736"/>
        <v>0</v>
      </c>
      <c r="ESU336" s="537"/>
      <c r="ESV336" s="538"/>
      <c r="ESW336" s="402"/>
      <c r="ESX336" s="2"/>
      <c r="ESY336" s="536">
        <f t="shared" ref="ESY336:ETB336" si="4737">SUM(ESY334:ESY335)</f>
        <v>0</v>
      </c>
      <c r="ESZ336" s="539">
        <f t="shared" si="4737"/>
        <v>0</v>
      </c>
      <c r="ETA336" s="536">
        <f t="shared" si="4737"/>
        <v>0</v>
      </c>
      <c r="ETB336" s="536">
        <f t="shared" si="4737"/>
        <v>0</v>
      </c>
      <c r="ETC336" s="537"/>
      <c r="ETD336" s="538"/>
      <c r="ETE336" s="402"/>
      <c r="ETF336" s="2"/>
      <c r="ETG336" s="536">
        <f t="shared" ref="ETG336:ETJ336" si="4738">SUM(ETG334:ETG335)</f>
        <v>0</v>
      </c>
      <c r="ETH336" s="539">
        <f t="shared" si="4738"/>
        <v>0</v>
      </c>
      <c r="ETI336" s="536">
        <f t="shared" si="4738"/>
        <v>0</v>
      </c>
      <c r="ETJ336" s="536">
        <f t="shared" si="4738"/>
        <v>0</v>
      </c>
      <c r="ETK336" s="537"/>
      <c r="ETL336" s="538"/>
      <c r="ETM336" s="402"/>
      <c r="ETN336" s="2"/>
      <c r="ETO336" s="536">
        <f t="shared" ref="ETO336:ETR336" si="4739">SUM(ETO334:ETO335)</f>
        <v>0</v>
      </c>
      <c r="ETP336" s="539">
        <f t="shared" si="4739"/>
        <v>0</v>
      </c>
      <c r="ETQ336" s="536">
        <f t="shared" si="4739"/>
        <v>0</v>
      </c>
      <c r="ETR336" s="536">
        <f t="shared" si="4739"/>
        <v>0</v>
      </c>
      <c r="ETS336" s="537"/>
      <c r="ETT336" s="538"/>
      <c r="ETU336" s="402"/>
      <c r="ETV336" s="2"/>
      <c r="ETW336" s="536">
        <f t="shared" ref="ETW336:ETZ336" si="4740">SUM(ETW334:ETW335)</f>
        <v>0</v>
      </c>
      <c r="ETX336" s="539">
        <f t="shared" si="4740"/>
        <v>0</v>
      </c>
      <c r="ETY336" s="536">
        <f t="shared" si="4740"/>
        <v>0</v>
      </c>
      <c r="ETZ336" s="536">
        <f t="shared" si="4740"/>
        <v>0</v>
      </c>
      <c r="EUA336" s="537"/>
      <c r="EUB336" s="538"/>
      <c r="EUC336" s="402"/>
      <c r="EUD336" s="2"/>
      <c r="EUE336" s="536">
        <f t="shared" ref="EUE336:EUH336" si="4741">SUM(EUE334:EUE335)</f>
        <v>0</v>
      </c>
      <c r="EUF336" s="539">
        <f t="shared" si="4741"/>
        <v>0</v>
      </c>
      <c r="EUG336" s="536">
        <f t="shared" si="4741"/>
        <v>0</v>
      </c>
      <c r="EUH336" s="536">
        <f t="shared" si="4741"/>
        <v>0</v>
      </c>
      <c r="EUI336" s="537"/>
      <c r="EUJ336" s="538"/>
      <c r="EUK336" s="402"/>
      <c r="EUL336" s="2"/>
      <c r="EUM336" s="536">
        <f t="shared" ref="EUM336:EUP336" si="4742">SUM(EUM334:EUM335)</f>
        <v>0</v>
      </c>
      <c r="EUN336" s="539">
        <f t="shared" si="4742"/>
        <v>0</v>
      </c>
      <c r="EUO336" s="536">
        <f t="shared" si="4742"/>
        <v>0</v>
      </c>
      <c r="EUP336" s="536">
        <f t="shared" si="4742"/>
        <v>0</v>
      </c>
      <c r="EUQ336" s="537"/>
      <c r="EUR336" s="538"/>
      <c r="EUS336" s="402"/>
      <c r="EUT336" s="2"/>
      <c r="EUU336" s="536">
        <f t="shared" ref="EUU336:EUX336" si="4743">SUM(EUU334:EUU335)</f>
        <v>0</v>
      </c>
      <c r="EUV336" s="539">
        <f t="shared" si="4743"/>
        <v>0</v>
      </c>
      <c r="EUW336" s="536">
        <f t="shared" si="4743"/>
        <v>0</v>
      </c>
      <c r="EUX336" s="536">
        <f t="shared" si="4743"/>
        <v>0</v>
      </c>
      <c r="EUY336" s="537"/>
      <c r="EUZ336" s="538"/>
      <c r="EVA336" s="402"/>
      <c r="EVB336" s="2"/>
      <c r="EVC336" s="536">
        <f t="shared" ref="EVC336:EVF336" si="4744">SUM(EVC334:EVC335)</f>
        <v>0</v>
      </c>
      <c r="EVD336" s="539">
        <f t="shared" si="4744"/>
        <v>0</v>
      </c>
      <c r="EVE336" s="536">
        <f t="shared" si="4744"/>
        <v>0</v>
      </c>
      <c r="EVF336" s="536">
        <f t="shared" si="4744"/>
        <v>0</v>
      </c>
      <c r="EVG336" s="537"/>
      <c r="EVH336" s="538"/>
      <c r="EVI336" s="402"/>
      <c r="EVJ336" s="2"/>
      <c r="EVK336" s="536">
        <f t="shared" ref="EVK336:EVN336" si="4745">SUM(EVK334:EVK335)</f>
        <v>0</v>
      </c>
      <c r="EVL336" s="539">
        <f t="shared" si="4745"/>
        <v>0</v>
      </c>
      <c r="EVM336" s="536">
        <f t="shared" si="4745"/>
        <v>0</v>
      </c>
      <c r="EVN336" s="536">
        <f t="shared" si="4745"/>
        <v>0</v>
      </c>
      <c r="EVO336" s="537"/>
      <c r="EVP336" s="538"/>
      <c r="EVQ336" s="402"/>
      <c r="EVR336" s="2"/>
      <c r="EVS336" s="536">
        <f t="shared" ref="EVS336:EVV336" si="4746">SUM(EVS334:EVS335)</f>
        <v>0</v>
      </c>
      <c r="EVT336" s="539">
        <f t="shared" si="4746"/>
        <v>0</v>
      </c>
      <c r="EVU336" s="536">
        <f t="shared" si="4746"/>
        <v>0</v>
      </c>
      <c r="EVV336" s="536">
        <f t="shared" si="4746"/>
        <v>0</v>
      </c>
      <c r="EVW336" s="537"/>
      <c r="EVX336" s="538"/>
      <c r="EVY336" s="402"/>
      <c r="EVZ336" s="2"/>
      <c r="EWA336" s="536">
        <f t="shared" ref="EWA336:EWD336" si="4747">SUM(EWA334:EWA335)</f>
        <v>0</v>
      </c>
      <c r="EWB336" s="539">
        <f t="shared" si="4747"/>
        <v>0</v>
      </c>
      <c r="EWC336" s="536">
        <f t="shared" si="4747"/>
        <v>0</v>
      </c>
      <c r="EWD336" s="536">
        <f t="shared" si="4747"/>
        <v>0</v>
      </c>
      <c r="EWE336" s="537"/>
      <c r="EWF336" s="538"/>
      <c r="EWG336" s="402"/>
      <c r="EWH336" s="2"/>
      <c r="EWI336" s="536">
        <f t="shared" ref="EWI336:EWL336" si="4748">SUM(EWI334:EWI335)</f>
        <v>0</v>
      </c>
      <c r="EWJ336" s="539">
        <f t="shared" si="4748"/>
        <v>0</v>
      </c>
      <c r="EWK336" s="536">
        <f t="shared" si="4748"/>
        <v>0</v>
      </c>
      <c r="EWL336" s="536">
        <f t="shared" si="4748"/>
        <v>0</v>
      </c>
      <c r="EWM336" s="537"/>
      <c r="EWN336" s="538"/>
      <c r="EWO336" s="402"/>
      <c r="EWP336" s="2"/>
      <c r="EWQ336" s="536">
        <f t="shared" ref="EWQ336:EWT336" si="4749">SUM(EWQ334:EWQ335)</f>
        <v>0</v>
      </c>
      <c r="EWR336" s="539">
        <f t="shared" si="4749"/>
        <v>0</v>
      </c>
      <c r="EWS336" s="536">
        <f t="shared" si="4749"/>
        <v>0</v>
      </c>
      <c r="EWT336" s="536">
        <f t="shared" si="4749"/>
        <v>0</v>
      </c>
      <c r="EWU336" s="537"/>
      <c r="EWV336" s="538"/>
      <c r="EWW336" s="402"/>
      <c r="EWX336" s="2"/>
      <c r="EWY336" s="536">
        <f t="shared" ref="EWY336:EXB336" si="4750">SUM(EWY334:EWY335)</f>
        <v>0</v>
      </c>
      <c r="EWZ336" s="539">
        <f t="shared" si="4750"/>
        <v>0</v>
      </c>
      <c r="EXA336" s="536">
        <f t="shared" si="4750"/>
        <v>0</v>
      </c>
      <c r="EXB336" s="536">
        <f t="shared" si="4750"/>
        <v>0</v>
      </c>
      <c r="EXC336" s="537"/>
      <c r="EXD336" s="538"/>
      <c r="EXE336" s="402"/>
      <c r="EXF336" s="2"/>
      <c r="EXG336" s="536">
        <f t="shared" ref="EXG336:EXJ336" si="4751">SUM(EXG334:EXG335)</f>
        <v>0</v>
      </c>
      <c r="EXH336" s="539">
        <f t="shared" si="4751"/>
        <v>0</v>
      </c>
      <c r="EXI336" s="536">
        <f t="shared" si="4751"/>
        <v>0</v>
      </c>
      <c r="EXJ336" s="536">
        <f t="shared" si="4751"/>
        <v>0</v>
      </c>
      <c r="EXK336" s="537"/>
      <c r="EXL336" s="538"/>
      <c r="EXM336" s="402"/>
      <c r="EXN336" s="2"/>
      <c r="EXO336" s="536">
        <f t="shared" ref="EXO336:EXR336" si="4752">SUM(EXO334:EXO335)</f>
        <v>0</v>
      </c>
      <c r="EXP336" s="539">
        <f t="shared" si="4752"/>
        <v>0</v>
      </c>
      <c r="EXQ336" s="536">
        <f t="shared" si="4752"/>
        <v>0</v>
      </c>
      <c r="EXR336" s="536">
        <f t="shared" si="4752"/>
        <v>0</v>
      </c>
      <c r="EXS336" s="537"/>
      <c r="EXT336" s="538"/>
      <c r="EXU336" s="402"/>
      <c r="EXV336" s="2"/>
      <c r="EXW336" s="536">
        <f t="shared" ref="EXW336:EXZ336" si="4753">SUM(EXW334:EXW335)</f>
        <v>0</v>
      </c>
      <c r="EXX336" s="539">
        <f t="shared" si="4753"/>
        <v>0</v>
      </c>
      <c r="EXY336" s="536">
        <f t="shared" si="4753"/>
        <v>0</v>
      </c>
      <c r="EXZ336" s="536">
        <f t="shared" si="4753"/>
        <v>0</v>
      </c>
      <c r="EYA336" s="537"/>
      <c r="EYB336" s="538"/>
      <c r="EYC336" s="402"/>
      <c r="EYD336" s="2"/>
      <c r="EYE336" s="536">
        <f t="shared" ref="EYE336:EYH336" si="4754">SUM(EYE334:EYE335)</f>
        <v>0</v>
      </c>
      <c r="EYF336" s="539">
        <f t="shared" si="4754"/>
        <v>0</v>
      </c>
      <c r="EYG336" s="536">
        <f t="shared" si="4754"/>
        <v>0</v>
      </c>
      <c r="EYH336" s="536">
        <f t="shared" si="4754"/>
        <v>0</v>
      </c>
      <c r="EYI336" s="537"/>
      <c r="EYJ336" s="538"/>
      <c r="EYK336" s="402"/>
      <c r="EYL336" s="2"/>
      <c r="EYM336" s="536">
        <f t="shared" ref="EYM336:EYP336" si="4755">SUM(EYM334:EYM335)</f>
        <v>0</v>
      </c>
      <c r="EYN336" s="539">
        <f t="shared" si="4755"/>
        <v>0</v>
      </c>
      <c r="EYO336" s="536">
        <f t="shared" si="4755"/>
        <v>0</v>
      </c>
      <c r="EYP336" s="536">
        <f t="shared" si="4755"/>
        <v>0</v>
      </c>
      <c r="EYQ336" s="537"/>
      <c r="EYR336" s="538"/>
      <c r="EYS336" s="402"/>
      <c r="EYT336" s="2"/>
      <c r="EYU336" s="536">
        <f t="shared" ref="EYU336:EYX336" si="4756">SUM(EYU334:EYU335)</f>
        <v>0</v>
      </c>
      <c r="EYV336" s="539">
        <f t="shared" si="4756"/>
        <v>0</v>
      </c>
      <c r="EYW336" s="536">
        <f t="shared" si="4756"/>
        <v>0</v>
      </c>
      <c r="EYX336" s="536">
        <f t="shared" si="4756"/>
        <v>0</v>
      </c>
      <c r="EYY336" s="537"/>
      <c r="EYZ336" s="538"/>
      <c r="EZA336" s="402"/>
      <c r="EZB336" s="2"/>
      <c r="EZC336" s="536">
        <f t="shared" ref="EZC336:EZF336" si="4757">SUM(EZC334:EZC335)</f>
        <v>0</v>
      </c>
      <c r="EZD336" s="539">
        <f t="shared" si="4757"/>
        <v>0</v>
      </c>
      <c r="EZE336" s="536">
        <f t="shared" si="4757"/>
        <v>0</v>
      </c>
      <c r="EZF336" s="536">
        <f t="shared" si="4757"/>
        <v>0</v>
      </c>
      <c r="EZG336" s="537"/>
      <c r="EZH336" s="538"/>
      <c r="EZI336" s="402"/>
      <c r="EZJ336" s="2"/>
      <c r="EZK336" s="536">
        <f t="shared" ref="EZK336:EZN336" si="4758">SUM(EZK334:EZK335)</f>
        <v>0</v>
      </c>
      <c r="EZL336" s="539">
        <f t="shared" si="4758"/>
        <v>0</v>
      </c>
      <c r="EZM336" s="536">
        <f t="shared" si="4758"/>
        <v>0</v>
      </c>
      <c r="EZN336" s="536">
        <f t="shared" si="4758"/>
        <v>0</v>
      </c>
      <c r="EZO336" s="537"/>
      <c r="EZP336" s="538"/>
      <c r="EZQ336" s="402"/>
      <c r="EZR336" s="2"/>
      <c r="EZS336" s="536">
        <f t="shared" ref="EZS336:EZV336" si="4759">SUM(EZS334:EZS335)</f>
        <v>0</v>
      </c>
      <c r="EZT336" s="539">
        <f t="shared" si="4759"/>
        <v>0</v>
      </c>
      <c r="EZU336" s="536">
        <f t="shared" si="4759"/>
        <v>0</v>
      </c>
      <c r="EZV336" s="536">
        <f t="shared" si="4759"/>
        <v>0</v>
      </c>
      <c r="EZW336" s="537"/>
      <c r="EZX336" s="538"/>
      <c r="EZY336" s="402"/>
      <c r="EZZ336" s="2"/>
      <c r="FAA336" s="536">
        <f t="shared" ref="FAA336:FAD336" si="4760">SUM(FAA334:FAA335)</f>
        <v>0</v>
      </c>
      <c r="FAB336" s="539">
        <f t="shared" si="4760"/>
        <v>0</v>
      </c>
      <c r="FAC336" s="536">
        <f t="shared" si="4760"/>
        <v>0</v>
      </c>
      <c r="FAD336" s="536">
        <f t="shared" si="4760"/>
        <v>0</v>
      </c>
      <c r="FAE336" s="537"/>
      <c r="FAF336" s="538"/>
      <c r="FAG336" s="402"/>
      <c r="FAH336" s="2"/>
      <c r="FAI336" s="536">
        <f t="shared" ref="FAI336:FAL336" si="4761">SUM(FAI334:FAI335)</f>
        <v>0</v>
      </c>
      <c r="FAJ336" s="539">
        <f t="shared" si="4761"/>
        <v>0</v>
      </c>
      <c r="FAK336" s="536">
        <f t="shared" si="4761"/>
        <v>0</v>
      </c>
      <c r="FAL336" s="536">
        <f t="shared" si="4761"/>
        <v>0</v>
      </c>
      <c r="FAM336" s="537"/>
      <c r="FAN336" s="538"/>
      <c r="FAO336" s="402"/>
      <c r="FAP336" s="2"/>
      <c r="FAQ336" s="536">
        <f t="shared" ref="FAQ336:FAT336" si="4762">SUM(FAQ334:FAQ335)</f>
        <v>0</v>
      </c>
      <c r="FAR336" s="539">
        <f t="shared" si="4762"/>
        <v>0</v>
      </c>
      <c r="FAS336" s="536">
        <f t="shared" si="4762"/>
        <v>0</v>
      </c>
      <c r="FAT336" s="536">
        <f t="shared" si="4762"/>
        <v>0</v>
      </c>
      <c r="FAU336" s="537"/>
      <c r="FAV336" s="538"/>
      <c r="FAW336" s="402"/>
      <c r="FAX336" s="2"/>
      <c r="FAY336" s="536">
        <f t="shared" ref="FAY336:FBB336" si="4763">SUM(FAY334:FAY335)</f>
        <v>0</v>
      </c>
      <c r="FAZ336" s="539">
        <f t="shared" si="4763"/>
        <v>0</v>
      </c>
      <c r="FBA336" s="536">
        <f t="shared" si="4763"/>
        <v>0</v>
      </c>
      <c r="FBB336" s="536">
        <f t="shared" si="4763"/>
        <v>0</v>
      </c>
      <c r="FBC336" s="537"/>
      <c r="FBD336" s="538"/>
      <c r="FBE336" s="402"/>
      <c r="FBF336" s="2"/>
      <c r="FBG336" s="536">
        <f t="shared" ref="FBG336:FBJ336" si="4764">SUM(FBG334:FBG335)</f>
        <v>0</v>
      </c>
      <c r="FBH336" s="539">
        <f t="shared" si="4764"/>
        <v>0</v>
      </c>
      <c r="FBI336" s="536">
        <f t="shared" si="4764"/>
        <v>0</v>
      </c>
      <c r="FBJ336" s="536">
        <f t="shared" si="4764"/>
        <v>0</v>
      </c>
      <c r="FBK336" s="537"/>
      <c r="FBL336" s="538"/>
      <c r="FBM336" s="402"/>
      <c r="FBN336" s="2"/>
      <c r="FBO336" s="536">
        <f t="shared" ref="FBO336:FBR336" si="4765">SUM(FBO334:FBO335)</f>
        <v>0</v>
      </c>
      <c r="FBP336" s="539">
        <f t="shared" si="4765"/>
        <v>0</v>
      </c>
      <c r="FBQ336" s="536">
        <f t="shared" si="4765"/>
        <v>0</v>
      </c>
      <c r="FBR336" s="536">
        <f t="shared" si="4765"/>
        <v>0</v>
      </c>
      <c r="FBS336" s="537"/>
      <c r="FBT336" s="538"/>
      <c r="FBU336" s="402"/>
      <c r="FBV336" s="2"/>
      <c r="FBW336" s="536">
        <f t="shared" ref="FBW336:FBZ336" si="4766">SUM(FBW334:FBW335)</f>
        <v>0</v>
      </c>
      <c r="FBX336" s="539">
        <f t="shared" si="4766"/>
        <v>0</v>
      </c>
      <c r="FBY336" s="536">
        <f t="shared" si="4766"/>
        <v>0</v>
      </c>
      <c r="FBZ336" s="536">
        <f t="shared" si="4766"/>
        <v>0</v>
      </c>
      <c r="FCA336" s="537"/>
      <c r="FCB336" s="538"/>
      <c r="FCC336" s="402"/>
      <c r="FCD336" s="2"/>
      <c r="FCE336" s="536">
        <f t="shared" ref="FCE336:FCH336" si="4767">SUM(FCE334:FCE335)</f>
        <v>0</v>
      </c>
      <c r="FCF336" s="539">
        <f t="shared" si="4767"/>
        <v>0</v>
      </c>
      <c r="FCG336" s="536">
        <f t="shared" si="4767"/>
        <v>0</v>
      </c>
      <c r="FCH336" s="536">
        <f t="shared" si="4767"/>
        <v>0</v>
      </c>
      <c r="FCI336" s="537"/>
      <c r="FCJ336" s="538"/>
      <c r="FCK336" s="402"/>
      <c r="FCL336" s="2"/>
      <c r="FCM336" s="536">
        <f t="shared" ref="FCM336:FCP336" si="4768">SUM(FCM334:FCM335)</f>
        <v>0</v>
      </c>
      <c r="FCN336" s="539">
        <f t="shared" si="4768"/>
        <v>0</v>
      </c>
      <c r="FCO336" s="536">
        <f t="shared" si="4768"/>
        <v>0</v>
      </c>
      <c r="FCP336" s="536">
        <f t="shared" si="4768"/>
        <v>0</v>
      </c>
      <c r="FCQ336" s="537"/>
      <c r="FCR336" s="538"/>
      <c r="FCS336" s="402"/>
      <c r="FCT336" s="2"/>
      <c r="FCU336" s="536">
        <f t="shared" ref="FCU336:FCX336" si="4769">SUM(FCU334:FCU335)</f>
        <v>0</v>
      </c>
      <c r="FCV336" s="539">
        <f t="shared" si="4769"/>
        <v>0</v>
      </c>
      <c r="FCW336" s="536">
        <f t="shared" si="4769"/>
        <v>0</v>
      </c>
      <c r="FCX336" s="536">
        <f t="shared" si="4769"/>
        <v>0</v>
      </c>
      <c r="FCY336" s="537"/>
      <c r="FCZ336" s="538"/>
      <c r="FDA336" s="402"/>
      <c r="FDB336" s="2"/>
      <c r="FDC336" s="536">
        <f t="shared" ref="FDC336:FDF336" si="4770">SUM(FDC334:FDC335)</f>
        <v>0</v>
      </c>
      <c r="FDD336" s="539">
        <f t="shared" si="4770"/>
        <v>0</v>
      </c>
      <c r="FDE336" s="536">
        <f t="shared" si="4770"/>
        <v>0</v>
      </c>
      <c r="FDF336" s="536">
        <f t="shared" si="4770"/>
        <v>0</v>
      </c>
      <c r="FDG336" s="537"/>
      <c r="FDH336" s="538"/>
      <c r="FDI336" s="402"/>
      <c r="FDJ336" s="2"/>
      <c r="FDK336" s="536">
        <f t="shared" ref="FDK336:FDN336" si="4771">SUM(FDK334:FDK335)</f>
        <v>0</v>
      </c>
      <c r="FDL336" s="539">
        <f t="shared" si="4771"/>
        <v>0</v>
      </c>
      <c r="FDM336" s="536">
        <f t="shared" si="4771"/>
        <v>0</v>
      </c>
      <c r="FDN336" s="536">
        <f t="shared" si="4771"/>
        <v>0</v>
      </c>
      <c r="FDO336" s="537"/>
      <c r="FDP336" s="538"/>
      <c r="FDQ336" s="402"/>
      <c r="FDR336" s="2"/>
      <c r="FDS336" s="536">
        <f t="shared" ref="FDS336:FDV336" si="4772">SUM(FDS334:FDS335)</f>
        <v>0</v>
      </c>
      <c r="FDT336" s="539">
        <f t="shared" si="4772"/>
        <v>0</v>
      </c>
      <c r="FDU336" s="536">
        <f t="shared" si="4772"/>
        <v>0</v>
      </c>
      <c r="FDV336" s="536">
        <f t="shared" si="4772"/>
        <v>0</v>
      </c>
      <c r="FDW336" s="537"/>
      <c r="FDX336" s="538"/>
      <c r="FDY336" s="402"/>
      <c r="FDZ336" s="2"/>
      <c r="FEA336" s="536">
        <f t="shared" ref="FEA336:FED336" si="4773">SUM(FEA334:FEA335)</f>
        <v>0</v>
      </c>
      <c r="FEB336" s="539">
        <f t="shared" si="4773"/>
        <v>0</v>
      </c>
      <c r="FEC336" s="536">
        <f t="shared" si="4773"/>
        <v>0</v>
      </c>
      <c r="FED336" s="536">
        <f t="shared" si="4773"/>
        <v>0</v>
      </c>
      <c r="FEE336" s="537"/>
      <c r="FEF336" s="538"/>
      <c r="FEG336" s="402"/>
      <c r="FEH336" s="2"/>
      <c r="FEI336" s="536">
        <f t="shared" ref="FEI336:FEL336" si="4774">SUM(FEI334:FEI335)</f>
        <v>0</v>
      </c>
      <c r="FEJ336" s="539">
        <f t="shared" si="4774"/>
        <v>0</v>
      </c>
      <c r="FEK336" s="536">
        <f t="shared" si="4774"/>
        <v>0</v>
      </c>
      <c r="FEL336" s="536">
        <f t="shared" si="4774"/>
        <v>0</v>
      </c>
      <c r="FEM336" s="537"/>
      <c r="FEN336" s="538"/>
      <c r="FEO336" s="402"/>
      <c r="FEP336" s="2"/>
      <c r="FEQ336" s="536">
        <f t="shared" ref="FEQ336:FET336" si="4775">SUM(FEQ334:FEQ335)</f>
        <v>0</v>
      </c>
      <c r="FER336" s="539">
        <f t="shared" si="4775"/>
        <v>0</v>
      </c>
      <c r="FES336" s="536">
        <f t="shared" si="4775"/>
        <v>0</v>
      </c>
      <c r="FET336" s="536">
        <f t="shared" si="4775"/>
        <v>0</v>
      </c>
      <c r="FEU336" s="537"/>
      <c r="FEV336" s="538"/>
      <c r="FEW336" s="402"/>
      <c r="FEX336" s="2"/>
      <c r="FEY336" s="536">
        <f t="shared" ref="FEY336:FFB336" si="4776">SUM(FEY334:FEY335)</f>
        <v>0</v>
      </c>
      <c r="FEZ336" s="539">
        <f t="shared" si="4776"/>
        <v>0</v>
      </c>
      <c r="FFA336" s="536">
        <f t="shared" si="4776"/>
        <v>0</v>
      </c>
      <c r="FFB336" s="536">
        <f t="shared" si="4776"/>
        <v>0</v>
      </c>
      <c r="FFC336" s="537"/>
      <c r="FFD336" s="538"/>
      <c r="FFE336" s="402"/>
      <c r="FFF336" s="2"/>
      <c r="FFG336" s="536">
        <f t="shared" ref="FFG336:FFJ336" si="4777">SUM(FFG334:FFG335)</f>
        <v>0</v>
      </c>
      <c r="FFH336" s="539">
        <f t="shared" si="4777"/>
        <v>0</v>
      </c>
      <c r="FFI336" s="536">
        <f t="shared" si="4777"/>
        <v>0</v>
      </c>
      <c r="FFJ336" s="536">
        <f t="shared" si="4777"/>
        <v>0</v>
      </c>
      <c r="FFK336" s="537"/>
      <c r="FFL336" s="538"/>
      <c r="FFM336" s="402"/>
      <c r="FFN336" s="2"/>
      <c r="FFO336" s="536">
        <f t="shared" ref="FFO336:FFR336" si="4778">SUM(FFO334:FFO335)</f>
        <v>0</v>
      </c>
      <c r="FFP336" s="539">
        <f t="shared" si="4778"/>
        <v>0</v>
      </c>
      <c r="FFQ336" s="536">
        <f t="shared" si="4778"/>
        <v>0</v>
      </c>
      <c r="FFR336" s="536">
        <f t="shared" si="4778"/>
        <v>0</v>
      </c>
      <c r="FFS336" s="537"/>
      <c r="FFT336" s="538"/>
      <c r="FFU336" s="402"/>
      <c r="FFV336" s="2"/>
      <c r="FFW336" s="536">
        <f t="shared" ref="FFW336:FFZ336" si="4779">SUM(FFW334:FFW335)</f>
        <v>0</v>
      </c>
      <c r="FFX336" s="539">
        <f t="shared" si="4779"/>
        <v>0</v>
      </c>
      <c r="FFY336" s="536">
        <f t="shared" si="4779"/>
        <v>0</v>
      </c>
      <c r="FFZ336" s="536">
        <f t="shared" si="4779"/>
        <v>0</v>
      </c>
      <c r="FGA336" s="537"/>
      <c r="FGB336" s="538"/>
      <c r="FGC336" s="402"/>
      <c r="FGD336" s="2"/>
      <c r="FGE336" s="536">
        <f t="shared" ref="FGE336:FGH336" si="4780">SUM(FGE334:FGE335)</f>
        <v>0</v>
      </c>
      <c r="FGF336" s="539">
        <f t="shared" si="4780"/>
        <v>0</v>
      </c>
      <c r="FGG336" s="536">
        <f t="shared" si="4780"/>
        <v>0</v>
      </c>
      <c r="FGH336" s="536">
        <f t="shared" si="4780"/>
        <v>0</v>
      </c>
      <c r="FGI336" s="537"/>
      <c r="FGJ336" s="538"/>
      <c r="FGK336" s="402"/>
      <c r="FGL336" s="2"/>
      <c r="FGM336" s="536">
        <f t="shared" ref="FGM336:FGP336" si="4781">SUM(FGM334:FGM335)</f>
        <v>0</v>
      </c>
      <c r="FGN336" s="539">
        <f t="shared" si="4781"/>
        <v>0</v>
      </c>
      <c r="FGO336" s="536">
        <f t="shared" si="4781"/>
        <v>0</v>
      </c>
      <c r="FGP336" s="536">
        <f t="shared" si="4781"/>
        <v>0</v>
      </c>
      <c r="FGQ336" s="537"/>
      <c r="FGR336" s="538"/>
      <c r="FGS336" s="402"/>
      <c r="FGT336" s="2"/>
      <c r="FGU336" s="536">
        <f t="shared" ref="FGU336:FGX336" si="4782">SUM(FGU334:FGU335)</f>
        <v>0</v>
      </c>
      <c r="FGV336" s="539">
        <f t="shared" si="4782"/>
        <v>0</v>
      </c>
      <c r="FGW336" s="536">
        <f t="shared" si="4782"/>
        <v>0</v>
      </c>
      <c r="FGX336" s="536">
        <f t="shared" si="4782"/>
        <v>0</v>
      </c>
      <c r="FGY336" s="537"/>
      <c r="FGZ336" s="538"/>
      <c r="FHA336" s="402"/>
      <c r="FHB336" s="2"/>
      <c r="FHC336" s="536">
        <f t="shared" ref="FHC336:FHF336" si="4783">SUM(FHC334:FHC335)</f>
        <v>0</v>
      </c>
      <c r="FHD336" s="539">
        <f t="shared" si="4783"/>
        <v>0</v>
      </c>
      <c r="FHE336" s="536">
        <f t="shared" si="4783"/>
        <v>0</v>
      </c>
      <c r="FHF336" s="536">
        <f t="shared" si="4783"/>
        <v>0</v>
      </c>
      <c r="FHG336" s="537"/>
      <c r="FHH336" s="538"/>
      <c r="FHI336" s="402"/>
      <c r="FHJ336" s="2"/>
      <c r="FHK336" s="536">
        <f t="shared" ref="FHK336:FHN336" si="4784">SUM(FHK334:FHK335)</f>
        <v>0</v>
      </c>
      <c r="FHL336" s="539">
        <f t="shared" si="4784"/>
        <v>0</v>
      </c>
      <c r="FHM336" s="536">
        <f t="shared" si="4784"/>
        <v>0</v>
      </c>
      <c r="FHN336" s="536">
        <f t="shared" si="4784"/>
        <v>0</v>
      </c>
      <c r="FHO336" s="537"/>
      <c r="FHP336" s="538"/>
      <c r="FHQ336" s="402"/>
      <c r="FHR336" s="2"/>
      <c r="FHS336" s="536">
        <f t="shared" ref="FHS336:FHV336" si="4785">SUM(FHS334:FHS335)</f>
        <v>0</v>
      </c>
      <c r="FHT336" s="539">
        <f t="shared" si="4785"/>
        <v>0</v>
      </c>
      <c r="FHU336" s="536">
        <f t="shared" si="4785"/>
        <v>0</v>
      </c>
      <c r="FHV336" s="536">
        <f t="shared" si="4785"/>
        <v>0</v>
      </c>
      <c r="FHW336" s="537"/>
      <c r="FHX336" s="538"/>
      <c r="FHY336" s="402"/>
      <c r="FHZ336" s="2"/>
      <c r="FIA336" s="536">
        <f t="shared" ref="FIA336:FID336" si="4786">SUM(FIA334:FIA335)</f>
        <v>0</v>
      </c>
      <c r="FIB336" s="539">
        <f t="shared" si="4786"/>
        <v>0</v>
      </c>
      <c r="FIC336" s="536">
        <f t="shared" si="4786"/>
        <v>0</v>
      </c>
      <c r="FID336" s="536">
        <f t="shared" si="4786"/>
        <v>0</v>
      </c>
      <c r="FIE336" s="537"/>
      <c r="FIF336" s="538"/>
      <c r="FIG336" s="402"/>
      <c r="FIH336" s="2"/>
      <c r="FII336" s="536">
        <f t="shared" ref="FII336:FIL336" si="4787">SUM(FII334:FII335)</f>
        <v>0</v>
      </c>
      <c r="FIJ336" s="539">
        <f t="shared" si="4787"/>
        <v>0</v>
      </c>
      <c r="FIK336" s="536">
        <f t="shared" si="4787"/>
        <v>0</v>
      </c>
      <c r="FIL336" s="536">
        <f t="shared" si="4787"/>
        <v>0</v>
      </c>
      <c r="FIM336" s="537"/>
      <c r="FIN336" s="538"/>
      <c r="FIO336" s="402"/>
      <c r="FIP336" s="2"/>
      <c r="FIQ336" s="536">
        <f t="shared" ref="FIQ336:FIT336" si="4788">SUM(FIQ334:FIQ335)</f>
        <v>0</v>
      </c>
      <c r="FIR336" s="539">
        <f t="shared" si="4788"/>
        <v>0</v>
      </c>
      <c r="FIS336" s="536">
        <f t="shared" si="4788"/>
        <v>0</v>
      </c>
      <c r="FIT336" s="536">
        <f t="shared" si="4788"/>
        <v>0</v>
      </c>
      <c r="FIU336" s="537"/>
      <c r="FIV336" s="538"/>
      <c r="FIW336" s="402"/>
      <c r="FIX336" s="2"/>
      <c r="FIY336" s="536">
        <f t="shared" ref="FIY336:FJB336" si="4789">SUM(FIY334:FIY335)</f>
        <v>0</v>
      </c>
      <c r="FIZ336" s="539">
        <f t="shared" si="4789"/>
        <v>0</v>
      </c>
      <c r="FJA336" s="536">
        <f t="shared" si="4789"/>
        <v>0</v>
      </c>
      <c r="FJB336" s="536">
        <f t="shared" si="4789"/>
        <v>0</v>
      </c>
      <c r="FJC336" s="537"/>
      <c r="FJD336" s="538"/>
      <c r="FJE336" s="402"/>
      <c r="FJF336" s="2"/>
      <c r="FJG336" s="536">
        <f t="shared" ref="FJG336:FJJ336" si="4790">SUM(FJG334:FJG335)</f>
        <v>0</v>
      </c>
      <c r="FJH336" s="539">
        <f t="shared" si="4790"/>
        <v>0</v>
      </c>
      <c r="FJI336" s="536">
        <f t="shared" si="4790"/>
        <v>0</v>
      </c>
      <c r="FJJ336" s="536">
        <f t="shared" si="4790"/>
        <v>0</v>
      </c>
      <c r="FJK336" s="537"/>
      <c r="FJL336" s="538"/>
      <c r="FJM336" s="402"/>
      <c r="FJN336" s="2"/>
      <c r="FJO336" s="536">
        <f t="shared" ref="FJO336:FJR336" si="4791">SUM(FJO334:FJO335)</f>
        <v>0</v>
      </c>
      <c r="FJP336" s="539">
        <f t="shared" si="4791"/>
        <v>0</v>
      </c>
      <c r="FJQ336" s="536">
        <f t="shared" si="4791"/>
        <v>0</v>
      </c>
      <c r="FJR336" s="536">
        <f t="shared" si="4791"/>
        <v>0</v>
      </c>
      <c r="FJS336" s="537"/>
      <c r="FJT336" s="538"/>
      <c r="FJU336" s="402"/>
      <c r="FJV336" s="2"/>
      <c r="FJW336" s="536">
        <f t="shared" ref="FJW336:FJZ336" si="4792">SUM(FJW334:FJW335)</f>
        <v>0</v>
      </c>
      <c r="FJX336" s="539">
        <f t="shared" si="4792"/>
        <v>0</v>
      </c>
      <c r="FJY336" s="536">
        <f t="shared" si="4792"/>
        <v>0</v>
      </c>
      <c r="FJZ336" s="536">
        <f t="shared" si="4792"/>
        <v>0</v>
      </c>
      <c r="FKA336" s="537"/>
      <c r="FKB336" s="538"/>
      <c r="FKC336" s="402"/>
      <c r="FKD336" s="2"/>
      <c r="FKE336" s="536">
        <f t="shared" ref="FKE336:FKH336" si="4793">SUM(FKE334:FKE335)</f>
        <v>0</v>
      </c>
      <c r="FKF336" s="539">
        <f t="shared" si="4793"/>
        <v>0</v>
      </c>
      <c r="FKG336" s="536">
        <f t="shared" si="4793"/>
        <v>0</v>
      </c>
      <c r="FKH336" s="536">
        <f t="shared" si="4793"/>
        <v>0</v>
      </c>
      <c r="FKI336" s="537"/>
      <c r="FKJ336" s="538"/>
      <c r="FKK336" s="402"/>
      <c r="FKL336" s="2"/>
      <c r="FKM336" s="536">
        <f t="shared" ref="FKM336:FKP336" si="4794">SUM(FKM334:FKM335)</f>
        <v>0</v>
      </c>
      <c r="FKN336" s="539">
        <f t="shared" si="4794"/>
        <v>0</v>
      </c>
      <c r="FKO336" s="536">
        <f t="shared" si="4794"/>
        <v>0</v>
      </c>
      <c r="FKP336" s="536">
        <f t="shared" si="4794"/>
        <v>0</v>
      </c>
      <c r="FKQ336" s="537"/>
      <c r="FKR336" s="538"/>
      <c r="FKS336" s="402"/>
      <c r="FKT336" s="2"/>
      <c r="FKU336" s="536">
        <f t="shared" ref="FKU336:FKX336" si="4795">SUM(FKU334:FKU335)</f>
        <v>0</v>
      </c>
      <c r="FKV336" s="539">
        <f t="shared" si="4795"/>
        <v>0</v>
      </c>
      <c r="FKW336" s="536">
        <f t="shared" si="4795"/>
        <v>0</v>
      </c>
      <c r="FKX336" s="536">
        <f t="shared" si="4795"/>
        <v>0</v>
      </c>
      <c r="FKY336" s="537"/>
      <c r="FKZ336" s="538"/>
      <c r="FLA336" s="402"/>
      <c r="FLB336" s="2"/>
      <c r="FLC336" s="536">
        <f t="shared" ref="FLC336:FLF336" si="4796">SUM(FLC334:FLC335)</f>
        <v>0</v>
      </c>
      <c r="FLD336" s="539">
        <f t="shared" si="4796"/>
        <v>0</v>
      </c>
      <c r="FLE336" s="536">
        <f t="shared" si="4796"/>
        <v>0</v>
      </c>
      <c r="FLF336" s="536">
        <f t="shared" si="4796"/>
        <v>0</v>
      </c>
      <c r="FLG336" s="537"/>
      <c r="FLH336" s="538"/>
      <c r="FLI336" s="402"/>
      <c r="FLJ336" s="2"/>
      <c r="FLK336" s="536">
        <f t="shared" ref="FLK336:FLN336" si="4797">SUM(FLK334:FLK335)</f>
        <v>0</v>
      </c>
      <c r="FLL336" s="539">
        <f t="shared" si="4797"/>
        <v>0</v>
      </c>
      <c r="FLM336" s="536">
        <f t="shared" si="4797"/>
        <v>0</v>
      </c>
      <c r="FLN336" s="536">
        <f t="shared" si="4797"/>
        <v>0</v>
      </c>
      <c r="FLO336" s="537"/>
      <c r="FLP336" s="538"/>
      <c r="FLQ336" s="402"/>
      <c r="FLR336" s="2"/>
      <c r="FLS336" s="536">
        <f t="shared" ref="FLS336:FLV336" si="4798">SUM(FLS334:FLS335)</f>
        <v>0</v>
      </c>
      <c r="FLT336" s="539">
        <f t="shared" si="4798"/>
        <v>0</v>
      </c>
      <c r="FLU336" s="536">
        <f t="shared" si="4798"/>
        <v>0</v>
      </c>
      <c r="FLV336" s="536">
        <f t="shared" si="4798"/>
        <v>0</v>
      </c>
      <c r="FLW336" s="537"/>
      <c r="FLX336" s="538"/>
      <c r="FLY336" s="402"/>
      <c r="FLZ336" s="2"/>
      <c r="FMA336" s="536">
        <f t="shared" ref="FMA336:FMD336" si="4799">SUM(FMA334:FMA335)</f>
        <v>0</v>
      </c>
      <c r="FMB336" s="539">
        <f t="shared" si="4799"/>
        <v>0</v>
      </c>
      <c r="FMC336" s="536">
        <f t="shared" si="4799"/>
        <v>0</v>
      </c>
      <c r="FMD336" s="536">
        <f t="shared" si="4799"/>
        <v>0</v>
      </c>
      <c r="FME336" s="537"/>
      <c r="FMF336" s="538"/>
      <c r="FMG336" s="402"/>
      <c r="FMH336" s="2"/>
      <c r="FMI336" s="536">
        <f t="shared" ref="FMI336:FML336" si="4800">SUM(FMI334:FMI335)</f>
        <v>0</v>
      </c>
      <c r="FMJ336" s="539">
        <f t="shared" si="4800"/>
        <v>0</v>
      </c>
      <c r="FMK336" s="536">
        <f t="shared" si="4800"/>
        <v>0</v>
      </c>
      <c r="FML336" s="536">
        <f t="shared" si="4800"/>
        <v>0</v>
      </c>
      <c r="FMM336" s="537"/>
      <c r="FMN336" s="538"/>
      <c r="FMO336" s="402"/>
      <c r="FMP336" s="2"/>
      <c r="FMQ336" s="536">
        <f t="shared" ref="FMQ336:FMT336" si="4801">SUM(FMQ334:FMQ335)</f>
        <v>0</v>
      </c>
      <c r="FMR336" s="539">
        <f t="shared" si="4801"/>
        <v>0</v>
      </c>
      <c r="FMS336" s="536">
        <f t="shared" si="4801"/>
        <v>0</v>
      </c>
      <c r="FMT336" s="536">
        <f t="shared" si="4801"/>
        <v>0</v>
      </c>
      <c r="FMU336" s="537"/>
      <c r="FMV336" s="538"/>
      <c r="FMW336" s="402"/>
      <c r="FMX336" s="2"/>
      <c r="FMY336" s="536">
        <f t="shared" ref="FMY336:FNB336" si="4802">SUM(FMY334:FMY335)</f>
        <v>0</v>
      </c>
      <c r="FMZ336" s="539">
        <f t="shared" si="4802"/>
        <v>0</v>
      </c>
      <c r="FNA336" s="536">
        <f t="shared" si="4802"/>
        <v>0</v>
      </c>
      <c r="FNB336" s="536">
        <f t="shared" si="4802"/>
        <v>0</v>
      </c>
      <c r="FNC336" s="537"/>
      <c r="FND336" s="538"/>
      <c r="FNE336" s="402"/>
      <c r="FNF336" s="2"/>
      <c r="FNG336" s="536">
        <f t="shared" ref="FNG336:FNJ336" si="4803">SUM(FNG334:FNG335)</f>
        <v>0</v>
      </c>
      <c r="FNH336" s="539">
        <f t="shared" si="4803"/>
        <v>0</v>
      </c>
      <c r="FNI336" s="536">
        <f t="shared" si="4803"/>
        <v>0</v>
      </c>
      <c r="FNJ336" s="536">
        <f t="shared" si="4803"/>
        <v>0</v>
      </c>
      <c r="FNK336" s="537"/>
      <c r="FNL336" s="538"/>
      <c r="FNM336" s="402"/>
      <c r="FNN336" s="2"/>
      <c r="FNO336" s="536">
        <f t="shared" ref="FNO336:FNR336" si="4804">SUM(FNO334:FNO335)</f>
        <v>0</v>
      </c>
      <c r="FNP336" s="539">
        <f t="shared" si="4804"/>
        <v>0</v>
      </c>
      <c r="FNQ336" s="536">
        <f t="shared" si="4804"/>
        <v>0</v>
      </c>
      <c r="FNR336" s="536">
        <f t="shared" si="4804"/>
        <v>0</v>
      </c>
      <c r="FNS336" s="537"/>
      <c r="FNT336" s="538"/>
      <c r="FNU336" s="402"/>
      <c r="FNV336" s="2"/>
      <c r="FNW336" s="536">
        <f t="shared" ref="FNW336:FNZ336" si="4805">SUM(FNW334:FNW335)</f>
        <v>0</v>
      </c>
      <c r="FNX336" s="539">
        <f t="shared" si="4805"/>
        <v>0</v>
      </c>
      <c r="FNY336" s="536">
        <f t="shared" si="4805"/>
        <v>0</v>
      </c>
      <c r="FNZ336" s="536">
        <f t="shared" si="4805"/>
        <v>0</v>
      </c>
      <c r="FOA336" s="537"/>
      <c r="FOB336" s="538"/>
      <c r="FOC336" s="402"/>
      <c r="FOD336" s="2"/>
      <c r="FOE336" s="536">
        <f t="shared" ref="FOE336:FOH336" si="4806">SUM(FOE334:FOE335)</f>
        <v>0</v>
      </c>
      <c r="FOF336" s="539">
        <f t="shared" si="4806"/>
        <v>0</v>
      </c>
      <c r="FOG336" s="536">
        <f t="shared" si="4806"/>
        <v>0</v>
      </c>
      <c r="FOH336" s="536">
        <f t="shared" si="4806"/>
        <v>0</v>
      </c>
      <c r="FOI336" s="537"/>
      <c r="FOJ336" s="538"/>
      <c r="FOK336" s="402"/>
      <c r="FOL336" s="2"/>
      <c r="FOM336" s="536">
        <f t="shared" ref="FOM336:FOP336" si="4807">SUM(FOM334:FOM335)</f>
        <v>0</v>
      </c>
      <c r="FON336" s="539">
        <f t="shared" si="4807"/>
        <v>0</v>
      </c>
      <c r="FOO336" s="536">
        <f t="shared" si="4807"/>
        <v>0</v>
      </c>
      <c r="FOP336" s="536">
        <f t="shared" si="4807"/>
        <v>0</v>
      </c>
      <c r="FOQ336" s="537"/>
      <c r="FOR336" s="538"/>
      <c r="FOS336" s="402"/>
      <c r="FOT336" s="2"/>
      <c r="FOU336" s="536">
        <f t="shared" ref="FOU336:FOX336" si="4808">SUM(FOU334:FOU335)</f>
        <v>0</v>
      </c>
      <c r="FOV336" s="539">
        <f t="shared" si="4808"/>
        <v>0</v>
      </c>
      <c r="FOW336" s="536">
        <f t="shared" si="4808"/>
        <v>0</v>
      </c>
      <c r="FOX336" s="536">
        <f t="shared" si="4808"/>
        <v>0</v>
      </c>
      <c r="FOY336" s="537"/>
      <c r="FOZ336" s="538"/>
      <c r="FPA336" s="402"/>
      <c r="FPB336" s="2"/>
      <c r="FPC336" s="536">
        <f t="shared" ref="FPC336:FPF336" si="4809">SUM(FPC334:FPC335)</f>
        <v>0</v>
      </c>
      <c r="FPD336" s="539">
        <f t="shared" si="4809"/>
        <v>0</v>
      </c>
      <c r="FPE336" s="536">
        <f t="shared" si="4809"/>
        <v>0</v>
      </c>
      <c r="FPF336" s="536">
        <f t="shared" si="4809"/>
        <v>0</v>
      </c>
      <c r="FPG336" s="537"/>
      <c r="FPH336" s="538"/>
      <c r="FPI336" s="402"/>
      <c r="FPJ336" s="2"/>
      <c r="FPK336" s="536">
        <f t="shared" ref="FPK336:FPN336" si="4810">SUM(FPK334:FPK335)</f>
        <v>0</v>
      </c>
      <c r="FPL336" s="539">
        <f t="shared" si="4810"/>
        <v>0</v>
      </c>
      <c r="FPM336" s="536">
        <f t="shared" si="4810"/>
        <v>0</v>
      </c>
      <c r="FPN336" s="536">
        <f t="shared" si="4810"/>
        <v>0</v>
      </c>
      <c r="FPO336" s="537"/>
      <c r="FPP336" s="538"/>
      <c r="FPQ336" s="402"/>
      <c r="FPR336" s="2"/>
      <c r="FPS336" s="536">
        <f t="shared" ref="FPS336:FPV336" si="4811">SUM(FPS334:FPS335)</f>
        <v>0</v>
      </c>
      <c r="FPT336" s="539">
        <f t="shared" si="4811"/>
        <v>0</v>
      </c>
      <c r="FPU336" s="536">
        <f t="shared" si="4811"/>
        <v>0</v>
      </c>
      <c r="FPV336" s="536">
        <f t="shared" si="4811"/>
        <v>0</v>
      </c>
      <c r="FPW336" s="537"/>
      <c r="FPX336" s="538"/>
      <c r="FPY336" s="402"/>
      <c r="FPZ336" s="2"/>
      <c r="FQA336" s="536">
        <f t="shared" ref="FQA336:FQD336" si="4812">SUM(FQA334:FQA335)</f>
        <v>0</v>
      </c>
      <c r="FQB336" s="539">
        <f t="shared" si="4812"/>
        <v>0</v>
      </c>
      <c r="FQC336" s="536">
        <f t="shared" si="4812"/>
        <v>0</v>
      </c>
      <c r="FQD336" s="536">
        <f t="shared" si="4812"/>
        <v>0</v>
      </c>
      <c r="FQE336" s="537"/>
      <c r="FQF336" s="538"/>
      <c r="FQG336" s="402"/>
      <c r="FQH336" s="2"/>
      <c r="FQI336" s="536">
        <f t="shared" ref="FQI336:FQL336" si="4813">SUM(FQI334:FQI335)</f>
        <v>0</v>
      </c>
      <c r="FQJ336" s="539">
        <f t="shared" si="4813"/>
        <v>0</v>
      </c>
      <c r="FQK336" s="536">
        <f t="shared" si="4813"/>
        <v>0</v>
      </c>
      <c r="FQL336" s="536">
        <f t="shared" si="4813"/>
        <v>0</v>
      </c>
      <c r="FQM336" s="537"/>
      <c r="FQN336" s="538"/>
      <c r="FQO336" s="402"/>
      <c r="FQP336" s="2"/>
      <c r="FQQ336" s="536">
        <f t="shared" ref="FQQ336:FQT336" si="4814">SUM(FQQ334:FQQ335)</f>
        <v>0</v>
      </c>
      <c r="FQR336" s="539">
        <f t="shared" si="4814"/>
        <v>0</v>
      </c>
      <c r="FQS336" s="536">
        <f t="shared" si="4814"/>
        <v>0</v>
      </c>
      <c r="FQT336" s="536">
        <f t="shared" si="4814"/>
        <v>0</v>
      </c>
      <c r="FQU336" s="537"/>
      <c r="FQV336" s="538"/>
      <c r="FQW336" s="402"/>
      <c r="FQX336" s="2"/>
      <c r="FQY336" s="536">
        <f t="shared" ref="FQY336:FRB336" si="4815">SUM(FQY334:FQY335)</f>
        <v>0</v>
      </c>
      <c r="FQZ336" s="539">
        <f t="shared" si="4815"/>
        <v>0</v>
      </c>
      <c r="FRA336" s="536">
        <f t="shared" si="4815"/>
        <v>0</v>
      </c>
      <c r="FRB336" s="536">
        <f t="shared" si="4815"/>
        <v>0</v>
      </c>
      <c r="FRC336" s="537"/>
      <c r="FRD336" s="538"/>
      <c r="FRE336" s="402"/>
      <c r="FRF336" s="2"/>
      <c r="FRG336" s="536">
        <f t="shared" ref="FRG336:FRJ336" si="4816">SUM(FRG334:FRG335)</f>
        <v>0</v>
      </c>
      <c r="FRH336" s="539">
        <f t="shared" si="4816"/>
        <v>0</v>
      </c>
      <c r="FRI336" s="536">
        <f t="shared" si="4816"/>
        <v>0</v>
      </c>
      <c r="FRJ336" s="536">
        <f t="shared" si="4816"/>
        <v>0</v>
      </c>
      <c r="FRK336" s="537"/>
      <c r="FRL336" s="538"/>
      <c r="FRM336" s="402"/>
      <c r="FRN336" s="2"/>
      <c r="FRO336" s="536">
        <f t="shared" ref="FRO336:FRR336" si="4817">SUM(FRO334:FRO335)</f>
        <v>0</v>
      </c>
      <c r="FRP336" s="539">
        <f t="shared" si="4817"/>
        <v>0</v>
      </c>
      <c r="FRQ336" s="536">
        <f t="shared" si="4817"/>
        <v>0</v>
      </c>
      <c r="FRR336" s="536">
        <f t="shared" si="4817"/>
        <v>0</v>
      </c>
      <c r="FRS336" s="537"/>
      <c r="FRT336" s="538"/>
      <c r="FRU336" s="402"/>
      <c r="FRV336" s="2"/>
      <c r="FRW336" s="536">
        <f t="shared" ref="FRW336:FRZ336" si="4818">SUM(FRW334:FRW335)</f>
        <v>0</v>
      </c>
      <c r="FRX336" s="539">
        <f t="shared" si="4818"/>
        <v>0</v>
      </c>
      <c r="FRY336" s="536">
        <f t="shared" si="4818"/>
        <v>0</v>
      </c>
      <c r="FRZ336" s="536">
        <f t="shared" si="4818"/>
        <v>0</v>
      </c>
      <c r="FSA336" s="537"/>
      <c r="FSB336" s="538"/>
      <c r="FSC336" s="402"/>
      <c r="FSD336" s="2"/>
      <c r="FSE336" s="536">
        <f t="shared" ref="FSE336:FSH336" si="4819">SUM(FSE334:FSE335)</f>
        <v>0</v>
      </c>
      <c r="FSF336" s="539">
        <f t="shared" si="4819"/>
        <v>0</v>
      </c>
      <c r="FSG336" s="536">
        <f t="shared" si="4819"/>
        <v>0</v>
      </c>
      <c r="FSH336" s="536">
        <f t="shared" si="4819"/>
        <v>0</v>
      </c>
      <c r="FSI336" s="537"/>
      <c r="FSJ336" s="538"/>
      <c r="FSK336" s="402"/>
      <c r="FSL336" s="2"/>
      <c r="FSM336" s="536">
        <f t="shared" ref="FSM336:FSP336" si="4820">SUM(FSM334:FSM335)</f>
        <v>0</v>
      </c>
      <c r="FSN336" s="539">
        <f t="shared" si="4820"/>
        <v>0</v>
      </c>
      <c r="FSO336" s="536">
        <f t="shared" si="4820"/>
        <v>0</v>
      </c>
      <c r="FSP336" s="536">
        <f t="shared" si="4820"/>
        <v>0</v>
      </c>
      <c r="FSQ336" s="537"/>
      <c r="FSR336" s="538"/>
      <c r="FSS336" s="402"/>
      <c r="FST336" s="2"/>
      <c r="FSU336" s="536">
        <f t="shared" ref="FSU336:FSX336" si="4821">SUM(FSU334:FSU335)</f>
        <v>0</v>
      </c>
      <c r="FSV336" s="539">
        <f t="shared" si="4821"/>
        <v>0</v>
      </c>
      <c r="FSW336" s="536">
        <f t="shared" si="4821"/>
        <v>0</v>
      </c>
      <c r="FSX336" s="536">
        <f t="shared" si="4821"/>
        <v>0</v>
      </c>
      <c r="FSY336" s="537"/>
      <c r="FSZ336" s="538"/>
      <c r="FTA336" s="402"/>
      <c r="FTB336" s="2"/>
      <c r="FTC336" s="536">
        <f t="shared" ref="FTC336:FTF336" si="4822">SUM(FTC334:FTC335)</f>
        <v>0</v>
      </c>
      <c r="FTD336" s="539">
        <f t="shared" si="4822"/>
        <v>0</v>
      </c>
      <c r="FTE336" s="536">
        <f t="shared" si="4822"/>
        <v>0</v>
      </c>
      <c r="FTF336" s="536">
        <f t="shared" si="4822"/>
        <v>0</v>
      </c>
      <c r="FTG336" s="537"/>
      <c r="FTH336" s="538"/>
      <c r="FTI336" s="402"/>
      <c r="FTJ336" s="2"/>
      <c r="FTK336" s="536">
        <f t="shared" ref="FTK336:FTN336" si="4823">SUM(FTK334:FTK335)</f>
        <v>0</v>
      </c>
      <c r="FTL336" s="539">
        <f t="shared" si="4823"/>
        <v>0</v>
      </c>
      <c r="FTM336" s="536">
        <f t="shared" si="4823"/>
        <v>0</v>
      </c>
      <c r="FTN336" s="536">
        <f t="shared" si="4823"/>
        <v>0</v>
      </c>
      <c r="FTO336" s="537"/>
      <c r="FTP336" s="538"/>
      <c r="FTQ336" s="402"/>
      <c r="FTR336" s="2"/>
      <c r="FTS336" s="536">
        <f t="shared" ref="FTS336:FTV336" si="4824">SUM(FTS334:FTS335)</f>
        <v>0</v>
      </c>
      <c r="FTT336" s="539">
        <f t="shared" si="4824"/>
        <v>0</v>
      </c>
      <c r="FTU336" s="536">
        <f t="shared" si="4824"/>
        <v>0</v>
      </c>
      <c r="FTV336" s="536">
        <f t="shared" si="4824"/>
        <v>0</v>
      </c>
      <c r="FTW336" s="537"/>
      <c r="FTX336" s="538"/>
      <c r="FTY336" s="402"/>
      <c r="FTZ336" s="2"/>
      <c r="FUA336" s="536">
        <f t="shared" ref="FUA336:FUD336" si="4825">SUM(FUA334:FUA335)</f>
        <v>0</v>
      </c>
      <c r="FUB336" s="539">
        <f t="shared" si="4825"/>
        <v>0</v>
      </c>
      <c r="FUC336" s="536">
        <f t="shared" si="4825"/>
        <v>0</v>
      </c>
      <c r="FUD336" s="536">
        <f t="shared" si="4825"/>
        <v>0</v>
      </c>
      <c r="FUE336" s="537"/>
      <c r="FUF336" s="538"/>
      <c r="FUG336" s="402"/>
      <c r="FUH336" s="2"/>
      <c r="FUI336" s="536">
        <f t="shared" ref="FUI336:FUL336" si="4826">SUM(FUI334:FUI335)</f>
        <v>0</v>
      </c>
      <c r="FUJ336" s="539">
        <f t="shared" si="4826"/>
        <v>0</v>
      </c>
      <c r="FUK336" s="536">
        <f t="shared" si="4826"/>
        <v>0</v>
      </c>
      <c r="FUL336" s="536">
        <f t="shared" si="4826"/>
        <v>0</v>
      </c>
      <c r="FUM336" s="537"/>
      <c r="FUN336" s="538"/>
      <c r="FUO336" s="402"/>
      <c r="FUP336" s="2"/>
      <c r="FUQ336" s="536">
        <f t="shared" ref="FUQ336:FUT336" si="4827">SUM(FUQ334:FUQ335)</f>
        <v>0</v>
      </c>
      <c r="FUR336" s="539">
        <f t="shared" si="4827"/>
        <v>0</v>
      </c>
      <c r="FUS336" s="536">
        <f t="shared" si="4827"/>
        <v>0</v>
      </c>
      <c r="FUT336" s="536">
        <f t="shared" si="4827"/>
        <v>0</v>
      </c>
      <c r="FUU336" s="537"/>
      <c r="FUV336" s="538"/>
      <c r="FUW336" s="402"/>
      <c r="FUX336" s="2"/>
      <c r="FUY336" s="536">
        <f t="shared" ref="FUY336:FVB336" si="4828">SUM(FUY334:FUY335)</f>
        <v>0</v>
      </c>
      <c r="FUZ336" s="539">
        <f t="shared" si="4828"/>
        <v>0</v>
      </c>
      <c r="FVA336" s="536">
        <f t="shared" si="4828"/>
        <v>0</v>
      </c>
      <c r="FVB336" s="536">
        <f t="shared" si="4828"/>
        <v>0</v>
      </c>
      <c r="FVC336" s="537"/>
      <c r="FVD336" s="538"/>
      <c r="FVE336" s="402"/>
      <c r="FVF336" s="2"/>
      <c r="FVG336" s="536">
        <f t="shared" ref="FVG336:FVJ336" si="4829">SUM(FVG334:FVG335)</f>
        <v>0</v>
      </c>
      <c r="FVH336" s="539">
        <f t="shared" si="4829"/>
        <v>0</v>
      </c>
      <c r="FVI336" s="536">
        <f t="shared" si="4829"/>
        <v>0</v>
      </c>
      <c r="FVJ336" s="536">
        <f t="shared" si="4829"/>
        <v>0</v>
      </c>
      <c r="FVK336" s="537"/>
      <c r="FVL336" s="538"/>
      <c r="FVM336" s="402"/>
      <c r="FVN336" s="2"/>
      <c r="FVO336" s="536">
        <f t="shared" ref="FVO336:FVR336" si="4830">SUM(FVO334:FVO335)</f>
        <v>0</v>
      </c>
      <c r="FVP336" s="539">
        <f t="shared" si="4830"/>
        <v>0</v>
      </c>
      <c r="FVQ336" s="536">
        <f t="shared" si="4830"/>
        <v>0</v>
      </c>
      <c r="FVR336" s="536">
        <f t="shared" si="4830"/>
        <v>0</v>
      </c>
      <c r="FVS336" s="537"/>
      <c r="FVT336" s="538"/>
      <c r="FVU336" s="402"/>
      <c r="FVV336" s="2"/>
      <c r="FVW336" s="536">
        <f t="shared" ref="FVW336:FVZ336" si="4831">SUM(FVW334:FVW335)</f>
        <v>0</v>
      </c>
      <c r="FVX336" s="539">
        <f t="shared" si="4831"/>
        <v>0</v>
      </c>
      <c r="FVY336" s="536">
        <f t="shared" si="4831"/>
        <v>0</v>
      </c>
      <c r="FVZ336" s="536">
        <f t="shared" si="4831"/>
        <v>0</v>
      </c>
      <c r="FWA336" s="537"/>
      <c r="FWB336" s="538"/>
      <c r="FWC336" s="402"/>
      <c r="FWD336" s="2"/>
      <c r="FWE336" s="536">
        <f t="shared" ref="FWE336:FWH336" si="4832">SUM(FWE334:FWE335)</f>
        <v>0</v>
      </c>
      <c r="FWF336" s="539">
        <f t="shared" si="4832"/>
        <v>0</v>
      </c>
      <c r="FWG336" s="536">
        <f t="shared" si="4832"/>
        <v>0</v>
      </c>
      <c r="FWH336" s="536">
        <f t="shared" si="4832"/>
        <v>0</v>
      </c>
      <c r="FWI336" s="537"/>
      <c r="FWJ336" s="538"/>
      <c r="FWK336" s="402"/>
      <c r="FWL336" s="2"/>
      <c r="FWM336" s="536">
        <f t="shared" ref="FWM336:FWP336" si="4833">SUM(FWM334:FWM335)</f>
        <v>0</v>
      </c>
      <c r="FWN336" s="539">
        <f t="shared" si="4833"/>
        <v>0</v>
      </c>
      <c r="FWO336" s="536">
        <f t="shared" si="4833"/>
        <v>0</v>
      </c>
      <c r="FWP336" s="536">
        <f t="shared" si="4833"/>
        <v>0</v>
      </c>
      <c r="FWQ336" s="537"/>
      <c r="FWR336" s="538"/>
      <c r="FWS336" s="402"/>
      <c r="FWT336" s="2"/>
      <c r="FWU336" s="536">
        <f t="shared" ref="FWU336:FWX336" si="4834">SUM(FWU334:FWU335)</f>
        <v>0</v>
      </c>
      <c r="FWV336" s="539">
        <f t="shared" si="4834"/>
        <v>0</v>
      </c>
      <c r="FWW336" s="536">
        <f t="shared" si="4834"/>
        <v>0</v>
      </c>
      <c r="FWX336" s="536">
        <f t="shared" si="4834"/>
        <v>0</v>
      </c>
      <c r="FWY336" s="537"/>
      <c r="FWZ336" s="538"/>
      <c r="FXA336" s="402"/>
      <c r="FXB336" s="2"/>
      <c r="FXC336" s="536">
        <f t="shared" ref="FXC336:FXF336" si="4835">SUM(FXC334:FXC335)</f>
        <v>0</v>
      </c>
      <c r="FXD336" s="539">
        <f t="shared" si="4835"/>
        <v>0</v>
      </c>
      <c r="FXE336" s="536">
        <f t="shared" si="4835"/>
        <v>0</v>
      </c>
      <c r="FXF336" s="536">
        <f t="shared" si="4835"/>
        <v>0</v>
      </c>
      <c r="FXG336" s="537"/>
      <c r="FXH336" s="538"/>
      <c r="FXI336" s="402"/>
      <c r="FXJ336" s="2"/>
      <c r="FXK336" s="536">
        <f t="shared" ref="FXK336:FXN336" si="4836">SUM(FXK334:FXK335)</f>
        <v>0</v>
      </c>
      <c r="FXL336" s="539">
        <f t="shared" si="4836"/>
        <v>0</v>
      </c>
      <c r="FXM336" s="536">
        <f t="shared" si="4836"/>
        <v>0</v>
      </c>
      <c r="FXN336" s="536">
        <f t="shared" si="4836"/>
        <v>0</v>
      </c>
      <c r="FXO336" s="537"/>
      <c r="FXP336" s="538"/>
      <c r="FXQ336" s="402"/>
      <c r="FXR336" s="2"/>
      <c r="FXS336" s="536">
        <f t="shared" ref="FXS336:FXV336" si="4837">SUM(FXS334:FXS335)</f>
        <v>0</v>
      </c>
      <c r="FXT336" s="539">
        <f t="shared" si="4837"/>
        <v>0</v>
      </c>
      <c r="FXU336" s="536">
        <f t="shared" si="4837"/>
        <v>0</v>
      </c>
      <c r="FXV336" s="536">
        <f t="shared" si="4837"/>
        <v>0</v>
      </c>
      <c r="FXW336" s="537"/>
      <c r="FXX336" s="538"/>
      <c r="FXY336" s="402"/>
      <c r="FXZ336" s="2"/>
      <c r="FYA336" s="536">
        <f t="shared" ref="FYA336:FYD336" si="4838">SUM(FYA334:FYA335)</f>
        <v>0</v>
      </c>
      <c r="FYB336" s="539">
        <f t="shared" si="4838"/>
        <v>0</v>
      </c>
      <c r="FYC336" s="536">
        <f t="shared" si="4838"/>
        <v>0</v>
      </c>
      <c r="FYD336" s="536">
        <f t="shared" si="4838"/>
        <v>0</v>
      </c>
      <c r="FYE336" s="537"/>
      <c r="FYF336" s="538"/>
      <c r="FYG336" s="402"/>
      <c r="FYH336" s="2"/>
      <c r="FYI336" s="536">
        <f t="shared" ref="FYI336:FYL336" si="4839">SUM(FYI334:FYI335)</f>
        <v>0</v>
      </c>
      <c r="FYJ336" s="539">
        <f t="shared" si="4839"/>
        <v>0</v>
      </c>
      <c r="FYK336" s="536">
        <f t="shared" si="4839"/>
        <v>0</v>
      </c>
      <c r="FYL336" s="536">
        <f t="shared" si="4839"/>
        <v>0</v>
      </c>
      <c r="FYM336" s="537"/>
      <c r="FYN336" s="538"/>
      <c r="FYO336" s="402"/>
      <c r="FYP336" s="2"/>
      <c r="FYQ336" s="536">
        <f t="shared" ref="FYQ336:FYT336" si="4840">SUM(FYQ334:FYQ335)</f>
        <v>0</v>
      </c>
      <c r="FYR336" s="539">
        <f t="shared" si="4840"/>
        <v>0</v>
      </c>
      <c r="FYS336" s="536">
        <f t="shared" si="4840"/>
        <v>0</v>
      </c>
      <c r="FYT336" s="536">
        <f t="shared" si="4840"/>
        <v>0</v>
      </c>
      <c r="FYU336" s="537"/>
      <c r="FYV336" s="538"/>
      <c r="FYW336" s="402"/>
      <c r="FYX336" s="2"/>
      <c r="FYY336" s="536">
        <f t="shared" ref="FYY336:FZB336" si="4841">SUM(FYY334:FYY335)</f>
        <v>0</v>
      </c>
      <c r="FYZ336" s="539">
        <f t="shared" si="4841"/>
        <v>0</v>
      </c>
      <c r="FZA336" s="536">
        <f t="shared" si="4841"/>
        <v>0</v>
      </c>
      <c r="FZB336" s="536">
        <f t="shared" si="4841"/>
        <v>0</v>
      </c>
      <c r="FZC336" s="537"/>
      <c r="FZD336" s="538"/>
      <c r="FZE336" s="402"/>
      <c r="FZF336" s="2"/>
      <c r="FZG336" s="536">
        <f t="shared" ref="FZG336:FZJ336" si="4842">SUM(FZG334:FZG335)</f>
        <v>0</v>
      </c>
      <c r="FZH336" s="539">
        <f t="shared" si="4842"/>
        <v>0</v>
      </c>
      <c r="FZI336" s="536">
        <f t="shared" si="4842"/>
        <v>0</v>
      </c>
      <c r="FZJ336" s="536">
        <f t="shared" si="4842"/>
        <v>0</v>
      </c>
      <c r="FZK336" s="537"/>
      <c r="FZL336" s="538"/>
      <c r="FZM336" s="402"/>
      <c r="FZN336" s="2"/>
      <c r="FZO336" s="536">
        <f t="shared" ref="FZO336:FZR336" si="4843">SUM(FZO334:FZO335)</f>
        <v>0</v>
      </c>
      <c r="FZP336" s="539">
        <f t="shared" si="4843"/>
        <v>0</v>
      </c>
      <c r="FZQ336" s="536">
        <f t="shared" si="4843"/>
        <v>0</v>
      </c>
      <c r="FZR336" s="536">
        <f t="shared" si="4843"/>
        <v>0</v>
      </c>
      <c r="FZS336" s="537"/>
      <c r="FZT336" s="538"/>
      <c r="FZU336" s="402"/>
      <c r="FZV336" s="2"/>
      <c r="FZW336" s="536">
        <f t="shared" ref="FZW336:FZZ336" si="4844">SUM(FZW334:FZW335)</f>
        <v>0</v>
      </c>
      <c r="FZX336" s="539">
        <f t="shared" si="4844"/>
        <v>0</v>
      </c>
      <c r="FZY336" s="536">
        <f t="shared" si="4844"/>
        <v>0</v>
      </c>
      <c r="FZZ336" s="536">
        <f t="shared" si="4844"/>
        <v>0</v>
      </c>
      <c r="GAA336" s="537"/>
      <c r="GAB336" s="538"/>
      <c r="GAC336" s="402"/>
      <c r="GAD336" s="2"/>
      <c r="GAE336" s="536">
        <f t="shared" ref="GAE336:GAH336" si="4845">SUM(GAE334:GAE335)</f>
        <v>0</v>
      </c>
      <c r="GAF336" s="539">
        <f t="shared" si="4845"/>
        <v>0</v>
      </c>
      <c r="GAG336" s="536">
        <f t="shared" si="4845"/>
        <v>0</v>
      </c>
      <c r="GAH336" s="536">
        <f t="shared" si="4845"/>
        <v>0</v>
      </c>
      <c r="GAI336" s="537"/>
      <c r="GAJ336" s="538"/>
      <c r="GAK336" s="402"/>
      <c r="GAL336" s="2"/>
      <c r="GAM336" s="536">
        <f t="shared" ref="GAM336:GAP336" si="4846">SUM(GAM334:GAM335)</f>
        <v>0</v>
      </c>
      <c r="GAN336" s="539">
        <f t="shared" si="4846"/>
        <v>0</v>
      </c>
      <c r="GAO336" s="536">
        <f t="shared" si="4846"/>
        <v>0</v>
      </c>
      <c r="GAP336" s="536">
        <f t="shared" si="4846"/>
        <v>0</v>
      </c>
      <c r="GAQ336" s="537"/>
      <c r="GAR336" s="538"/>
      <c r="GAS336" s="402"/>
      <c r="GAT336" s="2"/>
      <c r="GAU336" s="536">
        <f t="shared" ref="GAU336:GAX336" si="4847">SUM(GAU334:GAU335)</f>
        <v>0</v>
      </c>
      <c r="GAV336" s="539">
        <f t="shared" si="4847"/>
        <v>0</v>
      </c>
      <c r="GAW336" s="536">
        <f t="shared" si="4847"/>
        <v>0</v>
      </c>
      <c r="GAX336" s="536">
        <f t="shared" si="4847"/>
        <v>0</v>
      </c>
      <c r="GAY336" s="537"/>
      <c r="GAZ336" s="538"/>
      <c r="GBA336" s="402"/>
      <c r="GBB336" s="2"/>
      <c r="GBC336" s="536">
        <f t="shared" ref="GBC336:GBF336" si="4848">SUM(GBC334:GBC335)</f>
        <v>0</v>
      </c>
      <c r="GBD336" s="539">
        <f t="shared" si="4848"/>
        <v>0</v>
      </c>
      <c r="GBE336" s="536">
        <f t="shared" si="4848"/>
        <v>0</v>
      </c>
      <c r="GBF336" s="536">
        <f t="shared" si="4848"/>
        <v>0</v>
      </c>
      <c r="GBG336" s="537"/>
      <c r="GBH336" s="538"/>
      <c r="GBI336" s="402"/>
      <c r="GBJ336" s="2"/>
      <c r="GBK336" s="536">
        <f t="shared" ref="GBK336:GBN336" si="4849">SUM(GBK334:GBK335)</f>
        <v>0</v>
      </c>
      <c r="GBL336" s="539">
        <f t="shared" si="4849"/>
        <v>0</v>
      </c>
      <c r="GBM336" s="536">
        <f t="shared" si="4849"/>
        <v>0</v>
      </c>
      <c r="GBN336" s="536">
        <f t="shared" si="4849"/>
        <v>0</v>
      </c>
      <c r="GBO336" s="537"/>
      <c r="GBP336" s="538"/>
      <c r="GBQ336" s="402"/>
      <c r="GBR336" s="2"/>
      <c r="GBS336" s="536">
        <f t="shared" ref="GBS336:GBV336" si="4850">SUM(GBS334:GBS335)</f>
        <v>0</v>
      </c>
      <c r="GBT336" s="539">
        <f t="shared" si="4850"/>
        <v>0</v>
      </c>
      <c r="GBU336" s="536">
        <f t="shared" si="4850"/>
        <v>0</v>
      </c>
      <c r="GBV336" s="536">
        <f t="shared" si="4850"/>
        <v>0</v>
      </c>
      <c r="GBW336" s="537"/>
      <c r="GBX336" s="538"/>
      <c r="GBY336" s="402"/>
      <c r="GBZ336" s="2"/>
      <c r="GCA336" s="536">
        <f t="shared" ref="GCA336:GCD336" si="4851">SUM(GCA334:GCA335)</f>
        <v>0</v>
      </c>
      <c r="GCB336" s="539">
        <f t="shared" si="4851"/>
        <v>0</v>
      </c>
      <c r="GCC336" s="536">
        <f t="shared" si="4851"/>
        <v>0</v>
      </c>
      <c r="GCD336" s="536">
        <f t="shared" si="4851"/>
        <v>0</v>
      </c>
      <c r="GCE336" s="537"/>
      <c r="GCF336" s="538"/>
      <c r="GCG336" s="402"/>
      <c r="GCH336" s="2"/>
      <c r="GCI336" s="536">
        <f t="shared" ref="GCI336:GCL336" si="4852">SUM(GCI334:GCI335)</f>
        <v>0</v>
      </c>
      <c r="GCJ336" s="539">
        <f t="shared" si="4852"/>
        <v>0</v>
      </c>
      <c r="GCK336" s="536">
        <f t="shared" si="4852"/>
        <v>0</v>
      </c>
      <c r="GCL336" s="536">
        <f t="shared" si="4852"/>
        <v>0</v>
      </c>
      <c r="GCM336" s="537"/>
      <c r="GCN336" s="538"/>
      <c r="GCO336" s="402"/>
      <c r="GCP336" s="2"/>
      <c r="GCQ336" s="536">
        <f t="shared" ref="GCQ336:GCT336" si="4853">SUM(GCQ334:GCQ335)</f>
        <v>0</v>
      </c>
      <c r="GCR336" s="539">
        <f t="shared" si="4853"/>
        <v>0</v>
      </c>
      <c r="GCS336" s="536">
        <f t="shared" si="4853"/>
        <v>0</v>
      </c>
      <c r="GCT336" s="536">
        <f t="shared" si="4853"/>
        <v>0</v>
      </c>
      <c r="GCU336" s="537"/>
      <c r="GCV336" s="538"/>
      <c r="GCW336" s="402"/>
      <c r="GCX336" s="2"/>
      <c r="GCY336" s="536">
        <f t="shared" ref="GCY336:GDB336" si="4854">SUM(GCY334:GCY335)</f>
        <v>0</v>
      </c>
      <c r="GCZ336" s="539">
        <f t="shared" si="4854"/>
        <v>0</v>
      </c>
      <c r="GDA336" s="536">
        <f t="shared" si="4854"/>
        <v>0</v>
      </c>
      <c r="GDB336" s="536">
        <f t="shared" si="4854"/>
        <v>0</v>
      </c>
      <c r="GDC336" s="537"/>
      <c r="GDD336" s="538"/>
      <c r="GDE336" s="402"/>
      <c r="GDF336" s="2"/>
      <c r="GDG336" s="536">
        <f t="shared" ref="GDG336:GDJ336" si="4855">SUM(GDG334:GDG335)</f>
        <v>0</v>
      </c>
      <c r="GDH336" s="539">
        <f t="shared" si="4855"/>
        <v>0</v>
      </c>
      <c r="GDI336" s="536">
        <f t="shared" si="4855"/>
        <v>0</v>
      </c>
      <c r="GDJ336" s="536">
        <f t="shared" si="4855"/>
        <v>0</v>
      </c>
      <c r="GDK336" s="537"/>
      <c r="GDL336" s="538"/>
      <c r="GDM336" s="402"/>
      <c r="GDN336" s="2"/>
      <c r="GDO336" s="536">
        <f t="shared" ref="GDO336:GDR336" si="4856">SUM(GDO334:GDO335)</f>
        <v>0</v>
      </c>
      <c r="GDP336" s="539">
        <f t="shared" si="4856"/>
        <v>0</v>
      </c>
      <c r="GDQ336" s="536">
        <f t="shared" si="4856"/>
        <v>0</v>
      </c>
      <c r="GDR336" s="536">
        <f t="shared" si="4856"/>
        <v>0</v>
      </c>
      <c r="GDS336" s="537"/>
      <c r="GDT336" s="538"/>
      <c r="GDU336" s="402"/>
      <c r="GDV336" s="2"/>
      <c r="GDW336" s="536">
        <f t="shared" ref="GDW336:GDZ336" si="4857">SUM(GDW334:GDW335)</f>
        <v>0</v>
      </c>
      <c r="GDX336" s="539">
        <f t="shared" si="4857"/>
        <v>0</v>
      </c>
      <c r="GDY336" s="536">
        <f t="shared" si="4857"/>
        <v>0</v>
      </c>
      <c r="GDZ336" s="536">
        <f t="shared" si="4857"/>
        <v>0</v>
      </c>
      <c r="GEA336" s="537"/>
      <c r="GEB336" s="538"/>
      <c r="GEC336" s="402"/>
      <c r="GED336" s="2"/>
      <c r="GEE336" s="536">
        <f t="shared" ref="GEE336:GEH336" si="4858">SUM(GEE334:GEE335)</f>
        <v>0</v>
      </c>
      <c r="GEF336" s="539">
        <f t="shared" si="4858"/>
        <v>0</v>
      </c>
      <c r="GEG336" s="536">
        <f t="shared" si="4858"/>
        <v>0</v>
      </c>
      <c r="GEH336" s="536">
        <f t="shared" si="4858"/>
        <v>0</v>
      </c>
      <c r="GEI336" s="537"/>
      <c r="GEJ336" s="538"/>
      <c r="GEK336" s="402"/>
      <c r="GEL336" s="2"/>
      <c r="GEM336" s="536">
        <f t="shared" ref="GEM336:GEP336" si="4859">SUM(GEM334:GEM335)</f>
        <v>0</v>
      </c>
      <c r="GEN336" s="539">
        <f t="shared" si="4859"/>
        <v>0</v>
      </c>
      <c r="GEO336" s="536">
        <f t="shared" si="4859"/>
        <v>0</v>
      </c>
      <c r="GEP336" s="536">
        <f t="shared" si="4859"/>
        <v>0</v>
      </c>
      <c r="GEQ336" s="537"/>
      <c r="GER336" s="538"/>
      <c r="GES336" s="402"/>
      <c r="GET336" s="2"/>
      <c r="GEU336" s="536">
        <f t="shared" ref="GEU336:GEX336" si="4860">SUM(GEU334:GEU335)</f>
        <v>0</v>
      </c>
      <c r="GEV336" s="539">
        <f t="shared" si="4860"/>
        <v>0</v>
      </c>
      <c r="GEW336" s="536">
        <f t="shared" si="4860"/>
        <v>0</v>
      </c>
      <c r="GEX336" s="536">
        <f t="shared" si="4860"/>
        <v>0</v>
      </c>
      <c r="GEY336" s="537"/>
      <c r="GEZ336" s="538"/>
      <c r="GFA336" s="402"/>
      <c r="GFB336" s="2"/>
      <c r="GFC336" s="536">
        <f t="shared" ref="GFC336:GFF336" si="4861">SUM(GFC334:GFC335)</f>
        <v>0</v>
      </c>
      <c r="GFD336" s="539">
        <f t="shared" si="4861"/>
        <v>0</v>
      </c>
      <c r="GFE336" s="536">
        <f t="shared" si="4861"/>
        <v>0</v>
      </c>
      <c r="GFF336" s="536">
        <f t="shared" si="4861"/>
        <v>0</v>
      </c>
      <c r="GFG336" s="537"/>
      <c r="GFH336" s="538"/>
      <c r="GFI336" s="402"/>
      <c r="GFJ336" s="2"/>
      <c r="GFK336" s="536">
        <f t="shared" ref="GFK336:GFN336" si="4862">SUM(GFK334:GFK335)</f>
        <v>0</v>
      </c>
      <c r="GFL336" s="539">
        <f t="shared" si="4862"/>
        <v>0</v>
      </c>
      <c r="GFM336" s="536">
        <f t="shared" si="4862"/>
        <v>0</v>
      </c>
      <c r="GFN336" s="536">
        <f t="shared" si="4862"/>
        <v>0</v>
      </c>
      <c r="GFO336" s="537"/>
      <c r="GFP336" s="538"/>
      <c r="GFQ336" s="402"/>
      <c r="GFR336" s="2"/>
      <c r="GFS336" s="536">
        <f t="shared" ref="GFS336:GFV336" si="4863">SUM(GFS334:GFS335)</f>
        <v>0</v>
      </c>
      <c r="GFT336" s="539">
        <f t="shared" si="4863"/>
        <v>0</v>
      </c>
      <c r="GFU336" s="536">
        <f t="shared" si="4863"/>
        <v>0</v>
      </c>
      <c r="GFV336" s="536">
        <f t="shared" si="4863"/>
        <v>0</v>
      </c>
      <c r="GFW336" s="537"/>
      <c r="GFX336" s="538"/>
      <c r="GFY336" s="402"/>
      <c r="GFZ336" s="2"/>
      <c r="GGA336" s="536">
        <f t="shared" ref="GGA336:GGD336" si="4864">SUM(GGA334:GGA335)</f>
        <v>0</v>
      </c>
      <c r="GGB336" s="539">
        <f t="shared" si="4864"/>
        <v>0</v>
      </c>
      <c r="GGC336" s="536">
        <f t="shared" si="4864"/>
        <v>0</v>
      </c>
      <c r="GGD336" s="536">
        <f t="shared" si="4864"/>
        <v>0</v>
      </c>
      <c r="GGE336" s="537"/>
      <c r="GGF336" s="538"/>
      <c r="GGG336" s="402"/>
      <c r="GGH336" s="2"/>
      <c r="GGI336" s="536">
        <f t="shared" ref="GGI336:GGL336" si="4865">SUM(GGI334:GGI335)</f>
        <v>0</v>
      </c>
      <c r="GGJ336" s="539">
        <f t="shared" si="4865"/>
        <v>0</v>
      </c>
      <c r="GGK336" s="536">
        <f t="shared" si="4865"/>
        <v>0</v>
      </c>
      <c r="GGL336" s="536">
        <f t="shared" si="4865"/>
        <v>0</v>
      </c>
      <c r="GGM336" s="537"/>
      <c r="GGN336" s="538"/>
      <c r="GGO336" s="402"/>
      <c r="GGP336" s="2"/>
      <c r="GGQ336" s="536">
        <f t="shared" ref="GGQ336:GGT336" si="4866">SUM(GGQ334:GGQ335)</f>
        <v>0</v>
      </c>
      <c r="GGR336" s="539">
        <f t="shared" si="4866"/>
        <v>0</v>
      </c>
      <c r="GGS336" s="536">
        <f t="shared" si="4866"/>
        <v>0</v>
      </c>
      <c r="GGT336" s="536">
        <f t="shared" si="4866"/>
        <v>0</v>
      </c>
      <c r="GGU336" s="537"/>
      <c r="GGV336" s="538"/>
      <c r="GGW336" s="402"/>
      <c r="GGX336" s="2"/>
      <c r="GGY336" s="536">
        <f t="shared" ref="GGY336:GHB336" si="4867">SUM(GGY334:GGY335)</f>
        <v>0</v>
      </c>
      <c r="GGZ336" s="539">
        <f t="shared" si="4867"/>
        <v>0</v>
      </c>
      <c r="GHA336" s="536">
        <f t="shared" si="4867"/>
        <v>0</v>
      </c>
      <c r="GHB336" s="536">
        <f t="shared" si="4867"/>
        <v>0</v>
      </c>
      <c r="GHC336" s="537"/>
      <c r="GHD336" s="538"/>
      <c r="GHE336" s="402"/>
      <c r="GHF336" s="2"/>
      <c r="GHG336" s="536">
        <f t="shared" ref="GHG336:GHJ336" si="4868">SUM(GHG334:GHG335)</f>
        <v>0</v>
      </c>
      <c r="GHH336" s="539">
        <f t="shared" si="4868"/>
        <v>0</v>
      </c>
      <c r="GHI336" s="536">
        <f t="shared" si="4868"/>
        <v>0</v>
      </c>
      <c r="GHJ336" s="536">
        <f t="shared" si="4868"/>
        <v>0</v>
      </c>
      <c r="GHK336" s="537"/>
      <c r="GHL336" s="538"/>
      <c r="GHM336" s="402"/>
      <c r="GHN336" s="2"/>
      <c r="GHO336" s="536">
        <f t="shared" ref="GHO336:GHR336" si="4869">SUM(GHO334:GHO335)</f>
        <v>0</v>
      </c>
      <c r="GHP336" s="539">
        <f t="shared" si="4869"/>
        <v>0</v>
      </c>
      <c r="GHQ336" s="536">
        <f t="shared" si="4869"/>
        <v>0</v>
      </c>
      <c r="GHR336" s="536">
        <f t="shared" si="4869"/>
        <v>0</v>
      </c>
      <c r="GHS336" s="537"/>
      <c r="GHT336" s="538"/>
      <c r="GHU336" s="402"/>
      <c r="GHV336" s="2"/>
      <c r="GHW336" s="536">
        <f t="shared" ref="GHW336:GHZ336" si="4870">SUM(GHW334:GHW335)</f>
        <v>0</v>
      </c>
      <c r="GHX336" s="539">
        <f t="shared" si="4870"/>
        <v>0</v>
      </c>
      <c r="GHY336" s="536">
        <f t="shared" si="4870"/>
        <v>0</v>
      </c>
      <c r="GHZ336" s="536">
        <f t="shared" si="4870"/>
        <v>0</v>
      </c>
      <c r="GIA336" s="537"/>
      <c r="GIB336" s="538"/>
      <c r="GIC336" s="402"/>
      <c r="GID336" s="2"/>
      <c r="GIE336" s="536">
        <f t="shared" ref="GIE336:GIH336" si="4871">SUM(GIE334:GIE335)</f>
        <v>0</v>
      </c>
      <c r="GIF336" s="539">
        <f t="shared" si="4871"/>
        <v>0</v>
      </c>
      <c r="GIG336" s="536">
        <f t="shared" si="4871"/>
        <v>0</v>
      </c>
      <c r="GIH336" s="536">
        <f t="shared" si="4871"/>
        <v>0</v>
      </c>
      <c r="GII336" s="537"/>
      <c r="GIJ336" s="538"/>
      <c r="GIK336" s="402"/>
      <c r="GIL336" s="2"/>
      <c r="GIM336" s="536">
        <f t="shared" ref="GIM336:GIP336" si="4872">SUM(GIM334:GIM335)</f>
        <v>0</v>
      </c>
      <c r="GIN336" s="539">
        <f t="shared" si="4872"/>
        <v>0</v>
      </c>
      <c r="GIO336" s="536">
        <f t="shared" si="4872"/>
        <v>0</v>
      </c>
      <c r="GIP336" s="536">
        <f t="shared" si="4872"/>
        <v>0</v>
      </c>
      <c r="GIQ336" s="537"/>
      <c r="GIR336" s="538"/>
      <c r="GIS336" s="402"/>
      <c r="GIT336" s="2"/>
      <c r="GIU336" s="536">
        <f t="shared" ref="GIU336:GIX336" si="4873">SUM(GIU334:GIU335)</f>
        <v>0</v>
      </c>
      <c r="GIV336" s="539">
        <f t="shared" si="4873"/>
        <v>0</v>
      </c>
      <c r="GIW336" s="536">
        <f t="shared" si="4873"/>
        <v>0</v>
      </c>
      <c r="GIX336" s="536">
        <f t="shared" si="4873"/>
        <v>0</v>
      </c>
      <c r="GIY336" s="537"/>
      <c r="GIZ336" s="538"/>
      <c r="GJA336" s="402"/>
      <c r="GJB336" s="2"/>
      <c r="GJC336" s="536">
        <f t="shared" ref="GJC336:GJF336" si="4874">SUM(GJC334:GJC335)</f>
        <v>0</v>
      </c>
      <c r="GJD336" s="539">
        <f t="shared" si="4874"/>
        <v>0</v>
      </c>
      <c r="GJE336" s="536">
        <f t="shared" si="4874"/>
        <v>0</v>
      </c>
      <c r="GJF336" s="536">
        <f t="shared" si="4874"/>
        <v>0</v>
      </c>
      <c r="GJG336" s="537"/>
      <c r="GJH336" s="538"/>
      <c r="GJI336" s="402"/>
      <c r="GJJ336" s="2"/>
      <c r="GJK336" s="536">
        <f t="shared" ref="GJK336:GJN336" si="4875">SUM(GJK334:GJK335)</f>
        <v>0</v>
      </c>
      <c r="GJL336" s="539">
        <f t="shared" si="4875"/>
        <v>0</v>
      </c>
      <c r="GJM336" s="536">
        <f t="shared" si="4875"/>
        <v>0</v>
      </c>
      <c r="GJN336" s="536">
        <f t="shared" si="4875"/>
        <v>0</v>
      </c>
      <c r="GJO336" s="537"/>
      <c r="GJP336" s="538"/>
      <c r="GJQ336" s="402"/>
      <c r="GJR336" s="2"/>
      <c r="GJS336" s="536">
        <f t="shared" ref="GJS336:GJV336" si="4876">SUM(GJS334:GJS335)</f>
        <v>0</v>
      </c>
      <c r="GJT336" s="539">
        <f t="shared" si="4876"/>
        <v>0</v>
      </c>
      <c r="GJU336" s="536">
        <f t="shared" si="4876"/>
        <v>0</v>
      </c>
      <c r="GJV336" s="536">
        <f t="shared" si="4876"/>
        <v>0</v>
      </c>
      <c r="GJW336" s="537"/>
      <c r="GJX336" s="538"/>
      <c r="GJY336" s="402"/>
      <c r="GJZ336" s="2"/>
      <c r="GKA336" s="536">
        <f t="shared" ref="GKA336:GKD336" si="4877">SUM(GKA334:GKA335)</f>
        <v>0</v>
      </c>
      <c r="GKB336" s="539">
        <f t="shared" si="4877"/>
        <v>0</v>
      </c>
      <c r="GKC336" s="536">
        <f t="shared" si="4877"/>
        <v>0</v>
      </c>
      <c r="GKD336" s="536">
        <f t="shared" si="4877"/>
        <v>0</v>
      </c>
      <c r="GKE336" s="537"/>
      <c r="GKF336" s="538"/>
      <c r="GKG336" s="402"/>
      <c r="GKH336" s="2"/>
      <c r="GKI336" s="536">
        <f t="shared" ref="GKI336:GKL336" si="4878">SUM(GKI334:GKI335)</f>
        <v>0</v>
      </c>
      <c r="GKJ336" s="539">
        <f t="shared" si="4878"/>
        <v>0</v>
      </c>
      <c r="GKK336" s="536">
        <f t="shared" si="4878"/>
        <v>0</v>
      </c>
      <c r="GKL336" s="536">
        <f t="shared" si="4878"/>
        <v>0</v>
      </c>
      <c r="GKM336" s="537"/>
      <c r="GKN336" s="538"/>
      <c r="GKO336" s="402"/>
      <c r="GKP336" s="2"/>
      <c r="GKQ336" s="536">
        <f t="shared" ref="GKQ336:GKT336" si="4879">SUM(GKQ334:GKQ335)</f>
        <v>0</v>
      </c>
      <c r="GKR336" s="539">
        <f t="shared" si="4879"/>
        <v>0</v>
      </c>
      <c r="GKS336" s="536">
        <f t="shared" si="4879"/>
        <v>0</v>
      </c>
      <c r="GKT336" s="536">
        <f t="shared" si="4879"/>
        <v>0</v>
      </c>
      <c r="GKU336" s="537"/>
      <c r="GKV336" s="538"/>
      <c r="GKW336" s="402"/>
      <c r="GKX336" s="2"/>
      <c r="GKY336" s="536">
        <f t="shared" ref="GKY336:GLB336" si="4880">SUM(GKY334:GKY335)</f>
        <v>0</v>
      </c>
      <c r="GKZ336" s="539">
        <f t="shared" si="4880"/>
        <v>0</v>
      </c>
      <c r="GLA336" s="536">
        <f t="shared" si="4880"/>
        <v>0</v>
      </c>
      <c r="GLB336" s="536">
        <f t="shared" si="4880"/>
        <v>0</v>
      </c>
      <c r="GLC336" s="537"/>
      <c r="GLD336" s="538"/>
      <c r="GLE336" s="402"/>
      <c r="GLF336" s="2"/>
      <c r="GLG336" s="536">
        <f t="shared" ref="GLG336:GLJ336" si="4881">SUM(GLG334:GLG335)</f>
        <v>0</v>
      </c>
      <c r="GLH336" s="539">
        <f t="shared" si="4881"/>
        <v>0</v>
      </c>
      <c r="GLI336" s="536">
        <f t="shared" si="4881"/>
        <v>0</v>
      </c>
      <c r="GLJ336" s="536">
        <f t="shared" si="4881"/>
        <v>0</v>
      </c>
      <c r="GLK336" s="537"/>
      <c r="GLL336" s="538"/>
      <c r="GLM336" s="402"/>
      <c r="GLN336" s="2"/>
      <c r="GLO336" s="536">
        <f t="shared" ref="GLO336:GLR336" si="4882">SUM(GLO334:GLO335)</f>
        <v>0</v>
      </c>
      <c r="GLP336" s="539">
        <f t="shared" si="4882"/>
        <v>0</v>
      </c>
      <c r="GLQ336" s="536">
        <f t="shared" si="4882"/>
        <v>0</v>
      </c>
      <c r="GLR336" s="536">
        <f t="shared" si="4882"/>
        <v>0</v>
      </c>
      <c r="GLS336" s="537"/>
      <c r="GLT336" s="538"/>
      <c r="GLU336" s="402"/>
      <c r="GLV336" s="2"/>
      <c r="GLW336" s="536">
        <f t="shared" ref="GLW336:GLZ336" si="4883">SUM(GLW334:GLW335)</f>
        <v>0</v>
      </c>
      <c r="GLX336" s="539">
        <f t="shared" si="4883"/>
        <v>0</v>
      </c>
      <c r="GLY336" s="536">
        <f t="shared" si="4883"/>
        <v>0</v>
      </c>
      <c r="GLZ336" s="536">
        <f t="shared" si="4883"/>
        <v>0</v>
      </c>
      <c r="GMA336" s="537"/>
      <c r="GMB336" s="538"/>
      <c r="GMC336" s="402"/>
      <c r="GMD336" s="2"/>
      <c r="GME336" s="536">
        <f t="shared" ref="GME336:GMH336" si="4884">SUM(GME334:GME335)</f>
        <v>0</v>
      </c>
      <c r="GMF336" s="539">
        <f t="shared" si="4884"/>
        <v>0</v>
      </c>
      <c r="GMG336" s="536">
        <f t="shared" si="4884"/>
        <v>0</v>
      </c>
      <c r="GMH336" s="536">
        <f t="shared" si="4884"/>
        <v>0</v>
      </c>
      <c r="GMI336" s="537"/>
      <c r="GMJ336" s="538"/>
      <c r="GMK336" s="402"/>
      <c r="GML336" s="2"/>
      <c r="GMM336" s="536">
        <f t="shared" ref="GMM336:GMP336" si="4885">SUM(GMM334:GMM335)</f>
        <v>0</v>
      </c>
      <c r="GMN336" s="539">
        <f t="shared" si="4885"/>
        <v>0</v>
      </c>
      <c r="GMO336" s="536">
        <f t="shared" si="4885"/>
        <v>0</v>
      </c>
      <c r="GMP336" s="536">
        <f t="shared" si="4885"/>
        <v>0</v>
      </c>
      <c r="GMQ336" s="537"/>
      <c r="GMR336" s="538"/>
      <c r="GMS336" s="402"/>
      <c r="GMT336" s="2"/>
      <c r="GMU336" s="536">
        <f t="shared" ref="GMU336:GMX336" si="4886">SUM(GMU334:GMU335)</f>
        <v>0</v>
      </c>
      <c r="GMV336" s="539">
        <f t="shared" si="4886"/>
        <v>0</v>
      </c>
      <c r="GMW336" s="536">
        <f t="shared" si="4886"/>
        <v>0</v>
      </c>
      <c r="GMX336" s="536">
        <f t="shared" si="4886"/>
        <v>0</v>
      </c>
      <c r="GMY336" s="537"/>
      <c r="GMZ336" s="538"/>
      <c r="GNA336" s="402"/>
      <c r="GNB336" s="2"/>
      <c r="GNC336" s="536">
        <f t="shared" ref="GNC336:GNF336" si="4887">SUM(GNC334:GNC335)</f>
        <v>0</v>
      </c>
      <c r="GND336" s="539">
        <f t="shared" si="4887"/>
        <v>0</v>
      </c>
      <c r="GNE336" s="536">
        <f t="shared" si="4887"/>
        <v>0</v>
      </c>
      <c r="GNF336" s="536">
        <f t="shared" si="4887"/>
        <v>0</v>
      </c>
      <c r="GNG336" s="537"/>
      <c r="GNH336" s="538"/>
      <c r="GNI336" s="402"/>
      <c r="GNJ336" s="2"/>
      <c r="GNK336" s="536">
        <f t="shared" ref="GNK336:GNN336" si="4888">SUM(GNK334:GNK335)</f>
        <v>0</v>
      </c>
      <c r="GNL336" s="539">
        <f t="shared" si="4888"/>
        <v>0</v>
      </c>
      <c r="GNM336" s="536">
        <f t="shared" si="4888"/>
        <v>0</v>
      </c>
      <c r="GNN336" s="536">
        <f t="shared" si="4888"/>
        <v>0</v>
      </c>
      <c r="GNO336" s="537"/>
      <c r="GNP336" s="538"/>
      <c r="GNQ336" s="402"/>
      <c r="GNR336" s="2"/>
      <c r="GNS336" s="536">
        <f t="shared" ref="GNS336:GNV336" si="4889">SUM(GNS334:GNS335)</f>
        <v>0</v>
      </c>
      <c r="GNT336" s="539">
        <f t="shared" si="4889"/>
        <v>0</v>
      </c>
      <c r="GNU336" s="536">
        <f t="shared" si="4889"/>
        <v>0</v>
      </c>
      <c r="GNV336" s="536">
        <f t="shared" si="4889"/>
        <v>0</v>
      </c>
      <c r="GNW336" s="537"/>
      <c r="GNX336" s="538"/>
      <c r="GNY336" s="402"/>
      <c r="GNZ336" s="2"/>
      <c r="GOA336" s="536">
        <f t="shared" ref="GOA336:GOD336" si="4890">SUM(GOA334:GOA335)</f>
        <v>0</v>
      </c>
      <c r="GOB336" s="539">
        <f t="shared" si="4890"/>
        <v>0</v>
      </c>
      <c r="GOC336" s="536">
        <f t="shared" si="4890"/>
        <v>0</v>
      </c>
      <c r="GOD336" s="536">
        <f t="shared" si="4890"/>
        <v>0</v>
      </c>
      <c r="GOE336" s="537"/>
      <c r="GOF336" s="538"/>
      <c r="GOG336" s="402"/>
      <c r="GOH336" s="2"/>
      <c r="GOI336" s="536">
        <f t="shared" ref="GOI336:GOL336" si="4891">SUM(GOI334:GOI335)</f>
        <v>0</v>
      </c>
      <c r="GOJ336" s="539">
        <f t="shared" si="4891"/>
        <v>0</v>
      </c>
      <c r="GOK336" s="536">
        <f t="shared" si="4891"/>
        <v>0</v>
      </c>
      <c r="GOL336" s="536">
        <f t="shared" si="4891"/>
        <v>0</v>
      </c>
      <c r="GOM336" s="537"/>
      <c r="GON336" s="538"/>
      <c r="GOO336" s="402"/>
      <c r="GOP336" s="2"/>
      <c r="GOQ336" s="536">
        <f t="shared" ref="GOQ336:GOT336" si="4892">SUM(GOQ334:GOQ335)</f>
        <v>0</v>
      </c>
      <c r="GOR336" s="539">
        <f t="shared" si="4892"/>
        <v>0</v>
      </c>
      <c r="GOS336" s="536">
        <f t="shared" si="4892"/>
        <v>0</v>
      </c>
      <c r="GOT336" s="536">
        <f t="shared" si="4892"/>
        <v>0</v>
      </c>
      <c r="GOU336" s="537"/>
      <c r="GOV336" s="538"/>
      <c r="GOW336" s="402"/>
      <c r="GOX336" s="2"/>
      <c r="GOY336" s="536">
        <f t="shared" ref="GOY336:GPB336" si="4893">SUM(GOY334:GOY335)</f>
        <v>0</v>
      </c>
      <c r="GOZ336" s="539">
        <f t="shared" si="4893"/>
        <v>0</v>
      </c>
      <c r="GPA336" s="536">
        <f t="shared" si="4893"/>
        <v>0</v>
      </c>
      <c r="GPB336" s="536">
        <f t="shared" si="4893"/>
        <v>0</v>
      </c>
      <c r="GPC336" s="537"/>
      <c r="GPD336" s="538"/>
      <c r="GPE336" s="402"/>
      <c r="GPF336" s="2"/>
      <c r="GPG336" s="536">
        <f t="shared" ref="GPG336:GPJ336" si="4894">SUM(GPG334:GPG335)</f>
        <v>0</v>
      </c>
      <c r="GPH336" s="539">
        <f t="shared" si="4894"/>
        <v>0</v>
      </c>
      <c r="GPI336" s="536">
        <f t="shared" si="4894"/>
        <v>0</v>
      </c>
      <c r="GPJ336" s="536">
        <f t="shared" si="4894"/>
        <v>0</v>
      </c>
      <c r="GPK336" s="537"/>
      <c r="GPL336" s="538"/>
      <c r="GPM336" s="402"/>
      <c r="GPN336" s="2"/>
      <c r="GPO336" s="536">
        <f t="shared" ref="GPO336:GPR336" si="4895">SUM(GPO334:GPO335)</f>
        <v>0</v>
      </c>
      <c r="GPP336" s="539">
        <f t="shared" si="4895"/>
        <v>0</v>
      </c>
      <c r="GPQ336" s="536">
        <f t="shared" si="4895"/>
        <v>0</v>
      </c>
      <c r="GPR336" s="536">
        <f t="shared" si="4895"/>
        <v>0</v>
      </c>
      <c r="GPS336" s="537"/>
      <c r="GPT336" s="538"/>
      <c r="GPU336" s="402"/>
      <c r="GPV336" s="2"/>
      <c r="GPW336" s="536">
        <f t="shared" ref="GPW336:GPZ336" si="4896">SUM(GPW334:GPW335)</f>
        <v>0</v>
      </c>
      <c r="GPX336" s="539">
        <f t="shared" si="4896"/>
        <v>0</v>
      </c>
      <c r="GPY336" s="536">
        <f t="shared" si="4896"/>
        <v>0</v>
      </c>
      <c r="GPZ336" s="536">
        <f t="shared" si="4896"/>
        <v>0</v>
      </c>
      <c r="GQA336" s="537"/>
      <c r="GQB336" s="538"/>
      <c r="GQC336" s="402"/>
      <c r="GQD336" s="2"/>
      <c r="GQE336" s="536">
        <f t="shared" ref="GQE336:GQH336" si="4897">SUM(GQE334:GQE335)</f>
        <v>0</v>
      </c>
      <c r="GQF336" s="539">
        <f t="shared" si="4897"/>
        <v>0</v>
      </c>
      <c r="GQG336" s="536">
        <f t="shared" si="4897"/>
        <v>0</v>
      </c>
      <c r="GQH336" s="536">
        <f t="shared" si="4897"/>
        <v>0</v>
      </c>
      <c r="GQI336" s="537"/>
      <c r="GQJ336" s="538"/>
      <c r="GQK336" s="402"/>
      <c r="GQL336" s="2"/>
      <c r="GQM336" s="536">
        <f t="shared" ref="GQM336:GQP336" si="4898">SUM(GQM334:GQM335)</f>
        <v>0</v>
      </c>
      <c r="GQN336" s="539">
        <f t="shared" si="4898"/>
        <v>0</v>
      </c>
      <c r="GQO336" s="536">
        <f t="shared" si="4898"/>
        <v>0</v>
      </c>
      <c r="GQP336" s="536">
        <f t="shared" si="4898"/>
        <v>0</v>
      </c>
      <c r="GQQ336" s="537"/>
      <c r="GQR336" s="538"/>
      <c r="GQS336" s="402"/>
      <c r="GQT336" s="2"/>
      <c r="GQU336" s="536">
        <f t="shared" ref="GQU336:GQX336" si="4899">SUM(GQU334:GQU335)</f>
        <v>0</v>
      </c>
      <c r="GQV336" s="539">
        <f t="shared" si="4899"/>
        <v>0</v>
      </c>
      <c r="GQW336" s="536">
        <f t="shared" si="4899"/>
        <v>0</v>
      </c>
      <c r="GQX336" s="536">
        <f t="shared" si="4899"/>
        <v>0</v>
      </c>
      <c r="GQY336" s="537"/>
      <c r="GQZ336" s="538"/>
      <c r="GRA336" s="402"/>
      <c r="GRB336" s="2"/>
      <c r="GRC336" s="536">
        <f t="shared" ref="GRC336:GRF336" si="4900">SUM(GRC334:GRC335)</f>
        <v>0</v>
      </c>
      <c r="GRD336" s="539">
        <f t="shared" si="4900"/>
        <v>0</v>
      </c>
      <c r="GRE336" s="536">
        <f t="shared" si="4900"/>
        <v>0</v>
      </c>
      <c r="GRF336" s="536">
        <f t="shared" si="4900"/>
        <v>0</v>
      </c>
      <c r="GRG336" s="537"/>
      <c r="GRH336" s="538"/>
      <c r="GRI336" s="402"/>
      <c r="GRJ336" s="2"/>
      <c r="GRK336" s="536">
        <f t="shared" ref="GRK336:GRN336" si="4901">SUM(GRK334:GRK335)</f>
        <v>0</v>
      </c>
      <c r="GRL336" s="539">
        <f t="shared" si="4901"/>
        <v>0</v>
      </c>
      <c r="GRM336" s="536">
        <f t="shared" si="4901"/>
        <v>0</v>
      </c>
      <c r="GRN336" s="536">
        <f t="shared" si="4901"/>
        <v>0</v>
      </c>
      <c r="GRO336" s="537"/>
      <c r="GRP336" s="538"/>
      <c r="GRQ336" s="402"/>
      <c r="GRR336" s="2"/>
      <c r="GRS336" s="536">
        <f t="shared" ref="GRS336:GRV336" si="4902">SUM(GRS334:GRS335)</f>
        <v>0</v>
      </c>
      <c r="GRT336" s="539">
        <f t="shared" si="4902"/>
        <v>0</v>
      </c>
      <c r="GRU336" s="536">
        <f t="shared" si="4902"/>
        <v>0</v>
      </c>
      <c r="GRV336" s="536">
        <f t="shared" si="4902"/>
        <v>0</v>
      </c>
      <c r="GRW336" s="537"/>
      <c r="GRX336" s="538"/>
      <c r="GRY336" s="402"/>
      <c r="GRZ336" s="2"/>
      <c r="GSA336" s="536">
        <f t="shared" ref="GSA336:GSD336" si="4903">SUM(GSA334:GSA335)</f>
        <v>0</v>
      </c>
      <c r="GSB336" s="539">
        <f t="shared" si="4903"/>
        <v>0</v>
      </c>
      <c r="GSC336" s="536">
        <f t="shared" si="4903"/>
        <v>0</v>
      </c>
      <c r="GSD336" s="536">
        <f t="shared" si="4903"/>
        <v>0</v>
      </c>
      <c r="GSE336" s="537"/>
      <c r="GSF336" s="538"/>
      <c r="GSG336" s="402"/>
      <c r="GSH336" s="2"/>
      <c r="GSI336" s="536">
        <f t="shared" ref="GSI336:GSL336" si="4904">SUM(GSI334:GSI335)</f>
        <v>0</v>
      </c>
      <c r="GSJ336" s="539">
        <f t="shared" si="4904"/>
        <v>0</v>
      </c>
      <c r="GSK336" s="536">
        <f t="shared" si="4904"/>
        <v>0</v>
      </c>
      <c r="GSL336" s="536">
        <f t="shared" si="4904"/>
        <v>0</v>
      </c>
      <c r="GSM336" s="537"/>
      <c r="GSN336" s="538"/>
      <c r="GSO336" s="402"/>
      <c r="GSP336" s="2"/>
      <c r="GSQ336" s="536">
        <f t="shared" ref="GSQ336:GST336" si="4905">SUM(GSQ334:GSQ335)</f>
        <v>0</v>
      </c>
      <c r="GSR336" s="539">
        <f t="shared" si="4905"/>
        <v>0</v>
      </c>
      <c r="GSS336" s="536">
        <f t="shared" si="4905"/>
        <v>0</v>
      </c>
      <c r="GST336" s="536">
        <f t="shared" si="4905"/>
        <v>0</v>
      </c>
      <c r="GSU336" s="537"/>
      <c r="GSV336" s="538"/>
      <c r="GSW336" s="402"/>
      <c r="GSX336" s="2"/>
      <c r="GSY336" s="536">
        <f t="shared" ref="GSY336:GTB336" si="4906">SUM(GSY334:GSY335)</f>
        <v>0</v>
      </c>
      <c r="GSZ336" s="539">
        <f t="shared" si="4906"/>
        <v>0</v>
      </c>
      <c r="GTA336" s="536">
        <f t="shared" si="4906"/>
        <v>0</v>
      </c>
      <c r="GTB336" s="536">
        <f t="shared" si="4906"/>
        <v>0</v>
      </c>
      <c r="GTC336" s="537"/>
      <c r="GTD336" s="538"/>
      <c r="GTE336" s="402"/>
      <c r="GTF336" s="2"/>
      <c r="GTG336" s="536">
        <f t="shared" ref="GTG336:GTJ336" si="4907">SUM(GTG334:GTG335)</f>
        <v>0</v>
      </c>
      <c r="GTH336" s="539">
        <f t="shared" si="4907"/>
        <v>0</v>
      </c>
      <c r="GTI336" s="536">
        <f t="shared" si="4907"/>
        <v>0</v>
      </c>
      <c r="GTJ336" s="536">
        <f t="shared" si="4907"/>
        <v>0</v>
      </c>
      <c r="GTK336" s="537"/>
      <c r="GTL336" s="538"/>
      <c r="GTM336" s="402"/>
      <c r="GTN336" s="2"/>
      <c r="GTO336" s="536">
        <f t="shared" ref="GTO336:GTR336" si="4908">SUM(GTO334:GTO335)</f>
        <v>0</v>
      </c>
      <c r="GTP336" s="539">
        <f t="shared" si="4908"/>
        <v>0</v>
      </c>
      <c r="GTQ336" s="536">
        <f t="shared" si="4908"/>
        <v>0</v>
      </c>
      <c r="GTR336" s="536">
        <f t="shared" si="4908"/>
        <v>0</v>
      </c>
      <c r="GTS336" s="537"/>
      <c r="GTT336" s="538"/>
      <c r="GTU336" s="402"/>
      <c r="GTV336" s="2"/>
      <c r="GTW336" s="536">
        <f t="shared" ref="GTW336:GTZ336" si="4909">SUM(GTW334:GTW335)</f>
        <v>0</v>
      </c>
      <c r="GTX336" s="539">
        <f t="shared" si="4909"/>
        <v>0</v>
      </c>
      <c r="GTY336" s="536">
        <f t="shared" si="4909"/>
        <v>0</v>
      </c>
      <c r="GTZ336" s="536">
        <f t="shared" si="4909"/>
        <v>0</v>
      </c>
      <c r="GUA336" s="537"/>
      <c r="GUB336" s="538"/>
      <c r="GUC336" s="402"/>
      <c r="GUD336" s="2"/>
      <c r="GUE336" s="536">
        <f t="shared" ref="GUE336:GUH336" si="4910">SUM(GUE334:GUE335)</f>
        <v>0</v>
      </c>
      <c r="GUF336" s="539">
        <f t="shared" si="4910"/>
        <v>0</v>
      </c>
      <c r="GUG336" s="536">
        <f t="shared" si="4910"/>
        <v>0</v>
      </c>
      <c r="GUH336" s="536">
        <f t="shared" si="4910"/>
        <v>0</v>
      </c>
      <c r="GUI336" s="537"/>
      <c r="GUJ336" s="538"/>
      <c r="GUK336" s="402"/>
      <c r="GUL336" s="2"/>
      <c r="GUM336" s="536">
        <f t="shared" ref="GUM336:GUP336" si="4911">SUM(GUM334:GUM335)</f>
        <v>0</v>
      </c>
      <c r="GUN336" s="539">
        <f t="shared" si="4911"/>
        <v>0</v>
      </c>
      <c r="GUO336" s="536">
        <f t="shared" si="4911"/>
        <v>0</v>
      </c>
      <c r="GUP336" s="536">
        <f t="shared" si="4911"/>
        <v>0</v>
      </c>
      <c r="GUQ336" s="537"/>
      <c r="GUR336" s="538"/>
      <c r="GUS336" s="402"/>
      <c r="GUT336" s="2"/>
      <c r="GUU336" s="536">
        <f t="shared" ref="GUU336:GUX336" si="4912">SUM(GUU334:GUU335)</f>
        <v>0</v>
      </c>
      <c r="GUV336" s="539">
        <f t="shared" si="4912"/>
        <v>0</v>
      </c>
      <c r="GUW336" s="536">
        <f t="shared" si="4912"/>
        <v>0</v>
      </c>
      <c r="GUX336" s="536">
        <f t="shared" si="4912"/>
        <v>0</v>
      </c>
      <c r="GUY336" s="537"/>
      <c r="GUZ336" s="538"/>
      <c r="GVA336" s="402"/>
      <c r="GVB336" s="2"/>
      <c r="GVC336" s="536">
        <f t="shared" ref="GVC336:GVF336" si="4913">SUM(GVC334:GVC335)</f>
        <v>0</v>
      </c>
      <c r="GVD336" s="539">
        <f t="shared" si="4913"/>
        <v>0</v>
      </c>
      <c r="GVE336" s="536">
        <f t="shared" si="4913"/>
        <v>0</v>
      </c>
      <c r="GVF336" s="536">
        <f t="shared" si="4913"/>
        <v>0</v>
      </c>
      <c r="GVG336" s="537"/>
      <c r="GVH336" s="538"/>
      <c r="GVI336" s="402"/>
      <c r="GVJ336" s="2"/>
      <c r="GVK336" s="536">
        <f t="shared" ref="GVK336:GVN336" si="4914">SUM(GVK334:GVK335)</f>
        <v>0</v>
      </c>
      <c r="GVL336" s="539">
        <f t="shared" si="4914"/>
        <v>0</v>
      </c>
      <c r="GVM336" s="536">
        <f t="shared" si="4914"/>
        <v>0</v>
      </c>
      <c r="GVN336" s="536">
        <f t="shared" si="4914"/>
        <v>0</v>
      </c>
      <c r="GVO336" s="537"/>
      <c r="GVP336" s="538"/>
      <c r="GVQ336" s="402"/>
      <c r="GVR336" s="2"/>
      <c r="GVS336" s="536">
        <f t="shared" ref="GVS336:GVV336" si="4915">SUM(GVS334:GVS335)</f>
        <v>0</v>
      </c>
      <c r="GVT336" s="539">
        <f t="shared" si="4915"/>
        <v>0</v>
      </c>
      <c r="GVU336" s="536">
        <f t="shared" si="4915"/>
        <v>0</v>
      </c>
      <c r="GVV336" s="536">
        <f t="shared" si="4915"/>
        <v>0</v>
      </c>
      <c r="GVW336" s="537"/>
      <c r="GVX336" s="538"/>
      <c r="GVY336" s="402"/>
      <c r="GVZ336" s="2"/>
      <c r="GWA336" s="536">
        <f t="shared" ref="GWA336:GWD336" si="4916">SUM(GWA334:GWA335)</f>
        <v>0</v>
      </c>
      <c r="GWB336" s="539">
        <f t="shared" si="4916"/>
        <v>0</v>
      </c>
      <c r="GWC336" s="536">
        <f t="shared" si="4916"/>
        <v>0</v>
      </c>
      <c r="GWD336" s="536">
        <f t="shared" si="4916"/>
        <v>0</v>
      </c>
      <c r="GWE336" s="537"/>
      <c r="GWF336" s="538"/>
      <c r="GWG336" s="402"/>
      <c r="GWH336" s="2"/>
      <c r="GWI336" s="536">
        <f t="shared" ref="GWI336:GWL336" si="4917">SUM(GWI334:GWI335)</f>
        <v>0</v>
      </c>
      <c r="GWJ336" s="539">
        <f t="shared" si="4917"/>
        <v>0</v>
      </c>
      <c r="GWK336" s="536">
        <f t="shared" si="4917"/>
        <v>0</v>
      </c>
      <c r="GWL336" s="536">
        <f t="shared" si="4917"/>
        <v>0</v>
      </c>
      <c r="GWM336" s="537"/>
      <c r="GWN336" s="538"/>
      <c r="GWO336" s="402"/>
      <c r="GWP336" s="2"/>
      <c r="GWQ336" s="536">
        <f t="shared" ref="GWQ336:GWT336" si="4918">SUM(GWQ334:GWQ335)</f>
        <v>0</v>
      </c>
      <c r="GWR336" s="539">
        <f t="shared" si="4918"/>
        <v>0</v>
      </c>
      <c r="GWS336" s="536">
        <f t="shared" si="4918"/>
        <v>0</v>
      </c>
      <c r="GWT336" s="536">
        <f t="shared" si="4918"/>
        <v>0</v>
      </c>
      <c r="GWU336" s="537"/>
      <c r="GWV336" s="538"/>
      <c r="GWW336" s="402"/>
      <c r="GWX336" s="2"/>
      <c r="GWY336" s="536">
        <f t="shared" ref="GWY336:GXB336" si="4919">SUM(GWY334:GWY335)</f>
        <v>0</v>
      </c>
      <c r="GWZ336" s="539">
        <f t="shared" si="4919"/>
        <v>0</v>
      </c>
      <c r="GXA336" s="536">
        <f t="shared" si="4919"/>
        <v>0</v>
      </c>
      <c r="GXB336" s="536">
        <f t="shared" si="4919"/>
        <v>0</v>
      </c>
      <c r="GXC336" s="537"/>
      <c r="GXD336" s="538"/>
      <c r="GXE336" s="402"/>
      <c r="GXF336" s="2"/>
      <c r="GXG336" s="536">
        <f t="shared" ref="GXG336:GXJ336" si="4920">SUM(GXG334:GXG335)</f>
        <v>0</v>
      </c>
      <c r="GXH336" s="539">
        <f t="shared" si="4920"/>
        <v>0</v>
      </c>
      <c r="GXI336" s="536">
        <f t="shared" si="4920"/>
        <v>0</v>
      </c>
      <c r="GXJ336" s="536">
        <f t="shared" si="4920"/>
        <v>0</v>
      </c>
      <c r="GXK336" s="537"/>
      <c r="GXL336" s="538"/>
      <c r="GXM336" s="402"/>
      <c r="GXN336" s="2"/>
      <c r="GXO336" s="536">
        <f t="shared" ref="GXO336:GXR336" si="4921">SUM(GXO334:GXO335)</f>
        <v>0</v>
      </c>
      <c r="GXP336" s="539">
        <f t="shared" si="4921"/>
        <v>0</v>
      </c>
      <c r="GXQ336" s="536">
        <f t="shared" si="4921"/>
        <v>0</v>
      </c>
      <c r="GXR336" s="536">
        <f t="shared" si="4921"/>
        <v>0</v>
      </c>
      <c r="GXS336" s="537"/>
      <c r="GXT336" s="538"/>
      <c r="GXU336" s="402"/>
      <c r="GXV336" s="2"/>
      <c r="GXW336" s="536">
        <f t="shared" ref="GXW336:GXZ336" si="4922">SUM(GXW334:GXW335)</f>
        <v>0</v>
      </c>
      <c r="GXX336" s="539">
        <f t="shared" si="4922"/>
        <v>0</v>
      </c>
      <c r="GXY336" s="536">
        <f t="shared" si="4922"/>
        <v>0</v>
      </c>
      <c r="GXZ336" s="536">
        <f t="shared" si="4922"/>
        <v>0</v>
      </c>
      <c r="GYA336" s="537"/>
      <c r="GYB336" s="538"/>
      <c r="GYC336" s="402"/>
      <c r="GYD336" s="2"/>
      <c r="GYE336" s="536">
        <f t="shared" ref="GYE336:GYH336" si="4923">SUM(GYE334:GYE335)</f>
        <v>0</v>
      </c>
      <c r="GYF336" s="539">
        <f t="shared" si="4923"/>
        <v>0</v>
      </c>
      <c r="GYG336" s="536">
        <f t="shared" si="4923"/>
        <v>0</v>
      </c>
      <c r="GYH336" s="536">
        <f t="shared" si="4923"/>
        <v>0</v>
      </c>
      <c r="GYI336" s="537"/>
      <c r="GYJ336" s="538"/>
      <c r="GYK336" s="402"/>
      <c r="GYL336" s="2"/>
      <c r="GYM336" s="536">
        <f t="shared" ref="GYM336:GYP336" si="4924">SUM(GYM334:GYM335)</f>
        <v>0</v>
      </c>
      <c r="GYN336" s="539">
        <f t="shared" si="4924"/>
        <v>0</v>
      </c>
      <c r="GYO336" s="536">
        <f t="shared" si="4924"/>
        <v>0</v>
      </c>
      <c r="GYP336" s="536">
        <f t="shared" si="4924"/>
        <v>0</v>
      </c>
      <c r="GYQ336" s="537"/>
      <c r="GYR336" s="538"/>
      <c r="GYS336" s="402"/>
      <c r="GYT336" s="2"/>
      <c r="GYU336" s="536">
        <f t="shared" ref="GYU336:GYX336" si="4925">SUM(GYU334:GYU335)</f>
        <v>0</v>
      </c>
      <c r="GYV336" s="539">
        <f t="shared" si="4925"/>
        <v>0</v>
      </c>
      <c r="GYW336" s="536">
        <f t="shared" si="4925"/>
        <v>0</v>
      </c>
      <c r="GYX336" s="536">
        <f t="shared" si="4925"/>
        <v>0</v>
      </c>
      <c r="GYY336" s="537"/>
      <c r="GYZ336" s="538"/>
      <c r="GZA336" s="402"/>
      <c r="GZB336" s="2"/>
      <c r="GZC336" s="536">
        <f t="shared" ref="GZC336:GZF336" si="4926">SUM(GZC334:GZC335)</f>
        <v>0</v>
      </c>
      <c r="GZD336" s="539">
        <f t="shared" si="4926"/>
        <v>0</v>
      </c>
      <c r="GZE336" s="536">
        <f t="shared" si="4926"/>
        <v>0</v>
      </c>
      <c r="GZF336" s="536">
        <f t="shared" si="4926"/>
        <v>0</v>
      </c>
      <c r="GZG336" s="537"/>
      <c r="GZH336" s="538"/>
      <c r="GZI336" s="402"/>
      <c r="GZJ336" s="2"/>
      <c r="GZK336" s="536">
        <f t="shared" ref="GZK336:GZN336" si="4927">SUM(GZK334:GZK335)</f>
        <v>0</v>
      </c>
      <c r="GZL336" s="539">
        <f t="shared" si="4927"/>
        <v>0</v>
      </c>
      <c r="GZM336" s="536">
        <f t="shared" si="4927"/>
        <v>0</v>
      </c>
      <c r="GZN336" s="536">
        <f t="shared" si="4927"/>
        <v>0</v>
      </c>
      <c r="GZO336" s="537"/>
      <c r="GZP336" s="538"/>
      <c r="GZQ336" s="402"/>
      <c r="GZR336" s="2"/>
      <c r="GZS336" s="536">
        <f t="shared" ref="GZS336:GZV336" si="4928">SUM(GZS334:GZS335)</f>
        <v>0</v>
      </c>
      <c r="GZT336" s="539">
        <f t="shared" si="4928"/>
        <v>0</v>
      </c>
      <c r="GZU336" s="536">
        <f t="shared" si="4928"/>
        <v>0</v>
      </c>
      <c r="GZV336" s="536">
        <f t="shared" si="4928"/>
        <v>0</v>
      </c>
      <c r="GZW336" s="537"/>
      <c r="GZX336" s="538"/>
      <c r="GZY336" s="402"/>
      <c r="GZZ336" s="2"/>
      <c r="HAA336" s="536">
        <f t="shared" ref="HAA336:HAD336" si="4929">SUM(HAA334:HAA335)</f>
        <v>0</v>
      </c>
      <c r="HAB336" s="539">
        <f t="shared" si="4929"/>
        <v>0</v>
      </c>
      <c r="HAC336" s="536">
        <f t="shared" si="4929"/>
        <v>0</v>
      </c>
      <c r="HAD336" s="536">
        <f t="shared" si="4929"/>
        <v>0</v>
      </c>
      <c r="HAE336" s="537"/>
      <c r="HAF336" s="538"/>
      <c r="HAG336" s="402"/>
      <c r="HAH336" s="2"/>
      <c r="HAI336" s="536">
        <f t="shared" ref="HAI336:HAL336" si="4930">SUM(HAI334:HAI335)</f>
        <v>0</v>
      </c>
      <c r="HAJ336" s="539">
        <f t="shared" si="4930"/>
        <v>0</v>
      </c>
      <c r="HAK336" s="536">
        <f t="shared" si="4930"/>
        <v>0</v>
      </c>
      <c r="HAL336" s="536">
        <f t="shared" si="4930"/>
        <v>0</v>
      </c>
      <c r="HAM336" s="537"/>
      <c r="HAN336" s="538"/>
      <c r="HAO336" s="402"/>
      <c r="HAP336" s="2"/>
      <c r="HAQ336" s="536">
        <f t="shared" ref="HAQ336:HAT336" si="4931">SUM(HAQ334:HAQ335)</f>
        <v>0</v>
      </c>
      <c r="HAR336" s="539">
        <f t="shared" si="4931"/>
        <v>0</v>
      </c>
      <c r="HAS336" s="536">
        <f t="shared" si="4931"/>
        <v>0</v>
      </c>
      <c r="HAT336" s="536">
        <f t="shared" si="4931"/>
        <v>0</v>
      </c>
      <c r="HAU336" s="537"/>
      <c r="HAV336" s="538"/>
      <c r="HAW336" s="402"/>
      <c r="HAX336" s="2"/>
      <c r="HAY336" s="536">
        <f t="shared" ref="HAY336:HBB336" si="4932">SUM(HAY334:HAY335)</f>
        <v>0</v>
      </c>
      <c r="HAZ336" s="539">
        <f t="shared" si="4932"/>
        <v>0</v>
      </c>
      <c r="HBA336" s="536">
        <f t="shared" si="4932"/>
        <v>0</v>
      </c>
      <c r="HBB336" s="536">
        <f t="shared" si="4932"/>
        <v>0</v>
      </c>
      <c r="HBC336" s="537"/>
      <c r="HBD336" s="538"/>
      <c r="HBE336" s="402"/>
      <c r="HBF336" s="2"/>
      <c r="HBG336" s="536">
        <f t="shared" ref="HBG336:HBJ336" si="4933">SUM(HBG334:HBG335)</f>
        <v>0</v>
      </c>
      <c r="HBH336" s="539">
        <f t="shared" si="4933"/>
        <v>0</v>
      </c>
      <c r="HBI336" s="536">
        <f t="shared" si="4933"/>
        <v>0</v>
      </c>
      <c r="HBJ336" s="536">
        <f t="shared" si="4933"/>
        <v>0</v>
      </c>
      <c r="HBK336" s="537"/>
      <c r="HBL336" s="538"/>
      <c r="HBM336" s="402"/>
      <c r="HBN336" s="2"/>
      <c r="HBO336" s="536">
        <f t="shared" ref="HBO336:HBR336" si="4934">SUM(HBO334:HBO335)</f>
        <v>0</v>
      </c>
      <c r="HBP336" s="539">
        <f t="shared" si="4934"/>
        <v>0</v>
      </c>
      <c r="HBQ336" s="536">
        <f t="shared" si="4934"/>
        <v>0</v>
      </c>
      <c r="HBR336" s="536">
        <f t="shared" si="4934"/>
        <v>0</v>
      </c>
      <c r="HBS336" s="537"/>
      <c r="HBT336" s="538"/>
      <c r="HBU336" s="402"/>
      <c r="HBV336" s="2"/>
      <c r="HBW336" s="536">
        <f t="shared" ref="HBW336:HBZ336" si="4935">SUM(HBW334:HBW335)</f>
        <v>0</v>
      </c>
      <c r="HBX336" s="539">
        <f t="shared" si="4935"/>
        <v>0</v>
      </c>
      <c r="HBY336" s="536">
        <f t="shared" si="4935"/>
        <v>0</v>
      </c>
      <c r="HBZ336" s="536">
        <f t="shared" si="4935"/>
        <v>0</v>
      </c>
      <c r="HCA336" s="537"/>
      <c r="HCB336" s="538"/>
      <c r="HCC336" s="402"/>
      <c r="HCD336" s="2"/>
      <c r="HCE336" s="536">
        <f t="shared" ref="HCE336:HCH336" si="4936">SUM(HCE334:HCE335)</f>
        <v>0</v>
      </c>
      <c r="HCF336" s="539">
        <f t="shared" si="4936"/>
        <v>0</v>
      </c>
      <c r="HCG336" s="536">
        <f t="shared" si="4936"/>
        <v>0</v>
      </c>
      <c r="HCH336" s="536">
        <f t="shared" si="4936"/>
        <v>0</v>
      </c>
      <c r="HCI336" s="537"/>
      <c r="HCJ336" s="538"/>
      <c r="HCK336" s="402"/>
      <c r="HCL336" s="2"/>
      <c r="HCM336" s="536">
        <f t="shared" ref="HCM336:HCP336" si="4937">SUM(HCM334:HCM335)</f>
        <v>0</v>
      </c>
      <c r="HCN336" s="539">
        <f t="shared" si="4937"/>
        <v>0</v>
      </c>
      <c r="HCO336" s="536">
        <f t="shared" si="4937"/>
        <v>0</v>
      </c>
      <c r="HCP336" s="536">
        <f t="shared" si="4937"/>
        <v>0</v>
      </c>
      <c r="HCQ336" s="537"/>
      <c r="HCR336" s="538"/>
      <c r="HCS336" s="402"/>
      <c r="HCT336" s="2"/>
      <c r="HCU336" s="536">
        <f t="shared" ref="HCU336:HCX336" si="4938">SUM(HCU334:HCU335)</f>
        <v>0</v>
      </c>
      <c r="HCV336" s="539">
        <f t="shared" si="4938"/>
        <v>0</v>
      </c>
      <c r="HCW336" s="536">
        <f t="shared" si="4938"/>
        <v>0</v>
      </c>
      <c r="HCX336" s="536">
        <f t="shared" si="4938"/>
        <v>0</v>
      </c>
      <c r="HCY336" s="537"/>
      <c r="HCZ336" s="538"/>
      <c r="HDA336" s="402"/>
      <c r="HDB336" s="2"/>
      <c r="HDC336" s="536">
        <f t="shared" ref="HDC336:HDF336" si="4939">SUM(HDC334:HDC335)</f>
        <v>0</v>
      </c>
      <c r="HDD336" s="539">
        <f t="shared" si="4939"/>
        <v>0</v>
      </c>
      <c r="HDE336" s="536">
        <f t="shared" si="4939"/>
        <v>0</v>
      </c>
      <c r="HDF336" s="536">
        <f t="shared" si="4939"/>
        <v>0</v>
      </c>
      <c r="HDG336" s="537"/>
      <c r="HDH336" s="538"/>
      <c r="HDI336" s="402"/>
      <c r="HDJ336" s="2"/>
      <c r="HDK336" s="536">
        <f t="shared" ref="HDK336:HDN336" si="4940">SUM(HDK334:HDK335)</f>
        <v>0</v>
      </c>
      <c r="HDL336" s="539">
        <f t="shared" si="4940"/>
        <v>0</v>
      </c>
      <c r="HDM336" s="536">
        <f t="shared" si="4940"/>
        <v>0</v>
      </c>
      <c r="HDN336" s="536">
        <f t="shared" si="4940"/>
        <v>0</v>
      </c>
      <c r="HDO336" s="537"/>
      <c r="HDP336" s="538"/>
      <c r="HDQ336" s="402"/>
      <c r="HDR336" s="2"/>
      <c r="HDS336" s="536">
        <f t="shared" ref="HDS336:HDV336" si="4941">SUM(HDS334:HDS335)</f>
        <v>0</v>
      </c>
      <c r="HDT336" s="539">
        <f t="shared" si="4941"/>
        <v>0</v>
      </c>
      <c r="HDU336" s="536">
        <f t="shared" si="4941"/>
        <v>0</v>
      </c>
      <c r="HDV336" s="536">
        <f t="shared" si="4941"/>
        <v>0</v>
      </c>
      <c r="HDW336" s="537"/>
      <c r="HDX336" s="538"/>
      <c r="HDY336" s="402"/>
      <c r="HDZ336" s="2"/>
      <c r="HEA336" s="536">
        <f t="shared" ref="HEA336:HED336" si="4942">SUM(HEA334:HEA335)</f>
        <v>0</v>
      </c>
      <c r="HEB336" s="539">
        <f t="shared" si="4942"/>
        <v>0</v>
      </c>
      <c r="HEC336" s="536">
        <f t="shared" si="4942"/>
        <v>0</v>
      </c>
      <c r="HED336" s="536">
        <f t="shared" si="4942"/>
        <v>0</v>
      </c>
      <c r="HEE336" s="537"/>
      <c r="HEF336" s="538"/>
      <c r="HEG336" s="402"/>
      <c r="HEH336" s="2"/>
      <c r="HEI336" s="536">
        <f t="shared" ref="HEI336:HEL336" si="4943">SUM(HEI334:HEI335)</f>
        <v>0</v>
      </c>
      <c r="HEJ336" s="539">
        <f t="shared" si="4943"/>
        <v>0</v>
      </c>
      <c r="HEK336" s="536">
        <f t="shared" si="4943"/>
        <v>0</v>
      </c>
      <c r="HEL336" s="536">
        <f t="shared" si="4943"/>
        <v>0</v>
      </c>
      <c r="HEM336" s="537"/>
      <c r="HEN336" s="538"/>
      <c r="HEO336" s="402"/>
      <c r="HEP336" s="2"/>
      <c r="HEQ336" s="536">
        <f t="shared" ref="HEQ336:HET336" si="4944">SUM(HEQ334:HEQ335)</f>
        <v>0</v>
      </c>
      <c r="HER336" s="539">
        <f t="shared" si="4944"/>
        <v>0</v>
      </c>
      <c r="HES336" s="536">
        <f t="shared" si="4944"/>
        <v>0</v>
      </c>
      <c r="HET336" s="536">
        <f t="shared" si="4944"/>
        <v>0</v>
      </c>
      <c r="HEU336" s="537"/>
      <c r="HEV336" s="538"/>
      <c r="HEW336" s="402"/>
      <c r="HEX336" s="2"/>
      <c r="HEY336" s="536">
        <f t="shared" ref="HEY336:HFB336" si="4945">SUM(HEY334:HEY335)</f>
        <v>0</v>
      </c>
      <c r="HEZ336" s="539">
        <f t="shared" si="4945"/>
        <v>0</v>
      </c>
      <c r="HFA336" s="536">
        <f t="shared" si="4945"/>
        <v>0</v>
      </c>
      <c r="HFB336" s="536">
        <f t="shared" si="4945"/>
        <v>0</v>
      </c>
      <c r="HFC336" s="537"/>
      <c r="HFD336" s="538"/>
      <c r="HFE336" s="402"/>
      <c r="HFF336" s="2"/>
      <c r="HFG336" s="536">
        <f t="shared" ref="HFG336:HFJ336" si="4946">SUM(HFG334:HFG335)</f>
        <v>0</v>
      </c>
      <c r="HFH336" s="539">
        <f t="shared" si="4946"/>
        <v>0</v>
      </c>
      <c r="HFI336" s="536">
        <f t="shared" si="4946"/>
        <v>0</v>
      </c>
      <c r="HFJ336" s="536">
        <f t="shared" si="4946"/>
        <v>0</v>
      </c>
      <c r="HFK336" s="537"/>
      <c r="HFL336" s="538"/>
      <c r="HFM336" s="402"/>
      <c r="HFN336" s="2"/>
      <c r="HFO336" s="536">
        <f t="shared" ref="HFO336:HFR336" si="4947">SUM(HFO334:HFO335)</f>
        <v>0</v>
      </c>
      <c r="HFP336" s="539">
        <f t="shared" si="4947"/>
        <v>0</v>
      </c>
      <c r="HFQ336" s="536">
        <f t="shared" si="4947"/>
        <v>0</v>
      </c>
      <c r="HFR336" s="536">
        <f t="shared" si="4947"/>
        <v>0</v>
      </c>
      <c r="HFS336" s="537"/>
      <c r="HFT336" s="538"/>
      <c r="HFU336" s="402"/>
      <c r="HFV336" s="2"/>
      <c r="HFW336" s="536">
        <f t="shared" ref="HFW336:HFZ336" si="4948">SUM(HFW334:HFW335)</f>
        <v>0</v>
      </c>
      <c r="HFX336" s="539">
        <f t="shared" si="4948"/>
        <v>0</v>
      </c>
      <c r="HFY336" s="536">
        <f t="shared" si="4948"/>
        <v>0</v>
      </c>
      <c r="HFZ336" s="536">
        <f t="shared" si="4948"/>
        <v>0</v>
      </c>
      <c r="HGA336" s="537"/>
      <c r="HGB336" s="538"/>
      <c r="HGC336" s="402"/>
      <c r="HGD336" s="2"/>
      <c r="HGE336" s="536">
        <f t="shared" ref="HGE336:HGH336" si="4949">SUM(HGE334:HGE335)</f>
        <v>0</v>
      </c>
      <c r="HGF336" s="539">
        <f t="shared" si="4949"/>
        <v>0</v>
      </c>
      <c r="HGG336" s="536">
        <f t="shared" si="4949"/>
        <v>0</v>
      </c>
      <c r="HGH336" s="536">
        <f t="shared" si="4949"/>
        <v>0</v>
      </c>
      <c r="HGI336" s="537"/>
      <c r="HGJ336" s="538"/>
      <c r="HGK336" s="402"/>
      <c r="HGL336" s="2"/>
      <c r="HGM336" s="536">
        <f t="shared" ref="HGM336:HGP336" si="4950">SUM(HGM334:HGM335)</f>
        <v>0</v>
      </c>
      <c r="HGN336" s="539">
        <f t="shared" si="4950"/>
        <v>0</v>
      </c>
      <c r="HGO336" s="536">
        <f t="shared" si="4950"/>
        <v>0</v>
      </c>
      <c r="HGP336" s="536">
        <f t="shared" si="4950"/>
        <v>0</v>
      </c>
      <c r="HGQ336" s="537"/>
      <c r="HGR336" s="538"/>
      <c r="HGS336" s="402"/>
      <c r="HGT336" s="2"/>
      <c r="HGU336" s="536">
        <f t="shared" ref="HGU336:HGX336" si="4951">SUM(HGU334:HGU335)</f>
        <v>0</v>
      </c>
      <c r="HGV336" s="539">
        <f t="shared" si="4951"/>
        <v>0</v>
      </c>
      <c r="HGW336" s="536">
        <f t="shared" si="4951"/>
        <v>0</v>
      </c>
      <c r="HGX336" s="536">
        <f t="shared" si="4951"/>
        <v>0</v>
      </c>
      <c r="HGY336" s="537"/>
      <c r="HGZ336" s="538"/>
      <c r="HHA336" s="402"/>
      <c r="HHB336" s="2"/>
      <c r="HHC336" s="536">
        <f t="shared" ref="HHC336:HHF336" si="4952">SUM(HHC334:HHC335)</f>
        <v>0</v>
      </c>
      <c r="HHD336" s="539">
        <f t="shared" si="4952"/>
        <v>0</v>
      </c>
      <c r="HHE336" s="536">
        <f t="shared" si="4952"/>
        <v>0</v>
      </c>
      <c r="HHF336" s="536">
        <f t="shared" si="4952"/>
        <v>0</v>
      </c>
      <c r="HHG336" s="537"/>
      <c r="HHH336" s="538"/>
      <c r="HHI336" s="402"/>
      <c r="HHJ336" s="2"/>
      <c r="HHK336" s="536">
        <f t="shared" ref="HHK336:HHN336" si="4953">SUM(HHK334:HHK335)</f>
        <v>0</v>
      </c>
      <c r="HHL336" s="539">
        <f t="shared" si="4953"/>
        <v>0</v>
      </c>
      <c r="HHM336" s="536">
        <f t="shared" si="4953"/>
        <v>0</v>
      </c>
      <c r="HHN336" s="536">
        <f t="shared" si="4953"/>
        <v>0</v>
      </c>
      <c r="HHO336" s="537"/>
      <c r="HHP336" s="538"/>
      <c r="HHQ336" s="402"/>
      <c r="HHR336" s="2"/>
      <c r="HHS336" s="536">
        <f t="shared" ref="HHS336:HHV336" si="4954">SUM(HHS334:HHS335)</f>
        <v>0</v>
      </c>
      <c r="HHT336" s="539">
        <f t="shared" si="4954"/>
        <v>0</v>
      </c>
      <c r="HHU336" s="536">
        <f t="shared" si="4954"/>
        <v>0</v>
      </c>
      <c r="HHV336" s="536">
        <f t="shared" si="4954"/>
        <v>0</v>
      </c>
      <c r="HHW336" s="537"/>
      <c r="HHX336" s="538"/>
      <c r="HHY336" s="402"/>
      <c r="HHZ336" s="2"/>
      <c r="HIA336" s="536">
        <f t="shared" ref="HIA336:HID336" si="4955">SUM(HIA334:HIA335)</f>
        <v>0</v>
      </c>
      <c r="HIB336" s="539">
        <f t="shared" si="4955"/>
        <v>0</v>
      </c>
      <c r="HIC336" s="536">
        <f t="shared" si="4955"/>
        <v>0</v>
      </c>
      <c r="HID336" s="536">
        <f t="shared" si="4955"/>
        <v>0</v>
      </c>
      <c r="HIE336" s="537"/>
      <c r="HIF336" s="538"/>
      <c r="HIG336" s="402"/>
      <c r="HIH336" s="2"/>
      <c r="HII336" s="536">
        <f t="shared" ref="HII336:HIL336" si="4956">SUM(HII334:HII335)</f>
        <v>0</v>
      </c>
      <c r="HIJ336" s="539">
        <f t="shared" si="4956"/>
        <v>0</v>
      </c>
      <c r="HIK336" s="536">
        <f t="shared" si="4956"/>
        <v>0</v>
      </c>
      <c r="HIL336" s="536">
        <f t="shared" si="4956"/>
        <v>0</v>
      </c>
      <c r="HIM336" s="537"/>
      <c r="HIN336" s="538"/>
      <c r="HIO336" s="402"/>
      <c r="HIP336" s="2"/>
      <c r="HIQ336" s="536">
        <f t="shared" ref="HIQ336:HIT336" si="4957">SUM(HIQ334:HIQ335)</f>
        <v>0</v>
      </c>
      <c r="HIR336" s="539">
        <f t="shared" si="4957"/>
        <v>0</v>
      </c>
      <c r="HIS336" s="536">
        <f t="shared" si="4957"/>
        <v>0</v>
      </c>
      <c r="HIT336" s="536">
        <f t="shared" si="4957"/>
        <v>0</v>
      </c>
      <c r="HIU336" s="537"/>
      <c r="HIV336" s="538"/>
      <c r="HIW336" s="402"/>
      <c r="HIX336" s="2"/>
      <c r="HIY336" s="536">
        <f t="shared" ref="HIY336:HJB336" si="4958">SUM(HIY334:HIY335)</f>
        <v>0</v>
      </c>
      <c r="HIZ336" s="539">
        <f t="shared" si="4958"/>
        <v>0</v>
      </c>
      <c r="HJA336" s="536">
        <f t="shared" si="4958"/>
        <v>0</v>
      </c>
      <c r="HJB336" s="536">
        <f t="shared" si="4958"/>
        <v>0</v>
      </c>
      <c r="HJC336" s="537"/>
      <c r="HJD336" s="538"/>
      <c r="HJE336" s="402"/>
      <c r="HJF336" s="2"/>
      <c r="HJG336" s="536">
        <f t="shared" ref="HJG336:HJJ336" si="4959">SUM(HJG334:HJG335)</f>
        <v>0</v>
      </c>
      <c r="HJH336" s="539">
        <f t="shared" si="4959"/>
        <v>0</v>
      </c>
      <c r="HJI336" s="536">
        <f t="shared" si="4959"/>
        <v>0</v>
      </c>
      <c r="HJJ336" s="536">
        <f t="shared" si="4959"/>
        <v>0</v>
      </c>
      <c r="HJK336" s="537"/>
      <c r="HJL336" s="538"/>
      <c r="HJM336" s="402"/>
      <c r="HJN336" s="2"/>
      <c r="HJO336" s="536">
        <f t="shared" ref="HJO336:HJR336" si="4960">SUM(HJO334:HJO335)</f>
        <v>0</v>
      </c>
      <c r="HJP336" s="539">
        <f t="shared" si="4960"/>
        <v>0</v>
      </c>
      <c r="HJQ336" s="536">
        <f t="shared" si="4960"/>
        <v>0</v>
      </c>
      <c r="HJR336" s="536">
        <f t="shared" si="4960"/>
        <v>0</v>
      </c>
      <c r="HJS336" s="537"/>
      <c r="HJT336" s="538"/>
      <c r="HJU336" s="402"/>
      <c r="HJV336" s="2"/>
      <c r="HJW336" s="536">
        <f t="shared" ref="HJW336:HJZ336" si="4961">SUM(HJW334:HJW335)</f>
        <v>0</v>
      </c>
      <c r="HJX336" s="539">
        <f t="shared" si="4961"/>
        <v>0</v>
      </c>
      <c r="HJY336" s="536">
        <f t="shared" si="4961"/>
        <v>0</v>
      </c>
      <c r="HJZ336" s="536">
        <f t="shared" si="4961"/>
        <v>0</v>
      </c>
      <c r="HKA336" s="537"/>
      <c r="HKB336" s="538"/>
      <c r="HKC336" s="402"/>
      <c r="HKD336" s="2"/>
      <c r="HKE336" s="536">
        <f t="shared" ref="HKE336:HKH336" si="4962">SUM(HKE334:HKE335)</f>
        <v>0</v>
      </c>
      <c r="HKF336" s="539">
        <f t="shared" si="4962"/>
        <v>0</v>
      </c>
      <c r="HKG336" s="536">
        <f t="shared" si="4962"/>
        <v>0</v>
      </c>
      <c r="HKH336" s="536">
        <f t="shared" si="4962"/>
        <v>0</v>
      </c>
      <c r="HKI336" s="537"/>
      <c r="HKJ336" s="538"/>
      <c r="HKK336" s="402"/>
      <c r="HKL336" s="2"/>
      <c r="HKM336" s="536">
        <f t="shared" ref="HKM336:HKP336" si="4963">SUM(HKM334:HKM335)</f>
        <v>0</v>
      </c>
      <c r="HKN336" s="539">
        <f t="shared" si="4963"/>
        <v>0</v>
      </c>
      <c r="HKO336" s="536">
        <f t="shared" si="4963"/>
        <v>0</v>
      </c>
      <c r="HKP336" s="536">
        <f t="shared" si="4963"/>
        <v>0</v>
      </c>
      <c r="HKQ336" s="537"/>
      <c r="HKR336" s="538"/>
      <c r="HKS336" s="402"/>
      <c r="HKT336" s="2"/>
      <c r="HKU336" s="536">
        <f t="shared" ref="HKU336:HKX336" si="4964">SUM(HKU334:HKU335)</f>
        <v>0</v>
      </c>
      <c r="HKV336" s="539">
        <f t="shared" si="4964"/>
        <v>0</v>
      </c>
      <c r="HKW336" s="536">
        <f t="shared" si="4964"/>
        <v>0</v>
      </c>
      <c r="HKX336" s="536">
        <f t="shared" si="4964"/>
        <v>0</v>
      </c>
      <c r="HKY336" s="537"/>
      <c r="HKZ336" s="538"/>
      <c r="HLA336" s="402"/>
      <c r="HLB336" s="2"/>
      <c r="HLC336" s="536">
        <f t="shared" ref="HLC336:HLF336" si="4965">SUM(HLC334:HLC335)</f>
        <v>0</v>
      </c>
      <c r="HLD336" s="539">
        <f t="shared" si="4965"/>
        <v>0</v>
      </c>
      <c r="HLE336" s="536">
        <f t="shared" si="4965"/>
        <v>0</v>
      </c>
      <c r="HLF336" s="536">
        <f t="shared" si="4965"/>
        <v>0</v>
      </c>
      <c r="HLG336" s="537"/>
      <c r="HLH336" s="538"/>
      <c r="HLI336" s="402"/>
      <c r="HLJ336" s="2"/>
      <c r="HLK336" s="536">
        <f t="shared" ref="HLK336:HLN336" si="4966">SUM(HLK334:HLK335)</f>
        <v>0</v>
      </c>
      <c r="HLL336" s="539">
        <f t="shared" si="4966"/>
        <v>0</v>
      </c>
      <c r="HLM336" s="536">
        <f t="shared" si="4966"/>
        <v>0</v>
      </c>
      <c r="HLN336" s="536">
        <f t="shared" si="4966"/>
        <v>0</v>
      </c>
      <c r="HLO336" s="537"/>
      <c r="HLP336" s="538"/>
      <c r="HLQ336" s="402"/>
      <c r="HLR336" s="2"/>
      <c r="HLS336" s="536">
        <f t="shared" ref="HLS336:HLV336" si="4967">SUM(HLS334:HLS335)</f>
        <v>0</v>
      </c>
      <c r="HLT336" s="539">
        <f t="shared" si="4967"/>
        <v>0</v>
      </c>
      <c r="HLU336" s="536">
        <f t="shared" si="4967"/>
        <v>0</v>
      </c>
      <c r="HLV336" s="536">
        <f t="shared" si="4967"/>
        <v>0</v>
      </c>
      <c r="HLW336" s="537"/>
      <c r="HLX336" s="538"/>
      <c r="HLY336" s="402"/>
      <c r="HLZ336" s="2"/>
      <c r="HMA336" s="536">
        <f t="shared" ref="HMA336:HMD336" si="4968">SUM(HMA334:HMA335)</f>
        <v>0</v>
      </c>
      <c r="HMB336" s="539">
        <f t="shared" si="4968"/>
        <v>0</v>
      </c>
      <c r="HMC336" s="536">
        <f t="shared" si="4968"/>
        <v>0</v>
      </c>
      <c r="HMD336" s="536">
        <f t="shared" si="4968"/>
        <v>0</v>
      </c>
      <c r="HME336" s="537"/>
      <c r="HMF336" s="538"/>
      <c r="HMG336" s="402"/>
      <c r="HMH336" s="2"/>
      <c r="HMI336" s="536">
        <f t="shared" ref="HMI336:HML336" si="4969">SUM(HMI334:HMI335)</f>
        <v>0</v>
      </c>
      <c r="HMJ336" s="539">
        <f t="shared" si="4969"/>
        <v>0</v>
      </c>
      <c r="HMK336" s="536">
        <f t="shared" si="4969"/>
        <v>0</v>
      </c>
      <c r="HML336" s="536">
        <f t="shared" si="4969"/>
        <v>0</v>
      </c>
      <c r="HMM336" s="537"/>
      <c r="HMN336" s="538"/>
      <c r="HMO336" s="402"/>
      <c r="HMP336" s="2"/>
      <c r="HMQ336" s="536">
        <f t="shared" ref="HMQ336:HMT336" si="4970">SUM(HMQ334:HMQ335)</f>
        <v>0</v>
      </c>
      <c r="HMR336" s="539">
        <f t="shared" si="4970"/>
        <v>0</v>
      </c>
      <c r="HMS336" s="536">
        <f t="shared" si="4970"/>
        <v>0</v>
      </c>
      <c r="HMT336" s="536">
        <f t="shared" si="4970"/>
        <v>0</v>
      </c>
      <c r="HMU336" s="537"/>
      <c r="HMV336" s="538"/>
      <c r="HMW336" s="402"/>
      <c r="HMX336" s="2"/>
      <c r="HMY336" s="536">
        <f t="shared" ref="HMY336:HNB336" si="4971">SUM(HMY334:HMY335)</f>
        <v>0</v>
      </c>
      <c r="HMZ336" s="539">
        <f t="shared" si="4971"/>
        <v>0</v>
      </c>
      <c r="HNA336" s="536">
        <f t="shared" si="4971"/>
        <v>0</v>
      </c>
      <c r="HNB336" s="536">
        <f t="shared" si="4971"/>
        <v>0</v>
      </c>
      <c r="HNC336" s="537"/>
      <c r="HND336" s="538"/>
      <c r="HNE336" s="402"/>
      <c r="HNF336" s="2"/>
      <c r="HNG336" s="536">
        <f t="shared" ref="HNG336:HNJ336" si="4972">SUM(HNG334:HNG335)</f>
        <v>0</v>
      </c>
      <c r="HNH336" s="539">
        <f t="shared" si="4972"/>
        <v>0</v>
      </c>
      <c r="HNI336" s="536">
        <f t="shared" si="4972"/>
        <v>0</v>
      </c>
      <c r="HNJ336" s="536">
        <f t="shared" si="4972"/>
        <v>0</v>
      </c>
      <c r="HNK336" s="537"/>
      <c r="HNL336" s="538"/>
      <c r="HNM336" s="402"/>
      <c r="HNN336" s="2"/>
      <c r="HNO336" s="536">
        <f t="shared" ref="HNO336:HNR336" si="4973">SUM(HNO334:HNO335)</f>
        <v>0</v>
      </c>
      <c r="HNP336" s="539">
        <f t="shared" si="4973"/>
        <v>0</v>
      </c>
      <c r="HNQ336" s="536">
        <f t="shared" si="4973"/>
        <v>0</v>
      </c>
      <c r="HNR336" s="536">
        <f t="shared" si="4973"/>
        <v>0</v>
      </c>
      <c r="HNS336" s="537"/>
      <c r="HNT336" s="538"/>
      <c r="HNU336" s="402"/>
      <c r="HNV336" s="2"/>
      <c r="HNW336" s="536">
        <f t="shared" ref="HNW336:HNZ336" si="4974">SUM(HNW334:HNW335)</f>
        <v>0</v>
      </c>
      <c r="HNX336" s="539">
        <f t="shared" si="4974"/>
        <v>0</v>
      </c>
      <c r="HNY336" s="536">
        <f t="shared" si="4974"/>
        <v>0</v>
      </c>
      <c r="HNZ336" s="536">
        <f t="shared" si="4974"/>
        <v>0</v>
      </c>
      <c r="HOA336" s="537"/>
      <c r="HOB336" s="538"/>
      <c r="HOC336" s="402"/>
      <c r="HOD336" s="2"/>
      <c r="HOE336" s="536">
        <f t="shared" ref="HOE336:HOH336" si="4975">SUM(HOE334:HOE335)</f>
        <v>0</v>
      </c>
      <c r="HOF336" s="539">
        <f t="shared" si="4975"/>
        <v>0</v>
      </c>
      <c r="HOG336" s="536">
        <f t="shared" si="4975"/>
        <v>0</v>
      </c>
      <c r="HOH336" s="536">
        <f t="shared" si="4975"/>
        <v>0</v>
      </c>
      <c r="HOI336" s="537"/>
      <c r="HOJ336" s="538"/>
      <c r="HOK336" s="402"/>
      <c r="HOL336" s="2"/>
      <c r="HOM336" s="536">
        <f t="shared" ref="HOM336:HOP336" si="4976">SUM(HOM334:HOM335)</f>
        <v>0</v>
      </c>
      <c r="HON336" s="539">
        <f t="shared" si="4976"/>
        <v>0</v>
      </c>
      <c r="HOO336" s="536">
        <f t="shared" si="4976"/>
        <v>0</v>
      </c>
      <c r="HOP336" s="536">
        <f t="shared" si="4976"/>
        <v>0</v>
      </c>
      <c r="HOQ336" s="537"/>
      <c r="HOR336" s="538"/>
      <c r="HOS336" s="402"/>
      <c r="HOT336" s="2"/>
      <c r="HOU336" s="536">
        <f t="shared" ref="HOU336:HOX336" si="4977">SUM(HOU334:HOU335)</f>
        <v>0</v>
      </c>
      <c r="HOV336" s="539">
        <f t="shared" si="4977"/>
        <v>0</v>
      </c>
      <c r="HOW336" s="536">
        <f t="shared" si="4977"/>
        <v>0</v>
      </c>
      <c r="HOX336" s="536">
        <f t="shared" si="4977"/>
        <v>0</v>
      </c>
      <c r="HOY336" s="537"/>
      <c r="HOZ336" s="538"/>
      <c r="HPA336" s="402"/>
      <c r="HPB336" s="2"/>
      <c r="HPC336" s="536">
        <f t="shared" ref="HPC336:HPF336" si="4978">SUM(HPC334:HPC335)</f>
        <v>0</v>
      </c>
      <c r="HPD336" s="539">
        <f t="shared" si="4978"/>
        <v>0</v>
      </c>
      <c r="HPE336" s="536">
        <f t="shared" si="4978"/>
        <v>0</v>
      </c>
      <c r="HPF336" s="536">
        <f t="shared" si="4978"/>
        <v>0</v>
      </c>
      <c r="HPG336" s="537"/>
      <c r="HPH336" s="538"/>
      <c r="HPI336" s="402"/>
      <c r="HPJ336" s="2"/>
      <c r="HPK336" s="536">
        <f t="shared" ref="HPK336:HPN336" si="4979">SUM(HPK334:HPK335)</f>
        <v>0</v>
      </c>
      <c r="HPL336" s="539">
        <f t="shared" si="4979"/>
        <v>0</v>
      </c>
      <c r="HPM336" s="536">
        <f t="shared" si="4979"/>
        <v>0</v>
      </c>
      <c r="HPN336" s="536">
        <f t="shared" si="4979"/>
        <v>0</v>
      </c>
      <c r="HPO336" s="537"/>
      <c r="HPP336" s="538"/>
      <c r="HPQ336" s="402"/>
      <c r="HPR336" s="2"/>
      <c r="HPS336" s="536">
        <f t="shared" ref="HPS336:HPV336" si="4980">SUM(HPS334:HPS335)</f>
        <v>0</v>
      </c>
      <c r="HPT336" s="539">
        <f t="shared" si="4980"/>
        <v>0</v>
      </c>
      <c r="HPU336" s="536">
        <f t="shared" si="4980"/>
        <v>0</v>
      </c>
      <c r="HPV336" s="536">
        <f t="shared" si="4980"/>
        <v>0</v>
      </c>
      <c r="HPW336" s="537"/>
      <c r="HPX336" s="538"/>
      <c r="HPY336" s="402"/>
      <c r="HPZ336" s="2"/>
      <c r="HQA336" s="536">
        <f t="shared" ref="HQA336:HQD336" si="4981">SUM(HQA334:HQA335)</f>
        <v>0</v>
      </c>
      <c r="HQB336" s="539">
        <f t="shared" si="4981"/>
        <v>0</v>
      </c>
      <c r="HQC336" s="536">
        <f t="shared" si="4981"/>
        <v>0</v>
      </c>
      <c r="HQD336" s="536">
        <f t="shared" si="4981"/>
        <v>0</v>
      </c>
      <c r="HQE336" s="537"/>
      <c r="HQF336" s="538"/>
      <c r="HQG336" s="402"/>
      <c r="HQH336" s="2"/>
      <c r="HQI336" s="536">
        <f t="shared" ref="HQI336:HQL336" si="4982">SUM(HQI334:HQI335)</f>
        <v>0</v>
      </c>
      <c r="HQJ336" s="539">
        <f t="shared" si="4982"/>
        <v>0</v>
      </c>
      <c r="HQK336" s="536">
        <f t="shared" si="4982"/>
        <v>0</v>
      </c>
      <c r="HQL336" s="536">
        <f t="shared" si="4982"/>
        <v>0</v>
      </c>
      <c r="HQM336" s="537"/>
      <c r="HQN336" s="538"/>
      <c r="HQO336" s="402"/>
      <c r="HQP336" s="2"/>
      <c r="HQQ336" s="536">
        <f t="shared" ref="HQQ336:HQT336" si="4983">SUM(HQQ334:HQQ335)</f>
        <v>0</v>
      </c>
      <c r="HQR336" s="539">
        <f t="shared" si="4983"/>
        <v>0</v>
      </c>
      <c r="HQS336" s="536">
        <f t="shared" si="4983"/>
        <v>0</v>
      </c>
      <c r="HQT336" s="536">
        <f t="shared" si="4983"/>
        <v>0</v>
      </c>
      <c r="HQU336" s="537"/>
      <c r="HQV336" s="538"/>
      <c r="HQW336" s="402"/>
      <c r="HQX336" s="2"/>
      <c r="HQY336" s="536">
        <f t="shared" ref="HQY336:HRB336" si="4984">SUM(HQY334:HQY335)</f>
        <v>0</v>
      </c>
      <c r="HQZ336" s="539">
        <f t="shared" si="4984"/>
        <v>0</v>
      </c>
      <c r="HRA336" s="536">
        <f t="shared" si="4984"/>
        <v>0</v>
      </c>
      <c r="HRB336" s="536">
        <f t="shared" si="4984"/>
        <v>0</v>
      </c>
      <c r="HRC336" s="537"/>
      <c r="HRD336" s="538"/>
      <c r="HRE336" s="402"/>
      <c r="HRF336" s="2"/>
      <c r="HRG336" s="536">
        <f t="shared" ref="HRG336:HRJ336" si="4985">SUM(HRG334:HRG335)</f>
        <v>0</v>
      </c>
      <c r="HRH336" s="539">
        <f t="shared" si="4985"/>
        <v>0</v>
      </c>
      <c r="HRI336" s="536">
        <f t="shared" si="4985"/>
        <v>0</v>
      </c>
      <c r="HRJ336" s="536">
        <f t="shared" si="4985"/>
        <v>0</v>
      </c>
      <c r="HRK336" s="537"/>
      <c r="HRL336" s="538"/>
      <c r="HRM336" s="402"/>
      <c r="HRN336" s="2"/>
      <c r="HRO336" s="536">
        <f t="shared" ref="HRO336:HRR336" si="4986">SUM(HRO334:HRO335)</f>
        <v>0</v>
      </c>
      <c r="HRP336" s="539">
        <f t="shared" si="4986"/>
        <v>0</v>
      </c>
      <c r="HRQ336" s="536">
        <f t="shared" si="4986"/>
        <v>0</v>
      </c>
      <c r="HRR336" s="536">
        <f t="shared" si="4986"/>
        <v>0</v>
      </c>
      <c r="HRS336" s="537"/>
      <c r="HRT336" s="538"/>
      <c r="HRU336" s="402"/>
      <c r="HRV336" s="2"/>
      <c r="HRW336" s="536">
        <f t="shared" ref="HRW336:HRZ336" si="4987">SUM(HRW334:HRW335)</f>
        <v>0</v>
      </c>
      <c r="HRX336" s="539">
        <f t="shared" si="4987"/>
        <v>0</v>
      </c>
      <c r="HRY336" s="536">
        <f t="shared" si="4987"/>
        <v>0</v>
      </c>
      <c r="HRZ336" s="536">
        <f t="shared" si="4987"/>
        <v>0</v>
      </c>
      <c r="HSA336" s="537"/>
      <c r="HSB336" s="538"/>
      <c r="HSC336" s="402"/>
      <c r="HSD336" s="2"/>
      <c r="HSE336" s="536">
        <f t="shared" ref="HSE336:HSH336" si="4988">SUM(HSE334:HSE335)</f>
        <v>0</v>
      </c>
      <c r="HSF336" s="539">
        <f t="shared" si="4988"/>
        <v>0</v>
      </c>
      <c r="HSG336" s="536">
        <f t="shared" si="4988"/>
        <v>0</v>
      </c>
      <c r="HSH336" s="536">
        <f t="shared" si="4988"/>
        <v>0</v>
      </c>
      <c r="HSI336" s="537"/>
      <c r="HSJ336" s="538"/>
      <c r="HSK336" s="402"/>
      <c r="HSL336" s="2"/>
      <c r="HSM336" s="536">
        <f t="shared" ref="HSM336:HSP336" si="4989">SUM(HSM334:HSM335)</f>
        <v>0</v>
      </c>
      <c r="HSN336" s="539">
        <f t="shared" si="4989"/>
        <v>0</v>
      </c>
      <c r="HSO336" s="536">
        <f t="shared" si="4989"/>
        <v>0</v>
      </c>
      <c r="HSP336" s="536">
        <f t="shared" si="4989"/>
        <v>0</v>
      </c>
      <c r="HSQ336" s="537"/>
      <c r="HSR336" s="538"/>
      <c r="HSS336" s="402"/>
      <c r="HST336" s="2"/>
      <c r="HSU336" s="536">
        <f t="shared" ref="HSU336:HSX336" si="4990">SUM(HSU334:HSU335)</f>
        <v>0</v>
      </c>
      <c r="HSV336" s="539">
        <f t="shared" si="4990"/>
        <v>0</v>
      </c>
      <c r="HSW336" s="536">
        <f t="shared" si="4990"/>
        <v>0</v>
      </c>
      <c r="HSX336" s="536">
        <f t="shared" si="4990"/>
        <v>0</v>
      </c>
      <c r="HSY336" s="537"/>
      <c r="HSZ336" s="538"/>
      <c r="HTA336" s="402"/>
      <c r="HTB336" s="2"/>
      <c r="HTC336" s="536">
        <f t="shared" ref="HTC336:HTF336" si="4991">SUM(HTC334:HTC335)</f>
        <v>0</v>
      </c>
      <c r="HTD336" s="539">
        <f t="shared" si="4991"/>
        <v>0</v>
      </c>
      <c r="HTE336" s="536">
        <f t="shared" si="4991"/>
        <v>0</v>
      </c>
      <c r="HTF336" s="536">
        <f t="shared" si="4991"/>
        <v>0</v>
      </c>
      <c r="HTG336" s="537"/>
      <c r="HTH336" s="538"/>
      <c r="HTI336" s="402"/>
      <c r="HTJ336" s="2"/>
      <c r="HTK336" s="536">
        <f t="shared" ref="HTK336:HTN336" si="4992">SUM(HTK334:HTK335)</f>
        <v>0</v>
      </c>
      <c r="HTL336" s="539">
        <f t="shared" si="4992"/>
        <v>0</v>
      </c>
      <c r="HTM336" s="536">
        <f t="shared" si="4992"/>
        <v>0</v>
      </c>
      <c r="HTN336" s="536">
        <f t="shared" si="4992"/>
        <v>0</v>
      </c>
      <c r="HTO336" s="537"/>
      <c r="HTP336" s="538"/>
      <c r="HTQ336" s="402"/>
      <c r="HTR336" s="2"/>
      <c r="HTS336" s="536">
        <f t="shared" ref="HTS336:HTV336" si="4993">SUM(HTS334:HTS335)</f>
        <v>0</v>
      </c>
      <c r="HTT336" s="539">
        <f t="shared" si="4993"/>
        <v>0</v>
      </c>
      <c r="HTU336" s="536">
        <f t="shared" si="4993"/>
        <v>0</v>
      </c>
      <c r="HTV336" s="536">
        <f t="shared" si="4993"/>
        <v>0</v>
      </c>
      <c r="HTW336" s="537"/>
      <c r="HTX336" s="538"/>
      <c r="HTY336" s="402"/>
      <c r="HTZ336" s="2"/>
      <c r="HUA336" s="536">
        <f t="shared" ref="HUA336:HUD336" si="4994">SUM(HUA334:HUA335)</f>
        <v>0</v>
      </c>
      <c r="HUB336" s="539">
        <f t="shared" si="4994"/>
        <v>0</v>
      </c>
      <c r="HUC336" s="536">
        <f t="shared" si="4994"/>
        <v>0</v>
      </c>
      <c r="HUD336" s="536">
        <f t="shared" si="4994"/>
        <v>0</v>
      </c>
      <c r="HUE336" s="537"/>
      <c r="HUF336" s="538"/>
      <c r="HUG336" s="402"/>
      <c r="HUH336" s="2"/>
      <c r="HUI336" s="536">
        <f t="shared" ref="HUI336:HUL336" si="4995">SUM(HUI334:HUI335)</f>
        <v>0</v>
      </c>
      <c r="HUJ336" s="539">
        <f t="shared" si="4995"/>
        <v>0</v>
      </c>
      <c r="HUK336" s="536">
        <f t="shared" si="4995"/>
        <v>0</v>
      </c>
      <c r="HUL336" s="536">
        <f t="shared" si="4995"/>
        <v>0</v>
      </c>
      <c r="HUM336" s="537"/>
      <c r="HUN336" s="538"/>
      <c r="HUO336" s="402"/>
      <c r="HUP336" s="2"/>
      <c r="HUQ336" s="536">
        <f t="shared" ref="HUQ336:HUT336" si="4996">SUM(HUQ334:HUQ335)</f>
        <v>0</v>
      </c>
      <c r="HUR336" s="539">
        <f t="shared" si="4996"/>
        <v>0</v>
      </c>
      <c r="HUS336" s="536">
        <f t="shared" si="4996"/>
        <v>0</v>
      </c>
      <c r="HUT336" s="536">
        <f t="shared" si="4996"/>
        <v>0</v>
      </c>
      <c r="HUU336" s="537"/>
      <c r="HUV336" s="538"/>
      <c r="HUW336" s="402"/>
      <c r="HUX336" s="2"/>
      <c r="HUY336" s="536">
        <f t="shared" ref="HUY336:HVB336" si="4997">SUM(HUY334:HUY335)</f>
        <v>0</v>
      </c>
      <c r="HUZ336" s="539">
        <f t="shared" si="4997"/>
        <v>0</v>
      </c>
      <c r="HVA336" s="536">
        <f t="shared" si="4997"/>
        <v>0</v>
      </c>
      <c r="HVB336" s="536">
        <f t="shared" si="4997"/>
        <v>0</v>
      </c>
      <c r="HVC336" s="537"/>
      <c r="HVD336" s="538"/>
      <c r="HVE336" s="402"/>
      <c r="HVF336" s="2"/>
      <c r="HVG336" s="536">
        <f t="shared" ref="HVG336:HVJ336" si="4998">SUM(HVG334:HVG335)</f>
        <v>0</v>
      </c>
      <c r="HVH336" s="539">
        <f t="shared" si="4998"/>
        <v>0</v>
      </c>
      <c r="HVI336" s="536">
        <f t="shared" si="4998"/>
        <v>0</v>
      </c>
      <c r="HVJ336" s="536">
        <f t="shared" si="4998"/>
        <v>0</v>
      </c>
      <c r="HVK336" s="537"/>
      <c r="HVL336" s="538"/>
      <c r="HVM336" s="402"/>
      <c r="HVN336" s="2"/>
      <c r="HVO336" s="536">
        <f t="shared" ref="HVO336:HVR336" si="4999">SUM(HVO334:HVO335)</f>
        <v>0</v>
      </c>
      <c r="HVP336" s="539">
        <f t="shared" si="4999"/>
        <v>0</v>
      </c>
      <c r="HVQ336" s="536">
        <f t="shared" si="4999"/>
        <v>0</v>
      </c>
      <c r="HVR336" s="536">
        <f t="shared" si="4999"/>
        <v>0</v>
      </c>
      <c r="HVS336" s="537"/>
      <c r="HVT336" s="538"/>
      <c r="HVU336" s="402"/>
      <c r="HVV336" s="2"/>
      <c r="HVW336" s="536">
        <f t="shared" ref="HVW336:HVZ336" si="5000">SUM(HVW334:HVW335)</f>
        <v>0</v>
      </c>
      <c r="HVX336" s="539">
        <f t="shared" si="5000"/>
        <v>0</v>
      </c>
      <c r="HVY336" s="536">
        <f t="shared" si="5000"/>
        <v>0</v>
      </c>
      <c r="HVZ336" s="536">
        <f t="shared" si="5000"/>
        <v>0</v>
      </c>
      <c r="HWA336" s="537"/>
      <c r="HWB336" s="538"/>
      <c r="HWC336" s="402"/>
      <c r="HWD336" s="2"/>
      <c r="HWE336" s="536">
        <f t="shared" ref="HWE336:HWH336" si="5001">SUM(HWE334:HWE335)</f>
        <v>0</v>
      </c>
      <c r="HWF336" s="539">
        <f t="shared" si="5001"/>
        <v>0</v>
      </c>
      <c r="HWG336" s="536">
        <f t="shared" si="5001"/>
        <v>0</v>
      </c>
      <c r="HWH336" s="536">
        <f t="shared" si="5001"/>
        <v>0</v>
      </c>
      <c r="HWI336" s="537"/>
      <c r="HWJ336" s="538"/>
      <c r="HWK336" s="402"/>
      <c r="HWL336" s="2"/>
      <c r="HWM336" s="536">
        <f t="shared" ref="HWM336:HWP336" si="5002">SUM(HWM334:HWM335)</f>
        <v>0</v>
      </c>
      <c r="HWN336" s="539">
        <f t="shared" si="5002"/>
        <v>0</v>
      </c>
      <c r="HWO336" s="536">
        <f t="shared" si="5002"/>
        <v>0</v>
      </c>
      <c r="HWP336" s="536">
        <f t="shared" si="5002"/>
        <v>0</v>
      </c>
      <c r="HWQ336" s="537"/>
      <c r="HWR336" s="538"/>
      <c r="HWS336" s="402"/>
      <c r="HWT336" s="2"/>
      <c r="HWU336" s="536">
        <f t="shared" ref="HWU336:HWX336" si="5003">SUM(HWU334:HWU335)</f>
        <v>0</v>
      </c>
      <c r="HWV336" s="539">
        <f t="shared" si="5003"/>
        <v>0</v>
      </c>
      <c r="HWW336" s="536">
        <f t="shared" si="5003"/>
        <v>0</v>
      </c>
      <c r="HWX336" s="536">
        <f t="shared" si="5003"/>
        <v>0</v>
      </c>
      <c r="HWY336" s="537"/>
      <c r="HWZ336" s="538"/>
      <c r="HXA336" s="402"/>
      <c r="HXB336" s="2"/>
      <c r="HXC336" s="536">
        <f t="shared" ref="HXC336:HXF336" si="5004">SUM(HXC334:HXC335)</f>
        <v>0</v>
      </c>
      <c r="HXD336" s="539">
        <f t="shared" si="5004"/>
        <v>0</v>
      </c>
      <c r="HXE336" s="536">
        <f t="shared" si="5004"/>
        <v>0</v>
      </c>
      <c r="HXF336" s="536">
        <f t="shared" si="5004"/>
        <v>0</v>
      </c>
      <c r="HXG336" s="537"/>
      <c r="HXH336" s="538"/>
      <c r="HXI336" s="402"/>
      <c r="HXJ336" s="2"/>
      <c r="HXK336" s="536">
        <f t="shared" ref="HXK336:HXN336" si="5005">SUM(HXK334:HXK335)</f>
        <v>0</v>
      </c>
      <c r="HXL336" s="539">
        <f t="shared" si="5005"/>
        <v>0</v>
      </c>
      <c r="HXM336" s="536">
        <f t="shared" si="5005"/>
        <v>0</v>
      </c>
      <c r="HXN336" s="536">
        <f t="shared" si="5005"/>
        <v>0</v>
      </c>
      <c r="HXO336" s="537"/>
      <c r="HXP336" s="538"/>
      <c r="HXQ336" s="402"/>
      <c r="HXR336" s="2"/>
      <c r="HXS336" s="536">
        <f t="shared" ref="HXS336:HXV336" si="5006">SUM(HXS334:HXS335)</f>
        <v>0</v>
      </c>
      <c r="HXT336" s="539">
        <f t="shared" si="5006"/>
        <v>0</v>
      </c>
      <c r="HXU336" s="536">
        <f t="shared" si="5006"/>
        <v>0</v>
      </c>
      <c r="HXV336" s="536">
        <f t="shared" si="5006"/>
        <v>0</v>
      </c>
      <c r="HXW336" s="537"/>
      <c r="HXX336" s="538"/>
      <c r="HXY336" s="402"/>
      <c r="HXZ336" s="2"/>
      <c r="HYA336" s="536">
        <f t="shared" ref="HYA336:HYD336" si="5007">SUM(HYA334:HYA335)</f>
        <v>0</v>
      </c>
      <c r="HYB336" s="539">
        <f t="shared" si="5007"/>
        <v>0</v>
      </c>
      <c r="HYC336" s="536">
        <f t="shared" si="5007"/>
        <v>0</v>
      </c>
      <c r="HYD336" s="536">
        <f t="shared" si="5007"/>
        <v>0</v>
      </c>
      <c r="HYE336" s="537"/>
      <c r="HYF336" s="538"/>
      <c r="HYG336" s="402"/>
      <c r="HYH336" s="2"/>
      <c r="HYI336" s="536">
        <f t="shared" ref="HYI336:HYL336" si="5008">SUM(HYI334:HYI335)</f>
        <v>0</v>
      </c>
      <c r="HYJ336" s="539">
        <f t="shared" si="5008"/>
        <v>0</v>
      </c>
      <c r="HYK336" s="536">
        <f t="shared" si="5008"/>
        <v>0</v>
      </c>
      <c r="HYL336" s="536">
        <f t="shared" si="5008"/>
        <v>0</v>
      </c>
      <c r="HYM336" s="537"/>
      <c r="HYN336" s="538"/>
      <c r="HYO336" s="402"/>
      <c r="HYP336" s="2"/>
      <c r="HYQ336" s="536">
        <f t="shared" ref="HYQ336:HYT336" si="5009">SUM(HYQ334:HYQ335)</f>
        <v>0</v>
      </c>
      <c r="HYR336" s="539">
        <f t="shared" si="5009"/>
        <v>0</v>
      </c>
      <c r="HYS336" s="536">
        <f t="shared" si="5009"/>
        <v>0</v>
      </c>
      <c r="HYT336" s="536">
        <f t="shared" si="5009"/>
        <v>0</v>
      </c>
      <c r="HYU336" s="537"/>
      <c r="HYV336" s="538"/>
      <c r="HYW336" s="402"/>
      <c r="HYX336" s="2"/>
      <c r="HYY336" s="536">
        <f t="shared" ref="HYY336:HZB336" si="5010">SUM(HYY334:HYY335)</f>
        <v>0</v>
      </c>
      <c r="HYZ336" s="539">
        <f t="shared" si="5010"/>
        <v>0</v>
      </c>
      <c r="HZA336" s="536">
        <f t="shared" si="5010"/>
        <v>0</v>
      </c>
      <c r="HZB336" s="536">
        <f t="shared" si="5010"/>
        <v>0</v>
      </c>
      <c r="HZC336" s="537"/>
      <c r="HZD336" s="538"/>
      <c r="HZE336" s="402"/>
      <c r="HZF336" s="2"/>
      <c r="HZG336" s="536">
        <f t="shared" ref="HZG336:HZJ336" si="5011">SUM(HZG334:HZG335)</f>
        <v>0</v>
      </c>
      <c r="HZH336" s="539">
        <f t="shared" si="5011"/>
        <v>0</v>
      </c>
      <c r="HZI336" s="536">
        <f t="shared" si="5011"/>
        <v>0</v>
      </c>
      <c r="HZJ336" s="536">
        <f t="shared" si="5011"/>
        <v>0</v>
      </c>
      <c r="HZK336" s="537"/>
      <c r="HZL336" s="538"/>
      <c r="HZM336" s="402"/>
      <c r="HZN336" s="2"/>
      <c r="HZO336" s="536">
        <f t="shared" ref="HZO336:HZR336" si="5012">SUM(HZO334:HZO335)</f>
        <v>0</v>
      </c>
      <c r="HZP336" s="539">
        <f t="shared" si="5012"/>
        <v>0</v>
      </c>
      <c r="HZQ336" s="536">
        <f t="shared" si="5012"/>
        <v>0</v>
      </c>
      <c r="HZR336" s="536">
        <f t="shared" si="5012"/>
        <v>0</v>
      </c>
      <c r="HZS336" s="537"/>
      <c r="HZT336" s="538"/>
      <c r="HZU336" s="402"/>
      <c r="HZV336" s="2"/>
      <c r="HZW336" s="536">
        <f t="shared" ref="HZW336:HZZ336" si="5013">SUM(HZW334:HZW335)</f>
        <v>0</v>
      </c>
      <c r="HZX336" s="539">
        <f t="shared" si="5013"/>
        <v>0</v>
      </c>
      <c r="HZY336" s="536">
        <f t="shared" si="5013"/>
        <v>0</v>
      </c>
      <c r="HZZ336" s="536">
        <f t="shared" si="5013"/>
        <v>0</v>
      </c>
      <c r="IAA336" s="537"/>
      <c r="IAB336" s="538"/>
      <c r="IAC336" s="402"/>
      <c r="IAD336" s="2"/>
      <c r="IAE336" s="536">
        <f t="shared" ref="IAE336:IAH336" si="5014">SUM(IAE334:IAE335)</f>
        <v>0</v>
      </c>
      <c r="IAF336" s="539">
        <f t="shared" si="5014"/>
        <v>0</v>
      </c>
      <c r="IAG336" s="536">
        <f t="shared" si="5014"/>
        <v>0</v>
      </c>
      <c r="IAH336" s="536">
        <f t="shared" si="5014"/>
        <v>0</v>
      </c>
      <c r="IAI336" s="537"/>
      <c r="IAJ336" s="538"/>
      <c r="IAK336" s="402"/>
      <c r="IAL336" s="2"/>
      <c r="IAM336" s="536">
        <f t="shared" ref="IAM336:IAP336" si="5015">SUM(IAM334:IAM335)</f>
        <v>0</v>
      </c>
      <c r="IAN336" s="539">
        <f t="shared" si="5015"/>
        <v>0</v>
      </c>
      <c r="IAO336" s="536">
        <f t="shared" si="5015"/>
        <v>0</v>
      </c>
      <c r="IAP336" s="536">
        <f t="shared" si="5015"/>
        <v>0</v>
      </c>
      <c r="IAQ336" s="537"/>
      <c r="IAR336" s="538"/>
      <c r="IAS336" s="402"/>
      <c r="IAT336" s="2"/>
      <c r="IAU336" s="536">
        <f t="shared" ref="IAU336:IAX336" si="5016">SUM(IAU334:IAU335)</f>
        <v>0</v>
      </c>
      <c r="IAV336" s="539">
        <f t="shared" si="5016"/>
        <v>0</v>
      </c>
      <c r="IAW336" s="536">
        <f t="shared" si="5016"/>
        <v>0</v>
      </c>
      <c r="IAX336" s="536">
        <f t="shared" si="5016"/>
        <v>0</v>
      </c>
      <c r="IAY336" s="537"/>
      <c r="IAZ336" s="538"/>
      <c r="IBA336" s="402"/>
      <c r="IBB336" s="2"/>
      <c r="IBC336" s="536">
        <f t="shared" ref="IBC336:IBF336" si="5017">SUM(IBC334:IBC335)</f>
        <v>0</v>
      </c>
      <c r="IBD336" s="539">
        <f t="shared" si="5017"/>
        <v>0</v>
      </c>
      <c r="IBE336" s="536">
        <f t="shared" si="5017"/>
        <v>0</v>
      </c>
      <c r="IBF336" s="536">
        <f t="shared" si="5017"/>
        <v>0</v>
      </c>
      <c r="IBG336" s="537"/>
      <c r="IBH336" s="538"/>
      <c r="IBI336" s="402"/>
      <c r="IBJ336" s="2"/>
      <c r="IBK336" s="536">
        <f t="shared" ref="IBK336:IBN336" si="5018">SUM(IBK334:IBK335)</f>
        <v>0</v>
      </c>
      <c r="IBL336" s="539">
        <f t="shared" si="5018"/>
        <v>0</v>
      </c>
      <c r="IBM336" s="536">
        <f t="shared" si="5018"/>
        <v>0</v>
      </c>
      <c r="IBN336" s="536">
        <f t="shared" si="5018"/>
        <v>0</v>
      </c>
      <c r="IBO336" s="537"/>
      <c r="IBP336" s="538"/>
      <c r="IBQ336" s="402"/>
      <c r="IBR336" s="2"/>
      <c r="IBS336" s="536">
        <f t="shared" ref="IBS336:IBV336" si="5019">SUM(IBS334:IBS335)</f>
        <v>0</v>
      </c>
      <c r="IBT336" s="539">
        <f t="shared" si="5019"/>
        <v>0</v>
      </c>
      <c r="IBU336" s="536">
        <f t="shared" si="5019"/>
        <v>0</v>
      </c>
      <c r="IBV336" s="536">
        <f t="shared" si="5019"/>
        <v>0</v>
      </c>
      <c r="IBW336" s="537"/>
      <c r="IBX336" s="538"/>
      <c r="IBY336" s="402"/>
      <c r="IBZ336" s="2"/>
      <c r="ICA336" s="536">
        <f t="shared" ref="ICA336:ICD336" si="5020">SUM(ICA334:ICA335)</f>
        <v>0</v>
      </c>
      <c r="ICB336" s="539">
        <f t="shared" si="5020"/>
        <v>0</v>
      </c>
      <c r="ICC336" s="536">
        <f t="shared" si="5020"/>
        <v>0</v>
      </c>
      <c r="ICD336" s="536">
        <f t="shared" si="5020"/>
        <v>0</v>
      </c>
      <c r="ICE336" s="537"/>
      <c r="ICF336" s="538"/>
      <c r="ICG336" s="402"/>
      <c r="ICH336" s="2"/>
      <c r="ICI336" s="536">
        <f t="shared" ref="ICI336:ICL336" si="5021">SUM(ICI334:ICI335)</f>
        <v>0</v>
      </c>
      <c r="ICJ336" s="539">
        <f t="shared" si="5021"/>
        <v>0</v>
      </c>
      <c r="ICK336" s="536">
        <f t="shared" si="5021"/>
        <v>0</v>
      </c>
      <c r="ICL336" s="536">
        <f t="shared" si="5021"/>
        <v>0</v>
      </c>
      <c r="ICM336" s="537"/>
      <c r="ICN336" s="538"/>
      <c r="ICO336" s="402"/>
      <c r="ICP336" s="2"/>
      <c r="ICQ336" s="536">
        <f t="shared" ref="ICQ336:ICT336" si="5022">SUM(ICQ334:ICQ335)</f>
        <v>0</v>
      </c>
      <c r="ICR336" s="539">
        <f t="shared" si="5022"/>
        <v>0</v>
      </c>
      <c r="ICS336" s="536">
        <f t="shared" si="5022"/>
        <v>0</v>
      </c>
      <c r="ICT336" s="536">
        <f t="shared" si="5022"/>
        <v>0</v>
      </c>
      <c r="ICU336" s="537"/>
      <c r="ICV336" s="538"/>
      <c r="ICW336" s="402"/>
      <c r="ICX336" s="2"/>
      <c r="ICY336" s="536">
        <f t="shared" ref="ICY336:IDB336" si="5023">SUM(ICY334:ICY335)</f>
        <v>0</v>
      </c>
      <c r="ICZ336" s="539">
        <f t="shared" si="5023"/>
        <v>0</v>
      </c>
      <c r="IDA336" s="536">
        <f t="shared" si="5023"/>
        <v>0</v>
      </c>
      <c r="IDB336" s="536">
        <f t="shared" si="5023"/>
        <v>0</v>
      </c>
      <c r="IDC336" s="537"/>
      <c r="IDD336" s="538"/>
      <c r="IDE336" s="402"/>
      <c r="IDF336" s="2"/>
      <c r="IDG336" s="536">
        <f t="shared" ref="IDG336:IDJ336" si="5024">SUM(IDG334:IDG335)</f>
        <v>0</v>
      </c>
      <c r="IDH336" s="539">
        <f t="shared" si="5024"/>
        <v>0</v>
      </c>
      <c r="IDI336" s="536">
        <f t="shared" si="5024"/>
        <v>0</v>
      </c>
      <c r="IDJ336" s="536">
        <f t="shared" si="5024"/>
        <v>0</v>
      </c>
      <c r="IDK336" s="537"/>
      <c r="IDL336" s="538"/>
      <c r="IDM336" s="402"/>
      <c r="IDN336" s="2"/>
      <c r="IDO336" s="536">
        <f t="shared" ref="IDO336:IDR336" si="5025">SUM(IDO334:IDO335)</f>
        <v>0</v>
      </c>
      <c r="IDP336" s="539">
        <f t="shared" si="5025"/>
        <v>0</v>
      </c>
      <c r="IDQ336" s="536">
        <f t="shared" si="5025"/>
        <v>0</v>
      </c>
      <c r="IDR336" s="536">
        <f t="shared" si="5025"/>
        <v>0</v>
      </c>
      <c r="IDS336" s="537"/>
      <c r="IDT336" s="538"/>
      <c r="IDU336" s="402"/>
      <c r="IDV336" s="2"/>
      <c r="IDW336" s="536">
        <f t="shared" ref="IDW336:IDZ336" si="5026">SUM(IDW334:IDW335)</f>
        <v>0</v>
      </c>
      <c r="IDX336" s="539">
        <f t="shared" si="5026"/>
        <v>0</v>
      </c>
      <c r="IDY336" s="536">
        <f t="shared" si="5026"/>
        <v>0</v>
      </c>
      <c r="IDZ336" s="536">
        <f t="shared" si="5026"/>
        <v>0</v>
      </c>
      <c r="IEA336" s="537"/>
      <c r="IEB336" s="538"/>
      <c r="IEC336" s="402"/>
      <c r="IED336" s="2"/>
      <c r="IEE336" s="536">
        <f t="shared" ref="IEE336:IEH336" si="5027">SUM(IEE334:IEE335)</f>
        <v>0</v>
      </c>
      <c r="IEF336" s="539">
        <f t="shared" si="5027"/>
        <v>0</v>
      </c>
      <c r="IEG336" s="536">
        <f t="shared" si="5027"/>
        <v>0</v>
      </c>
      <c r="IEH336" s="536">
        <f t="shared" si="5027"/>
        <v>0</v>
      </c>
      <c r="IEI336" s="537"/>
      <c r="IEJ336" s="538"/>
      <c r="IEK336" s="402"/>
      <c r="IEL336" s="2"/>
      <c r="IEM336" s="536">
        <f t="shared" ref="IEM336:IEP336" si="5028">SUM(IEM334:IEM335)</f>
        <v>0</v>
      </c>
      <c r="IEN336" s="539">
        <f t="shared" si="5028"/>
        <v>0</v>
      </c>
      <c r="IEO336" s="536">
        <f t="shared" si="5028"/>
        <v>0</v>
      </c>
      <c r="IEP336" s="536">
        <f t="shared" si="5028"/>
        <v>0</v>
      </c>
      <c r="IEQ336" s="537"/>
      <c r="IER336" s="538"/>
      <c r="IES336" s="402"/>
      <c r="IET336" s="2"/>
      <c r="IEU336" s="536">
        <f t="shared" ref="IEU336:IEX336" si="5029">SUM(IEU334:IEU335)</f>
        <v>0</v>
      </c>
      <c r="IEV336" s="539">
        <f t="shared" si="5029"/>
        <v>0</v>
      </c>
      <c r="IEW336" s="536">
        <f t="shared" si="5029"/>
        <v>0</v>
      </c>
      <c r="IEX336" s="536">
        <f t="shared" si="5029"/>
        <v>0</v>
      </c>
      <c r="IEY336" s="537"/>
      <c r="IEZ336" s="538"/>
      <c r="IFA336" s="402"/>
      <c r="IFB336" s="2"/>
      <c r="IFC336" s="536">
        <f t="shared" ref="IFC336:IFF336" si="5030">SUM(IFC334:IFC335)</f>
        <v>0</v>
      </c>
      <c r="IFD336" s="539">
        <f t="shared" si="5030"/>
        <v>0</v>
      </c>
      <c r="IFE336" s="536">
        <f t="shared" si="5030"/>
        <v>0</v>
      </c>
      <c r="IFF336" s="536">
        <f t="shared" si="5030"/>
        <v>0</v>
      </c>
      <c r="IFG336" s="537"/>
      <c r="IFH336" s="538"/>
      <c r="IFI336" s="402"/>
      <c r="IFJ336" s="2"/>
      <c r="IFK336" s="536">
        <f t="shared" ref="IFK336:IFN336" si="5031">SUM(IFK334:IFK335)</f>
        <v>0</v>
      </c>
      <c r="IFL336" s="539">
        <f t="shared" si="5031"/>
        <v>0</v>
      </c>
      <c r="IFM336" s="536">
        <f t="shared" si="5031"/>
        <v>0</v>
      </c>
      <c r="IFN336" s="536">
        <f t="shared" si="5031"/>
        <v>0</v>
      </c>
      <c r="IFO336" s="537"/>
      <c r="IFP336" s="538"/>
      <c r="IFQ336" s="402"/>
      <c r="IFR336" s="2"/>
      <c r="IFS336" s="536">
        <f t="shared" ref="IFS336:IFV336" si="5032">SUM(IFS334:IFS335)</f>
        <v>0</v>
      </c>
      <c r="IFT336" s="539">
        <f t="shared" si="5032"/>
        <v>0</v>
      </c>
      <c r="IFU336" s="536">
        <f t="shared" si="5032"/>
        <v>0</v>
      </c>
      <c r="IFV336" s="536">
        <f t="shared" si="5032"/>
        <v>0</v>
      </c>
      <c r="IFW336" s="537"/>
      <c r="IFX336" s="538"/>
      <c r="IFY336" s="402"/>
      <c r="IFZ336" s="2"/>
      <c r="IGA336" s="536">
        <f t="shared" ref="IGA336:IGD336" si="5033">SUM(IGA334:IGA335)</f>
        <v>0</v>
      </c>
      <c r="IGB336" s="539">
        <f t="shared" si="5033"/>
        <v>0</v>
      </c>
      <c r="IGC336" s="536">
        <f t="shared" si="5033"/>
        <v>0</v>
      </c>
      <c r="IGD336" s="536">
        <f t="shared" si="5033"/>
        <v>0</v>
      </c>
      <c r="IGE336" s="537"/>
      <c r="IGF336" s="538"/>
      <c r="IGG336" s="402"/>
      <c r="IGH336" s="2"/>
      <c r="IGI336" s="536">
        <f t="shared" ref="IGI336:IGL336" si="5034">SUM(IGI334:IGI335)</f>
        <v>0</v>
      </c>
      <c r="IGJ336" s="539">
        <f t="shared" si="5034"/>
        <v>0</v>
      </c>
      <c r="IGK336" s="536">
        <f t="shared" si="5034"/>
        <v>0</v>
      </c>
      <c r="IGL336" s="536">
        <f t="shared" si="5034"/>
        <v>0</v>
      </c>
      <c r="IGM336" s="537"/>
      <c r="IGN336" s="538"/>
      <c r="IGO336" s="402"/>
      <c r="IGP336" s="2"/>
      <c r="IGQ336" s="536">
        <f t="shared" ref="IGQ336:IGT336" si="5035">SUM(IGQ334:IGQ335)</f>
        <v>0</v>
      </c>
      <c r="IGR336" s="539">
        <f t="shared" si="5035"/>
        <v>0</v>
      </c>
      <c r="IGS336" s="536">
        <f t="shared" si="5035"/>
        <v>0</v>
      </c>
      <c r="IGT336" s="536">
        <f t="shared" si="5035"/>
        <v>0</v>
      </c>
      <c r="IGU336" s="537"/>
      <c r="IGV336" s="538"/>
      <c r="IGW336" s="402"/>
      <c r="IGX336" s="2"/>
      <c r="IGY336" s="536">
        <f t="shared" ref="IGY336:IHB336" si="5036">SUM(IGY334:IGY335)</f>
        <v>0</v>
      </c>
      <c r="IGZ336" s="539">
        <f t="shared" si="5036"/>
        <v>0</v>
      </c>
      <c r="IHA336" s="536">
        <f t="shared" si="5036"/>
        <v>0</v>
      </c>
      <c r="IHB336" s="536">
        <f t="shared" si="5036"/>
        <v>0</v>
      </c>
      <c r="IHC336" s="537"/>
      <c r="IHD336" s="538"/>
      <c r="IHE336" s="402"/>
      <c r="IHF336" s="2"/>
      <c r="IHG336" s="536">
        <f t="shared" ref="IHG336:IHJ336" si="5037">SUM(IHG334:IHG335)</f>
        <v>0</v>
      </c>
      <c r="IHH336" s="539">
        <f t="shared" si="5037"/>
        <v>0</v>
      </c>
      <c r="IHI336" s="536">
        <f t="shared" si="5037"/>
        <v>0</v>
      </c>
      <c r="IHJ336" s="536">
        <f t="shared" si="5037"/>
        <v>0</v>
      </c>
      <c r="IHK336" s="537"/>
      <c r="IHL336" s="538"/>
      <c r="IHM336" s="402"/>
      <c r="IHN336" s="2"/>
      <c r="IHO336" s="536">
        <f t="shared" ref="IHO336:IHR336" si="5038">SUM(IHO334:IHO335)</f>
        <v>0</v>
      </c>
      <c r="IHP336" s="539">
        <f t="shared" si="5038"/>
        <v>0</v>
      </c>
      <c r="IHQ336" s="536">
        <f t="shared" si="5038"/>
        <v>0</v>
      </c>
      <c r="IHR336" s="536">
        <f t="shared" si="5038"/>
        <v>0</v>
      </c>
      <c r="IHS336" s="537"/>
      <c r="IHT336" s="538"/>
      <c r="IHU336" s="402"/>
      <c r="IHV336" s="2"/>
      <c r="IHW336" s="536">
        <f t="shared" ref="IHW336:IHZ336" si="5039">SUM(IHW334:IHW335)</f>
        <v>0</v>
      </c>
      <c r="IHX336" s="539">
        <f t="shared" si="5039"/>
        <v>0</v>
      </c>
      <c r="IHY336" s="536">
        <f t="shared" si="5039"/>
        <v>0</v>
      </c>
      <c r="IHZ336" s="536">
        <f t="shared" si="5039"/>
        <v>0</v>
      </c>
      <c r="IIA336" s="537"/>
      <c r="IIB336" s="538"/>
      <c r="IIC336" s="402"/>
      <c r="IID336" s="2"/>
      <c r="IIE336" s="536">
        <f t="shared" ref="IIE336:IIH336" si="5040">SUM(IIE334:IIE335)</f>
        <v>0</v>
      </c>
      <c r="IIF336" s="539">
        <f t="shared" si="5040"/>
        <v>0</v>
      </c>
      <c r="IIG336" s="536">
        <f t="shared" si="5040"/>
        <v>0</v>
      </c>
      <c r="IIH336" s="536">
        <f t="shared" si="5040"/>
        <v>0</v>
      </c>
      <c r="III336" s="537"/>
      <c r="IIJ336" s="538"/>
      <c r="IIK336" s="402"/>
      <c r="IIL336" s="2"/>
      <c r="IIM336" s="536">
        <f t="shared" ref="IIM336:IIP336" si="5041">SUM(IIM334:IIM335)</f>
        <v>0</v>
      </c>
      <c r="IIN336" s="539">
        <f t="shared" si="5041"/>
        <v>0</v>
      </c>
      <c r="IIO336" s="536">
        <f t="shared" si="5041"/>
        <v>0</v>
      </c>
      <c r="IIP336" s="536">
        <f t="shared" si="5041"/>
        <v>0</v>
      </c>
      <c r="IIQ336" s="537"/>
      <c r="IIR336" s="538"/>
      <c r="IIS336" s="402"/>
      <c r="IIT336" s="2"/>
      <c r="IIU336" s="536">
        <f t="shared" ref="IIU336:IIX336" si="5042">SUM(IIU334:IIU335)</f>
        <v>0</v>
      </c>
      <c r="IIV336" s="539">
        <f t="shared" si="5042"/>
        <v>0</v>
      </c>
      <c r="IIW336" s="536">
        <f t="shared" si="5042"/>
        <v>0</v>
      </c>
      <c r="IIX336" s="536">
        <f t="shared" si="5042"/>
        <v>0</v>
      </c>
      <c r="IIY336" s="537"/>
      <c r="IIZ336" s="538"/>
      <c r="IJA336" s="402"/>
      <c r="IJB336" s="2"/>
      <c r="IJC336" s="536">
        <f t="shared" ref="IJC336:IJF336" si="5043">SUM(IJC334:IJC335)</f>
        <v>0</v>
      </c>
      <c r="IJD336" s="539">
        <f t="shared" si="5043"/>
        <v>0</v>
      </c>
      <c r="IJE336" s="536">
        <f t="shared" si="5043"/>
        <v>0</v>
      </c>
      <c r="IJF336" s="536">
        <f t="shared" si="5043"/>
        <v>0</v>
      </c>
      <c r="IJG336" s="537"/>
      <c r="IJH336" s="538"/>
      <c r="IJI336" s="402"/>
      <c r="IJJ336" s="2"/>
      <c r="IJK336" s="536">
        <f t="shared" ref="IJK336:IJN336" si="5044">SUM(IJK334:IJK335)</f>
        <v>0</v>
      </c>
      <c r="IJL336" s="539">
        <f t="shared" si="5044"/>
        <v>0</v>
      </c>
      <c r="IJM336" s="536">
        <f t="shared" si="5044"/>
        <v>0</v>
      </c>
      <c r="IJN336" s="536">
        <f t="shared" si="5044"/>
        <v>0</v>
      </c>
      <c r="IJO336" s="537"/>
      <c r="IJP336" s="538"/>
      <c r="IJQ336" s="402"/>
      <c r="IJR336" s="2"/>
      <c r="IJS336" s="536">
        <f t="shared" ref="IJS336:IJV336" si="5045">SUM(IJS334:IJS335)</f>
        <v>0</v>
      </c>
      <c r="IJT336" s="539">
        <f t="shared" si="5045"/>
        <v>0</v>
      </c>
      <c r="IJU336" s="536">
        <f t="shared" si="5045"/>
        <v>0</v>
      </c>
      <c r="IJV336" s="536">
        <f t="shared" si="5045"/>
        <v>0</v>
      </c>
      <c r="IJW336" s="537"/>
      <c r="IJX336" s="538"/>
      <c r="IJY336" s="402"/>
      <c r="IJZ336" s="2"/>
      <c r="IKA336" s="536">
        <f t="shared" ref="IKA336:IKD336" si="5046">SUM(IKA334:IKA335)</f>
        <v>0</v>
      </c>
      <c r="IKB336" s="539">
        <f t="shared" si="5046"/>
        <v>0</v>
      </c>
      <c r="IKC336" s="536">
        <f t="shared" si="5046"/>
        <v>0</v>
      </c>
      <c r="IKD336" s="536">
        <f t="shared" si="5046"/>
        <v>0</v>
      </c>
      <c r="IKE336" s="537"/>
      <c r="IKF336" s="538"/>
      <c r="IKG336" s="402"/>
      <c r="IKH336" s="2"/>
      <c r="IKI336" s="536">
        <f t="shared" ref="IKI336:IKL336" si="5047">SUM(IKI334:IKI335)</f>
        <v>0</v>
      </c>
      <c r="IKJ336" s="539">
        <f t="shared" si="5047"/>
        <v>0</v>
      </c>
      <c r="IKK336" s="536">
        <f t="shared" si="5047"/>
        <v>0</v>
      </c>
      <c r="IKL336" s="536">
        <f t="shared" si="5047"/>
        <v>0</v>
      </c>
      <c r="IKM336" s="537"/>
      <c r="IKN336" s="538"/>
      <c r="IKO336" s="402"/>
      <c r="IKP336" s="2"/>
      <c r="IKQ336" s="536">
        <f t="shared" ref="IKQ336:IKT336" si="5048">SUM(IKQ334:IKQ335)</f>
        <v>0</v>
      </c>
      <c r="IKR336" s="539">
        <f t="shared" si="5048"/>
        <v>0</v>
      </c>
      <c r="IKS336" s="536">
        <f t="shared" si="5048"/>
        <v>0</v>
      </c>
      <c r="IKT336" s="536">
        <f t="shared" si="5048"/>
        <v>0</v>
      </c>
      <c r="IKU336" s="537"/>
      <c r="IKV336" s="538"/>
      <c r="IKW336" s="402"/>
      <c r="IKX336" s="2"/>
      <c r="IKY336" s="536">
        <f t="shared" ref="IKY336:ILB336" si="5049">SUM(IKY334:IKY335)</f>
        <v>0</v>
      </c>
      <c r="IKZ336" s="539">
        <f t="shared" si="5049"/>
        <v>0</v>
      </c>
      <c r="ILA336" s="536">
        <f t="shared" si="5049"/>
        <v>0</v>
      </c>
      <c r="ILB336" s="536">
        <f t="shared" si="5049"/>
        <v>0</v>
      </c>
      <c r="ILC336" s="537"/>
      <c r="ILD336" s="538"/>
      <c r="ILE336" s="402"/>
      <c r="ILF336" s="2"/>
      <c r="ILG336" s="536">
        <f t="shared" ref="ILG336:ILJ336" si="5050">SUM(ILG334:ILG335)</f>
        <v>0</v>
      </c>
      <c r="ILH336" s="539">
        <f t="shared" si="5050"/>
        <v>0</v>
      </c>
      <c r="ILI336" s="536">
        <f t="shared" si="5050"/>
        <v>0</v>
      </c>
      <c r="ILJ336" s="536">
        <f t="shared" si="5050"/>
        <v>0</v>
      </c>
      <c r="ILK336" s="537"/>
      <c r="ILL336" s="538"/>
      <c r="ILM336" s="402"/>
      <c r="ILN336" s="2"/>
      <c r="ILO336" s="536">
        <f t="shared" ref="ILO336:ILR336" si="5051">SUM(ILO334:ILO335)</f>
        <v>0</v>
      </c>
      <c r="ILP336" s="539">
        <f t="shared" si="5051"/>
        <v>0</v>
      </c>
      <c r="ILQ336" s="536">
        <f t="shared" si="5051"/>
        <v>0</v>
      </c>
      <c r="ILR336" s="536">
        <f t="shared" si="5051"/>
        <v>0</v>
      </c>
      <c r="ILS336" s="537"/>
      <c r="ILT336" s="538"/>
      <c r="ILU336" s="402"/>
      <c r="ILV336" s="2"/>
      <c r="ILW336" s="536">
        <f t="shared" ref="ILW336:ILZ336" si="5052">SUM(ILW334:ILW335)</f>
        <v>0</v>
      </c>
      <c r="ILX336" s="539">
        <f t="shared" si="5052"/>
        <v>0</v>
      </c>
      <c r="ILY336" s="536">
        <f t="shared" si="5052"/>
        <v>0</v>
      </c>
      <c r="ILZ336" s="536">
        <f t="shared" si="5052"/>
        <v>0</v>
      </c>
      <c r="IMA336" s="537"/>
      <c r="IMB336" s="538"/>
      <c r="IMC336" s="402"/>
      <c r="IMD336" s="2"/>
      <c r="IME336" s="536">
        <f t="shared" ref="IME336:IMH336" si="5053">SUM(IME334:IME335)</f>
        <v>0</v>
      </c>
      <c r="IMF336" s="539">
        <f t="shared" si="5053"/>
        <v>0</v>
      </c>
      <c r="IMG336" s="536">
        <f t="shared" si="5053"/>
        <v>0</v>
      </c>
      <c r="IMH336" s="536">
        <f t="shared" si="5053"/>
        <v>0</v>
      </c>
      <c r="IMI336" s="537"/>
      <c r="IMJ336" s="538"/>
      <c r="IMK336" s="402"/>
      <c r="IML336" s="2"/>
      <c r="IMM336" s="536">
        <f t="shared" ref="IMM336:IMP336" si="5054">SUM(IMM334:IMM335)</f>
        <v>0</v>
      </c>
      <c r="IMN336" s="539">
        <f t="shared" si="5054"/>
        <v>0</v>
      </c>
      <c r="IMO336" s="536">
        <f t="shared" si="5054"/>
        <v>0</v>
      </c>
      <c r="IMP336" s="536">
        <f t="shared" si="5054"/>
        <v>0</v>
      </c>
      <c r="IMQ336" s="537"/>
      <c r="IMR336" s="538"/>
      <c r="IMS336" s="402"/>
      <c r="IMT336" s="2"/>
      <c r="IMU336" s="536">
        <f t="shared" ref="IMU336:IMX336" si="5055">SUM(IMU334:IMU335)</f>
        <v>0</v>
      </c>
      <c r="IMV336" s="539">
        <f t="shared" si="5055"/>
        <v>0</v>
      </c>
      <c r="IMW336" s="536">
        <f t="shared" si="5055"/>
        <v>0</v>
      </c>
      <c r="IMX336" s="536">
        <f t="shared" si="5055"/>
        <v>0</v>
      </c>
      <c r="IMY336" s="537"/>
      <c r="IMZ336" s="538"/>
      <c r="INA336" s="402"/>
      <c r="INB336" s="2"/>
      <c r="INC336" s="536">
        <f t="shared" ref="INC336:INF336" si="5056">SUM(INC334:INC335)</f>
        <v>0</v>
      </c>
      <c r="IND336" s="539">
        <f t="shared" si="5056"/>
        <v>0</v>
      </c>
      <c r="INE336" s="536">
        <f t="shared" si="5056"/>
        <v>0</v>
      </c>
      <c r="INF336" s="536">
        <f t="shared" si="5056"/>
        <v>0</v>
      </c>
      <c r="ING336" s="537"/>
      <c r="INH336" s="538"/>
      <c r="INI336" s="402"/>
      <c r="INJ336" s="2"/>
      <c r="INK336" s="536">
        <f t="shared" ref="INK336:INN336" si="5057">SUM(INK334:INK335)</f>
        <v>0</v>
      </c>
      <c r="INL336" s="539">
        <f t="shared" si="5057"/>
        <v>0</v>
      </c>
      <c r="INM336" s="536">
        <f t="shared" si="5057"/>
        <v>0</v>
      </c>
      <c r="INN336" s="536">
        <f t="shared" si="5057"/>
        <v>0</v>
      </c>
      <c r="INO336" s="537"/>
      <c r="INP336" s="538"/>
      <c r="INQ336" s="402"/>
      <c r="INR336" s="2"/>
      <c r="INS336" s="536">
        <f t="shared" ref="INS336:INV336" si="5058">SUM(INS334:INS335)</f>
        <v>0</v>
      </c>
      <c r="INT336" s="539">
        <f t="shared" si="5058"/>
        <v>0</v>
      </c>
      <c r="INU336" s="536">
        <f t="shared" si="5058"/>
        <v>0</v>
      </c>
      <c r="INV336" s="536">
        <f t="shared" si="5058"/>
        <v>0</v>
      </c>
      <c r="INW336" s="537"/>
      <c r="INX336" s="538"/>
      <c r="INY336" s="402"/>
      <c r="INZ336" s="2"/>
      <c r="IOA336" s="536">
        <f t="shared" ref="IOA336:IOD336" si="5059">SUM(IOA334:IOA335)</f>
        <v>0</v>
      </c>
      <c r="IOB336" s="539">
        <f t="shared" si="5059"/>
        <v>0</v>
      </c>
      <c r="IOC336" s="536">
        <f t="shared" si="5059"/>
        <v>0</v>
      </c>
      <c r="IOD336" s="536">
        <f t="shared" si="5059"/>
        <v>0</v>
      </c>
      <c r="IOE336" s="537"/>
      <c r="IOF336" s="538"/>
      <c r="IOG336" s="402"/>
      <c r="IOH336" s="2"/>
      <c r="IOI336" s="536">
        <f t="shared" ref="IOI336:IOL336" si="5060">SUM(IOI334:IOI335)</f>
        <v>0</v>
      </c>
      <c r="IOJ336" s="539">
        <f t="shared" si="5060"/>
        <v>0</v>
      </c>
      <c r="IOK336" s="536">
        <f t="shared" si="5060"/>
        <v>0</v>
      </c>
      <c r="IOL336" s="536">
        <f t="shared" si="5060"/>
        <v>0</v>
      </c>
      <c r="IOM336" s="537"/>
      <c r="ION336" s="538"/>
      <c r="IOO336" s="402"/>
      <c r="IOP336" s="2"/>
      <c r="IOQ336" s="536">
        <f t="shared" ref="IOQ336:IOT336" si="5061">SUM(IOQ334:IOQ335)</f>
        <v>0</v>
      </c>
      <c r="IOR336" s="539">
        <f t="shared" si="5061"/>
        <v>0</v>
      </c>
      <c r="IOS336" s="536">
        <f t="shared" si="5061"/>
        <v>0</v>
      </c>
      <c r="IOT336" s="536">
        <f t="shared" si="5061"/>
        <v>0</v>
      </c>
      <c r="IOU336" s="537"/>
      <c r="IOV336" s="538"/>
      <c r="IOW336" s="402"/>
      <c r="IOX336" s="2"/>
      <c r="IOY336" s="536">
        <f t="shared" ref="IOY336:IPB336" si="5062">SUM(IOY334:IOY335)</f>
        <v>0</v>
      </c>
      <c r="IOZ336" s="539">
        <f t="shared" si="5062"/>
        <v>0</v>
      </c>
      <c r="IPA336" s="536">
        <f t="shared" si="5062"/>
        <v>0</v>
      </c>
      <c r="IPB336" s="536">
        <f t="shared" si="5062"/>
        <v>0</v>
      </c>
      <c r="IPC336" s="537"/>
      <c r="IPD336" s="538"/>
      <c r="IPE336" s="402"/>
      <c r="IPF336" s="2"/>
      <c r="IPG336" s="536">
        <f t="shared" ref="IPG336:IPJ336" si="5063">SUM(IPG334:IPG335)</f>
        <v>0</v>
      </c>
      <c r="IPH336" s="539">
        <f t="shared" si="5063"/>
        <v>0</v>
      </c>
      <c r="IPI336" s="536">
        <f t="shared" si="5063"/>
        <v>0</v>
      </c>
      <c r="IPJ336" s="536">
        <f t="shared" si="5063"/>
        <v>0</v>
      </c>
      <c r="IPK336" s="537"/>
      <c r="IPL336" s="538"/>
      <c r="IPM336" s="402"/>
      <c r="IPN336" s="2"/>
      <c r="IPO336" s="536">
        <f t="shared" ref="IPO336:IPR336" si="5064">SUM(IPO334:IPO335)</f>
        <v>0</v>
      </c>
      <c r="IPP336" s="539">
        <f t="shared" si="5064"/>
        <v>0</v>
      </c>
      <c r="IPQ336" s="536">
        <f t="shared" si="5064"/>
        <v>0</v>
      </c>
      <c r="IPR336" s="536">
        <f t="shared" si="5064"/>
        <v>0</v>
      </c>
      <c r="IPS336" s="537"/>
      <c r="IPT336" s="538"/>
      <c r="IPU336" s="402"/>
      <c r="IPV336" s="2"/>
      <c r="IPW336" s="536">
        <f t="shared" ref="IPW336:IPZ336" si="5065">SUM(IPW334:IPW335)</f>
        <v>0</v>
      </c>
      <c r="IPX336" s="539">
        <f t="shared" si="5065"/>
        <v>0</v>
      </c>
      <c r="IPY336" s="536">
        <f t="shared" si="5065"/>
        <v>0</v>
      </c>
      <c r="IPZ336" s="536">
        <f t="shared" si="5065"/>
        <v>0</v>
      </c>
      <c r="IQA336" s="537"/>
      <c r="IQB336" s="538"/>
      <c r="IQC336" s="402"/>
      <c r="IQD336" s="2"/>
      <c r="IQE336" s="536">
        <f t="shared" ref="IQE336:IQH336" si="5066">SUM(IQE334:IQE335)</f>
        <v>0</v>
      </c>
      <c r="IQF336" s="539">
        <f t="shared" si="5066"/>
        <v>0</v>
      </c>
      <c r="IQG336" s="536">
        <f t="shared" si="5066"/>
        <v>0</v>
      </c>
      <c r="IQH336" s="536">
        <f t="shared" si="5066"/>
        <v>0</v>
      </c>
      <c r="IQI336" s="537"/>
      <c r="IQJ336" s="538"/>
      <c r="IQK336" s="402"/>
      <c r="IQL336" s="2"/>
      <c r="IQM336" s="536">
        <f t="shared" ref="IQM336:IQP336" si="5067">SUM(IQM334:IQM335)</f>
        <v>0</v>
      </c>
      <c r="IQN336" s="539">
        <f t="shared" si="5067"/>
        <v>0</v>
      </c>
      <c r="IQO336" s="536">
        <f t="shared" si="5067"/>
        <v>0</v>
      </c>
      <c r="IQP336" s="536">
        <f t="shared" si="5067"/>
        <v>0</v>
      </c>
      <c r="IQQ336" s="537"/>
      <c r="IQR336" s="538"/>
      <c r="IQS336" s="402"/>
      <c r="IQT336" s="2"/>
      <c r="IQU336" s="536">
        <f t="shared" ref="IQU336:IQX336" si="5068">SUM(IQU334:IQU335)</f>
        <v>0</v>
      </c>
      <c r="IQV336" s="539">
        <f t="shared" si="5068"/>
        <v>0</v>
      </c>
      <c r="IQW336" s="536">
        <f t="shared" si="5068"/>
        <v>0</v>
      </c>
      <c r="IQX336" s="536">
        <f t="shared" si="5068"/>
        <v>0</v>
      </c>
      <c r="IQY336" s="537"/>
      <c r="IQZ336" s="538"/>
      <c r="IRA336" s="402"/>
      <c r="IRB336" s="2"/>
      <c r="IRC336" s="536">
        <f t="shared" ref="IRC336:IRF336" si="5069">SUM(IRC334:IRC335)</f>
        <v>0</v>
      </c>
      <c r="IRD336" s="539">
        <f t="shared" si="5069"/>
        <v>0</v>
      </c>
      <c r="IRE336" s="536">
        <f t="shared" si="5069"/>
        <v>0</v>
      </c>
      <c r="IRF336" s="536">
        <f t="shared" si="5069"/>
        <v>0</v>
      </c>
      <c r="IRG336" s="537"/>
      <c r="IRH336" s="538"/>
      <c r="IRI336" s="402"/>
      <c r="IRJ336" s="2"/>
      <c r="IRK336" s="536">
        <f t="shared" ref="IRK336:IRN336" si="5070">SUM(IRK334:IRK335)</f>
        <v>0</v>
      </c>
      <c r="IRL336" s="539">
        <f t="shared" si="5070"/>
        <v>0</v>
      </c>
      <c r="IRM336" s="536">
        <f t="shared" si="5070"/>
        <v>0</v>
      </c>
      <c r="IRN336" s="536">
        <f t="shared" si="5070"/>
        <v>0</v>
      </c>
      <c r="IRO336" s="537"/>
      <c r="IRP336" s="538"/>
      <c r="IRQ336" s="402"/>
      <c r="IRR336" s="2"/>
      <c r="IRS336" s="536">
        <f t="shared" ref="IRS336:IRV336" si="5071">SUM(IRS334:IRS335)</f>
        <v>0</v>
      </c>
      <c r="IRT336" s="539">
        <f t="shared" si="5071"/>
        <v>0</v>
      </c>
      <c r="IRU336" s="536">
        <f t="shared" si="5071"/>
        <v>0</v>
      </c>
      <c r="IRV336" s="536">
        <f t="shared" si="5071"/>
        <v>0</v>
      </c>
      <c r="IRW336" s="537"/>
      <c r="IRX336" s="538"/>
      <c r="IRY336" s="402"/>
      <c r="IRZ336" s="2"/>
      <c r="ISA336" s="536">
        <f t="shared" ref="ISA336:ISD336" si="5072">SUM(ISA334:ISA335)</f>
        <v>0</v>
      </c>
      <c r="ISB336" s="539">
        <f t="shared" si="5072"/>
        <v>0</v>
      </c>
      <c r="ISC336" s="536">
        <f t="shared" si="5072"/>
        <v>0</v>
      </c>
      <c r="ISD336" s="536">
        <f t="shared" si="5072"/>
        <v>0</v>
      </c>
      <c r="ISE336" s="537"/>
      <c r="ISF336" s="538"/>
      <c r="ISG336" s="402"/>
      <c r="ISH336" s="2"/>
      <c r="ISI336" s="536">
        <f t="shared" ref="ISI336:ISL336" si="5073">SUM(ISI334:ISI335)</f>
        <v>0</v>
      </c>
      <c r="ISJ336" s="539">
        <f t="shared" si="5073"/>
        <v>0</v>
      </c>
      <c r="ISK336" s="536">
        <f t="shared" si="5073"/>
        <v>0</v>
      </c>
      <c r="ISL336" s="536">
        <f t="shared" si="5073"/>
        <v>0</v>
      </c>
      <c r="ISM336" s="537"/>
      <c r="ISN336" s="538"/>
      <c r="ISO336" s="402"/>
      <c r="ISP336" s="2"/>
      <c r="ISQ336" s="536">
        <f t="shared" ref="ISQ336:IST336" si="5074">SUM(ISQ334:ISQ335)</f>
        <v>0</v>
      </c>
      <c r="ISR336" s="539">
        <f t="shared" si="5074"/>
        <v>0</v>
      </c>
      <c r="ISS336" s="536">
        <f t="shared" si="5074"/>
        <v>0</v>
      </c>
      <c r="IST336" s="536">
        <f t="shared" si="5074"/>
        <v>0</v>
      </c>
      <c r="ISU336" s="537"/>
      <c r="ISV336" s="538"/>
      <c r="ISW336" s="402"/>
      <c r="ISX336" s="2"/>
      <c r="ISY336" s="536">
        <f t="shared" ref="ISY336:ITB336" si="5075">SUM(ISY334:ISY335)</f>
        <v>0</v>
      </c>
      <c r="ISZ336" s="539">
        <f t="shared" si="5075"/>
        <v>0</v>
      </c>
      <c r="ITA336" s="536">
        <f t="shared" si="5075"/>
        <v>0</v>
      </c>
      <c r="ITB336" s="536">
        <f t="shared" si="5075"/>
        <v>0</v>
      </c>
      <c r="ITC336" s="537"/>
      <c r="ITD336" s="538"/>
      <c r="ITE336" s="402"/>
      <c r="ITF336" s="2"/>
      <c r="ITG336" s="536">
        <f t="shared" ref="ITG336:ITJ336" si="5076">SUM(ITG334:ITG335)</f>
        <v>0</v>
      </c>
      <c r="ITH336" s="539">
        <f t="shared" si="5076"/>
        <v>0</v>
      </c>
      <c r="ITI336" s="536">
        <f t="shared" si="5076"/>
        <v>0</v>
      </c>
      <c r="ITJ336" s="536">
        <f t="shared" si="5076"/>
        <v>0</v>
      </c>
      <c r="ITK336" s="537"/>
      <c r="ITL336" s="538"/>
      <c r="ITM336" s="402"/>
      <c r="ITN336" s="2"/>
      <c r="ITO336" s="536">
        <f t="shared" ref="ITO336:ITR336" si="5077">SUM(ITO334:ITO335)</f>
        <v>0</v>
      </c>
      <c r="ITP336" s="539">
        <f t="shared" si="5077"/>
        <v>0</v>
      </c>
      <c r="ITQ336" s="536">
        <f t="shared" si="5077"/>
        <v>0</v>
      </c>
      <c r="ITR336" s="536">
        <f t="shared" si="5077"/>
        <v>0</v>
      </c>
      <c r="ITS336" s="537"/>
      <c r="ITT336" s="538"/>
      <c r="ITU336" s="402"/>
      <c r="ITV336" s="2"/>
      <c r="ITW336" s="536">
        <f t="shared" ref="ITW336:ITZ336" si="5078">SUM(ITW334:ITW335)</f>
        <v>0</v>
      </c>
      <c r="ITX336" s="539">
        <f t="shared" si="5078"/>
        <v>0</v>
      </c>
      <c r="ITY336" s="536">
        <f t="shared" si="5078"/>
        <v>0</v>
      </c>
      <c r="ITZ336" s="536">
        <f t="shared" si="5078"/>
        <v>0</v>
      </c>
      <c r="IUA336" s="537"/>
      <c r="IUB336" s="538"/>
      <c r="IUC336" s="402"/>
      <c r="IUD336" s="2"/>
      <c r="IUE336" s="536">
        <f t="shared" ref="IUE336:IUH336" si="5079">SUM(IUE334:IUE335)</f>
        <v>0</v>
      </c>
      <c r="IUF336" s="539">
        <f t="shared" si="5079"/>
        <v>0</v>
      </c>
      <c r="IUG336" s="536">
        <f t="shared" si="5079"/>
        <v>0</v>
      </c>
      <c r="IUH336" s="536">
        <f t="shared" si="5079"/>
        <v>0</v>
      </c>
      <c r="IUI336" s="537"/>
      <c r="IUJ336" s="538"/>
      <c r="IUK336" s="402"/>
      <c r="IUL336" s="2"/>
      <c r="IUM336" s="536">
        <f t="shared" ref="IUM336:IUP336" si="5080">SUM(IUM334:IUM335)</f>
        <v>0</v>
      </c>
      <c r="IUN336" s="539">
        <f t="shared" si="5080"/>
        <v>0</v>
      </c>
      <c r="IUO336" s="536">
        <f t="shared" si="5080"/>
        <v>0</v>
      </c>
      <c r="IUP336" s="536">
        <f t="shared" si="5080"/>
        <v>0</v>
      </c>
      <c r="IUQ336" s="537"/>
      <c r="IUR336" s="538"/>
      <c r="IUS336" s="402"/>
      <c r="IUT336" s="2"/>
      <c r="IUU336" s="536">
        <f t="shared" ref="IUU336:IUX336" si="5081">SUM(IUU334:IUU335)</f>
        <v>0</v>
      </c>
      <c r="IUV336" s="539">
        <f t="shared" si="5081"/>
        <v>0</v>
      </c>
      <c r="IUW336" s="536">
        <f t="shared" si="5081"/>
        <v>0</v>
      </c>
      <c r="IUX336" s="536">
        <f t="shared" si="5081"/>
        <v>0</v>
      </c>
      <c r="IUY336" s="537"/>
      <c r="IUZ336" s="538"/>
      <c r="IVA336" s="402"/>
      <c r="IVB336" s="2"/>
      <c r="IVC336" s="536">
        <f t="shared" ref="IVC336:IVF336" si="5082">SUM(IVC334:IVC335)</f>
        <v>0</v>
      </c>
      <c r="IVD336" s="539">
        <f t="shared" si="5082"/>
        <v>0</v>
      </c>
      <c r="IVE336" s="536">
        <f t="shared" si="5082"/>
        <v>0</v>
      </c>
      <c r="IVF336" s="536">
        <f t="shared" si="5082"/>
        <v>0</v>
      </c>
      <c r="IVG336" s="537"/>
      <c r="IVH336" s="538"/>
      <c r="IVI336" s="402"/>
      <c r="IVJ336" s="2"/>
      <c r="IVK336" s="536">
        <f t="shared" ref="IVK336:IVN336" si="5083">SUM(IVK334:IVK335)</f>
        <v>0</v>
      </c>
      <c r="IVL336" s="539">
        <f t="shared" si="5083"/>
        <v>0</v>
      </c>
      <c r="IVM336" s="536">
        <f t="shared" si="5083"/>
        <v>0</v>
      </c>
      <c r="IVN336" s="536">
        <f t="shared" si="5083"/>
        <v>0</v>
      </c>
      <c r="IVO336" s="537"/>
      <c r="IVP336" s="538"/>
      <c r="IVQ336" s="402"/>
      <c r="IVR336" s="2"/>
      <c r="IVS336" s="536">
        <f t="shared" ref="IVS336:IVV336" si="5084">SUM(IVS334:IVS335)</f>
        <v>0</v>
      </c>
      <c r="IVT336" s="539">
        <f t="shared" si="5084"/>
        <v>0</v>
      </c>
      <c r="IVU336" s="536">
        <f t="shared" si="5084"/>
        <v>0</v>
      </c>
      <c r="IVV336" s="536">
        <f t="shared" si="5084"/>
        <v>0</v>
      </c>
      <c r="IVW336" s="537"/>
      <c r="IVX336" s="538"/>
      <c r="IVY336" s="402"/>
      <c r="IVZ336" s="2"/>
      <c r="IWA336" s="536">
        <f t="shared" ref="IWA336:IWD336" si="5085">SUM(IWA334:IWA335)</f>
        <v>0</v>
      </c>
      <c r="IWB336" s="539">
        <f t="shared" si="5085"/>
        <v>0</v>
      </c>
      <c r="IWC336" s="536">
        <f t="shared" si="5085"/>
        <v>0</v>
      </c>
      <c r="IWD336" s="536">
        <f t="shared" si="5085"/>
        <v>0</v>
      </c>
      <c r="IWE336" s="537"/>
      <c r="IWF336" s="538"/>
      <c r="IWG336" s="402"/>
      <c r="IWH336" s="2"/>
      <c r="IWI336" s="536">
        <f t="shared" ref="IWI336:IWL336" si="5086">SUM(IWI334:IWI335)</f>
        <v>0</v>
      </c>
      <c r="IWJ336" s="539">
        <f t="shared" si="5086"/>
        <v>0</v>
      </c>
      <c r="IWK336" s="536">
        <f t="shared" si="5086"/>
        <v>0</v>
      </c>
      <c r="IWL336" s="536">
        <f t="shared" si="5086"/>
        <v>0</v>
      </c>
      <c r="IWM336" s="537"/>
      <c r="IWN336" s="538"/>
      <c r="IWO336" s="402"/>
      <c r="IWP336" s="2"/>
      <c r="IWQ336" s="536">
        <f t="shared" ref="IWQ336:IWT336" si="5087">SUM(IWQ334:IWQ335)</f>
        <v>0</v>
      </c>
      <c r="IWR336" s="539">
        <f t="shared" si="5087"/>
        <v>0</v>
      </c>
      <c r="IWS336" s="536">
        <f t="shared" si="5087"/>
        <v>0</v>
      </c>
      <c r="IWT336" s="536">
        <f t="shared" si="5087"/>
        <v>0</v>
      </c>
      <c r="IWU336" s="537"/>
      <c r="IWV336" s="538"/>
      <c r="IWW336" s="402"/>
      <c r="IWX336" s="2"/>
      <c r="IWY336" s="536">
        <f t="shared" ref="IWY336:IXB336" si="5088">SUM(IWY334:IWY335)</f>
        <v>0</v>
      </c>
      <c r="IWZ336" s="539">
        <f t="shared" si="5088"/>
        <v>0</v>
      </c>
      <c r="IXA336" s="536">
        <f t="shared" si="5088"/>
        <v>0</v>
      </c>
      <c r="IXB336" s="536">
        <f t="shared" si="5088"/>
        <v>0</v>
      </c>
      <c r="IXC336" s="537"/>
      <c r="IXD336" s="538"/>
      <c r="IXE336" s="402"/>
      <c r="IXF336" s="2"/>
      <c r="IXG336" s="536">
        <f t="shared" ref="IXG336:IXJ336" si="5089">SUM(IXG334:IXG335)</f>
        <v>0</v>
      </c>
      <c r="IXH336" s="539">
        <f t="shared" si="5089"/>
        <v>0</v>
      </c>
      <c r="IXI336" s="536">
        <f t="shared" si="5089"/>
        <v>0</v>
      </c>
      <c r="IXJ336" s="536">
        <f t="shared" si="5089"/>
        <v>0</v>
      </c>
      <c r="IXK336" s="537"/>
      <c r="IXL336" s="538"/>
      <c r="IXM336" s="402"/>
      <c r="IXN336" s="2"/>
      <c r="IXO336" s="536">
        <f t="shared" ref="IXO336:IXR336" si="5090">SUM(IXO334:IXO335)</f>
        <v>0</v>
      </c>
      <c r="IXP336" s="539">
        <f t="shared" si="5090"/>
        <v>0</v>
      </c>
      <c r="IXQ336" s="536">
        <f t="shared" si="5090"/>
        <v>0</v>
      </c>
      <c r="IXR336" s="536">
        <f t="shared" si="5090"/>
        <v>0</v>
      </c>
      <c r="IXS336" s="537"/>
      <c r="IXT336" s="538"/>
      <c r="IXU336" s="402"/>
      <c r="IXV336" s="2"/>
      <c r="IXW336" s="536">
        <f t="shared" ref="IXW336:IXZ336" si="5091">SUM(IXW334:IXW335)</f>
        <v>0</v>
      </c>
      <c r="IXX336" s="539">
        <f t="shared" si="5091"/>
        <v>0</v>
      </c>
      <c r="IXY336" s="536">
        <f t="shared" si="5091"/>
        <v>0</v>
      </c>
      <c r="IXZ336" s="536">
        <f t="shared" si="5091"/>
        <v>0</v>
      </c>
      <c r="IYA336" s="537"/>
      <c r="IYB336" s="538"/>
      <c r="IYC336" s="402"/>
      <c r="IYD336" s="2"/>
      <c r="IYE336" s="536">
        <f t="shared" ref="IYE336:IYH336" si="5092">SUM(IYE334:IYE335)</f>
        <v>0</v>
      </c>
      <c r="IYF336" s="539">
        <f t="shared" si="5092"/>
        <v>0</v>
      </c>
      <c r="IYG336" s="536">
        <f t="shared" si="5092"/>
        <v>0</v>
      </c>
      <c r="IYH336" s="536">
        <f t="shared" si="5092"/>
        <v>0</v>
      </c>
      <c r="IYI336" s="537"/>
      <c r="IYJ336" s="538"/>
      <c r="IYK336" s="402"/>
      <c r="IYL336" s="2"/>
      <c r="IYM336" s="536">
        <f t="shared" ref="IYM336:IYP336" si="5093">SUM(IYM334:IYM335)</f>
        <v>0</v>
      </c>
      <c r="IYN336" s="539">
        <f t="shared" si="5093"/>
        <v>0</v>
      </c>
      <c r="IYO336" s="536">
        <f t="shared" si="5093"/>
        <v>0</v>
      </c>
      <c r="IYP336" s="536">
        <f t="shared" si="5093"/>
        <v>0</v>
      </c>
      <c r="IYQ336" s="537"/>
      <c r="IYR336" s="538"/>
      <c r="IYS336" s="402"/>
      <c r="IYT336" s="2"/>
      <c r="IYU336" s="536">
        <f t="shared" ref="IYU336:IYX336" si="5094">SUM(IYU334:IYU335)</f>
        <v>0</v>
      </c>
      <c r="IYV336" s="539">
        <f t="shared" si="5094"/>
        <v>0</v>
      </c>
      <c r="IYW336" s="536">
        <f t="shared" si="5094"/>
        <v>0</v>
      </c>
      <c r="IYX336" s="536">
        <f t="shared" si="5094"/>
        <v>0</v>
      </c>
      <c r="IYY336" s="537"/>
      <c r="IYZ336" s="538"/>
      <c r="IZA336" s="402"/>
      <c r="IZB336" s="2"/>
      <c r="IZC336" s="536">
        <f t="shared" ref="IZC336:IZF336" si="5095">SUM(IZC334:IZC335)</f>
        <v>0</v>
      </c>
      <c r="IZD336" s="539">
        <f t="shared" si="5095"/>
        <v>0</v>
      </c>
      <c r="IZE336" s="536">
        <f t="shared" si="5095"/>
        <v>0</v>
      </c>
      <c r="IZF336" s="536">
        <f t="shared" si="5095"/>
        <v>0</v>
      </c>
      <c r="IZG336" s="537"/>
      <c r="IZH336" s="538"/>
      <c r="IZI336" s="402"/>
      <c r="IZJ336" s="2"/>
      <c r="IZK336" s="536">
        <f t="shared" ref="IZK336:IZN336" si="5096">SUM(IZK334:IZK335)</f>
        <v>0</v>
      </c>
      <c r="IZL336" s="539">
        <f t="shared" si="5096"/>
        <v>0</v>
      </c>
      <c r="IZM336" s="536">
        <f t="shared" si="5096"/>
        <v>0</v>
      </c>
      <c r="IZN336" s="536">
        <f t="shared" si="5096"/>
        <v>0</v>
      </c>
      <c r="IZO336" s="537"/>
      <c r="IZP336" s="538"/>
      <c r="IZQ336" s="402"/>
      <c r="IZR336" s="2"/>
      <c r="IZS336" s="536">
        <f t="shared" ref="IZS336:IZV336" si="5097">SUM(IZS334:IZS335)</f>
        <v>0</v>
      </c>
      <c r="IZT336" s="539">
        <f t="shared" si="5097"/>
        <v>0</v>
      </c>
      <c r="IZU336" s="536">
        <f t="shared" si="5097"/>
        <v>0</v>
      </c>
      <c r="IZV336" s="536">
        <f t="shared" si="5097"/>
        <v>0</v>
      </c>
      <c r="IZW336" s="537"/>
      <c r="IZX336" s="538"/>
      <c r="IZY336" s="402"/>
      <c r="IZZ336" s="2"/>
      <c r="JAA336" s="536">
        <f t="shared" ref="JAA336:JAD336" si="5098">SUM(JAA334:JAA335)</f>
        <v>0</v>
      </c>
      <c r="JAB336" s="539">
        <f t="shared" si="5098"/>
        <v>0</v>
      </c>
      <c r="JAC336" s="536">
        <f t="shared" si="5098"/>
        <v>0</v>
      </c>
      <c r="JAD336" s="536">
        <f t="shared" si="5098"/>
        <v>0</v>
      </c>
      <c r="JAE336" s="537"/>
      <c r="JAF336" s="538"/>
      <c r="JAG336" s="402"/>
      <c r="JAH336" s="2"/>
      <c r="JAI336" s="536">
        <f t="shared" ref="JAI336:JAL336" si="5099">SUM(JAI334:JAI335)</f>
        <v>0</v>
      </c>
      <c r="JAJ336" s="539">
        <f t="shared" si="5099"/>
        <v>0</v>
      </c>
      <c r="JAK336" s="536">
        <f t="shared" si="5099"/>
        <v>0</v>
      </c>
      <c r="JAL336" s="536">
        <f t="shared" si="5099"/>
        <v>0</v>
      </c>
      <c r="JAM336" s="537"/>
      <c r="JAN336" s="538"/>
      <c r="JAO336" s="402"/>
      <c r="JAP336" s="2"/>
      <c r="JAQ336" s="536">
        <f t="shared" ref="JAQ336:JAT336" si="5100">SUM(JAQ334:JAQ335)</f>
        <v>0</v>
      </c>
      <c r="JAR336" s="539">
        <f t="shared" si="5100"/>
        <v>0</v>
      </c>
      <c r="JAS336" s="536">
        <f t="shared" si="5100"/>
        <v>0</v>
      </c>
      <c r="JAT336" s="536">
        <f t="shared" si="5100"/>
        <v>0</v>
      </c>
      <c r="JAU336" s="537"/>
      <c r="JAV336" s="538"/>
      <c r="JAW336" s="402"/>
      <c r="JAX336" s="2"/>
      <c r="JAY336" s="536">
        <f t="shared" ref="JAY336:JBB336" si="5101">SUM(JAY334:JAY335)</f>
        <v>0</v>
      </c>
      <c r="JAZ336" s="539">
        <f t="shared" si="5101"/>
        <v>0</v>
      </c>
      <c r="JBA336" s="536">
        <f t="shared" si="5101"/>
        <v>0</v>
      </c>
      <c r="JBB336" s="536">
        <f t="shared" si="5101"/>
        <v>0</v>
      </c>
      <c r="JBC336" s="537"/>
      <c r="JBD336" s="538"/>
      <c r="JBE336" s="402"/>
      <c r="JBF336" s="2"/>
      <c r="JBG336" s="536">
        <f t="shared" ref="JBG336:JBJ336" si="5102">SUM(JBG334:JBG335)</f>
        <v>0</v>
      </c>
      <c r="JBH336" s="539">
        <f t="shared" si="5102"/>
        <v>0</v>
      </c>
      <c r="JBI336" s="536">
        <f t="shared" si="5102"/>
        <v>0</v>
      </c>
      <c r="JBJ336" s="536">
        <f t="shared" si="5102"/>
        <v>0</v>
      </c>
      <c r="JBK336" s="537"/>
      <c r="JBL336" s="538"/>
      <c r="JBM336" s="402"/>
      <c r="JBN336" s="2"/>
      <c r="JBO336" s="536">
        <f t="shared" ref="JBO336:JBR336" si="5103">SUM(JBO334:JBO335)</f>
        <v>0</v>
      </c>
      <c r="JBP336" s="539">
        <f t="shared" si="5103"/>
        <v>0</v>
      </c>
      <c r="JBQ336" s="536">
        <f t="shared" si="5103"/>
        <v>0</v>
      </c>
      <c r="JBR336" s="536">
        <f t="shared" si="5103"/>
        <v>0</v>
      </c>
      <c r="JBS336" s="537"/>
      <c r="JBT336" s="538"/>
      <c r="JBU336" s="402"/>
      <c r="JBV336" s="2"/>
      <c r="JBW336" s="536">
        <f t="shared" ref="JBW336:JBZ336" si="5104">SUM(JBW334:JBW335)</f>
        <v>0</v>
      </c>
      <c r="JBX336" s="539">
        <f t="shared" si="5104"/>
        <v>0</v>
      </c>
      <c r="JBY336" s="536">
        <f t="shared" si="5104"/>
        <v>0</v>
      </c>
      <c r="JBZ336" s="536">
        <f t="shared" si="5104"/>
        <v>0</v>
      </c>
      <c r="JCA336" s="537"/>
      <c r="JCB336" s="538"/>
      <c r="JCC336" s="402"/>
      <c r="JCD336" s="2"/>
      <c r="JCE336" s="536">
        <f t="shared" ref="JCE336:JCH336" si="5105">SUM(JCE334:JCE335)</f>
        <v>0</v>
      </c>
      <c r="JCF336" s="539">
        <f t="shared" si="5105"/>
        <v>0</v>
      </c>
      <c r="JCG336" s="536">
        <f t="shared" si="5105"/>
        <v>0</v>
      </c>
      <c r="JCH336" s="536">
        <f t="shared" si="5105"/>
        <v>0</v>
      </c>
      <c r="JCI336" s="537"/>
      <c r="JCJ336" s="538"/>
      <c r="JCK336" s="402"/>
      <c r="JCL336" s="2"/>
      <c r="JCM336" s="536">
        <f t="shared" ref="JCM336:JCP336" si="5106">SUM(JCM334:JCM335)</f>
        <v>0</v>
      </c>
      <c r="JCN336" s="539">
        <f t="shared" si="5106"/>
        <v>0</v>
      </c>
      <c r="JCO336" s="536">
        <f t="shared" si="5106"/>
        <v>0</v>
      </c>
      <c r="JCP336" s="536">
        <f t="shared" si="5106"/>
        <v>0</v>
      </c>
      <c r="JCQ336" s="537"/>
      <c r="JCR336" s="538"/>
      <c r="JCS336" s="402"/>
      <c r="JCT336" s="2"/>
      <c r="JCU336" s="536">
        <f t="shared" ref="JCU336:JCX336" si="5107">SUM(JCU334:JCU335)</f>
        <v>0</v>
      </c>
      <c r="JCV336" s="539">
        <f t="shared" si="5107"/>
        <v>0</v>
      </c>
      <c r="JCW336" s="536">
        <f t="shared" si="5107"/>
        <v>0</v>
      </c>
      <c r="JCX336" s="536">
        <f t="shared" si="5107"/>
        <v>0</v>
      </c>
      <c r="JCY336" s="537"/>
      <c r="JCZ336" s="538"/>
      <c r="JDA336" s="402"/>
      <c r="JDB336" s="2"/>
      <c r="JDC336" s="536">
        <f t="shared" ref="JDC336:JDF336" si="5108">SUM(JDC334:JDC335)</f>
        <v>0</v>
      </c>
      <c r="JDD336" s="539">
        <f t="shared" si="5108"/>
        <v>0</v>
      </c>
      <c r="JDE336" s="536">
        <f t="shared" si="5108"/>
        <v>0</v>
      </c>
      <c r="JDF336" s="536">
        <f t="shared" si="5108"/>
        <v>0</v>
      </c>
      <c r="JDG336" s="537"/>
      <c r="JDH336" s="538"/>
      <c r="JDI336" s="402"/>
      <c r="JDJ336" s="2"/>
      <c r="JDK336" s="536">
        <f t="shared" ref="JDK336:JDN336" si="5109">SUM(JDK334:JDK335)</f>
        <v>0</v>
      </c>
      <c r="JDL336" s="539">
        <f t="shared" si="5109"/>
        <v>0</v>
      </c>
      <c r="JDM336" s="536">
        <f t="shared" si="5109"/>
        <v>0</v>
      </c>
      <c r="JDN336" s="536">
        <f t="shared" si="5109"/>
        <v>0</v>
      </c>
      <c r="JDO336" s="537"/>
      <c r="JDP336" s="538"/>
      <c r="JDQ336" s="402"/>
      <c r="JDR336" s="2"/>
      <c r="JDS336" s="536">
        <f t="shared" ref="JDS336:JDV336" si="5110">SUM(JDS334:JDS335)</f>
        <v>0</v>
      </c>
      <c r="JDT336" s="539">
        <f t="shared" si="5110"/>
        <v>0</v>
      </c>
      <c r="JDU336" s="536">
        <f t="shared" si="5110"/>
        <v>0</v>
      </c>
      <c r="JDV336" s="536">
        <f t="shared" si="5110"/>
        <v>0</v>
      </c>
      <c r="JDW336" s="537"/>
      <c r="JDX336" s="538"/>
      <c r="JDY336" s="402"/>
      <c r="JDZ336" s="2"/>
      <c r="JEA336" s="536">
        <f t="shared" ref="JEA336:JED336" si="5111">SUM(JEA334:JEA335)</f>
        <v>0</v>
      </c>
      <c r="JEB336" s="539">
        <f t="shared" si="5111"/>
        <v>0</v>
      </c>
      <c r="JEC336" s="536">
        <f t="shared" si="5111"/>
        <v>0</v>
      </c>
      <c r="JED336" s="536">
        <f t="shared" si="5111"/>
        <v>0</v>
      </c>
      <c r="JEE336" s="537"/>
      <c r="JEF336" s="538"/>
      <c r="JEG336" s="402"/>
      <c r="JEH336" s="2"/>
      <c r="JEI336" s="536">
        <f t="shared" ref="JEI336:JEL336" si="5112">SUM(JEI334:JEI335)</f>
        <v>0</v>
      </c>
      <c r="JEJ336" s="539">
        <f t="shared" si="5112"/>
        <v>0</v>
      </c>
      <c r="JEK336" s="536">
        <f t="shared" si="5112"/>
        <v>0</v>
      </c>
      <c r="JEL336" s="536">
        <f t="shared" si="5112"/>
        <v>0</v>
      </c>
      <c r="JEM336" s="537"/>
      <c r="JEN336" s="538"/>
      <c r="JEO336" s="402"/>
      <c r="JEP336" s="2"/>
      <c r="JEQ336" s="536">
        <f t="shared" ref="JEQ336:JET336" si="5113">SUM(JEQ334:JEQ335)</f>
        <v>0</v>
      </c>
      <c r="JER336" s="539">
        <f t="shared" si="5113"/>
        <v>0</v>
      </c>
      <c r="JES336" s="536">
        <f t="shared" si="5113"/>
        <v>0</v>
      </c>
      <c r="JET336" s="536">
        <f t="shared" si="5113"/>
        <v>0</v>
      </c>
      <c r="JEU336" s="537"/>
      <c r="JEV336" s="538"/>
      <c r="JEW336" s="402"/>
      <c r="JEX336" s="2"/>
      <c r="JEY336" s="536">
        <f t="shared" ref="JEY336:JFB336" si="5114">SUM(JEY334:JEY335)</f>
        <v>0</v>
      </c>
      <c r="JEZ336" s="539">
        <f t="shared" si="5114"/>
        <v>0</v>
      </c>
      <c r="JFA336" s="536">
        <f t="shared" si="5114"/>
        <v>0</v>
      </c>
      <c r="JFB336" s="536">
        <f t="shared" si="5114"/>
        <v>0</v>
      </c>
      <c r="JFC336" s="537"/>
      <c r="JFD336" s="538"/>
      <c r="JFE336" s="402"/>
      <c r="JFF336" s="2"/>
      <c r="JFG336" s="536">
        <f t="shared" ref="JFG336:JFJ336" si="5115">SUM(JFG334:JFG335)</f>
        <v>0</v>
      </c>
      <c r="JFH336" s="539">
        <f t="shared" si="5115"/>
        <v>0</v>
      </c>
      <c r="JFI336" s="536">
        <f t="shared" si="5115"/>
        <v>0</v>
      </c>
      <c r="JFJ336" s="536">
        <f t="shared" si="5115"/>
        <v>0</v>
      </c>
      <c r="JFK336" s="537"/>
      <c r="JFL336" s="538"/>
      <c r="JFM336" s="402"/>
      <c r="JFN336" s="2"/>
      <c r="JFO336" s="536">
        <f t="shared" ref="JFO336:JFR336" si="5116">SUM(JFO334:JFO335)</f>
        <v>0</v>
      </c>
      <c r="JFP336" s="539">
        <f t="shared" si="5116"/>
        <v>0</v>
      </c>
      <c r="JFQ336" s="536">
        <f t="shared" si="5116"/>
        <v>0</v>
      </c>
      <c r="JFR336" s="536">
        <f t="shared" si="5116"/>
        <v>0</v>
      </c>
      <c r="JFS336" s="537"/>
      <c r="JFT336" s="538"/>
      <c r="JFU336" s="402"/>
      <c r="JFV336" s="2"/>
      <c r="JFW336" s="536">
        <f t="shared" ref="JFW336:JFZ336" si="5117">SUM(JFW334:JFW335)</f>
        <v>0</v>
      </c>
      <c r="JFX336" s="539">
        <f t="shared" si="5117"/>
        <v>0</v>
      </c>
      <c r="JFY336" s="536">
        <f t="shared" si="5117"/>
        <v>0</v>
      </c>
      <c r="JFZ336" s="536">
        <f t="shared" si="5117"/>
        <v>0</v>
      </c>
      <c r="JGA336" s="537"/>
      <c r="JGB336" s="538"/>
      <c r="JGC336" s="402"/>
      <c r="JGD336" s="2"/>
      <c r="JGE336" s="536">
        <f t="shared" ref="JGE336:JGH336" si="5118">SUM(JGE334:JGE335)</f>
        <v>0</v>
      </c>
      <c r="JGF336" s="539">
        <f t="shared" si="5118"/>
        <v>0</v>
      </c>
      <c r="JGG336" s="536">
        <f t="shared" si="5118"/>
        <v>0</v>
      </c>
      <c r="JGH336" s="536">
        <f t="shared" si="5118"/>
        <v>0</v>
      </c>
      <c r="JGI336" s="537"/>
      <c r="JGJ336" s="538"/>
      <c r="JGK336" s="402"/>
      <c r="JGL336" s="2"/>
      <c r="JGM336" s="536">
        <f t="shared" ref="JGM336:JGP336" si="5119">SUM(JGM334:JGM335)</f>
        <v>0</v>
      </c>
      <c r="JGN336" s="539">
        <f t="shared" si="5119"/>
        <v>0</v>
      </c>
      <c r="JGO336" s="536">
        <f t="shared" si="5119"/>
        <v>0</v>
      </c>
      <c r="JGP336" s="536">
        <f t="shared" si="5119"/>
        <v>0</v>
      </c>
      <c r="JGQ336" s="537"/>
      <c r="JGR336" s="538"/>
      <c r="JGS336" s="402"/>
      <c r="JGT336" s="2"/>
      <c r="JGU336" s="536">
        <f t="shared" ref="JGU336:JGX336" si="5120">SUM(JGU334:JGU335)</f>
        <v>0</v>
      </c>
      <c r="JGV336" s="539">
        <f t="shared" si="5120"/>
        <v>0</v>
      </c>
      <c r="JGW336" s="536">
        <f t="shared" si="5120"/>
        <v>0</v>
      </c>
      <c r="JGX336" s="536">
        <f t="shared" si="5120"/>
        <v>0</v>
      </c>
      <c r="JGY336" s="537"/>
      <c r="JGZ336" s="538"/>
      <c r="JHA336" s="402"/>
      <c r="JHB336" s="2"/>
      <c r="JHC336" s="536">
        <f t="shared" ref="JHC336:JHF336" si="5121">SUM(JHC334:JHC335)</f>
        <v>0</v>
      </c>
      <c r="JHD336" s="539">
        <f t="shared" si="5121"/>
        <v>0</v>
      </c>
      <c r="JHE336" s="536">
        <f t="shared" si="5121"/>
        <v>0</v>
      </c>
      <c r="JHF336" s="536">
        <f t="shared" si="5121"/>
        <v>0</v>
      </c>
      <c r="JHG336" s="537"/>
      <c r="JHH336" s="538"/>
      <c r="JHI336" s="402"/>
      <c r="JHJ336" s="2"/>
      <c r="JHK336" s="536">
        <f t="shared" ref="JHK336:JHN336" si="5122">SUM(JHK334:JHK335)</f>
        <v>0</v>
      </c>
      <c r="JHL336" s="539">
        <f t="shared" si="5122"/>
        <v>0</v>
      </c>
      <c r="JHM336" s="536">
        <f t="shared" si="5122"/>
        <v>0</v>
      </c>
      <c r="JHN336" s="536">
        <f t="shared" si="5122"/>
        <v>0</v>
      </c>
      <c r="JHO336" s="537"/>
      <c r="JHP336" s="538"/>
      <c r="JHQ336" s="402"/>
      <c r="JHR336" s="2"/>
      <c r="JHS336" s="536">
        <f t="shared" ref="JHS336:JHV336" si="5123">SUM(JHS334:JHS335)</f>
        <v>0</v>
      </c>
      <c r="JHT336" s="539">
        <f t="shared" si="5123"/>
        <v>0</v>
      </c>
      <c r="JHU336" s="536">
        <f t="shared" si="5123"/>
        <v>0</v>
      </c>
      <c r="JHV336" s="536">
        <f t="shared" si="5123"/>
        <v>0</v>
      </c>
      <c r="JHW336" s="537"/>
      <c r="JHX336" s="538"/>
      <c r="JHY336" s="402"/>
      <c r="JHZ336" s="2"/>
      <c r="JIA336" s="536">
        <f t="shared" ref="JIA336:JID336" si="5124">SUM(JIA334:JIA335)</f>
        <v>0</v>
      </c>
      <c r="JIB336" s="539">
        <f t="shared" si="5124"/>
        <v>0</v>
      </c>
      <c r="JIC336" s="536">
        <f t="shared" si="5124"/>
        <v>0</v>
      </c>
      <c r="JID336" s="536">
        <f t="shared" si="5124"/>
        <v>0</v>
      </c>
      <c r="JIE336" s="537"/>
      <c r="JIF336" s="538"/>
      <c r="JIG336" s="402"/>
      <c r="JIH336" s="2"/>
      <c r="JII336" s="536">
        <f t="shared" ref="JII336:JIL336" si="5125">SUM(JII334:JII335)</f>
        <v>0</v>
      </c>
      <c r="JIJ336" s="539">
        <f t="shared" si="5125"/>
        <v>0</v>
      </c>
      <c r="JIK336" s="536">
        <f t="shared" si="5125"/>
        <v>0</v>
      </c>
      <c r="JIL336" s="536">
        <f t="shared" si="5125"/>
        <v>0</v>
      </c>
      <c r="JIM336" s="537"/>
      <c r="JIN336" s="538"/>
      <c r="JIO336" s="402"/>
      <c r="JIP336" s="2"/>
      <c r="JIQ336" s="536">
        <f t="shared" ref="JIQ336:JIT336" si="5126">SUM(JIQ334:JIQ335)</f>
        <v>0</v>
      </c>
      <c r="JIR336" s="539">
        <f t="shared" si="5126"/>
        <v>0</v>
      </c>
      <c r="JIS336" s="536">
        <f t="shared" si="5126"/>
        <v>0</v>
      </c>
      <c r="JIT336" s="536">
        <f t="shared" si="5126"/>
        <v>0</v>
      </c>
      <c r="JIU336" s="537"/>
      <c r="JIV336" s="538"/>
      <c r="JIW336" s="402"/>
      <c r="JIX336" s="2"/>
      <c r="JIY336" s="536">
        <f t="shared" ref="JIY336:JJB336" si="5127">SUM(JIY334:JIY335)</f>
        <v>0</v>
      </c>
      <c r="JIZ336" s="539">
        <f t="shared" si="5127"/>
        <v>0</v>
      </c>
      <c r="JJA336" s="536">
        <f t="shared" si="5127"/>
        <v>0</v>
      </c>
      <c r="JJB336" s="536">
        <f t="shared" si="5127"/>
        <v>0</v>
      </c>
      <c r="JJC336" s="537"/>
      <c r="JJD336" s="538"/>
      <c r="JJE336" s="402"/>
      <c r="JJF336" s="2"/>
      <c r="JJG336" s="536">
        <f t="shared" ref="JJG336:JJJ336" si="5128">SUM(JJG334:JJG335)</f>
        <v>0</v>
      </c>
      <c r="JJH336" s="539">
        <f t="shared" si="5128"/>
        <v>0</v>
      </c>
      <c r="JJI336" s="536">
        <f t="shared" si="5128"/>
        <v>0</v>
      </c>
      <c r="JJJ336" s="536">
        <f t="shared" si="5128"/>
        <v>0</v>
      </c>
      <c r="JJK336" s="537"/>
      <c r="JJL336" s="538"/>
      <c r="JJM336" s="402"/>
      <c r="JJN336" s="2"/>
      <c r="JJO336" s="536">
        <f t="shared" ref="JJO336:JJR336" si="5129">SUM(JJO334:JJO335)</f>
        <v>0</v>
      </c>
      <c r="JJP336" s="539">
        <f t="shared" si="5129"/>
        <v>0</v>
      </c>
      <c r="JJQ336" s="536">
        <f t="shared" si="5129"/>
        <v>0</v>
      </c>
      <c r="JJR336" s="536">
        <f t="shared" si="5129"/>
        <v>0</v>
      </c>
      <c r="JJS336" s="537"/>
      <c r="JJT336" s="538"/>
      <c r="JJU336" s="402"/>
      <c r="JJV336" s="2"/>
      <c r="JJW336" s="536">
        <f t="shared" ref="JJW336:JJZ336" si="5130">SUM(JJW334:JJW335)</f>
        <v>0</v>
      </c>
      <c r="JJX336" s="539">
        <f t="shared" si="5130"/>
        <v>0</v>
      </c>
      <c r="JJY336" s="536">
        <f t="shared" si="5130"/>
        <v>0</v>
      </c>
      <c r="JJZ336" s="536">
        <f t="shared" si="5130"/>
        <v>0</v>
      </c>
      <c r="JKA336" s="537"/>
      <c r="JKB336" s="538"/>
      <c r="JKC336" s="402"/>
      <c r="JKD336" s="2"/>
      <c r="JKE336" s="536">
        <f t="shared" ref="JKE336:JKH336" si="5131">SUM(JKE334:JKE335)</f>
        <v>0</v>
      </c>
      <c r="JKF336" s="539">
        <f t="shared" si="5131"/>
        <v>0</v>
      </c>
      <c r="JKG336" s="536">
        <f t="shared" si="5131"/>
        <v>0</v>
      </c>
      <c r="JKH336" s="536">
        <f t="shared" si="5131"/>
        <v>0</v>
      </c>
      <c r="JKI336" s="537"/>
      <c r="JKJ336" s="538"/>
      <c r="JKK336" s="402"/>
      <c r="JKL336" s="2"/>
      <c r="JKM336" s="536">
        <f t="shared" ref="JKM336:JKP336" si="5132">SUM(JKM334:JKM335)</f>
        <v>0</v>
      </c>
      <c r="JKN336" s="539">
        <f t="shared" si="5132"/>
        <v>0</v>
      </c>
      <c r="JKO336" s="536">
        <f t="shared" si="5132"/>
        <v>0</v>
      </c>
      <c r="JKP336" s="536">
        <f t="shared" si="5132"/>
        <v>0</v>
      </c>
      <c r="JKQ336" s="537"/>
      <c r="JKR336" s="538"/>
      <c r="JKS336" s="402"/>
      <c r="JKT336" s="2"/>
      <c r="JKU336" s="536">
        <f t="shared" ref="JKU336:JKX336" si="5133">SUM(JKU334:JKU335)</f>
        <v>0</v>
      </c>
      <c r="JKV336" s="539">
        <f t="shared" si="5133"/>
        <v>0</v>
      </c>
      <c r="JKW336" s="536">
        <f t="shared" si="5133"/>
        <v>0</v>
      </c>
      <c r="JKX336" s="536">
        <f t="shared" si="5133"/>
        <v>0</v>
      </c>
      <c r="JKY336" s="537"/>
      <c r="JKZ336" s="538"/>
      <c r="JLA336" s="402"/>
      <c r="JLB336" s="2"/>
      <c r="JLC336" s="536">
        <f t="shared" ref="JLC336:JLF336" si="5134">SUM(JLC334:JLC335)</f>
        <v>0</v>
      </c>
      <c r="JLD336" s="539">
        <f t="shared" si="5134"/>
        <v>0</v>
      </c>
      <c r="JLE336" s="536">
        <f t="shared" si="5134"/>
        <v>0</v>
      </c>
      <c r="JLF336" s="536">
        <f t="shared" si="5134"/>
        <v>0</v>
      </c>
      <c r="JLG336" s="537"/>
      <c r="JLH336" s="538"/>
      <c r="JLI336" s="402"/>
      <c r="JLJ336" s="2"/>
      <c r="JLK336" s="536">
        <f t="shared" ref="JLK336:JLN336" si="5135">SUM(JLK334:JLK335)</f>
        <v>0</v>
      </c>
      <c r="JLL336" s="539">
        <f t="shared" si="5135"/>
        <v>0</v>
      </c>
      <c r="JLM336" s="536">
        <f t="shared" si="5135"/>
        <v>0</v>
      </c>
      <c r="JLN336" s="536">
        <f t="shared" si="5135"/>
        <v>0</v>
      </c>
      <c r="JLO336" s="537"/>
      <c r="JLP336" s="538"/>
      <c r="JLQ336" s="402"/>
      <c r="JLR336" s="2"/>
      <c r="JLS336" s="536">
        <f t="shared" ref="JLS336:JLV336" si="5136">SUM(JLS334:JLS335)</f>
        <v>0</v>
      </c>
      <c r="JLT336" s="539">
        <f t="shared" si="5136"/>
        <v>0</v>
      </c>
      <c r="JLU336" s="536">
        <f t="shared" si="5136"/>
        <v>0</v>
      </c>
      <c r="JLV336" s="536">
        <f t="shared" si="5136"/>
        <v>0</v>
      </c>
      <c r="JLW336" s="537"/>
      <c r="JLX336" s="538"/>
      <c r="JLY336" s="402"/>
      <c r="JLZ336" s="2"/>
      <c r="JMA336" s="536">
        <f t="shared" ref="JMA336:JMD336" si="5137">SUM(JMA334:JMA335)</f>
        <v>0</v>
      </c>
      <c r="JMB336" s="539">
        <f t="shared" si="5137"/>
        <v>0</v>
      </c>
      <c r="JMC336" s="536">
        <f t="shared" si="5137"/>
        <v>0</v>
      </c>
      <c r="JMD336" s="536">
        <f t="shared" si="5137"/>
        <v>0</v>
      </c>
      <c r="JME336" s="537"/>
      <c r="JMF336" s="538"/>
      <c r="JMG336" s="402"/>
      <c r="JMH336" s="2"/>
      <c r="JMI336" s="536">
        <f t="shared" ref="JMI336:JML336" si="5138">SUM(JMI334:JMI335)</f>
        <v>0</v>
      </c>
      <c r="JMJ336" s="539">
        <f t="shared" si="5138"/>
        <v>0</v>
      </c>
      <c r="JMK336" s="536">
        <f t="shared" si="5138"/>
        <v>0</v>
      </c>
      <c r="JML336" s="536">
        <f t="shared" si="5138"/>
        <v>0</v>
      </c>
      <c r="JMM336" s="537"/>
      <c r="JMN336" s="538"/>
      <c r="JMO336" s="402"/>
      <c r="JMP336" s="2"/>
      <c r="JMQ336" s="536">
        <f t="shared" ref="JMQ336:JMT336" si="5139">SUM(JMQ334:JMQ335)</f>
        <v>0</v>
      </c>
      <c r="JMR336" s="539">
        <f t="shared" si="5139"/>
        <v>0</v>
      </c>
      <c r="JMS336" s="536">
        <f t="shared" si="5139"/>
        <v>0</v>
      </c>
      <c r="JMT336" s="536">
        <f t="shared" si="5139"/>
        <v>0</v>
      </c>
      <c r="JMU336" s="537"/>
      <c r="JMV336" s="538"/>
      <c r="JMW336" s="402"/>
      <c r="JMX336" s="2"/>
      <c r="JMY336" s="536">
        <f t="shared" ref="JMY336:JNB336" si="5140">SUM(JMY334:JMY335)</f>
        <v>0</v>
      </c>
      <c r="JMZ336" s="539">
        <f t="shared" si="5140"/>
        <v>0</v>
      </c>
      <c r="JNA336" s="536">
        <f t="shared" si="5140"/>
        <v>0</v>
      </c>
      <c r="JNB336" s="536">
        <f t="shared" si="5140"/>
        <v>0</v>
      </c>
      <c r="JNC336" s="537"/>
      <c r="JND336" s="538"/>
      <c r="JNE336" s="402"/>
      <c r="JNF336" s="2"/>
      <c r="JNG336" s="536">
        <f t="shared" ref="JNG336:JNJ336" si="5141">SUM(JNG334:JNG335)</f>
        <v>0</v>
      </c>
      <c r="JNH336" s="539">
        <f t="shared" si="5141"/>
        <v>0</v>
      </c>
      <c r="JNI336" s="536">
        <f t="shared" si="5141"/>
        <v>0</v>
      </c>
      <c r="JNJ336" s="536">
        <f t="shared" si="5141"/>
        <v>0</v>
      </c>
      <c r="JNK336" s="537"/>
      <c r="JNL336" s="538"/>
      <c r="JNM336" s="402"/>
      <c r="JNN336" s="2"/>
      <c r="JNO336" s="536">
        <f t="shared" ref="JNO336:JNR336" si="5142">SUM(JNO334:JNO335)</f>
        <v>0</v>
      </c>
      <c r="JNP336" s="539">
        <f t="shared" si="5142"/>
        <v>0</v>
      </c>
      <c r="JNQ336" s="536">
        <f t="shared" si="5142"/>
        <v>0</v>
      </c>
      <c r="JNR336" s="536">
        <f t="shared" si="5142"/>
        <v>0</v>
      </c>
      <c r="JNS336" s="537"/>
      <c r="JNT336" s="538"/>
      <c r="JNU336" s="402"/>
      <c r="JNV336" s="2"/>
      <c r="JNW336" s="536">
        <f t="shared" ref="JNW336:JNZ336" si="5143">SUM(JNW334:JNW335)</f>
        <v>0</v>
      </c>
      <c r="JNX336" s="539">
        <f t="shared" si="5143"/>
        <v>0</v>
      </c>
      <c r="JNY336" s="536">
        <f t="shared" si="5143"/>
        <v>0</v>
      </c>
      <c r="JNZ336" s="536">
        <f t="shared" si="5143"/>
        <v>0</v>
      </c>
      <c r="JOA336" s="537"/>
      <c r="JOB336" s="538"/>
      <c r="JOC336" s="402"/>
      <c r="JOD336" s="2"/>
      <c r="JOE336" s="536">
        <f t="shared" ref="JOE336:JOH336" si="5144">SUM(JOE334:JOE335)</f>
        <v>0</v>
      </c>
      <c r="JOF336" s="539">
        <f t="shared" si="5144"/>
        <v>0</v>
      </c>
      <c r="JOG336" s="536">
        <f t="shared" si="5144"/>
        <v>0</v>
      </c>
      <c r="JOH336" s="536">
        <f t="shared" si="5144"/>
        <v>0</v>
      </c>
      <c r="JOI336" s="537"/>
      <c r="JOJ336" s="538"/>
      <c r="JOK336" s="402"/>
      <c r="JOL336" s="2"/>
      <c r="JOM336" s="536">
        <f t="shared" ref="JOM336:JOP336" si="5145">SUM(JOM334:JOM335)</f>
        <v>0</v>
      </c>
      <c r="JON336" s="539">
        <f t="shared" si="5145"/>
        <v>0</v>
      </c>
      <c r="JOO336" s="536">
        <f t="shared" si="5145"/>
        <v>0</v>
      </c>
      <c r="JOP336" s="536">
        <f t="shared" si="5145"/>
        <v>0</v>
      </c>
      <c r="JOQ336" s="537"/>
      <c r="JOR336" s="538"/>
      <c r="JOS336" s="402"/>
      <c r="JOT336" s="2"/>
      <c r="JOU336" s="536">
        <f t="shared" ref="JOU336:JOX336" si="5146">SUM(JOU334:JOU335)</f>
        <v>0</v>
      </c>
      <c r="JOV336" s="539">
        <f t="shared" si="5146"/>
        <v>0</v>
      </c>
      <c r="JOW336" s="536">
        <f t="shared" si="5146"/>
        <v>0</v>
      </c>
      <c r="JOX336" s="536">
        <f t="shared" si="5146"/>
        <v>0</v>
      </c>
      <c r="JOY336" s="537"/>
      <c r="JOZ336" s="538"/>
      <c r="JPA336" s="402"/>
      <c r="JPB336" s="2"/>
      <c r="JPC336" s="536">
        <f t="shared" ref="JPC336:JPF336" si="5147">SUM(JPC334:JPC335)</f>
        <v>0</v>
      </c>
      <c r="JPD336" s="539">
        <f t="shared" si="5147"/>
        <v>0</v>
      </c>
      <c r="JPE336" s="536">
        <f t="shared" si="5147"/>
        <v>0</v>
      </c>
      <c r="JPF336" s="536">
        <f t="shared" si="5147"/>
        <v>0</v>
      </c>
      <c r="JPG336" s="537"/>
      <c r="JPH336" s="538"/>
      <c r="JPI336" s="402"/>
      <c r="JPJ336" s="2"/>
      <c r="JPK336" s="536">
        <f t="shared" ref="JPK336:JPN336" si="5148">SUM(JPK334:JPK335)</f>
        <v>0</v>
      </c>
      <c r="JPL336" s="539">
        <f t="shared" si="5148"/>
        <v>0</v>
      </c>
      <c r="JPM336" s="536">
        <f t="shared" si="5148"/>
        <v>0</v>
      </c>
      <c r="JPN336" s="536">
        <f t="shared" si="5148"/>
        <v>0</v>
      </c>
      <c r="JPO336" s="537"/>
      <c r="JPP336" s="538"/>
      <c r="JPQ336" s="402"/>
      <c r="JPR336" s="2"/>
      <c r="JPS336" s="536">
        <f t="shared" ref="JPS336:JPV336" si="5149">SUM(JPS334:JPS335)</f>
        <v>0</v>
      </c>
      <c r="JPT336" s="539">
        <f t="shared" si="5149"/>
        <v>0</v>
      </c>
      <c r="JPU336" s="536">
        <f t="shared" si="5149"/>
        <v>0</v>
      </c>
      <c r="JPV336" s="536">
        <f t="shared" si="5149"/>
        <v>0</v>
      </c>
      <c r="JPW336" s="537"/>
      <c r="JPX336" s="538"/>
      <c r="JPY336" s="402"/>
      <c r="JPZ336" s="2"/>
      <c r="JQA336" s="536">
        <f t="shared" ref="JQA336:JQD336" si="5150">SUM(JQA334:JQA335)</f>
        <v>0</v>
      </c>
      <c r="JQB336" s="539">
        <f t="shared" si="5150"/>
        <v>0</v>
      </c>
      <c r="JQC336" s="536">
        <f t="shared" si="5150"/>
        <v>0</v>
      </c>
      <c r="JQD336" s="536">
        <f t="shared" si="5150"/>
        <v>0</v>
      </c>
      <c r="JQE336" s="537"/>
      <c r="JQF336" s="538"/>
      <c r="JQG336" s="402"/>
      <c r="JQH336" s="2"/>
      <c r="JQI336" s="536">
        <f t="shared" ref="JQI336:JQL336" si="5151">SUM(JQI334:JQI335)</f>
        <v>0</v>
      </c>
      <c r="JQJ336" s="539">
        <f t="shared" si="5151"/>
        <v>0</v>
      </c>
      <c r="JQK336" s="536">
        <f t="shared" si="5151"/>
        <v>0</v>
      </c>
      <c r="JQL336" s="536">
        <f t="shared" si="5151"/>
        <v>0</v>
      </c>
      <c r="JQM336" s="537"/>
      <c r="JQN336" s="538"/>
      <c r="JQO336" s="402"/>
      <c r="JQP336" s="2"/>
      <c r="JQQ336" s="536">
        <f t="shared" ref="JQQ336:JQT336" si="5152">SUM(JQQ334:JQQ335)</f>
        <v>0</v>
      </c>
      <c r="JQR336" s="539">
        <f t="shared" si="5152"/>
        <v>0</v>
      </c>
      <c r="JQS336" s="536">
        <f t="shared" si="5152"/>
        <v>0</v>
      </c>
      <c r="JQT336" s="536">
        <f t="shared" si="5152"/>
        <v>0</v>
      </c>
      <c r="JQU336" s="537"/>
      <c r="JQV336" s="538"/>
      <c r="JQW336" s="402"/>
      <c r="JQX336" s="2"/>
      <c r="JQY336" s="536">
        <f t="shared" ref="JQY336:JRB336" si="5153">SUM(JQY334:JQY335)</f>
        <v>0</v>
      </c>
      <c r="JQZ336" s="539">
        <f t="shared" si="5153"/>
        <v>0</v>
      </c>
      <c r="JRA336" s="536">
        <f t="shared" si="5153"/>
        <v>0</v>
      </c>
      <c r="JRB336" s="536">
        <f t="shared" si="5153"/>
        <v>0</v>
      </c>
      <c r="JRC336" s="537"/>
      <c r="JRD336" s="538"/>
      <c r="JRE336" s="402"/>
      <c r="JRF336" s="2"/>
      <c r="JRG336" s="536">
        <f t="shared" ref="JRG336:JRJ336" si="5154">SUM(JRG334:JRG335)</f>
        <v>0</v>
      </c>
      <c r="JRH336" s="539">
        <f t="shared" si="5154"/>
        <v>0</v>
      </c>
      <c r="JRI336" s="536">
        <f t="shared" si="5154"/>
        <v>0</v>
      </c>
      <c r="JRJ336" s="536">
        <f t="shared" si="5154"/>
        <v>0</v>
      </c>
      <c r="JRK336" s="537"/>
      <c r="JRL336" s="538"/>
      <c r="JRM336" s="402"/>
      <c r="JRN336" s="2"/>
      <c r="JRO336" s="536">
        <f t="shared" ref="JRO336:JRR336" si="5155">SUM(JRO334:JRO335)</f>
        <v>0</v>
      </c>
      <c r="JRP336" s="539">
        <f t="shared" si="5155"/>
        <v>0</v>
      </c>
      <c r="JRQ336" s="536">
        <f t="shared" si="5155"/>
        <v>0</v>
      </c>
      <c r="JRR336" s="536">
        <f t="shared" si="5155"/>
        <v>0</v>
      </c>
      <c r="JRS336" s="537"/>
      <c r="JRT336" s="538"/>
      <c r="JRU336" s="402"/>
      <c r="JRV336" s="2"/>
      <c r="JRW336" s="536">
        <f t="shared" ref="JRW336:JRZ336" si="5156">SUM(JRW334:JRW335)</f>
        <v>0</v>
      </c>
      <c r="JRX336" s="539">
        <f t="shared" si="5156"/>
        <v>0</v>
      </c>
      <c r="JRY336" s="536">
        <f t="shared" si="5156"/>
        <v>0</v>
      </c>
      <c r="JRZ336" s="536">
        <f t="shared" si="5156"/>
        <v>0</v>
      </c>
      <c r="JSA336" s="537"/>
      <c r="JSB336" s="538"/>
      <c r="JSC336" s="402"/>
      <c r="JSD336" s="2"/>
      <c r="JSE336" s="536">
        <f t="shared" ref="JSE336:JSH336" si="5157">SUM(JSE334:JSE335)</f>
        <v>0</v>
      </c>
      <c r="JSF336" s="539">
        <f t="shared" si="5157"/>
        <v>0</v>
      </c>
      <c r="JSG336" s="536">
        <f t="shared" si="5157"/>
        <v>0</v>
      </c>
      <c r="JSH336" s="536">
        <f t="shared" si="5157"/>
        <v>0</v>
      </c>
      <c r="JSI336" s="537"/>
      <c r="JSJ336" s="538"/>
      <c r="JSK336" s="402"/>
      <c r="JSL336" s="2"/>
      <c r="JSM336" s="536">
        <f t="shared" ref="JSM336:JSP336" si="5158">SUM(JSM334:JSM335)</f>
        <v>0</v>
      </c>
      <c r="JSN336" s="539">
        <f t="shared" si="5158"/>
        <v>0</v>
      </c>
      <c r="JSO336" s="536">
        <f t="shared" si="5158"/>
        <v>0</v>
      </c>
      <c r="JSP336" s="536">
        <f t="shared" si="5158"/>
        <v>0</v>
      </c>
      <c r="JSQ336" s="537"/>
      <c r="JSR336" s="538"/>
      <c r="JSS336" s="402"/>
      <c r="JST336" s="2"/>
      <c r="JSU336" s="536">
        <f t="shared" ref="JSU336:JSX336" si="5159">SUM(JSU334:JSU335)</f>
        <v>0</v>
      </c>
      <c r="JSV336" s="539">
        <f t="shared" si="5159"/>
        <v>0</v>
      </c>
      <c r="JSW336" s="536">
        <f t="shared" si="5159"/>
        <v>0</v>
      </c>
      <c r="JSX336" s="536">
        <f t="shared" si="5159"/>
        <v>0</v>
      </c>
      <c r="JSY336" s="537"/>
      <c r="JSZ336" s="538"/>
      <c r="JTA336" s="402"/>
      <c r="JTB336" s="2"/>
      <c r="JTC336" s="536">
        <f t="shared" ref="JTC336:JTF336" si="5160">SUM(JTC334:JTC335)</f>
        <v>0</v>
      </c>
      <c r="JTD336" s="539">
        <f t="shared" si="5160"/>
        <v>0</v>
      </c>
      <c r="JTE336" s="536">
        <f t="shared" si="5160"/>
        <v>0</v>
      </c>
      <c r="JTF336" s="536">
        <f t="shared" si="5160"/>
        <v>0</v>
      </c>
      <c r="JTG336" s="537"/>
      <c r="JTH336" s="538"/>
      <c r="JTI336" s="402"/>
      <c r="JTJ336" s="2"/>
      <c r="JTK336" s="536">
        <f t="shared" ref="JTK336:JTN336" si="5161">SUM(JTK334:JTK335)</f>
        <v>0</v>
      </c>
      <c r="JTL336" s="539">
        <f t="shared" si="5161"/>
        <v>0</v>
      </c>
      <c r="JTM336" s="536">
        <f t="shared" si="5161"/>
        <v>0</v>
      </c>
      <c r="JTN336" s="536">
        <f t="shared" si="5161"/>
        <v>0</v>
      </c>
      <c r="JTO336" s="537"/>
      <c r="JTP336" s="538"/>
      <c r="JTQ336" s="402"/>
      <c r="JTR336" s="2"/>
      <c r="JTS336" s="536">
        <f t="shared" ref="JTS336:JTV336" si="5162">SUM(JTS334:JTS335)</f>
        <v>0</v>
      </c>
      <c r="JTT336" s="539">
        <f t="shared" si="5162"/>
        <v>0</v>
      </c>
      <c r="JTU336" s="536">
        <f t="shared" si="5162"/>
        <v>0</v>
      </c>
      <c r="JTV336" s="536">
        <f t="shared" si="5162"/>
        <v>0</v>
      </c>
      <c r="JTW336" s="537"/>
      <c r="JTX336" s="538"/>
      <c r="JTY336" s="402"/>
      <c r="JTZ336" s="2"/>
      <c r="JUA336" s="536">
        <f t="shared" ref="JUA336:JUD336" si="5163">SUM(JUA334:JUA335)</f>
        <v>0</v>
      </c>
      <c r="JUB336" s="539">
        <f t="shared" si="5163"/>
        <v>0</v>
      </c>
      <c r="JUC336" s="536">
        <f t="shared" si="5163"/>
        <v>0</v>
      </c>
      <c r="JUD336" s="536">
        <f t="shared" si="5163"/>
        <v>0</v>
      </c>
      <c r="JUE336" s="537"/>
      <c r="JUF336" s="538"/>
      <c r="JUG336" s="402"/>
      <c r="JUH336" s="2"/>
      <c r="JUI336" s="536">
        <f t="shared" ref="JUI336:JUL336" si="5164">SUM(JUI334:JUI335)</f>
        <v>0</v>
      </c>
      <c r="JUJ336" s="539">
        <f t="shared" si="5164"/>
        <v>0</v>
      </c>
      <c r="JUK336" s="536">
        <f t="shared" si="5164"/>
        <v>0</v>
      </c>
      <c r="JUL336" s="536">
        <f t="shared" si="5164"/>
        <v>0</v>
      </c>
      <c r="JUM336" s="537"/>
      <c r="JUN336" s="538"/>
      <c r="JUO336" s="402"/>
      <c r="JUP336" s="2"/>
      <c r="JUQ336" s="536">
        <f t="shared" ref="JUQ336:JUT336" si="5165">SUM(JUQ334:JUQ335)</f>
        <v>0</v>
      </c>
      <c r="JUR336" s="539">
        <f t="shared" si="5165"/>
        <v>0</v>
      </c>
      <c r="JUS336" s="536">
        <f t="shared" si="5165"/>
        <v>0</v>
      </c>
      <c r="JUT336" s="536">
        <f t="shared" si="5165"/>
        <v>0</v>
      </c>
      <c r="JUU336" s="537"/>
      <c r="JUV336" s="538"/>
      <c r="JUW336" s="402"/>
      <c r="JUX336" s="2"/>
      <c r="JUY336" s="536">
        <f t="shared" ref="JUY336:JVB336" si="5166">SUM(JUY334:JUY335)</f>
        <v>0</v>
      </c>
      <c r="JUZ336" s="539">
        <f t="shared" si="5166"/>
        <v>0</v>
      </c>
      <c r="JVA336" s="536">
        <f t="shared" si="5166"/>
        <v>0</v>
      </c>
      <c r="JVB336" s="536">
        <f t="shared" si="5166"/>
        <v>0</v>
      </c>
      <c r="JVC336" s="537"/>
      <c r="JVD336" s="538"/>
      <c r="JVE336" s="402"/>
      <c r="JVF336" s="2"/>
      <c r="JVG336" s="536">
        <f t="shared" ref="JVG336:JVJ336" si="5167">SUM(JVG334:JVG335)</f>
        <v>0</v>
      </c>
      <c r="JVH336" s="539">
        <f t="shared" si="5167"/>
        <v>0</v>
      </c>
      <c r="JVI336" s="536">
        <f t="shared" si="5167"/>
        <v>0</v>
      </c>
      <c r="JVJ336" s="536">
        <f t="shared" si="5167"/>
        <v>0</v>
      </c>
      <c r="JVK336" s="537"/>
      <c r="JVL336" s="538"/>
      <c r="JVM336" s="402"/>
      <c r="JVN336" s="2"/>
      <c r="JVO336" s="536">
        <f t="shared" ref="JVO336:JVR336" si="5168">SUM(JVO334:JVO335)</f>
        <v>0</v>
      </c>
      <c r="JVP336" s="539">
        <f t="shared" si="5168"/>
        <v>0</v>
      </c>
      <c r="JVQ336" s="536">
        <f t="shared" si="5168"/>
        <v>0</v>
      </c>
      <c r="JVR336" s="536">
        <f t="shared" si="5168"/>
        <v>0</v>
      </c>
      <c r="JVS336" s="537"/>
      <c r="JVT336" s="538"/>
      <c r="JVU336" s="402"/>
      <c r="JVV336" s="2"/>
      <c r="JVW336" s="536">
        <f t="shared" ref="JVW336:JVZ336" si="5169">SUM(JVW334:JVW335)</f>
        <v>0</v>
      </c>
      <c r="JVX336" s="539">
        <f t="shared" si="5169"/>
        <v>0</v>
      </c>
      <c r="JVY336" s="536">
        <f t="shared" si="5169"/>
        <v>0</v>
      </c>
      <c r="JVZ336" s="536">
        <f t="shared" si="5169"/>
        <v>0</v>
      </c>
      <c r="JWA336" s="537"/>
      <c r="JWB336" s="538"/>
      <c r="JWC336" s="402"/>
      <c r="JWD336" s="2"/>
      <c r="JWE336" s="536">
        <f t="shared" ref="JWE336:JWH336" si="5170">SUM(JWE334:JWE335)</f>
        <v>0</v>
      </c>
      <c r="JWF336" s="539">
        <f t="shared" si="5170"/>
        <v>0</v>
      </c>
      <c r="JWG336" s="536">
        <f t="shared" si="5170"/>
        <v>0</v>
      </c>
      <c r="JWH336" s="536">
        <f t="shared" si="5170"/>
        <v>0</v>
      </c>
      <c r="JWI336" s="537"/>
      <c r="JWJ336" s="538"/>
      <c r="JWK336" s="402"/>
      <c r="JWL336" s="2"/>
      <c r="JWM336" s="536">
        <f t="shared" ref="JWM336:JWP336" si="5171">SUM(JWM334:JWM335)</f>
        <v>0</v>
      </c>
      <c r="JWN336" s="539">
        <f t="shared" si="5171"/>
        <v>0</v>
      </c>
      <c r="JWO336" s="536">
        <f t="shared" si="5171"/>
        <v>0</v>
      </c>
      <c r="JWP336" s="536">
        <f t="shared" si="5171"/>
        <v>0</v>
      </c>
      <c r="JWQ336" s="537"/>
      <c r="JWR336" s="538"/>
      <c r="JWS336" s="402"/>
      <c r="JWT336" s="2"/>
      <c r="JWU336" s="536">
        <f t="shared" ref="JWU336:JWX336" si="5172">SUM(JWU334:JWU335)</f>
        <v>0</v>
      </c>
      <c r="JWV336" s="539">
        <f t="shared" si="5172"/>
        <v>0</v>
      </c>
      <c r="JWW336" s="536">
        <f t="shared" si="5172"/>
        <v>0</v>
      </c>
      <c r="JWX336" s="536">
        <f t="shared" si="5172"/>
        <v>0</v>
      </c>
      <c r="JWY336" s="537"/>
      <c r="JWZ336" s="538"/>
      <c r="JXA336" s="402"/>
      <c r="JXB336" s="2"/>
      <c r="JXC336" s="536">
        <f t="shared" ref="JXC336:JXF336" si="5173">SUM(JXC334:JXC335)</f>
        <v>0</v>
      </c>
      <c r="JXD336" s="539">
        <f t="shared" si="5173"/>
        <v>0</v>
      </c>
      <c r="JXE336" s="536">
        <f t="shared" si="5173"/>
        <v>0</v>
      </c>
      <c r="JXF336" s="536">
        <f t="shared" si="5173"/>
        <v>0</v>
      </c>
      <c r="JXG336" s="537"/>
      <c r="JXH336" s="538"/>
      <c r="JXI336" s="402"/>
      <c r="JXJ336" s="2"/>
      <c r="JXK336" s="536">
        <f t="shared" ref="JXK336:JXN336" si="5174">SUM(JXK334:JXK335)</f>
        <v>0</v>
      </c>
      <c r="JXL336" s="539">
        <f t="shared" si="5174"/>
        <v>0</v>
      </c>
      <c r="JXM336" s="536">
        <f t="shared" si="5174"/>
        <v>0</v>
      </c>
      <c r="JXN336" s="536">
        <f t="shared" si="5174"/>
        <v>0</v>
      </c>
      <c r="JXO336" s="537"/>
      <c r="JXP336" s="538"/>
      <c r="JXQ336" s="402"/>
      <c r="JXR336" s="2"/>
      <c r="JXS336" s="536">
        <f t="shared" ref="JXS336:JXV336" si="5175">SUM(JXS334:JXS335)</f>
        <v>0</v>
      </c>
      <c r="JXT336" s="539">
        <f t="shared" si="5175"/>
        <v>0</v>
      </c>
      <c r="JXU336" s="536">
        <f t="shared" si="5175"/>
        <v>0</v>
      </c>
      <c r="JXV336" s="536">
        <f t="shared" si="5175"/>
        <v>0</v>
      </c>
      <c r="JXW336" s="537"/>
      <c r="JXX336" s="538"/>
      <c r="JXY336" s="402"/>
      <c r="JXZ336" s="2"/>
      <c r="JYA336" s="536">
        <f t="shared" ref="JYA336:JYD336" si="5176">SUM(JYA334:JYA335)</f>
        <v>0</v>
      </c>
      <c r="JYB336" s="539">
        <f t="shared" si="5176"/>
        <v>0</v>
      </c>
      <c r="JYC336" s="536">
        <f t="shared" si="5176"/>
        <v>0</v>
      </c>
      <c r="JYD336" s="536">
        <f t="shared" si="5176"/>
        <v>0</v>
      </c>
      <c r="JYE336" s="537"/>
      <c r="JYF336" s="538"/>
      <c r="JYG336" s="402"/>
      <c r="JYH336" s="2"/>
      <c r="JYI336" s="536">
        <f t="shared" ref="JYI336:JYL336" si="5177">SUM(JYI334:JYI335)</f>
        <v>0</v>
      </c>
      <c r="JYJ336" s="539">
        <f t="shared" si="5177"/>
        <v>0</v>
      </c>
      <c r="JYK336" s="536">
        <f t="shared" si="5177"/>
        <v>0</v>
      </c>
      <c r="JYL336" s="536">
        <f t="shared" si="5177"/>
        <v>0</v>
      </c>
      <c r="JYM336" s="537"/>
      <c r="JYN336" s="538"/>
      <c r="JYO336" s="402"/>
      <c r="JYP336" s="2"/>
      <c r="JYQ336" s="536">
        <f t="shared" ref="JYQ336:JYT336" si="5178">SUM(JYQ334:JYQ335)</f>
        <v>0</v>
      </c>
      <c r="JYR336" s="539">
        <f t="shared" si="5178"/>
        <v>0</v>
      </c>
      <c r="JYS336" s="536">
        <f t="shared" si="5178"/>
        <v>0</v>
      </c>
      <c r="JYT336" s="536">
        <f t="shared" si="5178"/>
        <v>0</v>
      </c>
      <c r="JYU336" s="537"/>
      <c r="JYV336" s="538"/>
      <c r="JYW336" s="402"/>
      <c r="JYX336" s="2"/>
      <c r="JYY336" s="536">
        <f t="shared" ref="JYY336:JZB336" si="5179">SUM(JYY334:JYY335)</f>
        <v>0</v>
      </c>
      <c r="JYZ336" s="539">
        <f t="shared" si="5179"/>
        <v>0</v>
      </c>
      <c r="JZA336" s="536">
        <f t="shared" si="5179"/>
        <v>0</v>
      </c>
      <c r="JZB336" s="536">
        <f t="shared" si="5179"/>
        <v>0</v>
      </c>
      <c r="JZC336" s="537"/>
      <c r="JZD336" s="538"/>
      <c r="JZE336" s="402"/>
      <c r="JZF336" s="2"/>
      <c r="JZG336" s="536">
        <f t="shared" ref="JZG336:JZJ336" si="5180">SUM(JZG334:JZG335)</f>
        <v>0</v>
      </c>
      <c r="JZH336" s="539">
        <f t="shared" si="5180"/>
        <v>0</v>
      </c>
      <c r="JZI336" s="536">
        <f t="shared" si="5180"/>
        <v>0</v>
      </c>
      <c r="JZJ336" s="536">
        <f t="shared" si="5180"/>
        <v>0</v>
      </c>
      <c r="JZK336" s="537"/>
      <c r="JZL336" s="538"/>
      <c r="JZM336" s="402"/>
      <c r="JZN336" s="2"/>
      <c r="JZO336" s="536">
        <f t="shared" ref="JZO336:JZR336" si="5181">SUM(JZO334:JZO335)</f>
        <v>0</v>
      </c>
      <c r="JZP336" s="539">
        <f t="shared" si="5181"/>
        <v>0</v>
      </c>
      <c r="JZQ336" s="536">
        <f t="shared" si="5181"/>
        <v>0</v>
      </c>
      <c r="JZR336" s="536">
        <f t="shared" si="5181"/>
        <v>0</v>
      </c>
      <c r="JZS336" s="537"/>
      <c r="JZT336" s="538"/>
      <c r="JZU336" s="402"/>
      <c r="JZV336" s="2"/>
      <c r="JZW336" s="536">
        <f t="shared" ref="JZW336:JZZ336" si="5182">SUM(JZW334:JZW335)</f>
        <v>0</v>
      </c>
      <c r="JZX336" s="539">
        <f t="shared" si="5182"/>
        <v>0</v>
      </c>
      <c r="JZY336" s="536">
        <f t="shared" si="5182"/>
        <v>0</v>
      </c>
      <c r="JZZ336" s="536">
        <f t="shared" si="5182"/>
        <v>0</v>
      </c>
      <c r="KAA336" s="537"/>
      <c r="KAB336" s="538"/>
      <c r="KAC336" s="402"/>
      <c r="KAD336" s="2"/>
      <c r="KAE336" s="536">
        <f t="shared" ref="KAE336:KAH336" si="5183">SUM(KAE334:KAE335)</f>
        <v>0</v>
      </c>
      <c r="KAF336" s="539">
        <f t="shared" si="5183"/>
        <v>0</v>
      </c>
      <c r="KAG336" s="536">
        <f t="shared" si="5183"/>
        <v>0</v>
      </c>
      <c r="KAH336" s="536">
        <f t="shared" si="5183"/>
        <v>0</v>
      </c>
      <c r="KAI336" s="537"/>
      <c r="KAJ336" s="538"/>
      <c r="KAK336" s="402"/>
      <c r="KAL336" s="2"/>
      <c r="KAM336" s="536">
        <f t="shared" ref="KAM336:KAP336" si="5184">SUM(KAM334:KAM335)</f>
        <v>0</v>
      </c>
      <c r="KAN336" s="539">
        <f t="shared" si="5184"/>
        <v>0</v>
      </c>
      <c r="KAO336" s="536">
        <f t="shared" si="5184"/>
        <v>0</v>
      </c>
      <c r="KAP336" s="536">
        <f t="shared" si="5184"/>
        <v>0</v>
      </c>
      <c r="KAQ336" s="537"/>
      <c r="KAR336" s="538"/>
      <c r="KAS336" s="402"/>
      <c r="KAT336" s="2"/>
      <c r="KAU336" s="536">
        <f t="shared" ref="KAU336:KAX336" si="5185">SUM(KAU334:KAU335)</f>
        <v>0</v>
      </c>
      <c r="KAV336" s="539">
        <f t="shared" si="5185"/>
        <v>0</v>
      </c>
      <c r="KAW336" s="536">
        <f t="shared" si="5185"/>
        <v>0</v>
      </c>
      <c r="KAX336" s="536">
        <f t="shared" si="5185"/>
        <v>0</v>
      </c>
      <c r="KAY336" s="537"/>
      <c r="KAZ336" s="538"/>
      <c r="KBA336" s="402"/>
      <c r="KBB336" s="2"/>
      <c r="KBC336" s="536">
        <f t="shared" ref="KBC336:KBF336" si="5186">SUM(KBC334:KBC335)</f>
        <v>0</v>
      </c>
      <c r="KBD336" s="539">
        <f t="shared" si="5186"/>
        <v>0</v>
      </c>
      <c r="KBE336" s="536">
        <f t="shared" si="5186"/>
        <v>0</v>
      </c>
      <c r="KBF336" s="536">
        <f t="shared" si="5186"/>
        <v>0</v>
      </c>
      <c r="KBG336" s="537"/>
      <c r="KBH336" s="538"/>
      <c r="KBI336" s="402"/>
      <c r="KBJ336" s="2"/>
      <c r="KBK336" s="536">
        <f t="shared" ref="KBK336:KBN336" si="5187">SUM(KBK334:KBK335)</f>
        <v>0</v>
      </c>
      <c r="KBL336" s="539">
        <f t="shared" si="5187"/>
        <v>0</v>
      </c>
      <c r="KBM336" s="536">
        <f t="shared" si="5187"/>
        <v>0</v>
      </c>
      <c r="KBN336" s="536">
        <f t="shared" si="5187"/>
        <v>0</v>
      </c>
      <c r="KBO336" s="537"/>
      <c r="KBP336" s="538"/>
      <c r="KBQ336" s="402"/>
      <c r="KBR336" s="2"/>
      <c r="KBS336" s="536">
        <f t="shared" ref="KBS336:KBV336" si="5188">SUM(KBS334:KBS335)</f>
        <v>0</v>
      </c>
      <c r="KBT336" s="539">
        <f t="shared" si="5188"/>
        <v>0</v>
      </c>
      <c r="KBU336" s="536">
        <f t="shared" si="5188"/>
        <v>0</v>
      </c>
      <c r="KBV336" s="536">
        <f t="shared" si="5188"/>
        <v>0</v>
      </c>
      <c r="KBW336" s="537"/>
      <c r="KBX336" s="538"/>
      <c r="KBY336" s="402"/>
      <c r="KBZ336" s="2"/>
      <c r="KCA336" s="536">
        <f t="shared" ref="KCA336:KCD336" si="5189">SUM(KCA334:KCA335)</f>
        <v>0</v>
      </c>
      <c r="KCB336" s="539">
        <f t="shared" si="5189"/>
        <v>0</v>
      </c>
      <c r="KCC336" s="536">
        <f t="shared" si="5189"/>
        <v>0</v>
      </c>
      <c r="KCD336" s="536">
        <f t="shared" si="5189"/>
        <v>0</v>
      </c>
      <c r="KCE336" s="537"/>
      <c r="KCF336" s="538"/>
      <c r="KCG336" s="402"/>
      <c r="KCH336" s="2"/>
      <c r="KCI336" s="536">
        <f t="shared" ref="KCI336:KCL336" si="5190">SUM(KCI334:KCI335)</f>
        <v>0</v>
      </c>
      <c r="KCJ336" s="539">
        <f t="shared" si="5190"/>
        <v>0</v>
      </c>
      <c r="KCK336" s="536">
        <f t="shared" si="5190"/>
        <v>0</v>
      </c>
      <c r="KCL336" s="536">
        <f t="shared" si="5190"/>
        <v>0</v>
      </c>
      <c r="KCM336" s="537"/>
      <c r="KCN336" s="538"/>
      <c r="KCO336" s="402"/>
      <c r="KCP336" s="2"/>
      <c r="KCQ336" s="536">
        <f t="shared" ref="KCQ336:KCT336" si="5191">SUM(KCQ334:KCQ335)</f>
        <v>0</v>
      </c>
      <c r="KCR336" s="539">
        <f t="shared" si="5191"/>
        <v>0</v>
      </c>
      <c r="KCS336" s="536">
        <f t="shared" si="5191"/>
        <v>0</v>
      </c>
      <c r="KCT336" s="536">
        <f t="shared" si="5191"/>
        <v>0</v>
      </c>
      <c r="KCU336" s="537"/>
      <c r="KCV336" s="538"/>
      <c r="KCW336" s="402"/>
      <c r="KCX336" s="2"/>
      <c r="KCY336" s="536">
        <f t="shared" ref="KCY336:KDB336" si="5192">SUM(KCY334:KCY335)</f>
        <v>0</v>
      </c>
      <c r="KCZ336" s="539">
        <f t="shared" si="5192"/>
        <v>0</v>
      </c>
      <c r="KDA336" s="536">
        <f t="shared" si="5192"/>
        <v>0</v>
      </c>
      <c r="KDB336" s="536">
        <f t="shared" si="5192"/>
        <v>0</v>
      </c>
      <c r="KDC336" s="537"/>
      <c r="KDD336" s="538"/>
      <c r="KDE336" s="402"/>
      <c r="KDF336" s="2"/>
      <c r="KDG336" s="536">
        <f t="shared" ref="KDG336:KDJ336" si="5193">SUM(KDG334:KDG335)</f>
        <v>0</v>
      </c>
      <c r="KDH336" s="539">
        <f t="shared" si="5193"/>
        <v>0</v>
      </c>
      <c r="KDI336" s="536">
        <f t="shared" si="5193"/>
        <v>0</v>
      </c>
      <c r="KDJ336" s="536">
        <f t="shared" si="5193"/>
        <v>0</v>
      </c>
      <c r="KDK336" s="537"/>
      <c r="KDL336" s="538"/>
      <c r="KDM336" s="402"/>
      <c r="KDN336" s="2"/>
      <c r="KDO336" s="536">
        <f t="shared" ref="KDO336:KDR336" si="5194">SUM(KDO334:KDO335)</f>
        <v>0</v>
      </c>
      <c r="KDP336" s="539">
        <f t="shared" si="5194"/>
        <v>0</v>
      </c>
      <c r="KDQ336" s="536">
        <f t="shared" si="5194"/>
        <v>0</v>
      </c>
      <c r="KDR336" s="536">
        <f t="shared" si="5194"/>
        <v>0</v>
      </c>
      <c r="KDS336" s="537"/>
      <c r="KDT336" s="538"/>
      <c r="KDU336" s="402"/>
      <c r="KDV336" s="2"/>
      <c r="KDW336" s="536">
        <f t="shared" ref="KDW336:KDZ336" si="5195">SUM(KDW334:KDW335)</f>
        <v>0</v>
      </c>
      <c r="KDX336" s="539">
        <f t="shared" si="5195"/>
        <v>0</v>
      </c>
      <c r="KDY336" s="536">
        <f t="shared" si="5195"/>
        <v>0</v>
      </c>
      <c r="KDZ336" s="536">
        <f t="shared" si="5195"/>
        <v>0</v>
      </c>
      <c r="KEA336" s="537"/>
      <c r="KEB336" s="538"/>
      <c r="KEC336" s="402"/>
      <c r="KED336" s="2"/>
      <c r="KEE336" s="536">
        <f t="shared" ref="KEE336:KEH336" si="5196">SUM(KEE334:KEE335)</f>
        <v>0</v>
      </c>
      <c r="KEF336" s="539">
        <f t="shared" si="5196"/>
        <v>0</v>
      </c>
      <c r="KEG336" s="536">
        <f t="shared" si="5196"/>
        <v>0</v>
      </c>
      <c r="KEH336" s="536">
        <f t="shared" si="5196"/>
        <v>0</v>
      </c>
      <c r="KEI336" s="537"/>
      <c r="KEJ336" s="538"/>
      <c r="KEK336" s="402"/>
      <c r="KEL336" s="2"/>
      <c r="KEM336" s="536">
        <f t="shared" ref="KEM336:KEP336" si="5197">SUM(KEM334:KEM335)</f>
        <v>0</v>
      </c>
      <c r="KEN336" s="539">
        <f t="shared" si="5197"/>
        <v>0</v>
      </c>
      <c r="KEO336" s="536">
        <f t="shared" si="5197"/>
        <v>0</v>
      </c>
      <c r="KEP336" s="536">
        <f t="shared" si="5197"/>
        <v>0</v>
      </c>
      <c r="KEQ336" s="537"/>
      <c r="KER336" s="538"/>
      <c r="KES336" s="402"/>
      <c r="KET336" s="2"/>
      <c r="KEU336" s="536">
        <f t="shared" ref="KEU336:KEX336" si="5198">SUM(KEU334:KEU335)</f>
        <v>0</v>
      </c>
      <c r="KEV336" s="539">
        <f t="shared" si="5198"/>
        <v>0</v>
      </c>
      <c r="KEW336" s="536">
        <f t="shared" si="5198"/>
        <v>0</v>
      </c>
      <c r="KEX336" s="536">
        <f t="shared" si="5198"/>
        <v>0</v>
      </c>
      <c r="KEY336" s="537"/>
      <c r="KEZ336" s="538"/>
      <c r="KFA336" s="402"/>
      <c r="KFB336" s="2"/>
      <c r="KFC336" s="536">
        <f t="shared" ref="KFC336:KFF336" si="5199">SUM(KFC334:KFC335)</f>
        <v>0</v>
      </c>
      <c r="KFD336" s="539">
        <f t="shared" si="5199"/>
        <v>0</v>
      </c>
      <c r="KFE336" s="536">
        <f t="shared" si="5199"/>
        <v>0</v>
      </c>
      <c r="KFF336" s="536">
        <f t="shared" si="5199"/>
        <v>0</v>
      </c>
      <c r="KFG336" s="537"/>
      <c r="KFH336" s="538"/>
      <c r="KFI336" s="402"/>
      <c r="KFJ336" s="2"/>
      <c r="KFK336" s="536">
        <f t="shared" ref="KFK336:KFN336" si="5200">SUM(KFK334:KFK335)</f>
        <v>0</v>
      </c>
      <c r="KFL336" s="539">
        <f t="shared" si="5200"/>
        <v>0</v>
      </c>
      <c r="KFM336" s="536">
        <f t="shared" si="5200"/>
        <v>0</v>
      </c>
      <c r="KFN336" s="536">
        <f t="shared" si="5200"/>
        <v>0</v>
      </c>
      <c r="KFO336" s="537"/>
      <c r="KFP336" s="538"/>
      <c r="KFQ336" s="402"/>
      <c r="KFR336" s="2"/>
      <c r="KFS336" s="536">
        <f t="shared" ref="KFS336:KFV336" si="5201">SUM(KFS334:KFS335)</f>
        <v>0</v>
      </c>
      <c r="KFT336" s="539">
        <f t="shared" si="5201"/>
        <v>0</v>
      </c>
      <c r="KFU336" s="536">
        <f t="shared" si="5201"/>
        <v>0</v>
      </c>
      <c r="KFV336" s="536">
        <f t="shared" si="5201"/>
        <v>0</v>
      </c>
      <c r="KFW336" s="537"/>
      <c r="KFX336" s="538"/>
      <c r="KFY336" s="402"/>
      <c r="KFZ336" s="2"/>
      <c r="KGA336" s="536">
        <f t="shared" ref="KGA336:KGD336" si="5202">SUM(KGA334:KGA335)</f>
        <v>0</v>
      </c>
      <c r="KGB336" s="539">
        <f t="shared" si="5202"/>
        <v>0</v>
      </c>
      <c r="KGC336" s="536">
        <f t="shared" si="5202"/>
        <v>0</v>
      </c>
      <c r="KGD336" s="536">
        <f t="shared" si="5202"/>
        <v>0</v>
      </c>
      <c r="KGE336" s="537"/>
      <c r="KGF336" s="538"/>
      <c r="KGG336" s="402"/>
      <c r="KGH336" s="2"/>
      <c r="KGI336" s="536">
        <f t="shared" ref="KGI336:KGL336" si="5203">SUM(KGI334:KGI335)</f>
        <v>0</v>
      </c>
      <c r="KGJ336" s="539">
        <f t="shared" si="5203"/>
        <v>0</v>
      </c>
      <c r="KGK336" s="536">
        <f t="shared" si="5203"/>
        <v>0</v>
      </c>
      <c r="KGL336" s="536">
        <f t="shared" si="5203"/>
        <v>0</v>
      </c>
      <c r="KGM336" s="537"/>
      <c r="KGN336" s="538"/>
      <c r="KGO336" s="402"/>
      <c r="KGP336" s="2"/>
      <c r="KGQ336" s="536">
        <f t="shared" ref="KGQ336:KGT336" si="5204">SUM(KGQ334:KGQ335)</f>
        <v>0</v>
      </c>
      <c r="KGR336" s="539">
        <f t="shared" si="5204"/>
        <v>0</v>
      </c>
      <c r="KGS336" s="536">
        <f t="shared" si="5204"/>
        <v>0</v>
      </c>
      <c r="KGT336" s="536">
        <f t="shared" si="5204"/>
        <v>0</v>
      </c>
      <c r="KGU336" s="537"/>
      <c r="KGV336" s="538"/>
      <c r="KGW336" s="402"/>
      <c r="KGX336" s="2"/>
      <c r="KGY336" s="536">
        <f t="shared" ref="KGY336:KHB336" si="5205">SUM(KGY334:KGY335)</f>
        <v>0</v>
      </c>
      <c r="KGZ336" s="539">
        <f t="shared" si="5205"/>
        <v>0</v>
      </c>
      <c r="KHA336" s="536">
        <f t="shared" si="5205"/>
        <v>0</v>
      </c>
      <c r="KHB336" s="536">
        <f t="shared" si="5205"/>
        <v>0</v>
      </c>
      <c r="KHC336" s="537"/>
      <c r="KHD336" s="538"/>
      <c r="KHE336" s="402"/>
      <c r="KHF336" s="2"/>
      <c r="KHG336" s="536">
        <f t="shared" ref="KHG336:KHJ336" si="5206">SUM(KHG334:KHG335)</f>
        <v>0</v>
      </c>
      <c r="KHH336" s="539">
        <f t="shared" si="5206"/>
        <v>0</v>
      </c>
      <c r="KHI336" s="536">
        <f t="shared" si="5206"/>
        <v>0</v>
      </c>
      <c r="KHJ336" s="536">
        <f t="shared" si="5206"/>
        <v>0</v>
      </c>
      <c r="KHK336" s="537"/>
      <c r="KHL336" s="538"/>
      <c r="KHM336" s="402"/>
      <c r="KHN336" s="2"/>
      <c r="KHO336" s="536">
        <f t="shared" ref="KHO336:KHR336" si="5207">SUM(KHO334:KHO335)</f>
        <v>0</v>
      </c>
      <c r="KHP336" s="539">
        <f t="shared" si="5207"/>
        <v>0</v>
      </c>
      <c r="KHQ336" s="536">
        <f t="shared" si="5207"/>
        <v>0</v>
      </c>
      <c r="KHR336" s="536">
        <f t="shared" si="5207"/>
        <v>0</v>
      </c>
      <c r="KHS336" s="537"/>
      <c r="KHT336" s="538"/>
      <c r="KHU336" s="402"/>
      <c r="KHV336" s="2"/>
      <c r="KHW336" s="536">
        <f t="shared" ref="KHW336:KHZ336" si="5208">SUM(KHW334:KHW335)</f>
        <v>0</v>
      </c>
      <c r="KHX336" s="539">
        <f t="shared" si="5208"/>
        <v>0</v>
      </c>
      <c r="KHY336" s="536">
        <f t="shared" si="5208"/>
        <v>0</v>
      </c>
      <c r="KHZ336" s="536">
        <f t="shared" si="5208"/>
        <v>0</v>
      </c>
      <c r="KIA336" s="537"/>
      <c r="KIB336" s="538"/>
      <c r="KIC336" s="402"/>
      <c r="KID336" s="2"/>
      <c r="KIE336" s="536">
        <f t="shared" ref="KIE336:KIH336" si="5209">SUM(KIE334:KIE335)</f>
        <v>0</v>
      </c>
      <c r="KIF336" s="539">
        <f t="shared" si="5209"/>
        <v>0</v>
      </c>
      <c r="KIG336" s="536">
        <f t="shared" si="5209"/>
        <v>0</v>
      </c>
      <c r="KIH336" s="536">
        <f t="shared" si="5209"/>
        <v>0</v>
      </c>
      <c r="KII336" s="537"/>
      <c r="KIJ336" s="538"/>
      <c r="KIK336" s="402"/>
      <c r="KIL336" s="2"/>
      <c r="KIM336" s="536">
        <f t="shared" ref="KIM336:KIP336" si="5210">SUM(KIM334:KIM335)</f>
        <v>0</v>
      </c>
      <c r="KIN336" s="539">
        <f t="shared" si="5210"/>
        <v>0</v>
      </c>
      <c r="KIO336" s="536">
        <f t="shared" si="5210"/>
        <v>0</v>
      </c>
      <c r="KIP336" s="536">
        <f t="shared" si="5210"/>
        <v>0</v>
      </c>
      <c r="KIQ336" s="537"/>
      <c r="KIR336" s="538"/>
      <c r="KIS336" s="402"/>
      <c r="KIT336" s="2"/>
      <c r="KIU336" s="536">
        <f t="shared" ref="KIU336:KIX336" si="5211">SUM(KIU334:KIU335)</f>
        <v>0</v>
      </c>
      <c r="KIV336" s="539">
        <f t="shared" si="5211"/>
        <v>0</v>
      </c>
      <c r="KIW336" s="536">
        <f t="shared" si="5211"/>
        <v>0</v>
      </c>
      <c r="KIX336" s="536">
        <f t="shared" si="5211"/>
        <v>0</v>
      </c>
      <c r="KIY336" s="537"/>
      <c r="KIZ336" s="538"/>
      <c r="KJA336" s="402"/>
      <c r="KJB336" s="2"/>
      <c r="KJC336" s="536">
        <f t="shared" ref="KJC336:KJF336" si="5212">SUM(KJC334:KJC335)</f>
        <v>0</v>
      </c>
      <c r="KJD336" s="539">
        <f t="shared" si="5212"/>
        <v>0</v>
      </c>
      <c r="KJE336" s="536">
        <f t="shared" si="5212"/>
        <v>0</v>
      </c>
      <c r="KJF336" s="536">
        <f t="shared" si="5212"/>
        <v>0</v>
      </c>
      <c r="KJG336" s="537"/>
      <c r="KJH336" s="538"/>
      <c r="KJI336" s="402"/>
      <c r="KJJ336" s="2"/>
      <c r="KJK336" s="536">
        <f t="shared" ref="KJK336:KJN336" si="5213">SUM(KJK334:KJK335)</f>
        <v>0</v>
      </c>
      <c r="KJL336" s="539">
        <f t="shared" si="5213"/>
        <v>0</v>
      </c>
      <c r="KJM336" s="536">
        <f t="shared" si="5213"/>
        <v>0</v>
      </c>
      <c r="KJN336" s="536">
        <f t="shared" si="5213"/>
        <v>0</v>
      </c>
      <c r="KJO336" s="537"/>
      <c r="KJP336" s="538"/>
      <c r="KJQ336" s="402"/>
      <c r="KJR336" s="2"/>
      <c r="KJS336" s="536">
        <f t="shared" ref="KJS336:KJV336" si="5214">SUM(KJS334:KJS335)</f>
        <v>0</v>
      </c>
      <c r="KJT336" s="539">
        <f t="shared" si="5214"/>
        <v>0</v>
      </c>
      <c r="KJU336" s="536">
        <f t="shared" si="5214"/>
        <v>0</v>
      </c>
      <c r="KJV336" s="536">
        <f t="shared" si="5214"/>
        <v>0</v>
      </c>
      <c r="KJW336" s="537"/>
      <c r="KJX336" s="538"/>
      <c r="KJY336" s="402"/>
      <c r="KJZ336" s="2"/>
      <c r="KKA336" s="536">
        <f t="shared" ref="KKA336:KKD336" si="5215">SUM(KKA334:KKA335)</f>
        <v>0</v>
      </c>
      <c r="KKB336" s="539">
        <f t="shared" si="5215"/>
        <v>0</v>
      </c>
      <c r="KKC336" s="536">
        <f t="shared" si="5215"/>
        <v>0</v>
      </c>
      <c r="KKD336" s="536">
        <f t="shared" si="5215"/>
        <v>0</v>
      </c>
      <c r="KKE336" s="537"/>
      <c r="KKF336" s="538"/>
      <c r="KKG336" s="402"/>
      <c r="KKH336" s="2"/>
      <c r="KKI336" s="536">
        <f t="shared" ref="KKI336:KKL336" si="5216">SUM(KKI334:KKI335)</f>
        <v>0</v>
      </c>
      <c r="KKJ336" s="539">
        <f t="shared" si="5216"/>
        <v>0</v>
      </c>
      <c r="KKK336" s="536">
        <f t="shared" si="5216"/>
        <v>0</v>
      </c>
      <c r="KKL336" s="536">
        <f t="shared" si="5216"/>
        <v>0</v>
      </c>
      <c r="KKM336" s="537"/>
      <c r="KKN336" s="538"/>
      <c r="KKO336" s="402"/>
      <c r="KKP336" s="2"/>
      <c r="KKQ336" s="536">
        <f t="shared" ref="KKQ336:KKT336" si="5217">SUM(KKQ334:KKQ335)</f>
        <v>0</v>
      </c>
      <c r="KKR336" s="539">
        <f t="shared" si="5217"/>
        <v>0</v>
      </c>
      <c r="KKS336" s="536">
        <f t="shared" si="5217"/>
        <v>0</v>
      </c>
      <c r="KKT336" s="536">
        <f t="shared" si="5217"/>
        <v>0</v>
      </c>
      <c r="KKU336" s="537"/>
      <c r="KKV336" s="538"/>
      <c r="KKW336" s="402"/>
      <c r="KKX336" s="2"/>
      <c r="KKY336" s="536">
        <f t="shared" ref="KKY336:KLB336" si="5218">SUM(KKY334:KKY335)</f>
        <v>0</v>
      </c>
      <c r="KKZ336" s="539">
        <f t="shared" si="5218"/>
        <v>0</v>
      </c>
      <c r="KLA336" s="536">
        <f t="shared" si="5218"/>
        <v>0</v>
      </c>
      <c r="KLB336" s="536">
        <f t="shared" si="5218"/>
        <v>0</v>
      </c>
      <c r="KLC336" s="537"/>
      <c r="KLD336" s="538"/>
      <c r="KLE336" s="402"/>
      <c r="KLF336" s="2"/>
      <c r="KLG336" s="536">
        <f t="shared" ref="KLG336:KLJ336" si="5219">SUM(KLG334:KLG335)</f>
        <v>0</v>
      </c>
      <c r="KLH336" s="539">
        <f t="shared" si="5219"/>
        <v>0</v>
      </c>
      <c r="KLI336" s="536">
        <f t="shared" si="5219"/>
        <v>0</v>
      </c>
      <c r="KLJ336" s="536">
        <f t="shared" si="5219"/>
        <v>0</v>
      </c>
      <c r="KLK336" s="537"/>
      <c r="KLL336" s="538"/>
      <c r="KLM336" s="402"/>
      <c r="KLN336" s="2"/>
      <c r="KLO336" s="536">
        <f t="shared" ref="KLO336:KLR336" si="5220">SUM(KLO334:KLO335)</f>
        <v>0</v>
      </c>
      <c r="KLP336" s="539">
        <f t="shared" si="5220"/>
        <v>0</v>
      </c>
      <c r="KLQ336" s="536">
        <f t="shared" si="5220"/>
        <v>0</v>
      </c>
      <c r="KLR336" s="536">
        <f t="shared" si="5220"/>
        <v>0</v>
      </c>
      <c r="KLS336" s="537"/>
      <c r="KLT336" s="538"/>
      <c r="KLU336" s="402"/>
      <c r="KLV336" s="2"/>
      <c r="KLW336" s="536">
        <f t="shared" ref="KLW336:KLZ336" si="5221">SUM(KLW334:KLW335)</f>
        <v>0</v>
      </c>
      <c r="KLX336" s="539">
        <f t="shared" si="5221"/>
        <v>0</v>
      </c>
      <c r="KLY336" s="536">
        <f t="shared" si="5221"/>
        <v>0</v>
      </c>
      <c r="KLZ336" s="536">
        <f t="shared" si="5221"/>
        <v>0</v>
      </c>
      <c r="KMA336" s="537"/>
      <c r="KMB336" s="538"/>
      <c r="KMC336" s="402"/>
      <c r="KMD336" s="2"/>
      <c r="KME336" s="536">
        <f t="shared" ref="KME336:KMH336" si="5222">SUM(KME334:KME335)</f>
        <v>0</v>
      </c>
      <c r="KMF336" s="539">
        <f t="shared" si="5222"/>
        <v>0</v>
      </c>
      <c r="KMG336" s="536">
        <f t="shared" si="5222"/>
        <v>0</v>
      </c>
      <c r="KMH336" s="536">
        <f t="shared" si="5222"/>
        <v>0</v>
      </c>
      <c r="KMI336" s="537"/>
      <c r="KMJ336" s="538"/>
      <c r="KMK336" s="402"/>
      <c r="KML336" s="2"/>
      <c r="KMM336" s="536">
        <f t="shared" ref="KMM336:KMP336" si="5223">SUM(KMM334:KMM335)</f>
        <v>0</v>
      </c>
      <c r="KMN336" s="539">
        <f t="shared" si="5223"/>
        <v>0</v>
      </c>
      <c r="KMO336" s="536">
        <f t="shared" si="5223"/>
        <v>0</v>
      </c>
      <c r="KMP336" s="536">
        <f t="shared" si="5223"/>
        <v>0</v>
      </c>
      <c r="KMQ336" s="537"/>
      <c r="KMR336" s="538"/>
      <c r="KMS336" s="402"/>
      <c r="KMT336" s="2"/>
      <c r="KMU336" s="536">
        <f t="shared" ref="KMU336:KMX336" si="5224">SUM(KMU334:KMU335)</f>
        <v>0</v>
      </c>
      <c r="KMV336" s="539">
        <f t="shared" si="5224"/>
        <v>0</v>
      </c>
      <c r="KMW336" s="536">
        <f t="shared" si="5224"/>
        <v>0</v>
      </c>
      <c r="KMX336" s="536">
        <f t="shared" si="5224"/>
        <v>0</v>
      </c>
      <c r="KMY336" s="537"/>
      <c r="KMZ336" s="538"/>
      <c r="KNA336" s="402"/>
      <c r="KNB336" s="2"/>
      <c r="KNC336" s="536">
        <f t="shared" ref="KNC336:KNF336" si="5225">SUM(KNC334:KNC335)</f>
        <v>0</v>
      </c>
      <c r="KND336" s="539">
        <f t="shared" si="5225"/>
        <v>0</v>
      </c>
      <c r="KNE336" s="536">
        <f t="shared" si="5225"/>
        <v>0</v>
      </c>
      <c r="KNF336" s="536">
        <f t="shared" si="5225"/>
        <v>0</v>
      </c>
      <c r="KNG336" s="537"/>
      <c r="KNH336" s="538"/>
      <c r="KNI336" s="402"/>
      <c r="KNJ336" s="2"/>
      <c r="KNK336" s="536">
        <f t="shared" ref="KNK336:KNN336" si="5226">SUM(KNK334:KNK335)</f>
        <v>0</v>
      </c>
      <c r="KNL336" s="539">
        <f t="shared" si="5226"/>
        <v>0</v>
      </c>
      <c r="KNM336" s="536">
        <f t="shared" si="5226"/>
        <v>0</v>
      </c>
      <c r="KNN336" s="536">
        <f t="shared" si="5226"/>
        <v>0</v>
      </c>
      <c r="KNO336" s="537"/>
      <c r="KNP336" s="538"/>
      <c r="KNQ336" s="402"/>
      <c r="KNR336" s="2"/>
      <c r="KNS336" s="536">
        <f t="shared" ref="KNS336:KNV336" si="5227">SUM(KNS334:KNS335)</f>
        <v>0</v>
      </c>
      <c r="KNT336" s="539">
        <f t="shared" si="5227"/>
        <v>0</v>
      </c>
      <c r="KNU336" s="536">
        <f t="shared" si="5227"/>
        <v>0</v>
      </c>
      <c r="KNV336" s="536">
        <f t="shared" si="5227"/>
        <v>0</v>
      </c>
      <c r="KNW336" s="537"/>
      <c r="KNX336" s="538"/>
      <c r="KNY336" s="402"/>
      <c r="KNZ336" s="2"/>
      <c r="KOA336" s="536">
        <f t="shared" ref="KOA336:KOD336" si="5228">SUM(KOA334:KOA335)</f>
        <v>0</v>
      </c>
      <c r="KOB336" s="539">
        <f t="shared" si="5228"/>
        <v>0</v>
      </c>
      <c r="KOC336" s="536">
        <f t="shared" si="5228"/>
        <v>0</v>
      </c>
      <c r="KOD336" s="536">
        <f t="shared" si="5228"/>
        <v>0</v>
      </c>
      <c r="KOE336" s="537"/>
      <c r="KOF336" s="538"/>
      <c r="KOG336" s="402"/>
      <c r="KOH336" s="2"/>
      <c r="KOI336" s="536">
        <f t="shared" ref="KOI336:KOL336" si="5229">SUM(KOI334:KOI335)</f>
        <v>0</v>
      </c>
      <c r="KOJ336" s="539">
        <f t="shared" si="5229"/>
        <v>0</v>
      </c>
      <c r="KOK336" s="536">
        <f t="shared" si="5229"/>
        <v>0</v>
      </c>
      <c r="KOL336" s="536">
        <f t="shared" si="5229"/>
        <v>0</v>
      </c>
      <c r="KOM336" s="537"/>
      <c r="KON336" s="538"/>
      <c r="KOO336" s="402"/>
      <c r="KOP336" s="2"/>
      <c r="KOQ336" s="536">
        <f t="shared" ref="KOQ336:KOT336" si="5230">SUM(KOQ334:KOQ335)</f>
        <v>0</v>
      </c>
      <c r="KOR336" s="539">
        <f t="shared" si="5230"/>
        <v>0</v>
      </c>
      <c r="KOS336" s="536">
        <f t="shared" si="5230"/>
        <v>0</v>
      </c>
      <c r="KOT336" s="536">
        <f t="shared" si="5230"/>
        <v>0</v>
      </c>
      <c r="KOU336" s="537"/>
      <c r="KOV336" s="538"/>
      <c r="KOW336" s="402"/>
      <c r="KOX336" s="2"/>
      <c r="KOY336" s="536">
        <f t="shared" ref="KOY336:KPB336" si="5231">SUM(KOY334:KOY335)</f>
        <v>0</v>
      </c>
      <c r="KOZ336" s="539">
        <f t="shared" si="5231"/>
        <v>0</v>
      </c>
      <c r="KPA336" s="536">
        <f t="shared" si="5231"/>
        <v>0</v>
      </c>
      <c r="KPB336" s="536">
        <f t="shared" si="5231"/>
        <v>0</v>
      </c>
      <c r="KPC336" s="537"/>
      <c r="KPD336" s="538"/>
      <c r="KPE336" s="402"/>
      <c r="KPF336" s="2"/>
      <c r="KPG336" s="536">
        <f t="shared" ref="KPG336:KPJ336" si="5232">SUM(KPG334:KPG335)</f>
        <v>0</v>
      </c>
      <c r="KPH336" s="539">
        <f t="shared" si="5232"/>
        <v>0</v>
      </c>
      <c r="KPI336" s="536">
        <f t="shared" si="5232"/>
        <v>0</v>
      </c>
      <c r="KPJ336" s="536">
        <f t="shared" si="5232"/>
        <v>0</v>
      </c>
      <c r="KPK336" s="537"/>
      <c r="KPL336" s="538"/>
      <c r="KPM336" s="402"/>
      <c r="KPN336" s="2"/>
      <c r="KPO336" s="536">
        <f t="shared" ref="KPO336:KPR336" si="5233">SUM(KPO334:KPO335)</f>
        <v>0</v>
      </c>
      <c r="KPP336" s="539">
        <f t="shared" si="5233"/>
        <v>0</v>
      </c>
      <c r="KPQ336" s="536">
        <f t="shared" si="5233"/>
        <v>0</v>
      </c>
      <c r="KPR336" s="536">
        <f t="shared" si="5233"/>
        <v>0</v>
      </c>
      <c r="KPS336" s="537"/>
      <c r="KPT336" s="538"/>
      <c r="KPU336" s="402"/>
      <c r="KPV336" s="2"/>
      <c r="KPW336" s="536">
        <f t="shared" ref="KPW336:KPZ336" si="5234">SUM(KPW334:KPW335)</f>
        <v>0</v>
      </c>
      <c r="KPX336" s="539">
        <f t="shared" si="5234"/>
        <v>0</v>
      </c>
      <c r="KPY336" s="536">
        <f t="shared" si="5234"/>
        <v>0</v>
      </c>
      <c r="KPZ336" s="536">
        <f t="shared" si="5234"/>
        <v>0</v>
      </c>
      <c r="KQA336" s="537"/>
      <c r="KQB336" s="538"/>
      <c r="KQC336" s="402"/>
      <c r="KQD336" s="2"/>
      <c r="KQE336" s="536">
        <f t="shared" ref="KQE336:KQH336" si="5235">SUM(KQE334:KQE335)</f>
        <v>0</v>
      </c>
      <c r="KQF336" s="539">
        <f t="shared" si="5235"/>
        <v>0</v>
      </c>
      <c r="KQG336" s="536">
        <f t="shared" si="5235"/>
        <v>0</v>
      </c>
      <c r="KQH336" s="536">
        <f t="shared" si="5235"/>
        <v>0</v>
      </c>
      <c r="KQI336" s="537"/>
      <c r="KQJ336" s="538"/>
      <c r="KQK336" s="402"/>
      <c r="KQL336" s="2"/>
      <c r="KQM336" s="536">
        <f t="shared" ref="KQM336:KQP336" si="5236">SUM(KQM334:KQM335)</f>
        <v>0</v>
      </c>
      <c r="KQN336" s="539">
        <f t="shared" si="5236"/>
        <v>0</v>
      </c>
      <c r="KQO336" s="536">
        <f t="shared" si="5236"/>
        <v>0</v>
      </c>
      <c r="KQP336" s="536">
        <f t="shared" si="5236"/>
        <v>0</v>
      </c>
      <c r="KQQ336" s="537"/>
      <c r="KQR336" s="538"/>
      <c r="KQS336" s="402"/>
      <c r="KQT336" s="2"/>
      <c r="KQU336" s="536">
        <f t="shared" ref="KQU336:KQX336" si="5237">SUM(KQU334:KQU335)</f>
        <v>0</v>
      </c>
      <c r="KQV336" s="539">
        <f t="shared" si="5237"/>
        <v>0</v>
      </c>
      <c r="KQW336" s="536">
        <f t="shared" si="5237"/>
        <v>0</v>
      </c>
      <c r="KQX336" s="536">
        <f t="shared" si="5237"/>
        <v>0</v>
      </c>
      <c r="KQY336" s="537"/>
      <c r="KQZ336" s="538"/>
      <c r="KRA336" s="402"/>
      <c r="KRB336" s="2"/>
      <c r="KRC336" s="536">
        <f t="shared" ref="KRC336:KRF336" si="5238">SUM(KRC334:KRC335)</f>
        <v>0</v>
      </c>
      <c r="KRD336" s="539">
        <f t="shared" si="5238"/>
        <v>0</v>
      </c>
      <c r="KRE336" s="536">
        <f t="shared" si="5238"/>
        <v>0</v>
      </c>
      <c r="KRF336" s="536">
        <f t="shared" si="5238"/>
        <v>0</v>
      </c>
      <c r="KRG336" s="537"/>
      <c r="KRH336" s="538"/>
      <c r="KRI336" s="402"/>
      <c r="KRJ336" s="2"/>
      <c r="KRK336" s="536">
        <f t="shared" ref="KRK336:KRN336" si="5239">SUM(KRK334:KRK335)</f>
        <v>0</v>
      </c>
      <c r="KRL336" s="539">
        <f t="shared" si="5239"/>
        <v>0</v>
      </c>
      <c r="KRM336" s="536">
        <f t="shared" si="5239"/>
        <v>0</v>
      </c>
      <c r="KRN336" s="536">
        <f t="shared" si="5239"/>
        <v>0</v>
      </c>
      <c r="KRO336" s="537"/>
      <c r="KRP336" s="538"/>
      <c r="KRQ336" s="402"/>
      <c r="KRR336" s="2"/>
      <c r="KRS336" s="536">
        <f t="shared" ref="KRS336:KRV336" si="5240">SUM(KRS334:KRS335)</f>
        <v>0</v>
      </c>
      <c r="KRT336" s="539">
        <f t="shared" si="5240"/>
        <v>0</v>
      </c>
      <c r="KRU336" s="536">
        <f t="shared" si="5240"/>
        <v>0</v>
      </c>
      <c r="KRV336" s="536">
        <f t="shared" si="5240"/>
        <v>0</v>
      </c>
      <c r="KRW336" s="537"/>
      <c r="KRX336" s="538"/>
      <c r="KRY336" s="402"/>
      <c r="KRZ336" s="2"/>
      <c r="KSA336" s="536">
        <f t="shared" ref="KSA336:KSD336" si="5241">SUM(KSA334:KSA335)</f>
        <v>0</v>
      </c>
      <c r="KSB336" s="539">
        <f t="shared" si="5241"/>
        <v>0</v>
      </c>
      <c r="KSC336" s="536">
        <f t="shared" si="5241"/>
        <v>0</v>
      </c>
      <c r="KSD336" s="536">
        <f t="shared" si="5241"/>
        <v>0</v>
      </c>
      <c r="KSE336" s="537"/>
      <c r="KSF336" s="538"/>
      <c r="KSG336" s="402"/>
      <c r="KSH336" s="2"/>
      <c r="KSI336" s="536">
        <f t="shared" ref="KSI336:KSL336" si="5242">SUM(KSI334:KSI335)</f>
        <v>0</v>
      </c>
      <c r="KSJ336" s="539">
        <f t="shared" si="5242"/>
        <v>0</v>
      </c>
      <c r="KSK336" s="536">
        <f t="shared" si="5242"/>
        <v>0</v>
      </c>
      <c r="KSL336" s="536">
        <f t="shared" si="5242"/>
        <v>0</v>
      </c>
      <c r="KSM336" s="537"/>
      <c r="KSN336" s="538"/>
      <c r="KSO336" s="402"/>
      <c r="KSP336" s="2"/>
      <c r="KSQ336" s="536">
        <f t="shared" ref="KSQ336:KST336" si="5243">SUM(KSQ334:KSQ335)</f>
        <v>0</v>
      </c>
      <c r="KSR336" s="539">
        <f t="shared" si="5243"/>
        <v>0</v>
      </c>
      <c r="KSS336" s="536">
        <f t="shared" si="5243"/>
        <v>0</v>
      </c>
      <c r="KST336" s="536">
        <f t="shared" si="5243"/>
        <v>0</v>
      </c>
      <c r="KSU336" s="537"/>
      <c r="KSV336" s="538"/>
      <c r="KSW336" s="402"/>
      <c r="KSX336" s="2"/>
      <c r="KSY336" s="536">
        <f t="shared" ref="KSY336:KTB336" si="5244">SUM(KSY334:KSY335)</f>
        <v>0</v>
      </c>
      <c r="KSZ336" s="539">
        <f t="shared" si="5244"/>
        <v>0</v>
      </c>
      <c r="KTA336" s="536">
        <f t="shared" si="5244"/>
        <v>0</v>
      </c>
      <c r="KTB336" s="536">
        <f t="shared" si="5244"/>
        <v>0</v>
      </c>
      <c r="KTC336" s="537"/>
      <c r="KTD336" s="538"/>
      <c r="KTE336" s="402"/>
      <c r="KTF336" s="2"/>
      <c r="KTG336" s="536">
        <f t="shared" ref="KTG336:KTJ336" si="5245">SUM(KTG334:KTG335)</f>
        <v>0</v>
      </c>
      <c r="KTH336" s="539">
        <f t="shared" si="5245"/>
        <v>0</v>
      </c>
      <c r="KTI336" s="536">
        <f t="shared" si="5245"/>
        <v>0</v>
      </c>
      <c r="KTJ336" s="536">
        <f t="shared" si="5245"/>
        <v>0</v>
      </c>
      <c r="KTK336" s="537"/>
      <c r="KTL336" s="538"/>
      <c r="KTM336" s="402"/>
      <c r="KTN336" s="2"/>
      <c r="KTO336" s="536">
        <f t="shared" ref="KTO336:KTR336" si="5246">SUM(KTO334:KTO335)</f>
        <v>0</v>
      </c>
      <c r="KTP336" s="539">
        <f t="shared" si="5246"/>
        <v>0</v>
      </c>
      <c r="KTQ336" s="536">
        <f t="shared" si="5246"/>
        <v>0</v>
      </c>
      <c r="KTR336" s="536">
        <f t="shared" si="5246"/>
        <v>0</v>
      </c>
      <c r="KTS336" s="537"/>
      <c r="KTT336" s="538"/>
      <c r="KTU336" s="402"/>
      <c r="KTV336" s="2"/>
      <c r="KTW336" s="536">
        <f t="shared" ref="KTW336:KTZ336" si="5247">SUM(KTW334:KTW335)</f>
        <v>0</v>
      </c>
      <c r="KTX336" s="539">
        <f t="shared" si="5247"/>
        <v>0</v>
      </c>
      <c r="KTY336" s="536">
        <f t="shared" si="5247"/>
        <v>0</v>
      </c>
      <c r="KTZ336" s="536">
        <f t="shared" si="5247"/>
        <v>0</v>
      </c>
      <c r="KUA336" s="537"/>
      <c r="KUB336" s="538"/>
      <c r="KUC336" s="402"/>
      <c r="KUD336" s="2"/>
      <c r="KUE336" s="536">
        <f t="shared" ref="KUE336:KUH336" si="5248">SUM(KUE334:KUE335)</f>
        <v>0</v>
      </c>
      <c r="KUF336" s="539">
        <f t="shared" si="5248"/>
        <v>0</v>
      </c>
      <c r="KUG336" s="536">
        <f t="shared" si="5248"/>
        <v>0</v>
      </c>
      <c r="KUH336" s="536">
        <f t="shared" si="5248"/>
        <v>0</v>
      </c>
      <c r="KUI336" s="537"/>
      <c r="KUJ336" s="538"/>
      <c r="KUK336" s="402"/>
      <c r="KUL336" s="2"/>
      <c r="KUM336" s="536">
        <f t="shared" ref="KUM336:KUP336" si="5249">SUM(KUM334:KUM335)</f>
        <v>0</v>
      </c>
      <c r="KUN336" s="539">
        <f t="shared" si="5249"/>
        <v>0</v>
      </c>
      <c r="KUO336" s="536">
        <f t="shared" si="5249"/>
        <v>0</v>
      </c>
      <c r="KUP336" s="536">
        <f t="shared" si="5249"/>
        <v>0</v>
      </c>
      <c r="KUQ336" s="537"/>
      <c r="KUR336" s="538"/>
      <c r="KUS336" s="402"/>
      <c r="KUT336" s="2"/>
      <c r="KUU336" s="536">
        <f t="shared" ref="KUU336:KUX336" si="5250">SUM(KUU334:KUU335)</f>
        <v>0</v>
      </c>
      <c r="KUV336" s="539">
        <f t="shared" si="5250"/>
        <v>0</v>
      </c>
      <c r="KUW336" s="536">
        <f t="shared" si="5250"/>
        <v>0</v>
      </c>
      <c r="KUX336" s="536">
        <f t="shared" si="5250"/>
        <v>0</v>
      </c>
      <c r="KUY336" s="537"/>
      <c r="KUZ336" s="538"/>
      <c r="KVA336" s="402"/>
      <c r="KVB336" s="2"/>
      <c r="KVC336" s="536">
        <f t="shared" ref="KVC336:KVF336" si="5251">SUM(KVC334:KVC335)</f>
        <v>0</v>
      </c>
      <c r="KVD336" s="539">
        <f t="shared" si="5251"/>
        <v>0</v>
      </c>
      <c r="KVE336" s="536">
        <f t="shared" si="5251"/>
        <v>0</v>
      </c>
      <c r="KVF336" s="536">
        <f t="shared" si="5251"/>
        <v>0</v>
      </c>
      <c r="KVG336" s="537"/>
      <c r="KVH336" s="538"/>
      <c r="KVI336" s="402"/>
      <c r="KVJ336" s="2"/>
      <c r="KVK336" s="536">
        <f t="shared" ref="KVK336:KVN336" si="5252">SUM(KVK334:KVK335)</f>
        <v>0</v>
      </c>
      <c r="KVL336" s="539">
        <f t="shared" si="5252"/>
        <v>0</v>
      </c>
      <c r="KVM336" s="536">
        <f t="shared" si="5252"/>
        <v>0</v>
      </c>
      <c r="KVN336" s="536">
        <f t="shared" si="5252"/>
        <v>0</v>
      </c>
      <c r="KVO336" s="537"/>
      <c r="KVP336" s="538"/>
      <c r="KVQ336" s="402"/>
      <c r="KVR336" s="2"/>
      <c r="KVS336" s="536">
        <f t="shared" ref="KVS336:KVV336" si="5253">SUM(KVS334:KVS335)</f>
        <v>0</v>
      </c>
      <c r="KVT336" s="539">
        <f t="shared" si="5253"/>
        <v>0</v>
      </c>
      <c r="KVU336" s="536">
        <f t="shared" si="5253"/>
        <v>0</v>
      </c>
      <c r="KVV336" s="536">
        <f t="shared" si="5253"/>
        <v>0</v>
      </c>
      <c r="KVW336" s="537"/>
      <c r="KVX336" s="538"/>
      <c r="KVY336" s="402"/>
      <c r="KVZ336" s="2"/>
      <c r="KWA336" s="536">
        <f t="shared" ref="KWA336:KWD336" si="5254">SUM(KWA334:KWA335)</f>
        <v>0</v>
      </c>
      <c r="KWB336" s="539">
        <f t="shared" si="5254"/>
        <v>0</v>
      </c>
      <c r="KWC336" s="536">
        <f t="shared" si="5254"/>
        <v>0</v>
      </c>
      <c r="KWD336" s="536">
        <f t="shared" si="5254"/>
        <v>0</v>
      </c>
      <c r="KWE336" s="537"/>
      <c r="KWF336" s="538"/>
      <c r="KWG336" s="402"/>
      <c r="KWH336" s="2"/>
      <c r="KWI336" s="536">
        <f t="shared" ref="KWI336:KWL336" si="5255">SUM(KWI334:KWI335)</f>
        <v>0</v>
      </c>
      <c r="KWJ336" s="539">
        <f t="shared" si="5255"/>
        <v>0</v>
      </c>
      <c r="KWK336" s="536">
        <f t="shared" si="5255"/>
        <v>0</v>
      </c>
      <c r="KWL336" s="536">
        <f t="shared" si="5255"/>
        <v>0</v>
      </c>
      <c r="KWM336" s="537"/>
      <c r="KWN336" s="538"/>
      <c r="KWO336" s="402"/>
      <c r="KWP336" s="2"/>
      <c r="KWQ336" s="536">
        <f t="shared" ref="KWQ336:KWT336" si="5256">SUM(KWQ334:KWQ335)</f>
        <v>0</v>
      </c>
      <c r="KWR336" s="539">
        <f t="shared" si="5256"/>
        <v>0</v>
      </c>
      <c r="KWS336" s="536">
        <f t="shared" si="5256"/>
        <v>0</v>
      </c>
      <c r="KWT336" s="536">
        <f t="shared" si="5256"/>
        <v>0</v>
      </c>
      <c r="KWU336" s="537"/>
      <c r="KWV336" s="538"/>
      <c r="KWW336" s="402"/>
      <c r="KWX336" s="2"/>
      <c r="KWY336" s="536">
        <f t="shared" ref="KWY336:KXB336" si="5257">SUM(KWY334:KWY335)</f>
        <v>0</v>
      </c>
      <c r="KWZ336" s="539">
        <f t="shared" si="5257"/>
        <v>0</v>
      </c>
      <c r="KXA336" s="536">
        <f t="shared" si="5257"/>
        <v>0</v>
      </c>
      <c r="KXB336" s="536">
        <f t="shared" si="5257"/>
        <v>0</v>
      </c>
      <c r="KXC336" s="537"/>
      <c r="KXD336" s="538"/>
      <c r="KXE336" s="402"/>
      <c r="KXF336" s="2"/>
      <c r="KXG336" s="536">
        <f t="shared" ref="KXG336:KXJ336" si="5258">SUM(KXG334:KXG335)</f>
        <v>0</v>
      </c>
      <c r="KXH336" s="539">
        <f t="shared" si="5258"/>
        <v>0</v>
      </c>
      <c r="KXI336" s="536">
        <f t="shared" si="5258"/>
        <v>0</v>
      </c>
      <c r="KXJ336" s="536">
        <f t="shared" si="5258"/>
        <v>0</v>
      </c>
      <c r="KXK336" s="537"/>
      <c r="KXL336" s="538"/>
      <c r="KXM336" s="402"/>
      <c r="KXN336" s="2"/>
      <c r="KXO336" s="536">
        <f t="shared" ref="KXO336:KXR336" si="5259">SUM(KXO334:KXO335)</f>
        <v>0</v>
      </c>
      <c r="KXP336" s="539">
        <f t="shared" si="5259"/>
        <v>0</v>
      </c>
      <c r="KXQ336" s="536">
        <f t="shared" si="5259"/>
        <v>0</v>
      </c>
      <c r="KXR336" s="536">
        <f t="shared" si="5259"/>
        <v>0</v>
      </c>
      <c r="KXS336" s="537"/>
      <c r="KXT336" s="538"/>
      <c r="KXU336" s="402"/>
      <c r="KXV336" s="2"/>
      <c r="KXW336" s="536">
        <f t="shared" ref="KXW336:KXZ336" si="5260">SUM(KXW334:KXW335)</f>
        <v>0</v>
      </c>
      <c r="KXX336" s="539">
        <f t="shared" si="5260"/>
        <v>0</v>
      </c>
      <c r="KXY336" s="536">
        <f t="shared" si="5260"/>
        <v>0</v>
      </c>
      <c r="KXZ336" s="536">
        <f t="shared" si="5260"/>
        <v>0</v>
      </c>
      <c r="KYA336" s="537"/>
      <c r="KYB336" s="538"/>
      <c r="KYC336" s="402"/>
      <c r="KYD336" s="2"/>
      <c r="KYE336" s="536">
        <f t="shared" ref="KYE336:KYH336" si="5261">SUM(KYE334:KYE335)</f>
        <v>0</v>
      </c>
      <c r="KYF336" s="539">
        <f t="shared" si="5261"/>
        <v>0</v>
      </c>
      <c r="KYG336" s="536">
        <f t="shared" si="5261"/>
        <v>0</v>
      </c>
      <c r="KYH336" s="536">
        <f t="shared" si="5261"/>
        <v>0</v>
      </c>
      <c r="KYI336" s="537"/>
      <c r="KYJ336" s="538"/>
      <c r="KYK336" s="402"/>
      <c r="KYL336" s="2"/>
      <c r="KYM336" s="536">
        <f t="shared" ref="KYM336:KYP336" si="5262">SUM(KYM334:KYM335)</f>
        <v>0</v>
      </c>
      <c r="KYN336" s="539">
        <f t="shared" si="5262"/>
        <v>0</v>
      </c>
      <c r="KYO336" s="536">
        <f t="shared" si="5262"/>
        <v>0</v>
      </c>
      <c r="KYP336" s="536">
        <f t="shared" si="5262"/>
        <v>0</v>
      </c>
      <c r="KYQ336" s="537"/>
      <c r="KYR336" s="538"/>
      <c r="KYS336" s="402"/>
      <c r="KYT336" s="2"/>
      <c r="KYU336" s="536">
        <f t="shared" ref="KYU336:KYX336" si="5263">SUM(KYU334:KYU335)</f>
        <v>0</v>
      </c>
      <c r="KYV336" s="539">
        <f t="shared" si="5263"/>
        <v>0</v>
      </c>
      <c r="KYW336" s="536">
        <f t="shared" si="5263"/>
        <v>0</v>
      </c>
      <c r="KYX336" s="536">
        <f t="shared" si="5263"/>
        <v>0</v>
      </c>
      <c r="KYY336" s="537"/>
      <c r="KYZ336" s="538"/>
      <c r="KZA336" s="402"/>
      <c r="KZB336" s="2"/>
      <c r="KZC336" s="536">
        <f t="shared" ref="KZC336:KZF336" si="5264">SUM(KZC334:KZC335)</f>
        <v>0</v>
      </c>
      <c r="KZD336" s="539">
        <f t="shared" si="5264"/>
        <v>0</v>
      </c>
      <c r="KZE336" s="536">
        <f t="shared" si="5264"/>
        <v>0</v>
      </c>
      <c r="KZF336" s="536">
        <f t="shared" si="5264"/>
        <v>0</v>
      </c>
      <c r="KZG336" s="537"/>
      <c r="KZH336" s="538"/>
      <c r="KZI336" s="402"/>
      <c r="KZJ336" s="2"/>
      <c r="KZK336" s="536">
        <f t="shared" ref="KZK336:KZN336" si="5265">SUM(KZK334:KZK335)</f>
        <v>0</v>
      </c>
      <c r="KZL336" s="539">
        <f t="shared" si="5265"/>
        <v>0</v>
      </c>
      <c r="KZM336" s="536">
        <f t="shared" si="5265"/>
        <v>0</v>
      </c>
      <c r="KZN336" s="536">
        <f t="shared" si="5265"/>
        <v>0</v>
      </c>
      <c r="KZO336" s="537"/>
      <c r="KZP336" s="538"/>
      <c r="KZQ336" s="402"/>
      <c r="KZR336" s="2"/>
      <c r="KZS336" s="536">
        <f t="shared" ref="KZS336:KZV336" si="5266">SUM(KZS334:KZS335)</f>
        <v>0</v>
      </c>
      <c r="KZT336" s="539">
        <f t="shared" si="5266"/>
        <v>0</v>
      </c>
      <c r="KZU336" s="536">
        <f t="shared" si="5266"/>
        <v>0</v>
      </c>
      <c r="KZV336" s="536">
        <f t="shared" si="5266"/>
        <v>0</v>
      </c>
      <c r="KZW336" s="537"/>
      <c r="KZX336" s="538"/>
      <c r="KZY336" s="402"/>
      <c r="KZZ336" s="2"/>
      <c r="LAA336" s="536">
        <f t="shared" ref="LAA336:LAD336" si="5267">SUM(LAA334:LAA335)</f>
        <v>0</v>
      </c>
      <c r="LAB336" s="539">
        <f t="shared" si="5267"/>
        <v>0</v>
      </c>
      <c r="LAC336" s="536">
        <f t="shared" si="5267"/>
        <v>0</v>
      </c>
      <c r="LAD336" s="536">
        <f t="shared" si="5267"/>
        <v>0</v>
      </c>
      <c r="LAE336" s="537"/>
      <c r="LAF336" s="538"/>
      <c r="LAG336" s="402"/>
      <c r="LAH336" s="2"/>
      <c r="LAI336" s="536">
        <f t="shared" ref="LAI336:LAL336" si="5268">SUM(LAI334:LAI335)</f>
        <v>0</v>
      </c>
      <c r="LAJ336" s="539">
        <f t="shared" si="5268"/>
        <v>0</v>
      </c>
      <c r="LAK336" s="536">
        <f t="shared" si="5268"/>
        <v>0</v>
      </c>
      <c r="LAL336" s="536">
        <f t="shared" si="5268"/>
        <v>0</v>
      </c>
      <c r="LAM336" s="537"/>
      <c r="LAN336" s="538"/>
      <c r="LAO336" s="402"/>
      <c r="LAP336" s="2"/>
      <c r="LAQ336" s="536">
        <f t="shared" ref="LAQ336:LAT336" si="5269">SUM(LAQ334:LAQ335)</f>
        <v>0</v>
      </c>
      <c r="LAR336" s="539">
        <f t="shared" si="5269"/>
        <v>0</v>
      </c>
      <c r="LAS336" s="536">
        <f t="shared" si="5269"/>
        <v>0</v>
      </c>
      <c r="LAT336" s="536">
        <f t="shared" si="5269"/>
        <v>0</v>
      </c>
      <c r="LAU336" s="537"/>
      <c r="LAV336" s="538"/>
      <c r="LAW336" s="402"/>
      <c r="LAX336" s="2"/>
      <c r="LAY336" s="536">
        <f t="shared" ref="LAY336:LBB336" si="5270">SUM(LAY334:LAY335)</f>
        <v>0</v>
      </c>
      <c r="LAZ336" s="539">
        <f t="shared" si="5270"/>
        <v>0</v>
      </c>
      <c r="LBA336" s="536">
        <f t="shared" si="5270"/>
        <v>0</v>
      </c>
      <c r="LBB336" s="536">
        <f t="shared" si="5270"/>
        <v>0</v>
      </c>
      <c r="LBC336" s="537"/>
      <c r="LBD336" s="538"/>
      <c r="LBE336" s="402"/>
      <c r="LBF336" s="2"/>
      <c r="LBG336" s="536">
        <f t="shared" ref="LBG336:LBJ336" si="5271">SUM(LBG334:LBG335)</f>
        <v>0</v>
      </c>
      <c r="LBH336" s="539">
        <f t="shared" si="5271"/>
        <v>0</v>
      </c>
      <c r="LBI336" s="536">
        <f t="shared" si="5271"/>
        <v>0</v>
      </c>
      <c r="LBJ336" s="536">
        <f t="shared" si="5271"/>
        <v>0</v>
      </c>
      <c r="LBK336" s="537"/>
      <c r="LBL336" s="538"/>
      <c r="LBM336" s="402"/>
      <c r="LBN336" s="2"/>
      <c r="LBO336" s="536">
        <f t="shared" ref="LBO336:LBR336" si="5272">SUM(LBO334:LBO335)</f>
        <v>0</v>
      </c>
      <c r="LBP336" s="539">
        <f t="shared" si="5272"/>
        <v>0</v>
      </c>
      <c r="LBQ336" s="536">
        <f t="shared" si="5272"/>
        <v>0</v>
      </c>
      <c r="LBR336" s="536">
        <f t="shared" si="5272"/>
        <v>0</v>
      </c>
      <c r="LBS336" s="537"/>
      <c r="LBT336" s="538"/>
      <c r="LBU336" s="402"/>
      <c r="LBV336" s="2"/>
      <c r="LBW336" s="536">
        <f t="shared" ref="LBW336:LBZ336" si="5273">SUM(LBW334:LBW335)</f>
        <v>0</v>
      </c>
      <c r="LBX336" s="539">
        <f t="shared" si="5273"/>
        <v>0</v>
      </c>
      <c r="LBY336" s="536">
        <f t="shared" si="5273"/>
        <v>0</v>
      </c>
      <c r="LBZ336" s="536">
        <f t="shared" si="5273"/>
        <v>0</v>
      </c>
      <c r="LCA336" s="537"/>
      <c r="LCB336" s="538"/>
      <c r="LCC336" s="402"/>
      <c r="LCD336" s="2"/>
      <c r="LCE336" s="536">
        <f t="shared" ref="LCE336:LCH336" si="5274">SUM(LCE334:LCE335)</f>
        <v>0</v>
      </c>
      <c r="LCF336" s="539">
        <f t="shared" si="5274"/>
        <v>0</v>
      </c>
      <c r="LCG336" s="536">
        <f t="shared" si="5274"/>
        <v>0</v>
      </c>
      <c r="LCH336" s="536">
        <f t="shared" si="5274"/>
        <v>0</v>
      </c>
      <c r="LCI336" s="537"/>
      <c r="LCJ336" s="538"/>
      <c r="LCK336" s="402"/>
      <c r="LCL336" s="2"/>
      <c r="LCM336" s="536">
        <f t="shared" ref="LCM336:LCP336" si="5275">SUM(LCM334:LCM335)</f>
        <v>0</v>
      </c>
      <c r="LCN336" s="539">
        <f t="shared" si="5275"/>
        <v>0</v>
      </c>
      <c r="LCO336" s="536">
        <f t="shared" si="5275"/>
        <v>0</v>
      </c>
      <c r="LCP336" s="536">
        <f t="shared" si="5275"/>
        <v>0</v>
      </c>
      <c r="LCQ336" s="537"/>
      <c r="LCR336" s="538"/>
      <c r="LCS336" s="402"/>
      <c r="LCT336" s="2"/>
      <c r="LCU336" s="536">
        <f t="shared" ref="LCU336:LCX336" si="5276">SUM(LCU334:LCU335)</f>
        <v>0</v>
      </c>
      <c r="LCV336" s="539">
        <f t="shared" si="5276"/>
        <v>0</v>
      </c>
      <c r="LCW336" s="536">
        <f t="shared" si="5276"/>
        <v>0</v>
      </c>
      <c r="LCX336" s="536">
        <f t="shared" si="5276"/>
        <v>0</v>
      </c>
      <c r="LCY336" s="537"/>
      <c r="LCZ336" s="538"/>
      <c r="LDA336" s="402"/>
      <c r="LDB336" s="2"/>
      <c r="LDC336" s="536">
        <f t="shared" ref="LDC336:LDF336" si="5277">SUM(LDC334:LDC335)</f>
        <v>0</v>
      </c>
      <c r="LDD336" s="539">
        <f t="shared" si="5277"/>
        <v>0</v>
      </c>
      <c r="LDE336" s="536">
        <f t="shared" si="5277"/>
        <v>0</v>
      </c>
      <c r="LDF336" s="536">
        <f t="shared" si="5277"/>
        <v>0</v>
      </c>
      <c r="LDG336" s="537"/>
      <c r="LDH336" s="538"/>
      <c r="LDI336" s="402"/>
      <c r="LDJ336" s="2"/>
      <c r="LDK336" s="536">
        <f t="shared" ref="LDK336:LDN336" si="5278">SUM(LDK334:LDK335)</f>
        <v>0</v>
      </c>
      <c r="LDL336" s="539">
        <f t="shared" si="5278"/>
        <v>0</v>
      </c>
      <c r="LDM336" s="536">
        <f t="shared" si="5278"/>
        <v>0</v>
      </c>
      <c r="LDN336" s="536">
        <f t="shared" si="5278"/>
        <v>0</v>
      </c>
      <c r="LDO336" s="537"/>
      <c r="LDP336" s="538"/>
      <c r="LDQ336" s="402"/>
      <c r="LDR336" s="2"/>
      <c r="LDS336" s="536">
        <f t="shared" ref="LDS336:LDV336" si="5279">SUM(LDS334:LDS335)</f>
        <v>0</v>
      </c>
      <c r="LDT336" s="539">
        <f t="shared" si="5279"/>
        <v>0</v>
      </c>
      <c r="LDU336" s="536">
        <f t="shared" si="5279"/>
        <v>0</v>
      </c>
      <c r="LDV336" s="536">
        <f t="shared" si="5279"/>
        <v>0</v>
      </c>
      <c r="LDW336" s="537"/>
      <c r="LDX336" s="538"/>
      <c r="LDY336" s="402"/>
      <c r="LDZ336" s="2"/>
      <c r="LEA336" s="536">
        <f t="shared" ref="LEA336:LED336" si="5280">SUM(LEA334:LEA335)</f>
        <v>0</v>
      </c>
      <c r="LEB336" s="539">
        <f t="shared" si="5280"/>
        <v>0</v>
      </c>
      <c r="LEC336" s="536">
        <f t="shared" si="5280"/>
        <v>0</v>
      </c>
      <c r="LED336" s="536">
        <f t="shared" si="5280"/>
        <v>0</v>
      </c>
      <c r="LEE336" s="537"/>
      <c r="LEF336" s="538"/>
      <c r="LEG336" s="402"/>
      <c r="LEH336" s="2"/>
      <c r="LEI336" s="536">
        <f t="shared" ref="LEI336:LEL336" si="5281">SUM(LEI334:LEI335)</f>
        <v>0</v>
      </c>
      <c r="LEJ336" s="539">
        <f t="shared" si="5281"/>
        <v>0</v>
      </c>
      <c r="LEK336" s="536">
        <f t="shared" si="5281"/>
        <v>0</v>
      </c>
      <c r="LEL336" s="536">
        <f t="shared" si="5281"/>
        <v>0</v>
      </c>
      <c r="LEM336" s="537"/>
      <c r="LEN336" s="538"/>
      <c r="LEO336" s="402"/>
      <c r="LEP336" s="2"/>
      <c r="LEQ336" s="536">
        <f t="shared" ref="LEQ336:LET336" si="5282">SUM(LEQ334:LEQ335)</f>
        <v>0</v>
      </c>
      <c r="LER336" s="539">
        <f t="shared" si="5282"/>
        <v>0</v>
      </c>
      <c r="LES336" s="536">
        <f t="shared" si="5282"/>
        <v>0</v>
      </c>
      <c r="LET336" s="536">
        <f t="shared" si="5282"/>
        <v>0</v>
      </c>
      <c r="LEU336" s="537"/>
      <c r="LEV336" s="538"/>
      <c r="LEW336" s="402"/>
      <c r="LEX336" s="2"/>
      <c r="LEY336" s="536">
        <f t="shared" ref="LEY336:LFB336" si="5283">SUM(LEY334:LEY335)</f>
        <v>0</v>
      </c>
      <c r="LEZ336" s="539">
        <f t="shared" si="5283"/>
        <v>0</v>
      </c>
      <c r="LFA336" s="536">
        <f t="shared" si="5283"/>
        <v>0</v>
      </c>
      <c r="LFB336" s="536">
        <f t="shared" si="5283"/>
        <v>0</v>
      </c>
      <c r="LFC336" s="537"/>
      <c r="LFD336" s="538"/>
      <c r="LFE336" s="402"/>
      <c r="LFF336" s="2"/>
      <c r="LFG336" s="536">
        <f t="shared" ref="LFG336:LFJ336" si="5284">SUM(LFG334:LFG335)</f>
        <v>0</v>
      </c>
      <c r="LFH336" s="539">
        <f t="shared" si="5284"/>
        <v>0</v>
      </c>
      <c r="LFI336" s="536">
        <f t="shared" si="5284"/>
        <v>0</v>
      </c>
      <c r="LFJ336" s="536">
        <f t="shared" si="5284"/>
        <v>0</v>
      </c>
      <c r="LFK336" s="537"/>
      <c r="LFL336" s="538"/>
      <c r="LFM336" s="402"/>
      <c r="LFN336" s="2"/>
      <c r="LFO336" s="536">
        <f t="shared" ref="LFO336:LFR336" si="5285">SUM(LFO334:LFO335)</f>
        <v>0</v>
      </c>
      <c r="LFP336" s="539">
        <f t="shared" si="5285"/>
        <v>0</v>
      </c>
      <c r="LFQ336" s="536">
        <f t="shared" si="5285"/>
        <v>0</v>
      </c>
      <c r="LFR336" s="536">
        <f t="shared" si="5285"/>
        <v>0</v>
      </c>
      <c r="LFS336" s="537"/>
      <c r="LFT336" s="538"/>
      <c r="LFU336" s="402"/>
      <c r="LFV336" s="2"/>
      <c r="LFW336" s="536">
        <f t="shared" ref="LFW336:LFZ336" si="5286">SUM(LFW334:LFW335)</f>
        <v>0</v>
      </c>
      <c r="LFX336" s="539">
        <f t="shared" si="5286"/>
        <v>0</v>
      </c>
      <c r="LFY336" s="536">
        <f t="shared" si="5286"/>
        <v>0</v>
      </c>
      <c r="LFZ336" s="536">
        <f t="shared" si="5286"/>
        <v>0</v>
      </c>
      <c r="LGA336" s="537"/>
      <c r="LGB336" s="538"/>
      <c r="LGC336" s="402"/>
      <c r="LGD336" s="2"/>
      <c r="LGE336" s="536">
        <f t="shared" ref="LGE336:LGH336" si="5287">SUM(LGE334:LGE335)</f>
        <v>0</v>
      </c>
      <c r="LGF336" s="539">
        <f t="shared" si="5287"/>
        <v>0</v>
      </c>
      <c r="LGG336" s="536">
        <f t="shared" si="5287"/>
        <v>0</v>
      </c>
      <c r="LGH336" s="536">
        <f t="shared" si="5287"/>
        <v>0</v>
      </c>
      <c r="LGI336" s="537"/>
      <c r="LGJ336" s="538"/>
      <c r="LGK336" s="402"/>
      <c r="LGL336" s="2"/>
      <c r="LGM336" s="536">
        <f t="shared" ref="LGM336:LGP336" si="5288">SUM(LGM334:LGM335)</f>
        <v>0</v>
      </c>
      <c r="LGN336" s="539">
        <f t="shared" si="5288"/>
        <v>0</v>
      </c>
      <c r="LGO336" s="536">
        <f t="shared" si="5288"/>
        <v>0</v>
      </c>
      <c r="LGP336" s="536">
        <f t="shared" si="5288"/>
        <v>0</v>
      </c>
      <c r="LGQ336" s="537"/>
      <c r="LGR336" s="538"/>
      <c r="LGS336" s="402"/>
      <c r="LGT336" s="2"/>
      <c r="LGU336" s="536">
        <f t="shared" ref="LGU336:LGX336" si="5289">SUM(LGU334:LGU335)</f>
        <v>0</v>
      </c>
      <c r="LGV336" s="539">
        <f t="shared" si="5289"/>
        <v>0</v>
      </c>
      <c r="LGW336" s="536">
        <f t="shared" si="5289"/>
        <v>0</v>
      </c>
      <c r="LGX336" s="536">
        <f t="shared" si="5289"/>
        <v>0</v>
      </c>
      <c r="LGY336" s="537"/>
      <c r="LGZ336" s="538"/>
      <c r="LHA336" s="402"/>
      <c r="LHB336" s="2"/>
      <c r="LHC336" s="536">
        <f t="shared" ref="LHC336:LHF336" si="5290">SUM(LHC334:LHC335)</f>
        <v>0</v>
      </c>
      <c r="LHD336" s="539">
        <f t="shared" si="5290"/>
        <v>0</v>
      </c>
      <c r="LHE336" s="536">
        <f t="shared" si="5290"/>
        <v>0</v>
      </c>
      <c r="LHF336" s="536">
        <f t="shared" si="5290"/>
        <v>0</v>
      </c>
      <c r="LHG336" s="537"/>
      <c r="LHH336" s="538"/>
      <c r="LHI336" s="402"/>
      <c r="LHJ336" s="2"/>
      <c r="LHK336" s="536">
        <f t="shared" ref="LHK336:LHN336" si="5291">SUM(LHK334:LHK335)</f>
        <v>0</v>
      </c>
      <c r="LHL336" s="539">
        <f t="shared" si="5291"/>
        <v>0</v>
      </c>
      <c r="LHM336" s="536">
        <f t="shared" si="5291"/>
        <v>0</v>
      </c>
      <c r="LHN336" s="536">
        <f t="shared" si="5291"/>
        <v>0</v>
      </c>
      <c r="LHO336" s="537"/>
      <c r="LHP336" s="538"/>
      <c r="LHQ336" s="402"/>
      <c r="LHR336" s="2"/>
      <c r="LHS336" s="536">
        <f t="shared" ref="LHS336:LHV336" si="5292">SUM(LHS334:LHS335)</f>
        <v>0</v>
      </c>
      <c r="LHT336" s="539">
        <f t="shared" si="5292"/>
        <v>0</v>
      </c>
      <c r="LHU336" s="536">
        <f t="shared" si="5292"/>
        <v>0</v>
      </c>
      <c r="LHV336" s="536">
        <f t="shared" si="5292"/>
        <v>0</v>
      </c>
      <c r="LHW336" s="537"/>
      <c r="LHX336" s="538"/>
      <c r="LHY336" s="402"/>
      <c r="LHZ336" s="2"/>
      <c r="LIA336" s="536">
        <f t="shared" ref="LIA336:LID336" si="5293">SUM(LIA334:LIA335)</f>
        <v>0</v>
      </c>
      <c r="LIB336" s="539">
        <f t="shared" si="5293"/>
        <v>0</v>
      </c>
      <c r="LIC336" s="536">
        <f t="shared" si="5293"/>
        <v>0</v>
      </c>
      <c r="LID336" s="536">
        <f t="shared" si="5293"/>
        <v>0</v>
      </c>
      <c r="LIE336" s="537"/>
      <c r="LIF336" s="538"/>
      <c r="LIG336" s="402"/>
      <c r="LIH336" s="2"/>
      <c r="LII336" s="536">
        <f t="shared" ref="LII336:LIL336" si="5294">SUM(LII334:LII335)</f>
        <v>0</v>
      </c>
      <c r="LIJ336" s="539">
        <f t="shared" si="5294"/>
        <v>0</v>
      </c>
      <c r="LIK336" s="536">
        <f t="shared" si="5294"/>
        <v>0</v>
      </c>
      <c r="LIL336" s="536">
        <f t="shared" si="5294"/>
        <v>0</v>
      </c>
      <c r="LIM336" s="537"/>
      <c r="LIN336" s="538"/>
      <c r="LIO336" s="402"/>
      <c r="LIP336" s="2"/>
      <c r="LIQ336" s="536">
        <f t="shared" ref="LIQ336:LIT336" si="5295">SUM(LIQ334:LIQ335)</f>
        <v>0</v>
      </c>
      <c r="LIR336" s="539">
        <f t="shared" si="5295"/>
        <v>0</v>
      </c>
      <c r="LIS336" s="536">
        <f t="shared" si="5295"/>
        <v>0</v>
      </c>
      <c r="LIT336" s="536">
        <f t="shared" si="5295"/>
        <v>0</v>
      </c>
      <c r="LIU336" s="537"/>
      <c r="LIV336" s="538"/>
      <c r="LIW336" s="402"/>
      <c r="LIX336" s="2"/>
      <c r="LIY336" s="536">
        <f t="shared" ref="LIY336:LJB336" si="5296">SUM(LIY334:LIY335)</f>
        <v>0</v>
      </c>
      <c r="LIZ336" s="539">
        <f t="shared" si="5296"/>
        <v>0</v>
      </c>
      <c r="LJA336" s="536">
        <f t="shared" si="5296"/>
        <v>0</v>
      </c>
      <c r="LJB336" s="536">
        <f t="shared" si="5296"/>
        <v>0</v>
      </c>
      <c r="LJC336" s="537"/>
      <c r="LJD336" s="538"/>
      <c r="LJE336" s="402"/>
      <c r="LJF336" s="2"/>
      <c r="LJG336" s="536">
        <f t="shared" ref="LJG336:LJJ336" si="5297">SUM(LJG334:LJG335)</f>
        <v>0</v>
      </c>
      <c r="LJH336" s="539">
        <f t="shared" si="5297"/>
        <v>0</v>
      </c>
      <c r="LJI336" s="536">
        <f t="shared" si="5297"/>
        <v>0</v>
      </c>
      <c r="LJJ336" s="536">
        <f t="shared" si="5297"/>
        <v>0</v>
      </c>
      <c r="LJK336" s="537"/>
      <c r="LJL336" s="538"/>
      <c r="LJM336" s="402"/>
      <c r="LJN336" s="2"/>
      <c r="LJO336" s="536">
        <f t="shared" ref="LJO336:LJR336" si="5298">SUM(LJO334:LJO335)</f>
        <v>0</v>
      </c>
      <c r="LJP336" s="539">
        <f t="shared" si="5298"/>
        <v>0</v>
      </c>
      <c r="LJQ336" s="536">
        <f t="shared" si="5298"/>
        <v>0</v>
      </c>
      <c r="LJR336" s="536">
        <f t="shared" si="5298"/>
        <v>0</v>
      </c>
      <c r="LJS336" s="537"/>
      <c r="LJT336" s="538"/>
      <c r="LJU336" s="402"/>
      <c r="LJV336" s="2"/>
      <c r="LJW336" s="536">
        <f t="shared" ref="LJW336:LJZ336" si="5299">SUM(LJW334:LJW335)</f>
        <v>0</v>
      </c>
      <c r="LJX336" s="539">
        <f t="shared" si="5299"/>
        <v>0</v>
      </c>
      <c r="LJY336" s="536">
        <f t="shared" si="5299"/>
        <v>0</v>
      </c>
      <c r="LJZ336" s="536">
        <f t="shared" si="5299"/>
        <v>0</v>
      </c>
      <c r="LKA336" s="537"/>
      <c r="LKB336" s="538"/>
      <c r="LKC336" s="402"/>
      <c r="LKD336" s="2"/>
      <c r="LKE336" s="536">
        <f t="shared" ref="LKE336:LKH336" si="5300">SUM(LKE334:LKE335)</f>
        <v>0</v>
      </c>
      <c r="LKF336" s="539">
        <f t="shared" si="5300"/>
        <v>0</v>
      </c>
      <c r="LKG336" s="536">
        <f t="shared" si="5300"/>
        <v>0</v>
      </c>
      <c r="LKH336" s="536">
        <f t="shared" si="5300"/>
        <v>0</v>
      </c>
      <c r="LKI336" s="537"/>
      <c r="LKJ336" s="538"/>
      <c r="LKK336" s="402"/>
      <c r="LKL336" s="2"/>
      <c r="LKM336" s="536">
        <f t="shared" ref="LKM336:LKP336" si="5301">SUM(LKM334:LKM335)</f>
        <v>0</v>
      </c>
      <c r="LKN336" s="539">
        <f t="shared" si="5301"/>
        <v>0</v>
      </c>
      <c r="LKO336" s="536">
        <f t="shared" si="5301"/>
        <v>0</v>
      </c>
      <c r="LKP336" s="536">
        <f t="shared" si="5301"/>
        <v>0</v>
      </c>
      <c r="LKQ336" s="537"/>
      <c r="LKR336" s="538"/>
      <c r="LKS336" s="402"/>
      <c r="LKT336" s="2"/>
      <c r="LKU336" s="536">
        <f t="shared" ref="LKU336:LKX336" si="5302">SUM(LKU334:LKU335)</f>
        <v>0</v>
      </c>
      <c r="LKV336" s="539">
        <f t="shared" si="5302"/>
        <v>0</v>
      </c>
      <c r="LKW336" s="536">
        <f t="shared" si="5302"/>
        <v>0</v>
      </c>
      <c r="LKX336" s="536">
        <f t="shared" si="5302"/>
        <v>0</v>
      </c>
      <c r="LKY336" s="537"/>
      <c r="LKZ336" s="538"/>
      <c r="LLA336" s="402"/>
      <c r="LLB336" s="2"/>
      <c r="LLC336" s="536">
        <f t="shared" ref="LLC336:LLF336" si="5303">SUM(LLC334:LLC335)</f>
        <v>0</v>
      </c>
      <c r="LLD336" s="539">
        <f t="shared" si="5303"/>
        <v>0</v>
      </c>
      <c r="LLE336" s="536">
        <f t="shared" si="5303"/>
        <v>0</v>
      </c>
      <c r="LLF336" s="536">
        <f t="shared" si="5303"/>
        <v>0</v>
      </c>
      <c r="LLG336" s="537"/>
      <c r="LLH336" s="538"/>
      <c r="LLI336" s="402"/>
      <c r="LLJ336" s="2"/>
      <c r="LLK336" s="536">
        <f t="shared" ref="LLK336:LLN336" si="5304">SUM(LLK334:LLK335)</f>
        <v>0</v>
      </c>
      <c r="LLL336" s="539">
        <f t="shared" si="5304"/>
        <v>0</v>
      </c>
      <c r="LLM336" s="536">
        <f t="shared" si="5304"/>
        <v>0</v>
      </c>
      <c r="LLN336" s="536">
        <f t="shared" si="5304"/>
        <v>0</v>
      </c>
      <c r="LLO336" s="537"/>
      <c r="LLP336" s="538"/>
      <c r="LLQ336" s="402"/>
      <c r="LLR336" s="2"/>
      <c r="LLS336" s="536">
        <f t="shared" ref="LLS336:LLV336" si="5305">SUM(LLS334:LLS335)</f>
        <v>0</v>
      </c>
      <c r="LLT336" s="539">
        <f t="shared" si="5305"/>
        <v>0</v>
      </c>
      <c r="LLU336" s="536">
        <f t="shared" si="5305"/>
        <v>0</v>
      </c>
      <c r="LLV336" s="536">
        <f t="shared" si="5305"/>
        <v>0</v>
      </c>
      <c r="LLW336" s="537"/>
      <c r="LLX336" s="538"/>
      <c r="LLY336" s="402"/>
      <c r="LLZ336" s="2"/>
      <c r="LMA336" s="536">
        <f t="shared" ref="LMA336:LMD336" si="5306">SUM(LMA334:LMA335)</f>
        <v>0</v>
      </c>
      <c r="LMB336" s="539">
        <f t="shared" si="5306"/>
        <v>0</v>
      </c>
      <c r="LMC336" s="536">
        <f t="shared" si="5306"/>
        <v>0</v>
      </c>
      <c r="LMD336" s="536">
        <f t="shared" si="5306"/>
        <v>0</v>
      </c>
      <c r="LME336" s="537"/>
      <c r="LMF336" s="538"/>
      <c r="LMG336" s="402"/>
      <c r="LMH336" s="2"/>
      <c r="LMI336" s="536">
        <f t="shared" ref="LMI336:LML336" si="5307">SUM(LMI334:LMI335)</f>
        <v>0</v>
      </c>
      <c r="LMJ336" s="539">
        <f t="shared" si="5307"/>
        <v>0</v>
      </c>
      <c r="LMK336" s="536">
        <f t="shared" si="5307"/>
        <v>0</v>
      </c>
      <c r="LML336" s="536">
        <f t="shared" si="5307"/>
        <v>0</v>
      </c>
      <c r="LMM336" s="537"/>
      <c r="LMN336" s="538"/>
      <c r="LMO336" s="402"/>
      <c r="LMP336" s="2"/>
      <c r="LMQ336" s="536">
        <f t="shared" ref="LMQ336:LMT336" si="5308">SUM(LMQ334:LMQ335)</f>
        <v>0</v>
      </c>
      <c r="LMR336" s="539">
        <f t="shared" si="5308"/>
        <v>0</v>
      </c>
      <c r="LMS336" s="536">
        <f t="shared" si="5308"/>
        <v>0</v>
      </c>
      <c r="LMT336" s="536">
        <f t="shared" si="5308"/>
        <v>0</v>
      </c>
      <c r="LMU336" s="537"/>
      <c r="LMV336" s="538"/>
      <c r="LMW336" s="402"/>
      <c r="LMX336" s="2"/>
      <c r="LMY336" s="536">
        <f t="shared" ref="LMY336:LNB336" si="5309">SUM(LMY334:LMY335)</f>
        <v>0</v>
      </c>
      <c r="LMZ336" s="539">
        <f t="shared" si="5309"/>
        <v>0</v>
      </c>
      <c r="LNA336" s="536">
        <f t="shared" si="5309"/>
        <v>0</v>
      </c>
      <c r="LNB336" s="536">
        <f t="shared" si="5309"/>
        <v>0</v>
      </c>
      <c r="LNC336" s="537"/>
      <c r="LND336" s="538"/>
      <c r="LNE336" s="402"/>
      <c r="LNF336" s="2"/>
      <c r="LNG336" s="536">
        <f t="shared" ref="LNG336:LNJ336" si="5310">SUM(LNG334:LNG335)</f>
        <v>0</v>
      </c>
      <c r="LNH336" s="539">
        <f t="shared" si="5310"/>
        <v>0</v>
      </c>
      <c r="LNI336" s="536">
        <f t="shared" si="5310"/>
        <v>0</v>
      </c>
      <c r="LNJ336" s="536">
        <f t="shared" si="5310"/>
        <v>0</v>
      </c>
      <c r="LNK336" s="537"/>
      <c r="LNL336" s="538"/>
      <c r="LNM336" s="402"/>
      <c r="LNN336" s="2"/>
      <c r="LNO336" s="536">
        <f t="shared" ref="LNO336:LNR336" si="5311">SUM(LNO334:LNO335)</f>
        <v>0</v>
      </c>
      <c r="LNP336" s="539">
        <f t="shared" si="5311"/>
        <v>0</v>
      </c>
      <c r="LNQ336" s="536">
        <f t="shared" si="5311"/>
        <v>0</v>
      </c>
      <c r="LNR336" s="536">
        <f t="shared" si="5311"/>
        <v>0</v>
      </c>
      <c r="LNS336" s="537"/>
      <c r="LNT336" s="538"/>
      <c r="LNU336" s="402"/>
      <c r="LNV336" s="2"/>
      <c r="LNW336" s="536">
        <f t="shared" ref="LNW336:LNZ336" si="5312">SUM(LNW334:LNW335)</f>
        <v>0</v>
      </c>
      <c r="LNX336" s="539">
        <f t="shared" si="5312"/>
        <v>0</v>
      </c>
      <c r="LNY336" s="536">
        <f t="shared" si="5312"/>
        <v>0</v>
      </c>
      <c r="LNZ336" s="536">
        <f t="shared" si="5312"/>
        <v>0</v>
      </c>
      <c r="LOA336" s="537"/>
      <c r="LOB336" s="538"/>
      <c r="LOC336" s="402"/>
      <c r="LOD336" s="2"/>
      <c r="LOE336" s="536">
        <f t="shared" ref="LOE336:LOH336" si="5313">SUM(LOE334:LOE335)</f>
        <v>0</v>
      </c>
      <c r="LOF336" s="539">
        <f t="shared" si="5313"/>
        <v>0</v>
      </c>
      <c r="LOG336" s="536">
        <f t="shared" si="5313"/>
        <v>0</v>
      </c>
      <c r="LOH336" s="536">
        <f t="shared" si="5313"/>
        <v>0</v>
      </c>
      <c r="LOI336" s="537"/>
      <c r="LOJ336" s="538"/>
      <c r="LOK336" s="402"/>
      <c r="LOL336" s="2"/>
      <c r="LOM336" s="536">
        <f t="shared" ref="LOM336:LOP336" si="5314">SUM(LOM334:LOM335)</f>
        <v>0</v>
      </c>
      <c r="LON336" s="539">
        <f t="shared" si="5314"/>
        <v>0</v>
      </c>
      <c r="LOO336" s="536">
        <f t="shared" si="5314"/>
        <v>0</v>
      </c>
      <c r="LOP336" s="536">
        <f t="shared" si="5314"/>
        <v>0</v>
      </c>
      <c r="LOQ336" s="537"/>
      <c r="LOR336" s="538"/>
      <c r="LOS336" s="402"/>
      <c r="LOT336" s="2"/>
      <c r="LOU336" s="536">
        <f t="shared" ref="LOU336:LOX336" si="5315">SUM(LOU334:LOU335)</f>
        <v>0</v>
      </c>
      <c r="LOV336" s="539">
        <f t="shared" si="5315"/>
        <v>0</v>
      </c>
      <c r="LOW336" s="536">
        <f t="shared" si="5315"/>
        <v>0</v>
      </c>
      <c r="LOX336" s="536">
        <f t="shared" si="5315"/>
        <v>0</v>
      </c>
      <c r="LOY336" s="537"/>
      <c r="LOZ336" s="538"/>
      <c r="LPA336" s="402"/>
      <c r="LPB336" s="2"/>
      <c r="LPC336" s="536">
        <f t="shared" ref="LPC336:LPF336" si="5316">SUM(LPC334:LPC335)</f>
        <v>0</v>
      </c>
      <c r="LPD336" s="539">
        <f t="shared" si="5316"/>
        <v>0</v>
      </c>
      <c r="LPE336" s="536">
        <f t="shared" si="5316"/>
        <v>0</v>
      </c>
      <c r="LPF336" s="536">
        <f t="shared" si="5316"/>
        <v>0</v>
      </c>
      <c r="LPG336" s="537"/>
      <c r="LPH336" s="538"/>
      <c r="LPI336" s="402"/>
      <c r="LPJ336" s="2"/>
      <c r="LPK336" s="536">
        <f t="shared" ref="LPK336:LPN336" si="5317">SUM(LPK334:LPK335)</f>
        <v>0</v>
      </c>
      <c r="LPL336" s="539">
        <f t="shared" si="5317"/>
        <v>0</v>
      </c>
      <c r="LPM336" s="536">
        <f t="shared" si="5317"/>
        <v>0</v>
      </c>
      <c r="LPN336" s="536">
        <f t="shared" si="5317"/>
        <v>0</v>
      </c>
      <c r="LPO336" s="537"/>
      <c r="LPP336" s="538"/>
      <c r="LPQ336" s="402"/>
      <c r="LPR336" s="2"/>
      <c r="LPS336" s="536">
        <f t="shared" ref="LPS336:LPV336" si="5318">SUM(LPS334:LPS335)</f>
        <v>0</v>
      </c>
      <c r="LPT336" s="539">
        <f t="shared" si="5318"/>
        <v>0</v>
      </c>
      <c r="LPU336" s="536">
        <f t="shared" si="5318"/>
        <v>0</v>
      </c>
      <c r="LPV336" s="536">
        <f t="shared" si="5318"/>
        <v>0</v>
      </c>
      <c r="LPW336" s="537"/>
      <c r="LPX336" s="538"/>
      <c r="LPY336" s="402"/>
      <c r="LPZ336" s="2"/>
      <c r="LQA336" s="536">
        <f t="shared" ref="LQA336:LQD336" si="5319">SUM(LQA334:LQA335)</f>
        <v>0</v>
      </c>
      <c r="LQB336" s="539">
        <f t="shared" si="5319"/>
        <v>0</v>
      </c>
      <c r="LQC336" s="536">
        <f t="shared" si="5319"/>
        <v>0</v>
      </c>
      <c r="LQD336" s="536">
        <f t="shared" si="5319"/>
        <v>0</v>
      </c>
      <c r="LQE336" s="537"/>
      <c r="LQF336" s="538"/>
      <c r="LQG336" s="402"/>
      <c r="LQH336" s="2"/>
      <c r="LQI336" s="536">
        <f t="shared" ref="LQI336:LQL336" si="5320">SUM(LQI334:LQI335)</f>
        <v>0</v>
      </c>
      <c r="LQJ336" s="539">
        <f t="shared" si="5320"/>
        <v>0</v>
      </c>
      <c r="LQK336" s="536">
        <f t="shared" si="5320"/>
        <v>0</v>
      </c>
      <c r="LQL336" s="536">
        <f t="shared" si="5320"/>
        <v>0</v>
      </c>
      <c r="LQM336" s="537"/>
      <c r="LQN336" s="538"/>
      <c r="LQO336" s="402"/>
      <c r="LQP336" s="2"/>
      <c r="LQQ336" s="536">
        <f t="shared" ref="LQQ336:LQT336" si="5321">SUM(LQQ334:LQQ335)</f>
        <v>0</v>
      </c>
      <c r="LQR336" s="539">
        <f t="shared" si="5321"/>
        <v>0</v>
      </c>
      <c r="LQS336" s="536">
        <f t="shared" si="5321"/>
        <v>0</v>
      </c>
      <c r="LQT336" s="536">
        <f t="shared" si="5321"/>
        <v>0</v>
      </c>
      <c r="LQU336" s="537"/>
      <c r="LQV336" s="538"/>
      <c r="LQW336" s="402"/>
      <c r="LQX336" s="2"/>
      <c r="LQY336" s="536">
        <f t="shared" ref="LQY336:LRB336" si="5322">SUM(LQY334:LQY335)</f>
        <v>0</v>
      </c>
      <c r="LQZ336" s="539">
        <f t="shared" si="5322"/>
        <v>0</v>
      </c>
      <c r="LRA336" s="536">
        <f t="shared" si="5322"/>
        <v>0</v>
      </c>
      <c r="LRB336" s="536">
        <f t="shared" si="5322"/>
        <v>0</v>
      </c>
      <c r="LRC336" s="537"/>
      <c r="LRD336" s="538"/>
      <c r="LRE336" s="402"/>
      <c r="LRF336" s="2"/>
      <c r="LRG336" s="536">
        <f t="shared" ref="LRG336:LRJ336" si="5323">SUM(LRG334:LRG335)</f>
        <v>0</v>
      </c>
      <c r="LRH336" s="539">
        <f t="shared" si="5323"/>
        <v>0</v>
      </c>
      <c r="LRI336" s="536">
        <f t="shared" si="5323"/>
        <v>0</v>
      </c>
      <c r="LRJ336" s="536">
        <f t="shared" si="5323"/>
        <v>0</v>
      </c>
      <c r="LRK336" s="537"/>
      <c r="LRL336" s="538"/>
      <c r="LRM336" s="402"/>
      <c r="LRN336" s="2"/>
      <c r="LRO336" s="536">
        <f t="shared" ref="LRO336:LRR336" si="5324">SUM(LRO334:LRO335)</f>
        <v>0</v>
      </c>
      <c r="LRP336" s="539">
        <f t="shared" si="5324"/>
        <v>0</v>
      </c>
      <c r="LRQ336" s="536">
        <f t="shared" si="5324"/>
        <v>0</v>
      </c>
      <c r="LRR336" s="536">
        <f t="shared" si="5324"/>
        <v>0</v>
      </c>
      <c r="LRS336" s="537"/>
      <c r="LRT336" s="538"/>
      <c r="LRU336" s="402"/>
      <c r="LRV336" s="2"/>
      <c r="LRW336" s="536">
        <f t="shared" ref="LRW336:LRZ336" si="5325">SUM(LRW334:LRW335)</f>
        <v>0</v>
      </c>
      <c r="LRX336" s="539">
        <f t="shared" si="5325"/>
        <v>0</v>
      </c>
      <c r="LRY336" s="536">
        <f t="shared" si="5325"/>
        <v>0</v>
      </c>
      <c r="LRZ336" s="536">
        <f t="shared" si="5325"/>
        <v>0</v>
      </c>
      <c r="LSA336" s="537"/>
      <c r="LSB336" s="538"/>
      <c r="LSC336" s="402"/>
      <c r="LSD336" s="2"/>
      <c r="LSE336" s="536">
        <f t="shared" ref="LSE336:LSH336" si="5326">SUM(LSE334:LSE335)</f>
        <v>0</v>
      </c>
      <c r="LSF336" s="539">
        <f t="shared" si="5326"/>
        <v>0</v>
      </c>
      <c r="LSG336" s="536">
        <f t="shared" si="5326"/>
        <v>0</v>
      </c>
      <c r="LSH336" s="536">
        <f t="shared" si="5326"/>
        <v>0</v>
      </c>
      <c r="LSI336" s="537"/>
      <c r="LSJ336" s="538"/>
      <c r="LSK336" s="402"/>
      <c r="LSL336" s="2"/>
      <c r="LSM336" s="536">
        <f t="shared" ref="LSM336:LSP336" si="5327">SUM(LSM334:LSM335)</f>
        <v>0</v>
      </c>
      <c r="LSN336" s="539">
        <f t="shared" si="5327"/>
        <v>0</v>
      </c>
      <c r="LSO336" s="536">
        <f t="shared" si="5327"/>
        <v>0</v>
      </c>
      <c r="LSP336" s="536">
        <f t="shared" si="5327"/>
        <v>0</v>
      </c>
      <c r="LSQ336" s="537"/>
      <c r="LSR336" s="538"/>
      <c r="LSS336" s="402"/>
      <c r="LST336" s="2"/>
      <c r="LSU336" s="536">
        <f t="shared" ref="LSU336:LSX336" si="5328">SUM(LSU334:LSU335)</f>
        <v>0</v>
      </c>
      <c r="LSV336" s="539">
        <f t="shared" si="5328"/>
        <v>0</v>
      </c>
      <c r="LSW336" s="536">
        <f t="shared" si="5328"/>
        <v>0</v>
      </c>
      <c r="LSX336" s="536">
        <f t="shared" si="5328"/>
        <v>0</v>
      </c>
      <c r="LSY336" s="537"/>
      <c r="LSZ336" s="538"/>
      <c r="LTA336" s="402"/>
      <c r="LTB336" s="2"/>
      <c r="LTC336" s="536">
        <f t="shared" ref="LTC336:LTF336" si="5329">SUM(LTC334:LTC335)</f>
        <v>0</v>
      </c>
      <c r="LTD336" s="539">
        <f t="shared" si="5329"/>
        <v>0</v>
      </c>
      <c r="LTE336" s="536">
        <f t="shared" si="5329"/>
        <v>0</v>
      </c>
      <c r="LTF336" s="536">
        <f t="shared" si="5329"/>
        <v>0</v>
      </c>
      <c r="LTG336" s="537"/>
      <c r="LTH336" s="538"/>
      <c r="LTI336" s="402"/>
      <c r="LTJ336" s="2"/>
      <c r="LTK336" s="536">
        <f t="shared" ref="LTK336:LTN336" si="5330">SUM(LTK334:LTK335)</f>
        <v>0</v>
      </c>
      <c r="LTL336" s="539">
        <f t="shared" si="5330"/>
        <v>0</v>
      </c>
      <c r="LTM336" s="536">
        <f t="shared" si="5330"/>
        <v>0</v>
      </c>
      <c r="LTN336" s="536">
        <f t="shared" si="5330"/>
        <v>0</v>
      </c>
      <c r="LTO336" s="537"/>
      <c r="LTP336" s="538"/>
      <c r="LTQ336" s="402"/>
      <c r="LTR336" s="2"/>
      <c r="LTS336" s="536">
        <f t="shared" ref="LTS336:LTV336" si="5331">SUM(LTS334:LTS335)</f>
        <v>0</v>
      </c>
      <c r="LTT336" s="539">
        <f t="shared" si="5331"/>
        <v>0</v>
      </c>
      <c r="LTU336" s="536">
        <f t="shared" si="5331"/>
        <v>0</v>
      </c>
      <c r="LTV336" s="536">
        <f t="shared" si="5331"/>
        <v>0</v>
      </c>
      <c r="LTW336" s="537"/>
      <c r="LTX336" s="538"/>
      <c r="LTY336" s="402"/>
      <c r="LTZ336" s="2"/>
      <c r="LUA336" s="536">
        <f t="shared" ref="LUA336:LUD336" si="5332">SUM(LUA334:LUA335)</f>
        <v>0</v>
      </c>
      <c r="LUB336" s="539">
        <f t="shared" si="5332"/>
        <v>0</v>
      </c>
      <c r="LUC336" s="536">
        <f t="shared" si="5332"/>
        <v>0</v>
      </c>
      <c r="LUD336" s="536">
        <f t="shared" si="5332"/>
        <v>0</v>
      </c>
      <c r="LUE336" s="537"/>
      <c r="LUF336" s="538"/>
      <c r="LUG336" s="402"/>
      <c r="LUH336" s="2"/>
      <c r="LUI336" s="536">
        <f t="shared" ref="LUI336:LUL336" si="5333">SUM(LUI334:LUI335)</f>
        <v>0</v>
      </c>
      <c r="LUJ336" s="539">
        <f t="shared" si="5333"/>
        <v>0</v>
      </c>
      <c r="LUK336" s="536">
        <f t="shared" si="5333"/>
        <v>0</v>
      </c>
      <c r="LUL336" s="536">
        <f t="shared" si="5333"/>
        <v>0</v>
      </c>
      <c r="LUM336" s="537"/>
      <c r="LUN336" s="538"/>
      <c r="LUO336" s="402"/>
      <c r="LUP336" s="2"/>
      <c r="LUQ336" s="536">
        <f t="shared" ref="LUQ336:LUT336" si="5334">SUM(LUQ334:LUQ335)</f>
        <v>0</v>
      </c>
      <c r="LUR336" s="539">
        <f t="shared" si="5334"/>
        <v>0</v>
      </c>
      <c r="LUS336" s="536">
        <f t="shared" si="5334"/>
        <v>0</v>
      </c>
      <c r="LUT336" s="536">
        <f t="shared" si="5334"/>
        <v>0</v>
      </c>
      <c r="LUU336" s="537"/>
      <c r="LUV336" s="538"/>
      <c r="LUW336" s="402"/>
      <c r="LUX336" s="2"/>
      <c r="LUY336" s="536">
        <f t="shared" ref="LUY336:LVB336" si="5335">SUM(LUY334:LUY335)</f>
        <v>0</v>
      </c>
      <c r="LUZ336" s="539">
        <f t="shared" si="5335"/>
        <v>0</v>
      </c>
      <c r="LVA336" s="536">
        <f t="shared" si="5335"/>
        <v>0</v>
      </c>
      <c r="LVB336" s="536">
        <f t="shared" si="5335"/>
        <v>0</v>
      </c>
      <c r="LVC336" s="537"/>
      <c r="LVD336" s="538"/>
      <c r="LVE336" s="402"/>
      <c r="LVF336" s="2"/>
      <c r="LVG336" s="536">
        <f t="shared" ref="LVG336:LVJ336" si="5336">SUM(LVG334:LVG335)</f>
        <v>0</v>
      </c>
      <c r="LVH336" s="539">
        <f t="shared" si="5336"/>
        <v>0</v>
      </c>
      <c r="LVI336" s="536">
        <f t="shared" si="5336"/>
        <v>0</v>
      </c>
      <c r="LVJ336" s="536">
        <f t="shared" si="5336"/>
        <v>0</v>
      </c>
      <c r="LVK336" s="537"/>
      <c r="LVL336" s="538"/>
      <c r="LVM336" s="402"/>
      <c r="LVN336" s="2"/>
      <c r="LVO336" s="536">
        <f t="shared" ref="LVO336:LVR336" si="5337">SUM(LVO334:LVO335)</f>
        <v>0</v>
      </c>
      <c r="LVP336" s="539">
        <f t="shared" si="5337"/>
        <v>0</v>
      </c>
      <c r="LVQ336" s="536">
        <f t="shared" si="5337"/>
        <v>0</v>
      </c>
      <c r="LVR336" s="536">
        <f t="shared" si="5337"/>
        <v>0</v>
      </c>
      <c r="LVS336" s="537"/>
      <c r="LVT336" s="538"/>
      <c r="LVU336" s="402"/>
      <c r="LVV336" s="2"/>
      <c r="LVW336" s="536">
        <f t="shared" ref="LVW336:LVZ336" si="5338">SUM(LVW334:LVW335)</f>
        <v>0</v>
      </c>
      <c r="LVX336" s="539">
        <f t="shared" si="5338"/>
        <v>0</v>
      </c>
      <c r="LVY336" s="536">
        <f t="shared" si="5338"/>
        <v>0</v>
      </c>
      <c r="LVZ336" s="536">
        <f t="shared" si="5338"/>
        <v>0</v>
      </c>
      <c r="LWA336" s="537"/>
      <c r="LWB336" s="538"/>
      <c r="LWC336" s="402"/>
      <c r="LWD336" s="2"/>
      <c r="LWE336" s="536">
        <f t="shared" ref="LWE336:LWH336" si="5339">SUM(LWE334:LWE335)</f>
        <v>0</v>
      </c>
      <c r="LWF336" s="539">
        <f t="shared" si="5339"/>
        <v>0</v>
      </c>
      <c r="LWG336" s="536">
        <f t="shared" si="5339"/>
        <v>0</v>
      </c>
      <c r="LWH336" s="536">
        <f t="shared" si="5339"/>
        <v>0</v>
      </c>
      <c r="LWI336" s="537"/>
      <c r="LWJ336" s="538"/>
      <c r="LWK336" s="402"/>
      <c r="LWL336" s="2"/>
      <c r="LWM336" s="536">
        <f t="shared" ref="LWM336:LWP336" si="5340">SUM(LWM334:LWM335)</f>
        <v>0</v>
      </c>
      <c r="LWN336" s="539">
        <f t="shared" si="5340"/>
        <v>0</v>
      </c>
      <c r="LWO336" s="536">
        <f t="shared" si="5340"/>
        <v>0</v>
      </c>
      <c r="LWP336" s="536">
        <f t="shared" si="5340"/>
        <v>0</v>
      </c>
      <c r="LWQ336" s="537"/>
      <c r="LWR336" s="538"/>
      <c r="LWS336" s="402"/>
      <c r="LWT336" s="2"/>
      <c r="LWU336" s="536">
        <f t="shared" ref="LWU336:LWX336" si="5341">SUM(LWU334:LWU335)</f>
        <v>0</v>
      </c>
      <c r="LWV336" s="539">
        <f t="shared" si="5341"/>
        <v>0</v>
      </c>
      <c r="LWW336" s="536">
        <f t="shared" si="5341"/>
        <v>0</v>
      </c>
      <c r="LWX336" s="536">
        <f t="shared" si="5341"/>
        <v>0</v>
      </c>
      <c r="LWY336" s="537"/>
      <c r="LWZ336" s="538"/>
      <c r="LXA336" s="402"/>
      <c r="LXB336" s="2"/>
      <c r="LXC336" s="536">
        <f t="shared" ref="LXC336:LXF336" si="5342">SUM(LXC334:LXC335)</f>
        <v>0</v>
      </c>
      <c r="LXD336" s="539">
        <f t="shared" si="5342"/>
        <v>0</v>
      </c>
      <c r="LXE336" s="536">
        <f t="shared" si="5342"/>
        <v>0</v>
      </c>
      <c r="LXF336" s="536">
        <f t="shared" si="5342"/>
        <v>0</v>
      </c>
      <c r="LXG336" s="537"/>
      <c r="LXH336" s="538"/>
      <c r="LXI336" s="402"/>
      <c r="LXJ336" s="2"/>
      <c r="LXK336" s="536">
        <f t="shared" ref="LXK336:LXN336" si="5343">SUM(LXK334:LXK335)</f>
        <v>0</v>
      </c>
      <c r="LXL336" s="539">
        <f t="shared" si="5343"/>
        <v>0</v>
      </c>
      <c r="LXM336" s="536">
        <f t="shared" si="5343"/>
        <v>0</v>
      </c>
      <c r="LXN336" s="536">
        <f t="shared" si="5343"/>
        <v>0</v>
      </c>
      <c r="LXO336" s="537"/>
      <c r="LXP336" s="538"/>
      <c r="LXQ336" s="402"/>
      <c r="LXR336" s="2"/>
      <c r="LXS336" s="536">
        <f t="shared" ref="LXS336:LXV336" si="5344">SUM(LXS334:LXS335)</f>
        <v>0</v>
      </c>
      <c r="LXT336" s="539">
        <f t="shared" si="5344"/>
        <v>0</v>
      </c>
      <c r="LXU336" s="536">
        <f t="shared" si="5344"/>
        <v>0</v>
      </c>
      <c r="LXV336" s="536">
        <f t="shared" si="5344"/>
        <v>0</v>
      </c>
      <c r="LXW336" s="537"/>
      <c r="LXX336" s="538"/>
      <c r="LXY336" s="402"/>
      <c r="LXZ336" s="2"/>
      <c r="LYA336" s="536">
        <f t="shared" ref="LYA336:LYD336" si="5345">SUM(LYA334:LYA335)</f>
        <v>0</v>
      </c>
      <c r="LYB336" s="539">
        <f t="shared" si="5345"/>
        <v>0</v>
      </c>
      <c r="LYC336" s="536">
        <f t="shared" si="5345"/>
        <v>0</v>
      </c>
      <c r="LYD336" s="536">
        <f t="shared" si="5345"/>
        <v>0</v>
      </c>
      <c r="LYE336" s="537"/>
      <c r="LYF336" s="538"/>
      <c r="LYG336" s="402"/>
      <c r="LYH336" s="2"/>
      <c r="LYI336" s="536">
        <f t="shared" ref="LYI336:LYL336" si="5346">SUM(LYI334:LYI335)</f>
        <v>0</v>
      </c>
      <c r="LYJ336" s="539">
        <f t="shared" si="5346"/>
        <v>0</v>
      </c>
      <c r="LYK336" s="536">
        <f t="shared" si="5346"/>
        <v>0</v>
      </c>
      <c r="LYL336" s="536">
        <f t="shared" si="5346"/>
        <v>0</v>
      </c>
      <c r="LYM336" s="537"/>
      <c r="LYN336" s="538"/>
      <c r="LYO336" s="402"/>
      <c r="LYP336" s="2"/>
      <c r="LYQ336" s="536">
        <f t="shared" ref="LYQ336:LYT336" si="5347">SUM(LYQ334:LYQ335)</f>
        <v>0</v>
      </c>
      <c r="LYR336" s="539">
        <f t="shared" si="5347"/>
        <v>0</v>
      </c>
      <c r="LYS336" s="536">
        <f t="shared" si="5347"/>
        <v>0</v>
      </c>
      <c r="LYT336" s="536">
        <f t="shared" si="5347"/>
        <v>0</v>
      </c>
      <c r="LYU336" s="537"/>
      <c r="LYV336" s="538"/>
      <c r="LYW336" s="402"/>
      <c r="LYX336" s="2"/>
      <c r="LYY336" s="536">
        <f t="shared" ref="LYY336:LZB336" si="5348">SUM(LYY334:LYY335)</f>
        <v>0</v>
      </c>
      <c r="LYZ336" s="539">
        <f t="shared" si="5348"/>
        <v>0</v>
      </c>
      <c r="LZA336" s="536">
        <f t="shared" si="5348"/>
        <v>0</v>
      </c>
      <c r="LZB336" s="536">
        <f t="shared" si="5348"/>
        <v>0</v>
      </c>
      <c r="LZC336" s="537"/>
      <c r="LZD336" s="538"/>
      <c r="LZE336" s="402"/>
      <c r="LZF336" s="2"/>
      <c r="LZG336" s="536">
        <f t="shared" ref="LZG336:LZJ336" si="5349">SUM(LZG334:LZG335)</f>
        <v>0</v>
      </c>
      <c r="LZH336" s="539">
        <f t="shared" si="5349"/>
        <v>0</v>
      </c>
      <c r="LZI336" s="536">
        <f t="shared" si="5349"/>
        <v>0</v>
      </c>
      <c r="LZJ336" s="536">
        <f t="shared" si="5349"/>
        <v>0</v>
      </c>
      <c r="LZK336" s="537"/>
      <c r="LZL336" s="538"/>
      <c r="LZM336" s="402"/>
      <c r="LZN336" s="2"/>
      <c r="LZO336" s="536">
        <f t="shared" ref="LZO336:LZR336" si="5350">SUM(LZO334:LZO335)</f>
        <v>0</v>
      </c>
      <c r="LZP336" s="539">
        <f t="shared" si="5350"/>
        <v>0</v>
      </c>
      <c r="LZQ336" s="536">
        <f t="shared" si="5350"/>
        <v>0</v>
      </c>
      <c r="LZR336" s="536">
        <f t="shared" si="5350"/>
        <v>0</v>
      </c>
      <c r="LZS336" s="537"/>
      <c r="LZT336" s="538"/>
      <c r="LZU336" s="402"/>
      <c r="LZV336" s="2"/>
      <c r="LZW336" s="536">
        <f t="shared" ref="LZW336:LZZ336" si="5351">SUM(LZW334:LZW335)</f>
        <v>0</v>
      </c>
      <c r="LZX336" s="539">
        <f t="shared" si="5351"/>
        <v>0</v>
      </c>
      <c r="LZY336" s="536">
        <f t="shared" si="5351"/>
        <v>0</v>
      </c>
      <c r="LZZ336" s="536">
        <f t="shared" si="5351"/>
        <v>0</v>
      </c>
      <c r="MAA336" s="537"/>
      <c r="MAB336" s="538"/>
      <c r="MAC336" s="402"/>
      <c r="MAD336" s="2"/>
      <c r="MAE336" s="536">
        <f t="shared" ref="MAE336:MAH336" si="5352">SUM(MAE334:MAE335)</f>
        <v>0</v>
      </c>
      <c r="MAF336" s="539">
        <f t="shared" si="5352"/>
        <v>0</v>
      </c>
      <c r="MAG336" s="536">
        <f t="shared" si="5352"/>
        <v>0</v>
      </c>
      <c r="MAH336" s="536">
        <f t="shared" si="5352"/>
        <v>0</v>
      </c>
      <c r="MAI336" s="537"/>
      <c r="MAJ336" s="538"/>
      <c r="MAK336" s="402"/>
      <c r="MAL336" s="2"/>
      <c r="MAM336" s="536">
        <f t="shared" ref="MAM336:MAP336" si="5353">SUM(MAM334:MAM335)</f>
        <v>0</v>
      </c>
      <c r="MAN336" s="539">
        <f t="shared" si="5353"/>
        <v>0</v>
      </c>
      <c r="MAO336" s="536">
        <f t="shared" si="5353"/>
        <v>0</v>
      </c>
      <c r="MAP336" s="536">
        <f t="shared" si="5353"/>
        <v>0</v>
      </c>
      <c r="MAQ336" s="537"/>
      <c r="MAR336" s="538"/>
      <c r="MAS336" s="402"/>
      <c r="MAT336" s="2"/>
      <c r="MAU336" s="536">
        <f t="shared" ref="MAU336:MAX336" si="5354">SUM(MAU334:MAU335)</f>
        <v>0</v>
      </c>
      <c r="MAV336" s="539">
        <f t="shared" si="5354"/>
        <v>0</v>
      </c>
      <c r="MAW336" s="536">
        <f t="shared" si="5354"/>
        <v>0</v>
      </c>
      <c r="MAX336" s="536">
        <f t="shared" si="5354"/>
        <v>0</v>
      </c>
      <c r="MAY336" s="537"/>
      <c r="MAZ336" s="538"/>
      <c r="MBA336" s="402"/>
      <c r="MBB336" s="2"/>
      <c r="MBC336" s="536">
        <f t="shared" ref="MBC336:MBF336" si="5355">SUM(MBC334:MBC335)</f>
        <v>0</v>
      </c>
      <c r="MBD336" s="539">
        <f t="shared" si="5355"/>
        <v>0</v>
      </c>
      <c r="MBE336" s="536">
        <f t="shared" si="5355"/>
        <v>0</v>
      </c>
      <c r="MBF336" s="536">
        <f t="shared" si="5355"/>
        <v>0</v>
      </c>
      <c r="MBG336" s="537"/>
      <c r="MBH336" s="538"/>
      <c r="MBI336" s="402"/>
      <c r="MBJ336" s="2"/>
      <c r="MBK336" s="536">
        <f t="shared" ref="MBK336:MBN336" si="5356">SUM(MBK334:MBK335)</f>
        <v>0</v>
      </c>
      <c r="MBL336" s="539">
        <f t="shared" si="5356"/>
        <v>0</v>
      </c>
      <c r="MBM336" s="536">
        <f t="shared" si="5356"/>
        <v>0</v>
      </c>
      <c r="MBN336" s="536">
        <f t="shared" si="5356"/>
        <v>0</v>
      </c>
      <c r="MBO336" s="537"/>
      <c r="MBP336" s="538"/>
      <c r="MBQ336" s="402"/>
      <c r="MBR336" s="2"/>
      <c r="MBS336" s="536">
        <f t="shared" ref="MBS336:MBV336" si="5357">SUM(MBS334:MBS335)</f>
        <v>0</v>
      </c>
      <c r="MBT336" s="539">
        <f t="shared" si="5357"/>
        <v>0</v>
      </c>
      <c r="MBU336" s="536">
        <f t="shared" si="5357"/>
        <v>0</v>
      </c>
      <c r="MBV336" s="536">
        <f t="shared" si="5357"/>
        <v>0</v>
      </c>
      <c r="MBW336" s="537"/>
      <c r="MBX336" s="538"/>
      <c r="MBY336" s="402"/>
      <c r="MBZ336" s="2"/>
      <c r="MCA336" s="536">
        <f t="shared" ref="MCA336:MCD336" si="5358">SUM(MCA334:MCA335)</f>
        <v>0</v>
      </c>
      <c r="MCB336" s="539">
        <f t="shared" si="5358"/>
        <v>0</v>
      </c>
      <c r="MCC336" s="536">
        <f t="shared" si="5358"/>
        <v>0</v>
      </c>
      <c r="MCD336" s="536">
        <f t="shared" si="5358"/>
        <v>0</v>
      </c>
      <c r="MCE336" s="537"/>
      <c r="MCF336" s="538"/>
      <c r="MCG336" s="402"/>
      <c r="MCH336" s="2"/>
      <c r="MCI336" s="536">
        <f t="shared" ref="MCI336:MCL336" si="5359">SUM(MCI334:MCI335)</f>
        <v>0</v>
      </c>
      <c r="MCJ336" s="539">
        <f t="shared" si="5359"/>
        <v>0</v>
      </c>
      <c r="MCK336" s="536">
        <f t="shared" si="5359"/>
        <v>0</v>
      </c>
      <c r="MCL336" s="536">
        <f t="shared" si="5359"/>
        <v>0</v>
      </c>
      <c r="MCM336" s="537"/>
      <c r="MCN336" s="538"/>
      <c r="MCO336" s="402"/>
      <c r="MCP336" s="2"/>
      <c r="MCQ336" s="536">
        <f t="shared" ref="MCQ336:MCT336" si="5360">SUM(MCQ334:MCQ335)</f>
        <v>0</v>
      </c>
      <c r="MCR336" s="539">
        <f t="shared" si="5360"/>
        <v>0</v>
      </c>
      <c r="MCS336" s="536">
        <f t="shared" si="5360"/>
        <v>0</v>
      </c>
      <c r="MCT336" s="536">
        <f t="shared" si="5360"/>
        <v>0</v>
      </c>
      <c r="MCU336" s="537"/>
      <c r="MCV336" s="538"/>
      <c r="MCW336" s="402"/>
      <c r="MCX336" s="2"/>
      <c r="MCY336" s="536">
        <f t="shared" ref="MCY336:MDB336" si="5361">SUM(MCY334:MCY335)</f>
        <v>0</v>
      </c>
      <c r="MCZ336" s="539">
        <f t="shared" si="5361"/>
        <v>0</v>
      </c>
      <c r="MDA336" s="536">
        <f t="shared" si="5361"/>
        <v>0</v>
      </c>
      <c r="MDB336" s="536">
        <f t="shared" si="5361"/>
        <v>0</v>
      </c>
      <c r="MDC336" s="537"/>
      <c r="MDD336" s="538"/>
      <c r="MDE336" s="402"/>
      <c r="MDF336" s="2"/>
      <c r="MDG336" s="536">
        <f t="shared" ref="MDG336:MDJ336" si="5362">SUM(MDG334:MDG335)</f>
        <v>0</v>
      </c>
      <c r="MDH336" s="539">
        <f t="shared" si="5362"/>
        <v>0</v>
      </c>
      <c r="MDI336" s="536">
        <f t="shared" si="5362"/>
        <v>0</v>
      </c>
      <c r="MDJ336" s="536">
        <f t="shared" si="5362"/>
        <v>0</v>
      </c>
      <c r="MDK336" s="537"/>
      <c r="MDL336" s="538"/>
      <c r="MDM336" s="402"/>
      <c r="MDN336" s="2"/>
      <c r="MDO336" s="536">
        <f t="shared" ref="MDO336:MDR336" si="5363">SUM(MDO334:MDO335)</f>
        <v>0</v>
      </c>
      <c r="MDP336" s="539">
        <f t="shared" si="5363"/>
        <v>0</v>
      </c>
      <c r="MDQ336" s="536">
        <f t="shared" si="5363"/>
        <v>0</v>
      </c>
      <c r="MDR336" s="536">
        <f t="shared" si="5363"/>
        <v>0</v>
      </c>
      <c r="MDS336" s="537"/>
      <c r="MDT336" s="538"/>
      <c r="MDU336" s="402"/>
      <c r="MDV336" s="2"/>
      <c r="MDW336" s="536">
        <f t="shared" ref="MDW336:MDZ336" si="5364">SUM(MDW334:MDW335)</f>
        <v>0</v>
      </c>
      <c r="MDX336" s="539">
        <f t="shared" si="5364"/>
        <v>0</v>
      </c>
      <c r="MDY336" s="536">
        <f t="shared" si="5364"/>
        <v>0</v>
      </c>
      <c r="MDZ336" s="536">
        <f t="shared" si="5364"/>
        <v>0</v>
      </c>
      <c r="MEA336" s="537"/>
      <c r="MEB336" s="538"/>
      <c r="MEC336" s="402"/>
      <c r="MED336" s="2"/>
      <c r="MEE336" s="536">
        <f t="shared" ref="MEE336:MEH336" si="5365">SUM(MEE334:MEE335)</f>
        <v>0</v>
      </c>
      <c r="MEF336" s="539">
        <f t="shared" si="5365"/>
        <v>0</v>
      </c>
      <c r="MEG336" s="536">
        <f t="shared" si="5365"/>
        <v>0</v>
      </c>
      <c r="MEH336" s="536">
        <f t="shared" si="5365"/>
        <v>0</v>
      </c>
      <c r="MEI336" s="537"/>
      <c r="MEJ336" s="538"/>
      <c r="MEK336" s="402"/>
      <c r="MEL336" s="2"/>
      <c r="MEM336" s="536">
        <f t="shared" ref="MEM336:MEP336" si="5366">SUM(MEM334:MEM335)</f>
        <v>0</v>
      </c>
      <c r="MEN336" s="539">
        <f t="shared" si="5366"/>
        <v>0</v>
      </c>
      <c r="MEO336" s="536">
        <f t="shared" si="5366"/>
        <v>0</v>
      </c>
      <c r="MEP336" s="536">
        <f t="shared" si="5366"/>
        <v>0</v>
      </c>
      <c r="MEQ336" s="537"/>
      <c r="MER336" s="538"/>
      <c r="MES336" s="402"/>
      <c r="MET336" s="2"/>
      <c r="MEU336" s="536">
        <f t="shared" ref="MEU336:MEX336" si="5367">SUM(MEU334:MEU335)</f>
        <v>0</v>
      </c>
      <c r="MEV336" s="539">
        <f t="shared" si="5367"/>
        <v>0</v>
      </c>
      <c r="MEW336" s="536">
        <f t="shared" si="5367"/>
        <v>0</v>
      </c>
      <c r="MEX336" s="536">
        <f t="shared" si="5367"/>
        <v>0</v>
      </c>
      <c r="MEY336" s="537"/>
      <c r="MEZ336" s="538"/>
      <c r="MFA336" s="402"/>
      <c r="MFB336" s="2"/>
      <c r="MFC336" s="536">
        <f t="shared" ref="MFC336:MFF336" si="5368">SUM(MFC334:MFC335)</f>
        <v>0</v>
      </c>
      <c r="MFD336" s="539">
        <f t="shared" si="5368"/>
        <v>0</v>
      </c>
      <c r="MFE336" s="536">
        <f t="shared" si="5368"/>
        <v>0</v>
      </c>
      <c r="MFF336" s="536">
        <f t="shared" si="5368"/>
        <v>0</v>
      </c>
      <c r="MFG336" s="537"/>
      <c r="MFH336" s="538"/>
      <c r="MFI336" s="402"/>
      <c r="MFJ336" s="2"/>
      <c r="MFK336" s="536">
        <f t="shared" ref="MFK336:MFN336" si="5369">SUM(MFK334:MFK335)</f>
        <v>0</v>
      </c>
      <c r="MFL336" s="539">
        <f t="shared" si="5369"/>
        <v>0</v>
      </c>
      <c r="MFM336" s="536">
        <f t="shared" si="5369"/>
        <v>0</v>
      </c>
      <c r="MFN336" s="536">
        <f t="shared" si="5369"/>
        <v>0</v>
      </c>
      <c r="MFO336" s="537"/>
      <c r="MFP336" s="538"/>
      <c r="MFQ336" s="402"/>
      <c r="MFR336" s="2"/>
      <c r="MFS336" s="536">
        <f t="shared" ref="MFS336:MFV336" si="5370">SUM(MFS334:MFS335)</f>
        <v>0</v>
      </c>
      <c r="MFT336" s="539">
        <f t="shared" si="5370"/>
        <v>0</v>
      </c>
      <c r="MFU336" s="536">
        <f t="shared" si="5370"/>
        <v>0</v>
      </c>
      <c r="MFV336" s="536">
        <f t="shared" si="5370"/>
        <v>0</v>
      </c>
      <c r="MFW336" s="537"/>
      <c r="MFX336" s="538"/>
      <c r="MFY336" s="402"/>
      <c r="MFZ336" s="2"/>
      <c r="MGA336" s="536">
        <f t="shared" ref="MGA336:MGD336" si="5371">SUM(MGA334:MGA335)</f>
        <v>0</v>
      </c>
      <c r="MGB336" s="539">
        <f t="shared" si="5371"/>
        <v>0</v>
      </c>
      <c r="MGC336" s="536">
        <f t="shared" si="5371"/>
        <v>0</v>
      </c>
      <c r="MGD336" s="536">
        <f t="shared" si="5371"/>
        <v>0</v>
      </c>
      <c r="MGE336" s="537"/>
      <c r="MGF336" s="538"/>
      <c r="MGG336" s="402"/>
      <c r="MGH336" s="2"/>
      <c r="MGI336" s="536">
        <f t="shared" ref="MGI336:MGL336" si="5372">SUM(MGI334:MGI335)</f>
        <v>0</v>
      </c>
      <c r="MGJ336" s="539">
        <f t="shared" si="5372"/>
        <v>0</v>
      </c>
      <c r="MGK336" s="536">
        <f t="shared" si="5372"/>
        <v>0</v>
      </c>
      <c r="MGL336" s="536">
        <f t="shared" si="5372"/>
        <v>0</v>
      </c>
      <c r="MGM336" s="537"/>
      <c r="MGN336" s="538"/>
      <c r="MGO336" s="402"/>
      <c r="MGP336" s="2"/>
      <c r="MGQ336" s="536">
        <f t="shared" ref="MGQ336:MGT336" si="5373">SUM(MGQ334:MGQ335)</f>
        <v>0</v>
      </c>
      <c r="MGR336" s="539">
        <f t="shared" si="5373"/>
        <v>0</v>
      </c>
      <c r="MGS336" s="536">
        <f t="shared" si="5373"/>
        <v>0</v>
      </c>
      <c r="MGT336" s="536">
        <f t="shared" si="5373"/>
        <v>0</v>
      </c>
      <c r="MGU336" s="537"/>
      <c r="MGV336" s="538"/>
      <c r="MGW336" s="402"/>
      <c r="MGX336" s="2"/>
      <c r="MGY336" s="536">
        <f t="shared" ref="MGY336:MHB336" si="5374">SUM(MGY334:MGY335)</f>
        <v>0</v>
      </c>
      <c r="MGZ336" s="539">
        <f t="shared" si="5374"/>
        <v>0</v>
      </c>
      <c r="MHA336" s="536">
        <f t="shared" si="5374"/>
        <v>0</v>
      </c>
      <c r="MHB336" s="536">
        <f t="shared" si="5374"/>
        <v>0</v>
      </c>
      <c r="MHC336" s="537"/>
      <c r="MHD336" s="538"/>
      <c r="MHE336" s="402"/>
      <c r="MHF336" s="2"/>
      <c r="MHG336" s="536">
        <f t="shared" ref="MHG336:MHJ336" si="5375">SUM(MHG334:MHG335)</f>
        <v>0</v>
      </c>
      <c r="MHH336" s="539">
        <f t="shared" si="5375"/>
        <v>0</v>
      </c>
      <c r="MHI336" s="536">
        <f t="shared" si="5375"/>
        <v>0</v>
      </c>
      <c r="MHJ336" s="536">
        <f t="shared" si="5375"/>
        <v>0</v>
      </c>
      <c r="MHK336" s="537"/>
      <c r="MHL336" s="538"/>
      <c r="MHM336" s="402"/>
      <c r="MHN336" s="2"/>
      <c r="MHO336" s="536">
        <f t="shared" ref="MHO336:MHR336" si="5376">SUM(MHO334:MHO335)</f>
        <v>0</v>
      </c>
      <c r="MHP336" s="539">
        <f t="shared" si="5376"/>
        <v>0</v>
      </c>
      <c r="MHQ336" s="536">
        <f t="shared" si="5376"/>
        <v>0</v>
      </c>
      <c r="MHR336" s="536">
        <f t="shared" si="5376"/>
        <v>0</v>
      </c>
      <c r="MHS336" s="537"/>
      <c r="MHT336" s="538"/>
      <c r="MHU336" s="402"/>
      <c r="MHV336" s="2"/>
      <c r="MHW336" s="536">
        <f t="shared" ref="MHW336:MHZ336" si="5377">SUM(MHW334:MHW335)</f>
        <v>0</v>
      </c>
      <c r="MHX336" s="539">
        <f t="shared" si="5377"/>
        <v>0</v>
      </c>
      <c r="MHY336" s="536">
        <f t="shared" si="5377"/>
        <v>0</v>
      </c>
      <c r="MHZ336" s="536">
        <f t="shared" si="5377"/>
        <v>0</v>
      </c>
      <c r="MIA336" s="537"/>
      <c r="MIB336" s="538"/>
      <c r="MIC336" s="402"/>
      <c r="MID336" s="2"/>
      <c r="MIE336" s="536">
        <f t="shared" ref="MIE336:MIH336" si="5378">SUM(MIE334:MIE335)</f>
        <v>0</v>
      </c>
      <c r="MIF336" s="539">
        <f t="shared" si="5378"/>
        <v>0</v>
      </c>
      <c r="MIG336" s="536">
        <f t="shared" si="5378"/>
        <v>0</v>
      </c>
      <c r="MIH336" s="536">
        <f t="shared" si="5378"/>
        <v>0</v>
      </c>
      <c r="MII336" s="537"/>
      <c r="MIJ336" s="538"/>
      <c r="MIK336" s="402"/>
      <c r="MIL336" s="2"/>
      <c r="MIM336" s="536">
        <f t="shared" ref="MIM336:MIP336" si="5379">SUM(MIM334:MIM335)</f>
        <v>0</v>
      </c>
      <c r="MIN336" s="539">
        <f t="shared" si="5379"/>
        <v>0</v>
      </c>
      <c r="MIO336" s="536">
        <f t="shared" si="5379"/>
        <v>0</v>
      </c>
      <c r="MIP336" s="536">
        <f t="shared" si="5379"/>
        <v>0</v>
      </c>
      <c r="MIQ336" s="537"/>
      <c r="MIR336" s="538"/>
      <c r="MIS336" s="402"/>
      <c r="MIT336" s="2"/>
      <c r="MIU336" s="536">
        <f t="shared" ref="MIU336:MIX336" si="5380">SUM(MIU334:MIU335)</f>
        <v>0</v>
      </c>
      <c r="MIV336" s="539">
        <f t="shared" si="5380"/>
        <v>0</v>
      </c>
      <c r="MIW336" s="536">
        <f t="shared" si="5380"/>
        <v>0</v>
      </c>
      <c r="MIX336" s="536">
        <f t="shared" si="5380"/>
        <v>0</v>
      </c>
      <c r="MIY336" s="537"/>
      <c r="MIZ336" s="538"/>
      <c r="MJA336" s="402"/>
      <c r="MJB336" s="2"/>
      <c r="MJC336" s="536">
        <f t="shared" ref="MJC336:MJF336" si="5381">SUM(MJC334:MJC335)</f>
        <v>0</v>
      </c>
      <c r="MJD336" s="539">
        <f t="shared" si="5381"/>
        <v>0</v>
      </c>
      <c r="MJE336" s="536">
        <f t="shared" si="5381"/>
        <v>0</v>
      </c>
      <c r="MJF336" s="536">
        <f t="shared" si="5381"/>
        <v>0</v>
      </c>
      <c r="MJG336" s="537"/>
      <c r="MJH336" s="538"/>
      <c r="MJI336" s="402"/>
      <c r="MJJ336" s="2"/>
      <c r="MJK336" s="536">
        <f t="shared" ref="MJK336:MJN336" si="5382">SUM(MJK334:MJK335)</f>
        <v>0</v>
      </c>
      <c r="MJL336" s="539">
        <f t="shared" si="5382"/>
        <v>0</v>
      </c>
      <c r="MJM336" s="536">
        <f t="shared" si="5382"/>
        <v>0</v>
      </c>
      <c r="MJN336" s="536">
        <f t="shared" si="5382"/>
        <v>0</v>
      </c>
      <c r="MJO336" s="537"/>
      <c r="MJP336" s="538"/>
      <c r="MJQ336" s="402"/>
      <c r="MJR336" s="2"/>
      <c r="MJS336" s="536">
        <f t="shared" ref="MJS336:MJV336" si="5383">SUM(MJS334:MJS335)</f>
        <v>0</v>
      </c>
      <c r="MJT336" s="539">
        <f t="shared" si="5383"/>
        <v>0</v>
      </c>
      <c r="MJU336" s="536">
        <f t="shared" si="5383"/>
        <v>0</v>
      </c>
      <c r="MJV336" s="536">
        <f t="shared" si="5383"/>
        <v>0</v>
      </c>
      <c r="MJW336" s="537"/>
      <c r="MJX336" s="538"/>
      <c r="MJY336" s="402"/>
      <c r="MJZ336" s="2"/>
      <c r="MKA336" s="536">
        <f t="shared" ref="MKA336:MKD336" si="5384">SUM(MKA334:MKA335)</f>
        <v>0</v>
      </c>
      <c r="MKB336" s="539">
        <f t="shared" si="5384"/>
        <v>0</v>
      </c>
      <c r="MKC336" s="536">
        <f t="shared" si="5384"/>
        <v>0</v>
      </c>
      <c r="MKD336" s="536">
        <f t="shared" si="5384"/>
        <v>0</v>
      </c>
      <c r="MKE336" s="537"/>
      <c r="MKF336" s="538"/>
      <c r="MKG336" s="402"/>
      <c r="MKH336" s="2"/>
      <c r="MKI336" s="536">
        <f t="shared" ref="MKI336:MKL336" si="5385">SUM(MKI334:MKI335)</f>
        <v>0</v>
      </c>
      <c r="MKJ336" s="539">
        <f t="shared" si="5385"/>
        <v>0</v>
      </c>
      <c r="MKK336" s="536">
        <f t="shared" si="5385"/>
        <v>0</v>
      </c>
      <c r="MKL336" s="536">
        <f t="shared" si="5385"/>
        <v>0</v>
      </c>
      <c r="MKM336" s="537"/>
      <c r="MKN336" s="538"/>
      <c r="MKO336" s="402"/>
      <c r="MKP336" s="2"/>
      <c r="MKQ336" s="536">
        <f t="shared" ref="MKQ336:MKT336" si="5386">SUM(MKQ334:MKQ335)</f>
        <v>0</v>
      </c>
      <c r="MKR336" s="539">
        <f t="shared" si="5386"/>
        <v>0</v>
      </c>
      <c r="MKS336" s="536">
        <f t="shared" si="5386"/>
        <v>0</v>
      </c>
      <c r="MKT336" s="536">
        <f t="shared" si="5386"/>
        <v>0</v>
      </c>
      <c r="MKU336" s="537"/>
      <c r="MKV336" s="538"/>
      <c r="MKW336" s="402"/>
      <c r="MKX336" s="2"/>
      <c r="MKY336" s="536">
        <f t="shared" ref="MKY336:MLB336" si="5387">SUM(MKY334:MKY335)</f>
        <v>0</v>
      </c>
      <c r="MKZ336" s="539">
        <f t="shared" si="5387"/>
        <v>0</v>
      </c>
      <c r="MLA336" s="536">
        <f t="shared" si="5387"/>
        <v>0</v>
      </c>
      <c r="MLB336" s="536">
        <f t="shared" si="5387"/>
        <v>0</v>
      </c>
      <c r="MLC336" s="537"/>
      <c r="MLD336" s="538"/>
      <c r="MLE336" s="402"/>
      <c r="MLF336" s="2"/>
      <c r="MLG336" s="536">
        <f t="shared" ref="MLG336:MLJ336" si="5388">SUM(MLG334:MLG335)</f>
        <v>0</v>
      </c>
      <c r="MLH336" s="539">
        <f t="shared" si="5388"/>
        <v>0</v>
      </c>
      <c r="MLI336" s="536">
        <f t="shared" si="5388"/>
        <v>0</v>
      </c>
      <c r="MLJ336" s="536">
        <f t="shared" si="5388"/>
        <v>0</v>
      </c>
      <c r="MLK336" s="537"/>
      <c r="MLL336" s="538"/>
      <c r="MLM336" s="402"/>
      <c r="MLN336" s="2"/>
      <c r="MLO336" s="536">
        <f t="shared" ref="MLO336:MLR336" si="5389">SUM(MLO334:MLO335)</f>
        <v>0</v>
      </c>
      <c r="MLP336" s="539">
        <f t="shared" si="5389"/>
        <v>0</v>
      </c>
      <c r="MLQ336" s="536">
        <f t="shared" si="5389"/>
        <v>0</v>
      </c>
      <c r="MLR336" s="536">
        <f t="shared" si="5389"/>
        <v>0</v>
      </c>
      <c r="MLS336" s="537"/>
      <c r="MLT336" s="538"/>
      <c r="MLU336" s="402"/>
      <c r="MLV336" s="2"/>
      <c r="MLW336" s="536">
        <f t="shared" ref="MLW336:MLZ336" si="5390">SUM(MLW334:MLW335)</f>
        <v>0</v>
      </c>
      <c r="MLX336" s="539">
        <f t="shared" si="5390"/>
        <v>0</v>
      </c>
      <c r="MLY336" s="536">
        <f t="shared" si="5390"/>
        <v>0</v>
      </c>
      <c r="MLZ336" s="536">
        <f t="shared" si="5390"/>
        <v>0</v>
      </c>
      <c r="MMA336" s="537"/>
      <c r="MMB336" s="538"/>
      <c r="MMC336" s="402"/>
      <c r="MMD336" s="2"/>
      <c r="MME336" s="536">
        <f t="shared" ref="MME336:MMH336" si="5391">SUM(MME334:MME335)</f>
        <v>0</v>
      </c>
      <c r="MMF336" s="539">
        <f t="shared" si="5391"/>
        <v>0</v>
      </c>
      <c r="MMG336" s="536">
        <f t="shared" si="5391"/>
        <v>0</v>
      </c>
      <c r="MMH336" s="536">
        <f t="shared" si="5391"/>
        <v>0</v>
      </c>
      <c r="MMI336" s="537"/>
      <c r="MMJ336" s="538"/>
      <c r="MMK336" s="402"/>
      <c r="MML336" s="2"/>
      <c r="MMM336" s="536">
        <f t="shared" ref="MMM336:MMP336" si="5392">SUM(MMM334:MMM335)</f>
        <v>0</v>
      </c>
      <c r="MMN336" s="539">
        <f t="shared" si="5392"/>
        <v>0</v>
      </c>
      <c r="MMO336" s="536">
        <f t="shared" si="5392"/>
        <v>0</v>
      </c>
      <c r="MMP336" s="536">
        <f t="shared" si="5392"/>
        <v>0</v>
      </c>
      <c r="MMQ336" s="537"/>
      <c r="MMR336" s="538"/>
      <c r="MMS336" s="402"/>
      <c r="MMT336" s="2"/>
      <c r="MMU336" s="536">
        <f t="shared" ref="MMU336:MMX336" si="5393">SUM(MMU334:MMU335)</f>
        <v>0</v>
      </c>
      <c r="MMV336" s="539">
        <f t="shared" si="5393"/>
        <v>0</v>
      </c>
      <c r="MMW336" s="536">
        <f t="shared" si="5393"/>
        <v>0</v>
      </c>
      <c r="MMX336" s="536">
        <f t="shared" si="5393"/>
        <v>0</v>
      </c>
      <c r="MMY336" s="537"/>
      <c r="MMZ336" s="538"/>
      <c r="MNA336" s="402"/>
      <c r="MNB336" s="2"/>
      <c r="MNC336" s="536">
        <f t="shared" ref="MNC336:MNF336" si="5394">SUM(MNC334:MNC335)</f>
        <v>0</v>
      </c>
      <c r="MND336" s="539">
        <f t="shared" si="5394"/>
        <v>0</v>
      </c>
      <c r="MNE336" s="536">
        <f t="shared" si="5394"/>
        <v>0</v>
      </c>
      <c r="MNF336" s="536">
        <f t="shared" si="5394"/>
        <v>0</v>
      </c>
      <c r="MNG336" s="537"/>
      <c r="MNH336" s="538"/>
      <c r="MNI336" s="402"/>
      <c r="MNJ336" s="2"/>
      <c r="MNK336" s="536">
        <f t="shared" ref="MNK336:MNN336" si="5395">SUM(MNK334:MNK335)</f>
        <v>0</v>
      </c>
      <c r="MNL336" s="539">
        <f t="shared" si="5395"/>
        <v>0</v>
      </c>
      <c r="MNM336" s="536">
        <f t="shared" si="5395"/>
        <v>0</v>
      </c>
      <c r="MNN336" s="536">
        <f t="shared" si="5395"/>
        <v>0</v>
      </c>
      <c r="MNO336" s="537"/>
      <c r="MNP336" s="538"/>
      <c r="MNQ336" s="402"/>
      <c r="MNR336" s="2"/>
      <c r="MNS336" s="536">
        <f t="shared" ref="MNS336:MNV336" si="5396">SUM(MNS334:MNS335)</f>
        <v>0</v>
      </c>
      <c r="MNT336" s="539">
        <f t="shared" si="5396"/>
        <v>0</v>
      </c>
      <c r="MNU336" s="536">
        <f t="shared" si="5396"/>
        <v>0</v>
      </c>
      <c r="MNV336" s="536">
        <f t="shared" si="5396"/>
        <v>0</v>
      </c>
      <c r="MNW336" s="537"/>
      <c r="MNX336" s="538"/>
      <c r="MNY336" s="402"/>
      <c r="MNZ336" s="2"/>
      <c r="MOA336" s="536">
        <f t="shared" ref="MOA336:MOD336" si="5397">SUM(MOA334:MOA335)</f>
        <v>0</v>
      </c>
      <c r="MOB336" s="539">
        <f t="shared" si="5397"/>
        <v>0</v>
      </c>
      <c r="MOC336" s="536">
        <f t="shared" si="5397"/>
        <v>0</v>
      </c>
      <c r="MOD336" s="536">
        <f t="shared" si="5397"/>
        <v>0</v>
      </c>
      <c r="MOE336" s="537"/>
      <c r="MOF336" s="538"/>
      <c r="MOG336" s="402"/>
      <c r="MOH336" s="2"/>
      <c r="MOI336" s="536">
        <f t="shared" ref="MOI336:MOL336" si="5398">SUM(MOI334:MOI335)</f>
        <v>0</v>
      </c>
      <c r="MOJ336" s="539">
        <f t="shared" si="5398"/>
        <v>0</v>
      </c>
      <c r="MOK336" s="536">
        <f t="shared" si="5398"/>
        <v>0</v>
      </c>
      <c r="MOL336" s="536">
        <f t="shared" si="5398"/>
        <v>0</v>
      </c>
      <c r="MOM336" s="537"/>
      <c r="MON336" s="538"/>
      <c r="MOO336" s="402"/>
      <c r="MOP336" s="2"/>
      <c r="MOQ336" s="536">
        <f t="shared" ref="MOQ336:MOT336" si="5399">SUM(MOQ334:MOQ335)</f>
        <v>0</v>
      </c>
      <c r="MOR336" s="539">
        <f t="shared" si="5399"/>
        <v>0</v>
      </c>
      <c r="MOS336" s="536">
        <f t="shared" si="5399"/>
        <v>0</v>
      </c>
      <c r="MOT336" s="536">
        <f t="shared" si="5399"/>
        <v>0</v>
      </c>
      <c r="MOU336" s="537"/>
      <c r="MOV336" s="538"/>
      <c r="MOW336" s="402"/>
      <c r="MOX336" s="2"/>
      <c r="MOY336" s="536">
        <f t="shared" ref="MOY336:MPB336" si="5400">SUM(MOY334:MOY335)</f>
        <v>0</v>
      </c>
      <c r="MOZ336" s="539">
        <f t="shared" si="5400"/>
        <v>0</v>
      </c>
      <c r="MPA336" s="536">
        <f t="shared" si="5400"/>
        <v>0</v>
      </c>
      <c r="MPB336" s="536">
        <f t="shared" si="5400"/>
        <v>0</v>
      </c>
      <c r="MPC336" s="537"/>
      <c r="MPD336" s="538"/>
      <c r="MPE336" s="402"/>
      <c r="MPF336" s="2"/>
      <c r="MPG336" s="536">
        <f t="shared" ref="MPG336:MPJ336" si="5401">SUM(MPG334:MPG335)</f>
        <v>0</v>
      </c>
      <c r="MPH336" s="539">
        <f t="shared" si="5401"/>
        <v>0</v>
      </c>
      <c r="MPI336" s="536">
        <f t="shared" si="5401"/>
        <v>0</v>
      </c>
      <c r="MPJ336" s="536">
        <f t="shared" si="5401"/>
        <v>0</v>
      </c>
      <c r="MPK336" s="537"/>
      <c r="MPL336" s="538"/>
      <c r="MPM336" s="402"/>
      <c r="MPN336" s="2"/>
      <c r="MPO336" s="536">
        <f t="shared" ref="MPO336:MPR336" si="5402">SUM(MPO334:MPO335)</f>
        <v>0</v>
      </c>
      <c r="MPP336" s="539">
        <f t="shared" si="5402"/>
        <v>0</v>
      </c>
      <c r="MPQ336" s="536">
        <f t="shared" si="5402"/>
        <v>0</v>
      </c>
      <c r="MPR336" s="536">
        <f t="shared" si="5402"/>
        <v>0</v>
      </c>
      <c r="MPS336" s="537"/>
      <c r="MPT336" s="538"/>
      <c r="MPU336" s="402"/>
      <c r="MPV336" s="2"/>
      <c r="MPW336" s="536">
        <f t="shared" ref="MPW336:MPZ336" si="5403">SUM(MPW334:MPW335)</f>
        <v>0</v>
      </c>
      <c r="MPX336" s="539">
        <f t="shared" si="5403"/>
        <v>0</v>
      </c>
      <c r="MPY336" s="536">
        <f t="shared" si="5403"/>
        <v>0</v>
      </c>
      <c r="MPZ336" s="536">
        <f t="shared" si="5403"/>
        <v>0</v>
      </c>
      <c r="MQA336" s="537"/>
      <c r="MQB336" s="538"/>
      <c r="MQC336" s="402"/>
      <c r="MQD336" s="2"/>
      <c r="MQE336" s="536">
        <f t="shared" ref="MQE336:MQH336" si="5404">SUM(MQE334:MQE335)</f>
        <v>0</v>
      </c>
      <c r="MQF336" s="539">
        <f t="shared" si="5404"/>
        <v>0</v>
      </c>
      <c r="MQG336" s="536">
        <f t="shared" si="5404"/>
        <v>0</v>
      </c>
      <c r="MQH336" s="536">
        <f t="shared" si="5404"/>
        <v>0</v>
      </c>
      <c r="MQI336" s="537"/>
      <c r="MQJ336" s="538"/>
      <c r="MQK336" s="402"/>
      <c r="MQL336" s="2"/>
      <c r="MQM336" s="536">
        <f t="shared" ref="MQM336:MQP336" si="5405">SUM(MQM334:MQM335)</f>
        <v>0</v>
      </c>
      <c r="MQN336" s="539">
        <f t="shared" si="5405"/>
        <v>0</v>
      </c>
      <c r="MQO336" s="536">
        <f t="shared" si="5405"/>
        <v>0</v>
      </c>
      <c r="MQP336" s="536">
        <f t="shared" si="5405"/>
        <v>0</v>
      </c>
      <c r="MQQ336" s="537"/>
      <c r="MQR336" s="538"/>
      <c r="MQS336" s="402"/>
      <c r="MQT336" s="2"/>
      <c r="MQU336" s="536">
        <f t="shared" ref="MQU336:MQX336" si="5406">SUM(MQU334:MQU335)</f>
        <v>0</v>
      </c>
      <c r="MQV336" s="539">
        <f t="shared" si="5406"/>
        <v>0</v>
      </c>
      <c r="MQW336" s="536">
        <f t="shared" si="5406"/>
        <v>0</v>
      </c>
      <c r="MQX336" s="536">
        <f t="shared" si="5406"/>
        <v>0</v>
      </c>
      <c r="MQY336" s="537"/>
      <c r="MQZ336" s="538"/>
      <c r="MRA336" s="402"/>
      <c r="MRB336" s="2"/>
      <c r="MRC336" s="536">
        <f t="shared" ref="MRC336:MRF336" si="5407">SUM(MRC334:MRC335)</f>
        <v>0</v>
      </c>
      <c r="MRD336" s="539">
        <f t="shared" si="5407"/>
        <v>0</v>
      </c>
      <c r="MRE336" s="536">
        <f t="shared" si="5407"/>
        <v>0</v>
      </c>
      <c r="MRF336" s="536">
        <f t="shared" si="5407"/>
        <v>0</v>
      </c>
      <c r="MRG336" s="537"/>
      <c r="MRH336" s="538"/>
      <c r="MRI336" s="402"/>
      <c r="MRJ336" s="2"/>
      <c r="MRK336" s="536">
        <f t="shared" ref="MRK336:MRN336" si="5408">SUM(MRK334:MRK335)</f>
        <v>0</v>
      </c>
      <c r="MRL336" s="539">
        <f t="shared" si="5408"/>
        <v>0</v>
      </c>
      <c r="MRM336" s="536">
        <f t="shared" si="5408"/>
        <v>0</v>
      </c>
      <c r="MRN336" s="536">
        <f t="shared" si="5408"/>
        <v>0</v>
      </c>
      <c r="MRO336" s="537"/>
      <c r="MRP336" s="538"/>
      <c r="MRQ336" s="402"/>
      <c r="MRR336" s="2"/>
      <c r="MRS336" s="536">
        <f t="shared" ref="MRS336:MRV336" si="5409">SUM(MRS334:MRS335)</f>
        <v>0</v>
      </c>
      <c r="MRT336" s="539">
        <f t="shared" si="5409"/>
        <v>0</v>
      </c>
      <c r="MRU336" s="536">
        <f t="shared" si="5409"/>
        <v>0</v>
      </c>
      <c r="MRV336" s="536">
        <f t="shared" si="5409"/>
        <v>0</v>
      </c>
      <c r="MRW336" s="537"/>
      <c r="MRX336" s="538"/>
      <c r="MRY336" s="402"/>
      <c r="MRZ336" s="2"/>
      <c r="MSA336" s="536">
        <f t="shared" ref="MSA336:MSD336" si="5410">SUM(MSA334:MSA335)</f>
        <v>0</v>
      </c>
      <c r="MSB336" s="539">
        <f t="shared" si="5410"/>
        <v>0</v>
      </c>
      <c r="MSC336" s="536">
        <f t="shared" si="5410"/>
        <v>0</v>
      </c>
      <c r="MSD336" s="536">
        <f t="shared" si="5410"/>
        <v>0</v>
      </c>
      <c r="MSE336" s="537"/>
      <c r="MSF336" s="538"/>
      <c r="MSG336" s="402"/>
      <c r="MSH336" s="2"/>
      <c r="MSI336" s="536">
        <f t="shared" ref="MSI336:MSL336" si="5411">SUM(MSI334:MSI335)</f>
        <v>0</v>
      </c>
      <c r="MSJ336" s="539">
        <f t="shared" si="5411"/>
        <v>0</v>
      </c>
      <c r="MSK336" s="536">
        <f t="shared" si="5411"/>
        <v>0</v>
      </c>
      <c r="MSL336" s="536">
        <f t="shared" si="5411"/>
        <v>0</v>
      </c>
      <c r="MSM336" s="537"/>
      <c r="MSN336" s="538"/>
      <c r="MSO336" s="402"/>
      <c r="MSP336" s="2"/>
      <c r="MSQ336" s="536">
        <f t="shared" ref="MSQ336:MST336" si="5412">SUM(MSQ334:MSQ335)</f>
        <v>0</v>
      </c>
      <c r="MSR336" s="539">
        <f t="shared" si="5412"/>
        <v>0</v>
      </c>
      <c r="MSS336" s="536">
        <f t="shared" si="5412"/>
        <v>0</v>
      </c>
      <c r="MST336" s="536">
        <f t="shared" si="5412"/>
        <v>0</v>
      </c>
      <c r="MSU336" s="537"/>
      <c r="MSV336" s="538"/>
      <c r="MSW336" s="402"/>
      <c r="MSX336" s="2"/>
      <c r="MSY336" s="536">
        <f t="shared" ref="MSY336:MTB336" si="5413">SUM(MSY334:MSY335)</f>
        <v>0</v>
      </c>
      <c r="MSZ336" s="539">
        <f t="shared" si="5413"/>
        <v>0</v>
      </c>
      <c r="MTA336" s="536">
        <f t="shared" si="5413"/>
        <v>0</v>
      </c>
      <c r="MTB336" s="536">
        <f t="shared" si="5413"/>
        <v>0</v>
      </c>
      <c r="MTC336" s="537"/>
      <c r="MTD336" s="538"/>
      <c r="MTE336" s="402"/>
      <c r="MTF336" s="2"/>
      <c r="MTG336" s="536">
        <f t="shared" ref="MTG336:MTJ336" si="5414">SUM(MTG334:MTG335)</f>
        <v>0</v>
      </c>
      <c r="MTH336" s="539">
        <f t="shared" si="5414"/>
        <v>0</v>
      </c>
      <c r="MTI336" s="536">
        <f t="shared" si="5414"/>
        <v>0</v>
      </c>
      <c r="MTJ336" s="536">
        <f t="shared" si="5414"/>
        <v>0</v>
      </c>
      <c r="MTK336" s="537"/>
      <c r="MTL336" s="538"/>
      <c r="MTM336" s="402"/>
      <c r="MTN336" s="2"/>
      <c r="MTO336" s="536">
        <f t="shared" ref="MTO336:MTR336" si="5415">SUM(MTO334:MTO335)</f>
        <v>0</v>
      </c>
      <c r="MTP336" s="539">
        <f t="shared" si="5415"/>
        <v>0</v>
      </c>
      <c r="MTQ336" s="536">
        <f t="shared" si="5415"/>
        <v>0</v>
      </c>
      <c r="MTR336" s="536">
        <f t="shared" si="5415"/>
        <v>0</v>
      </c>
      <c r="MTS336" s="537"/>
      <c r="MTT336" s="538"/>
      <c r="MTU336" s="402"/>
      <c r="MTV336" s="2"/>
      <c r="MTW336" s="536">
        <f t="shared" ref="MTW336:MTZ336" si="5416">SUM(MTW334:MTW335)</f>
        <v>0</v>
      </c>
      <c r="MTX336" s="539">
        <f t="shared" si="5416"/>
        <v>0</v>
      </c>
      <c r="MTY336" s="536">
        <f t="shared" si="5416"/>
        <v>0</v>
      </c>
      <c r="MTZ336" s="536">
        <f t="shared" si="5416"/>
        <v>0</v>
      </c>
      <c r="MUA336" s="537"/>
      <c r="MUB336" s="538"/>
      <c r="MUC336" s="402"/>
      <c r="MUD336" s="2"/>
      <c r="MUE336" s="536">
        <f t="shared" ref="MUE336:MUH336" si="5417">SUM(MUE334:MUE335)</f>
        <v>0</v>
      </c>
      <c r="MUF336" s="539">
        <f t="shared" si="5417"/>
        <v>0</v>
      </c>
      <c r="MUG336" s="536">
        <f t="shared" si="5417"/>
        <v>0</v>
      </c>
      <c r="MUH336" s="536">
        <f t="shared" si="5417"/>
        <v>0</v>
      </c>
      <c r="MUI336" s="537"/>
      <c r="MUJ336" s="538"/>
      <c r="MUK336" s="402"/>
      <c r="MUL336" s="2"/>
      <c r="MUM336" s="536">
        <f t="shared" ref="MUM336:MUP336" si="5418">SUM(MUM334:MUM335)</f>
        <v>0</v>
      </c>
      <c r="MUN336" s="539">
        <f t="shared" si="5418"/>
        <v>0</v>
      </c>
      <c r="MUO336" s="536">
        <f t="shared" si="5418"/>
        <v>0</v>
      </c>
      <c r="MUP336" s="536">
        <f t="shared" si="5418"/>
        <v>0</v>
      </c>
      <c r="MUQ336" s="537"/>
      <c r="MUR336" s="538"/>
      <c r="MUS336" s="402"/>
      <c r="MUT336" s="2"/>
      <c r="MUU336" s="536">
        <f t="shared" ref="MUU336:MUX336" si="5419">SUM(MUU334:MUU335)</f>
        <v>0</v>
      </c>
      <c r="MUV336" s="539">
        <f t="shared" si="5419"/>
        <v>0</v>
      </c>
      <c r="MUW336" s="536">
        <f t="shared" si="5419"/>
        <v>0</v>
      </c>
      <c r="MUX336" s="536">
        <f t="shared" si="5419"/>
        <v>0</v>
      </c>
      <c r="MUY336" s="537"/>
      <c r="MUZ336" s="538"/>
      <c r="MVA336" s="402"/>
      <c r="MVB336" s="2"/>
      <c r="MVC336" s="536">
        <f t="shared" ref="MVC336:MVF336" si="5420">SUM(MVC334:MVC335)</f>
        <v>0</v>
      </c>
      <c r="MVD336" s="539">
        <f t="shared" si="5420"/>
        <v>0</v>
      </c>
      <c r="MVE336" s="536">
        <f t="shared" si="5420"/>
        <v>0</v>
      </c>
      <c r="MVF336" s="536">
        <f t="shared" si="5420"/>
        <v>0</v>
      </c>
      <c r="MVG336" s="537"/>
      <c r="MVH336" s="538"/>
      <c r="MVI336" s="402"/>
      <c r="MVJ336" s="2"/>
      <c r="MVK336" s="536">
        <f t="shared" ref="MVK336:MVN336" si="5421">SUM(MVK334:MVK335)</f>
        <v>0</v>
      </c>
      <c r="MVL336" s="539">
        <f t="shared" si="5421"/>
        <v>0</v>
      </c>
      <c r="MVM336" s="536">
        <f t="shared" si="5421"/>
        <v>0</v>
      </c>
      <c r="MVN336" s="536">
        <f t="shared" si="5421"/>
        <v>0</v>
      </c>
      <c r="MVO336" s="537"/>
      <c r="MVP336" s="538"/>
      <c r="MVQ336" s="402"/>
      <c r="MVR336" s="2"/>
      <c r="MVS336" s="536">
        <f t="shared" ref="MVS336:MVV336" si="5422">SUM(MVS334:MVS335)</f>
        <v>0</v>
      </c>
      <c r="MVT336" s="539">
        <f t="shared" si="5422"/>
        <v>0</v>
      </c>
      <c r="MVU336" s="536">
        <f t="shared" si="5422"/>
        <v>0</v>
      </c>
      <c r="MVV336" s="536">
        <f t="shared" si="5422"/>
        <v>0</v>
      </c>
      <c r="MVW336" s="537"/>
      <c r="MVX336" s="538"/>
      <c r="MVY336" s="402"/>
      <c r="MVZ336" s="2"/>
      <c r="MWA336" s="536">
        <f t="shared" ref="MWA336:MWD336" si="5423">SUM(MWA334:MWA335)</f>
        <v>0</v>
      </c>
      <c r="MWB336" s="539">
        <f t="shared" si="5423"/>
        <v>0</v>
      </c>
      <c r="MWC336" s="536">
        <f t="shared" si="5423"/>
        <v>0</v>
      </c>
      <c r="MWD336" s="536">
        <f t="shared" si="5423"/>
        <v>0</v>
      </c>
      <c r="MWE336" s="537"/>
      <c r="MWF336" s="538"/>
      <c r="MWG336" s="402"/>
      <c r="MWH336" s="2"/>
      <c r="MWI336" s="536">
        <f t="shared" ref="MWI336:MWL336" si="5424">SUM(MWI334:MWI335)</f>
        <v>0</v>
      </c>
      <c r="MWJ336" s="539">
        <f t="shared" si="5424"/>
        <v>0</v>
      </c>
      <c r="MWK336" s="536">
        <f t="shared" si="5424"/>
        <v>0</v>
      </c>
      <c r="MWL336" s="536">
        <f t="shared" si="5424"/>
        <v>0</v>
      </c>
      <c r="MWM336" s="537"/>
      <c r="MWN336" s="538"/>
      <c r="MWO336" s="402"/>
      <c r="MWP336" s="2"/>
      <c r="MWQ336" s="536">
        <f t="shared" ref="MWQ336:MWT336" si="5425">SUM(MWQ334:MWQ335)</f>
        <v>0</v>
      </c>
      <c r="MWR336" s="539">
        <f t="shared" si="5425"/>
        <v>0</v>
      </c>
      <c r="MWS336" s="536">
        <f t="shared" si="5425"/>
        <v>0</v>
      </c>
      <c r="MWT336" s="536">
        <f t="shared" si="5425"/>
        <v>0</v>
      </c>
      <c r="MWU336" s="537"/>
      <c r="MWV336" s="538"/>
      <c r="MWW336" s="402"/>
      <c r="MWX336" s="2"/>
      <c r="MWY336" s="536">
        <f t="shared" ref="MWY336:MXB336" si="5426">SUM(MWY334:MWY335)</f>
        <v>0</v>
      </c>
      <c r="MWZ336" s="539">
        <f t="shared" si="5426"/>
        <v>0</v>
      </c>
      <c r="MXA336" s="536">
        <f t="shared" si="5426"/>
        <v>0</v>
      </c>
      <c r="MXB336" s="536">
        <f t="shared" si="5426"/>
        <v>0</v>
      </c>
      <c r="MXC336" s="537"/>
      <c r="MXD336" s="538"/>
      <c r="MXE336" s="402"/>
      <c r="MXF336" s="2"/>
      <c r="MXG336" s="536">
        <f t="shared" ref="MXG336:MXJ336" si="5427">SUM(MXG334:MXG335)</f>
        <v>0</v>
      </c>
      <c r="MXH336" s="539">
        <f t="shared" si="5427"/>
        <v>0</v>
      </c>
      <c r="MXI336" s="536">
        <f t="shared" si="5427"/>
        <v>0</v>
      </c>
      <c r="MXJ336" s="536">
        <f t="shared" si="5427"/>
        <v>0</v>
      </c>
      <c r="MXK336" s="537"/>
      <c r="MXL336" s="538"/>
      <c r="MXM336" s="402"/>
      <c r="MXN336" s="2"/>
      <c r="MXO336" s="536">
        <f t="shared" ref="MXO336:MXR336" si="5428">SUM(MXO334:MXO335)</f>
        <v>0</v>
      </c>
      <c r="MXP336" s="539">
        <f t="shared" si="5428"/>
        <v>0</v>
      </c>
      <c r="MXQ336" s="536">
        <f t="shared" si="5428"/>
        <v>0</v>
      </c>
      <c r="MXR336" s="536">
        <f t="shared" si="5428"/>
        <v>0</v>
      </c>
      <c r="MXS336" s="537"/>
      <c r="MXT336" s="538"/>
      <c r="MXU336" s="402"/>
      <c r="MXV336" s="2"/>
      <c r="MXW336" s="536">
        <f t="shared" ref="MXW336:MXZ336" si="5429">SUM(MXW334:MXW335)</f>
        <v>0</v>
      </c>
      <c r="MXX336" s="539">
        <f t="shared" si="5429"/>
        <v>0</v>
      </c>
      <c r="MXY336" s="536">
        <f t="shared" si="5429"/>
        <v>0</v>
      </c>
      <c r="MXZ336" s="536">
        <f t="shared" si="5429"/>
        <v>0</v>
      </c>
      <c r="MYA336" s="537"/>
      <c r="MYB336" s="538"/>
      <c r="MYC336" s="402"/>
      <c r="MYD336" s="2"/>
      <c r="MYE336" s="536">
        <f t="shared" ref="MYE336:MYH336" si="5430">SUM(MYE334:MYE335)</f>
        <v>0</v>
      </c>
      <c r="MYF336" s="539">
        <f t="shared" si="5430"/>
        <v>0</v>
      </c>
      <c r="MYG336" s="536">
        <f t="shared" si="5430"/>
        <v>0</v>
      </c>
      <c r="MYH336" s="536">
        <f t="shared" si="5430"/>
        <v>0</v>
      </c>
      <c r="MYI336" s="537"/>
      <c r="MYJ336" s="538"/>
      <c r="MYK336" s="402"/>
      <c r="MYL336" s="2"/>
      <c r="MYM336" s="536">
        <f t="shared" ref="MYM336:MYP336" si="5431">SUM(MYM334:MYM335)</f>
        <v>0</v>
      </c>
      <c r="MYN336" s="539">
        <f t="shared" si="5431"/>
        <v>0</v>
      </c>
      <c r="MYO336" s="536">
        <f t="shared" si="5431"/>
        <v>0</v>
      </c>
      <c r="MYP336" s="536">
        <f t="shared" si="5431"/>
        <v>0</v>
      </c>
      <c r="MYQ336" s="537"/>
      <c r="MYR336" s="538"/>
      <c r="MYS336" s="402"/>
      <c r="MYT336" s="2"/>
      <c r="MYU336" s="536">
        <f t="shared" ref="MYU336:MYX336" si="5432">SUM(MYU334:MYU335)</f>
        <v>0</v>
      </c>
      <c r="MYV336" s="539">
        <f t="shared" si="5432"/>
        <v>0</v>
      </c>
      <c r="MYW336" s="536">
        <f t="shared" si="5432"/>
        <v>0</v>
      </c>
      <c r="MYX336" s="536">
        <f t="shared" si="5432"/>
        <v>0</v>
      </c>
      <c r="MYY336" s="537"/>
      <c r="MYZ336" s="538"/>
      <c r="MZA336" s="402"/>
      <c r="MZB336" s="2"/>
      <c r="MZC336" s="536">
        <f t="shared" ref="MZC336:MZF336" si="5433">SUM(MZC334:MZC335)</f>
        <v>0</v>
      </c>
      <c r="MZD336" s="539">
        <f t="shared" si="5433"/>
        <v>0</v>
      </c>
      <c r="MZE336" s="536">
        <f t="shared" si="5433"/>
        <v>0</v>
      </c>
      <c r="MZF336" s="536">
        <f t="shared" si="5433"/>
        <v>0</v>
      </c>
      <c r="MZG336" s="537"/>
      <c r="MZH336" s="538"/>
      <c r="MZI336" s="402"/>
      <c r="MZJ336" s="2"/>
      <c r="MZK336" s="536">
        <f t="shared" ref="MZK336:MZN336" si="5434">SUM(MZK334:MZK335)</f>
        <v>0</v>
      </c>
      <c r="MZL336" s="539">
        <f t="shared" si="5434"/>
        <v>0</v>
      </c>
      <c r="MZM336" s="536">
        <f t="shared" si="5434"/>
        <v>0</v>
      </c>
      <c r="MZN336" s="536">
        <f t="shared" si="5434"/>
        <v>0</v>
      </c>
      <c r="MZO336" s="537"/>
      <c r="MZP336" s="538"/>
      <c r="MZQ336" s="402"/>
      <c r="MZR336" s="2"/>
      <c r="MZS336" s="536">
        <f t="shared" ref="MZS336:MZV336" si="5435">SUM(MZS334:MZS335)</f>
        <v>0</v>
      </c>
      <c r="MZT336" s="539">
        <f t="shared" si="5435"/>
        <v>0</v>
      </c>
      <c r="MZU336" s="536">
        <f t="shared" si="5435"/>
        <v>0</v>
      </c>
      <c r="MZV336" s="536">
        <f t="shared" si="5435"/>
        <v>0</v>
      </c>
      <c r="MZW336" s="537"/>
      <c r="MZX336" s="538"/>
      <c r="MZY336" s="402"/>
      <c r="MZZ336" s="2"/>
      <c r="NAA336" s="536">
        <f t="shared" ref="NAA336:NAD336" si="5436">SUM(NAA334:NAA335)</f>
        <v>0</v>
      </c>
      <c r="NAB336" s="539">
        <f t="shared" si="5436"/>
        <v>0</v>
      </c>
      <c r="NAC336" s="536">
        <f t="shared" si="5436"/>
        <v>0</v>
      </c>
      <c r="NAD336" s="536">
        <f t="shared" si="5436"/>
        <v>0</v>
      </c>
      <c r="NAE336" s="537"/>
      <c r="NAF336" s="538"/>
      <c r="NAG336" s="402"/>
      <c r="NAH336" s="2"/>
      <c r="NAI336" s="536">
        <f t="shared" ref="NAI336:NAL336" si="5437">SUM(NAI334:NAI335)</f>
        <v>0</v>
      </c>
      <c r="NAJ336" s="539">
        <f t="shared" si="5437"/>
        <v>0</v>
      </c>
      <c r="NAK336" s="536">
        <f t="shared" si="5437"/>
        <v>0</v>
      </c>
      <c r="NAL336" s="536">
        <f t="shared" si="5437"/>
        <v>0</v>
      </c>
      <c r="NAM336" s="537"/>
      <c r="NAN336" s="538"/>
      <c r="NAO336" s="402"/>
      <c r="NAP336" s="2"/>
      <c r="NAQ336" s="536">
        <f t="shared" ref="NAQ336:NAT336" si="5438">SUM(NAQ334:NAQ335)</f>
        <v>0</v>
      </c>
      <c r="NAR336" s="539">
        <f t="shared" si="5438"/>
        <v>0</v>
      </c>
      <c r="NAS336" s="536">
        <f t="shared" si="5438"/>
        <v>0</v>
      </c>
      <c r="NAT336" s="536">
        <f t="shared" si="5438"/>
        <v>0</v>
      </c>
      <c r="NAU336" s="537"/>
      <c r="NAV336" s="538"/>
      <c r="NAW336" s="402"/>
      <c r="NAX336" s="2"/>
      <c r="NAY336" s="536">
        <f t="shared" ref="NAY336:NBB336" si="5439">SUM(NAY334:NAY335)</f>
        <v>0</v>
      </c>
      <c r="NAZ336" s="539">
        <f t="shared" si="5439"/>
        <v>0</v>
      </c>
      <c r="NBA336" s="536">
        <f t="shared" si="5439"/>
        <v>0</v>
      </c>
      <c r="NBB336" s="536">
        <f t="shared" si="5439"/>
        <v>0</v>
      </c>
      <c r="NBC336" s="537"/>
      <c r="NBD336" s="538"/>
      <c r="NBE336" s="402"/>
      <c r="NBF336" s="2"/>
      <c r="NBG336" s="536">
        <f t="shared" ref="NBG336:NBJ336" si="5440">SUM(NBG334:NBG335)</f>
        <v>0</v>
      </c>
      <c r="NBH336" s="539">
        <f t="shared" si="5440"/>
        <v>0</v>
      </c>
      <c r="NBI336" s="536">
        <f t="shared" si="5440"/>
        <v>0</v>
      </c>
      <c r="NBJ336" s="536">
        <f t="shared" si="5440"/>
        <v>0</v>
      </c>
      <c r="NBK336" s="537"/>
      <c r="NBL336" s="538"/>
      <c r="NBM336" s="402"/>
      <c r="NBN336" s="2"/>
      <c r="NBO336" s="536">
        <f t="shared" ref="NBO336:NBR336" si="5441">SUM(NBO334:NBO335)</f>
        <v>0</v>
      </c>
      <c r="NBP336" s="539">
        <f t="shared" si="5441"/>
        <v>0</v>
      </c>
      <c r="NBQ336" s="536">
        <f t="shared" si="5441"/>
        <v>0</v>
      </c>
      <c r="NBR336" s="536">
        <f t="shared" si="5441"/>
        <v>0</v>
      </c>
      <c r="NBS336" s="537"/>
      <c r="NBT336" s="538"/>
      <c r="NBU336" s="402"/>
      <c r="NBV336" s="2"/>
      <c r="NBW336" s="536">
        <f t="shared" ref="NBW336:NBZ336" si="5442">SUM(NBW334:NBW335)</f>
        <v>0</v>
      </c>
      <c r="NBX336" s="539">
        <f t="shared" si="5442"/>
        <v>0</v>
      </c>
      <c r="NBY336" s="536">
        <f t="shared" si="5442"/>
        <v>0</v>
      </c>
      <c r="NBZ336" s="536">
        <f t="shared" si="5442"/>
        <v>0</v>
      </c>
      <c r="NCA336" s="537"/>
      <c r="NCB336" s="538"/>
      <c r="NCC336" s="402"/>
      <c r="NCD336" s="2"/>
      <c r="NCE336" s="536">
        <f t="shared" ref="NCE336:NCH336" si="5443">SUM(NCE334:NCE335)</f>
        <v>0</v>
      </c>
      <c r="NCF336" s="539">
        <f t="shared" si="5443"/>
        <v>0</v>
      </c>
      <c r="NCG336" s="536">
        <f t="shared" si="5443"/>
        <v>0</v>
      </c>
      <c r="NCH336" s="536">
        <f t="shared" si="5443"/>
        <v>0</v>
      </c>
      <c r="NCI336" s="537"/>
      <c r="NCJ336" s="538"/>
      <c r="NCK336" s="402"/>
      <c r="NCL336" s="2"/>
      <c r="NCM336" s="536">
        <f t="shared" ref="NCM336:NCP336" si="5444">SUM(NCM334:NCM335)</f>
        <v>0</v>
      </c>
      <c r="NCN336" s="539">
        <f t="shared" si="5444"/>
        <v>0</v>
      </c>
      <c r="NCO336" s="536">
        <f t="shared" si="5444"/>
        <v>0</v>
      </c>
      <c r="NCP336" s="536">
        <f t="shared" si="5444"/>
        <v>0</v>
      </c>
      <c r="NCQ336" s="537"/>
      <c r="NCR336" s="538"/>
      <c r="NCS336" s="402"/>
      <c r="NCT336" s="2"/>
      <c r="NCU336" s="536">
        <f t="shared" ref="NCU336:NCX336" si="5445">SUM(NCU334:NCU335)</f>
        <v>0</v>
      </c>
      <c r="NCV336" s="539">
        <f t="shared" si="5445"/>
        <v>0</v>
      </c>
      <c r="NCW336" s="536">
        <f t="shared" si="5445"/>
        <v>0</v>
      </c>
      <c r="NCX336" s="536">
        <f t="shared" si="5445"/>
        <v>0</v>
      </c>
      <c r="NCY336" s="537"/>
      <c r="NCZ336" s="538"/>
      <c r="NDA336" s="402"/>
      <c r="NDB336" s="2"/>
      <c r="NDC336" s="536">
        <f t="shared" ref="NDC336:NDF336" si="5446">SUM(NDC334:NDC335)</f>
        <v>0</v>
      </c>
      <c r="NDD336" s="539">
        <f t="shared" si="5446"/>
        <v>0</v>
      </c>
      <c r="NDE336" s="536">
        <f t="shared" si="5446"/>
        <v>0</v>
      </c>
      <c r="NDF336" s="536">
        <f t="shared" si="5446"/>
        <v>0</v>
      </c>
      <c r="NDG336" s="537"/>
      <c r="NDH336" s="538"/>
      <c r="NDI336" s="402"/>
      <c r="NDJ336" s="2"/>
      <c r="NDK336" s="536">
        <f t="shared" ref="NDK336:NDN336" si="5447">SUM(NDK334:NDK335)</f>
        <v>0</v>
      </c>
      <c r="NDL336" s="539">
        <f t="shared" si="5447"/>
        <v>0</v>
      </c>
      <c r="NDM336" s="536">
        <f t="shared" si="5447"/>
        <v>0</v>
      </c>
      <c r="NDN336" s="536">
        <f t="shared" si="5447"/>
        <v>0</v>
      </c>
      <c r="NDO336" s="537"/>
      <c r="NDP336" s="538"/>
      <c r="NDQ336" s="402"/>
      <c r="NDR336" s="2"/>
      <c r="NDS336" s="536">
        <f t="shared" ref="NDS336:NDV336" si="5448">SUM(NDS334:NDS335)</f>
        <v>0</v>
      </c>
      <c r="NDT336" s="539">
        <f t="shared" si="5448"/>
        <v>0</v>
      </c>
      <c r="NDU336" s="536">
        <f t="shared" si="5448"/>
        <v>0</v>
      </c>
      <c r="NDV336" s="536">
        <f t="shared" si="5448"/>
        <v>0</v>
      </c>
      <c r="NDW336" s="537"/>
      <c r="NDX336" s="538"/>
      <c r="NDY336" s="402"/>
      <c r="NDZ336" s="2"/>
      <c r="NEA336" s="536">
        <f t="shared" ref="NEA336:NED336" si="5449">SUM(NEA334:NEA335)</f>
        <v>0</v>
      </c>
      <c r="NEB336" s="539">
        <f t="shared" si="5449"/>
        <v>0</v>
      </c>
      <c r="NEC336" s="536">
        <f t="shared" si="5449"/>
        <v>0</v>
      </c>
      <c r="NED336" s="536">
        <f t="shared" si="5449"/>
        <v>0</v>
      </c>
      <c r="NEE336" s="537"/>
      <c r="NEF336" s="538"/>
      <c r="NEG336" s="402"/>
      <c r="NEH336" s="2"/>
      <c r="NEI336" s="536">
        <f t="shared" ref="NEI336:NEL336" si="5450">SUM(NEI334:NEI335)</f>
        <v>0</v>
      </c>
      <c r="NEJ336" s="539">
        <f t="shared" si="5450"/>
        <v>0</v>
      </c>
      <c r="NEK336" s="536">
        <f t="shared" si="5450"/>
        <v>0</v>
      </c>
      <c r="NEL336" s="536">
        <f t="shared" si="5450"/>
        <v>0</v>
      </c>
      <c r="NEM336" s="537"/>
      <c r="NEN336" s="538"/>
      <c r="NEO336" s="402"/>
      <c r="NEP336" s="2"/>
      <c r="NEQ336" s="536">
        <f t="shared" ref="NEQ336:NET336" si="5451">SUM(NEQ334:NEQ335)</f>
        <v>0</v>
      </c>
      <c r="NER336" s="539">
        <f t="shared" si="5451"/>
        <v>0</v>
      </c>
      <c r="NES336" s="536">
        <f t="shared" si="5451"/>
        <v>0</v>
      </c>
      <c r="NET336" s="536">
        <f t="shared" si="5451"/>
        <v>0</v>
      </c>
      <c r="NEU336" s="537"/>
      <c r="NEV336" s="538"/>
      <c r="NEW336" s="402"/>
      <c r="NEX336" s="2"/>
      <c r="NEY336" s="536">
        <f t="shared" ref="NEY336:NFB336" si="5452">SUM(NEY334:NEY335)</f>
        <v>0</v>
      </c>
      <c r="NEZ336" s="539">
        <f t="shared" si="5452"/>
        <v>0</v>
      </c>
      <c r="NFA336" s="536">
        <f t="shared" si="5452"/>
        <v>0</v>
      </c>
      <c r="NFB336" s="536">
        <f t="shared" si="5452"/>
        <v>0</v>
      </c>
      <c r="NFC336" s="537"/>
      <c r="NFD336" s="538"/>
      <c r="NFE336" s="402"/>
      <c r="NFF336" s="2"/>
      <c r="NFG336" s="536">
        <f t="shared" ref="NFG336:NFJ336" si="5453">SUM(NFG334:NFG335)</f>
        <v>0</v>
      </c>
      <c r="NFH336" s="539">
        <f t="shared" si="5453"/>
        <v>0</v>
      </c>
      <c r="NFI336" s="536">
        <f t="shared" si="5453"/>
        <v>0</v>
      </c>
      <c r="NFJ336" s="536">
        <f t="shared" si="5453"/>
        <v>0</v>
      </c>
      <c r="NFK336" s="537"/>
      <c r="NFL336" s="538"/>
      <c r="NFM336" s="402"/>
      <c r="NFN336" s="2"/>
      <c r="NFO336" s="536">
        <f t="shared" ref="NFO336:NFR336" si="5454">SUM(NFO334:NFO335)</f>
        <v>0</v>
      </c>
      <c r="NFP336" s="539">
        <f t="shared" si="5454"/>
        <v>0</v>
      </c>
      <c r="NFQ336" s="536">
        <f t="shared" si="5454"/>
        <v>0</v>
      </c>
      <c r="NFR336" s="536">
        <f t="shared" si="5454"/>
        <v>0</v>
      </c>
      <c r="NFS336" s="537"/>
      <c r="NFT336" s="538"/>
      <c r="NFU336" s="402"/>
      <c r="NFV336" s="2"/>
      <c r="NFW336" s="536">
        <f t="shared" ref="NFW336:NFZ336" si="5455">SUM(NFW334:NFW335)</f>
        <v>0</v>
      </c>
      <c r="NFX336" s="539">
        <f t="shared" si="5455"/>
        <v>0</v>
      </c>
      <c r="NFY336" s="536">
        <f t="shared" si="5455"/>
        <v>0</v>
      </c>
      <c r="NFZ336" s="536">
        <f t="shared" si="5455"/>
        <v>0</v>
      </c>
      <c r="NGA336" s="537"/>
      <c r="NGB336" s="538"/>
      <c r="NGC336" s="402"/>
      <c r="NGD336" s="2"/>
      <c r="NGE336" s="536">
        <f t="shared" ref="NGE336:NGH336" si="5456">SUM(NGE334:NGE335)</f>
        <v>0</v>
      </c>
      <c r="NGF336" s="539">
        <f t="shared" si="5456"/>
        <v>0</v>
      </c>
      <c r="NGG336" s="536">
        <f t="shared" si="5456"/>
        <v>0</v>
      </c>
      <c r="NGH336" s="536">
        <f t="shared" si="5456"/>
        <v>0</v>
      </c>
      <c r="NGI336" s="537"/>
      <c r="NGJ336" s="538"/>
      <c r="NGK336" s="402"/>
      <c r="NGL336" s="2"/>
      <c r="NGM336" s="536">
        <f t="shared" ref="NGM336:NGP336" si="5457">SUM(NGM334:NGM335)</f>
        <v>0</v>
      </c>
      <c r="NGN336" s="539">
        <f t="shared" si="5457"/>
        <v>0</v>
      </c>
      <c r="NGO336" s="536">
        <f t="shared" si="5457"/>
        <v>0</v>
      </c>
      <c r="NGP336" s="536">
        <f t="shared" si="5457"/>
        <v>0</v>
      </c>
      <c r="NGQ336" s="537"/>
      <c r="NGR336" s="538"/>
      <c r="NGS336" s="402"/>
      <c r="NGT336" s="2"/>
      <c r="NGU336" s="536">
        <f t="shared" ref="NGU336:NGX336" si="5458">SUM(NGU334:NGU335)</f>
        <v>0</v>
      </c>
      <c r="NGV336" s="539">
        <f t="shared" si="5458"/>
        <v>0</v>
      </c>
      <c r="NGW336" s="536">
        <f t="shared" si="5458"/>
        <v>0</v>
      </c>
      <c r="NGX336" s="536">
        <f t="shared" si="5458"/>
        <v>0</v>
      </c>
      <c r="NGY336" s="537"/>
      <c r="NGZ336" s="538"/>
      <c r="NHA336" s="402"/>
      <c r="NHB336" s="2"/>
      <c r="NHC336" s="536">
        <f t="shared" ref="NHC336:NHF336" si="5459">SUM(NHC334:NHC335)</f>
        <v>0</v>
      </c>
      <c r="NHD336" s="539">
        <f t="shared" si="5459"/>
        <v>0</v>
      </c>
      <c r="NHE336" s="536">
        <f t="shared" si="5459"/>
        <v>0</v>
      </c>
      <c r="NHF336" s="536">
        <f t="shared" si="5459"/>
        <v>0</v>
      </c>
      <c r="NHG336" s="537"/>
      <c r="NHH336" s="538"/>
      <c r="NHI336" s="402"/>
      <c r="NHJ336" s="2"/>
      <c r="NHK336" s="536">
        <f t="shared" ref="NHK336:NHN336" si="5460">SUM(NHK334:NHK335)</f>
        <v>0</v>
      </c>
      <c r="NHL336" s="539">
        <f t="shared" si="5460"/>
        <v>0</v>
      </c>
      <c r="NHM336" s="536">
        <f t="shared" si="5460"/>
        <v>0</v>
      </c>
      <c r="NHN336" s="536">
        <f t="shared" si="5460"/>
        <v>0</v>
      </c>
      <c r="NHO336" s="537"/>
      <c r="NHP336" s="538"/>
      <c r="NHQ336" s="402"/>
      <c r="NHR336" s="2"/>
      <c r="NHS336" s="536">
        <f t="shared" ref="NHS336:NHV336" si="5461">SUM(NHS334:NHS335)</f>
        <v>0</v>
      </c>
      <c r="NHT336" s="539">
        <f t="shared" si="5461"/>
        <v>0</v>
      </c>
      <c r="NHU336" s="536">
        <f t="shared" si="5461"/>
        <v>0</v>
      </c>
      <c r="NHV336" s="536">
        <f t="shared" si="5461"/>
        <v>0</v>
      </c>
      <c r="NHW336" s="537"/>
      <c r="NHX336" s="538"/>
      <c r="NHY336" s="402"/>
      <c r="NHZ336" s="2"/>
      <c r="NIA336" s="536">
        <f t="shared" ref="NIA336:NID336" si="5462">SUM(NIA334:NIA335)</f>
        <v>0</v>
      </c>
      <c r="NIB336" s="539">
        <f t="shared" si="5462"/>
        <v>0</v>
      </c>
      <c r="NIC336" s="536">
        <f t="shared" si="5462"/>
        <v>0</v>
      </c>
      <c r="NID336" s="536">
        <f t="shared" si="5462"/>
        <v>0</v>
      </c>
      <c r="NIE336" s="537"/>
      <c r="NIF336" s="538"/>
      <c r="NIG336" s="402"/>
      <c r="NIH336" s="2"/>
      <c r="NII336" s="536">
        <f t="shared" ref="NII336:NIL336" si="5463">SUM(NII334:NII335)</f>
        <v>0</v>
      </c>
      <c r="NIJ336" s="539">
        <f t="shared" si="5463"/>
        <v>0</v>
      </c>
      <c r="NIK336" s="536">
        <f t="shared" si="5463"/>
        <v>0</v>
      </c>
      <c r="NIL336" s="536">
        <f t="shared" si="5463"/>
        <v>0</v>
      </c>
      <c r="NIM336" s="537"/>
      <c r="NIN336" s="538"/>
      <c r="NIO336" s="402"/>
      <c r="NIP336" s="2"/>
      <c r="NIQ336" s="536">
        <f t="shared" ref="NIQ336:NIT336" si="5464">SUM(NIQ334:NIQ335)</f>
        <v>0</v>
      </c>
      <c r="NIR336" s="539">
        <f t="shared" si="5464"/>
        <v>0</v>
      </c>
      <c r="NIS336" s="536">
        <f t="shared" si="5464"/>
        <v>0</v>
      </c>
      <c r="NIT336" s="536">
        <f t="shared" si="5464"/>
        <v>0</v>
      </c>
      <c r="NIU336" s="537"/>
      <c r="NIV336" s="538"/>
      <c r="NIW336" s="402"/>
      <c r="NIX336" s="2"/>
      <c r="NIY336" s="536">
        <f t="shared" ref="NIY336:NJB336" si="5465">SUM(NIY334:NIY335)</f>
        <v>0</v>
      </c>
      <c r="NIZ336" s="539">
        <f t="shared" si="5465"/>
        <v>0</v>
      </c>
      <c r="NJA336" s="536">
        <f t="shared" si="5465"/>
        <v>0</v>
      </c>
      <c r="NJB336" s="536">
        <f t="shared" si="5465"/>
        <v>0</v>
      </c>
      <c r="NJC336" s="537"/>
      <c r="NJD336" s="538"/>
      <c r="NJE336" s="402"/>
      <c r="NJF336" s="2"/>
      <c r="NJG336" s="536">
        <f t="shared" ref="NJG336:NJJ336" si="5466">SUM(NJG334:NJG335)</f>
        <v>0</v>
      </c>
      <c r="NJH336" s="539">
        <f t="shared" si="5466"/>
        <v>0</v>
      </c>
      <c r="NJI336" s="536">
        <f t="shared" si="5466"/>
        <v>0</v>
      </c>
      <c r="NJJ336" s="536">
        <f t="shared" si="5466"/>
        <v>0</v>
      </c>
      <c r="NJK336" s="537"/>
      <c r="NJL336" s="538"/>
      <c r="NJM336" s="402"/>
      <c r="NJN336" s="2"/>
      <c r="NJO336" s="536">
        <f t="shared" ref="NJO336:NJR336" si="5467">SUM(NJO334:NJO335)</f>
        <v>0</v>
      </c>
      <c r="NJP336" s="539">
        <f t="shared" si="5467"/>
        <v>0</v>
      </c>
      <c r="NJQ336" s="536">
        <f t="shared" si="5467"/>
        <v>0</v>
      </c>
      <c r="NJR336" s="536">
        <f t="shared" si="5467"/>
        <v>0</v>
      </c>
      <c r="NJS336" s="537"/>
      <c r="NJT336" s="538"/>
      <c r="NJU336" s="402"/>
      <c r="NJV336" s="2"/>
      <c r="NJW336" s="536">
        <f t="shared" ref="NJW336:NJZ336" si="5468">SUM(NJW334:NJW335)</f>
        <v>0</v>
      </c>
      <c r="NJX336" s="539">
        <f t="shared" si="5468"/>
        <v>0</v>
      </c>
      <c r="NJY336" s="536">
        <f t="shared" si="5468"/>
        <v>0</v>
      </c>
      <c r="NJZ336" s="536">
        <f t="shared" si="5468"/>
        <v>0</v>
      </c>
      <c r="NKA336" s="537"/>
      <c r="NKB336" s="538"/>
      <c r="NKC336" s="402"/>
      <c r="NKD336" s="2"/>
      <c r="NKE336" s="536">
        <f t="shared" ref="NKE336:NKH336" si="5469">SUM(NKE334:NKE335)</f>
        <v>0</v>
      </c>
      <c r="NKF336" s="539">
        <f t="shared" si="5469"/>
        <v>0</v>
      </c>
      <c r="NKG336" s="536">
        <f t="shared" si="5469"/>
        <v>0</v>
      </c>
      <c r="NKH336" s="536">
        <f t="shared" si="5469"/>
        <v>0</v>
      </c>
      <c r="NKI336" s="537"/>
      <c r="NKJ336" s="538"/>
      <c r="NKK336" s="402"/>
      <c r="NKL336" s="2"/>
      <c r="NKM336" s="536">
        <f t="shared" ref="NKM336:NKP336" si="5470">SUM(NKM334:NKM335)</f>
        <v>0</v>
      </c>
      <c r="NKN336" s="539">
        <f t="shared" si="5470"/>
        <v>0</v>
      </c>
      <c r="NKO336" s="536">
        <f t="shared" si="5470"/>
        <v>0</v>
      </c>
      <c r="NKP336" s="536">
        <f t="shared" si="5470"/>
        <v>0</v>
      </c>
      <c r="NKQ336" s="537"/>
      <c r="NKR336" s="538"/>
      <c r="NKS336" s="402"/>
      <c r="NKT336" s="2"/>
      <c r="NKU336" s="536">
        <f t="shared" ref="NKU336:NKX336" si="5471">SUM(NKU334:NKU335)</f>
        <v>0</v>
      </c>
      <c r="NKV336" s="539">
        <f t="shared" si="5471"/>
        <v>0</v>
      </c>
      <c r="NKW336" s="536">
        <f t="shared" si="5471"/>
        <v>0</v>
      </c>
      <c r="NKX336" s="536">
        <f t="shared" si="5471"/>
        <v>0</v>
      </c>
      <c r="NKY336" s="537"/>
      <c r="NKZ336" s="538"/>
      <c r="NLA336" s="402"/>
      <c r="NLB336" s="2"/>
      <c r="NLC336" s="536">
        <f t="shared" ref="NLC336:NLF336" si="5472">SUM(NLC334:NLC335)</f>
        <v>0</v>
      </c>
      <c r="NLD336" s="539">
        <f t="shared" si="5472"/>
        <v>0</v>
      </c>
      <c r="NLE336" s="536">
        <f t="shared" si="5472"/>
        <v>0</v>
      </c>
      <c r="NLF336" s="536">
        <f t="shared" si="5472"/>
        <v>0</v>
      </c>
      <c r="NLG336" s="537"/>
      <c r="NLH336" s="538"/>
      <c r="NLI336" s="402"/>
      <c r="NLJ336" s="2"/>
      <c r="NLK336" s="536">
        <f t="shared" ref="NLK336:NLN336" si="5473">SUM(NLK334:NLK335)</f>
        <v>0</v>
      </c>
      <c r="NLL336" s="539">
        <f t="shared" si="5473"/>
        <v>0</v>
      </c>
      <c r="NLM336" s="536">
        <f t="shared" si="5473"/>
        <v>0</v>
      </c>
      <c r="NLN336" s="536">
        <f t="shared" si="5473"/>
        <v>0</v>
      </c>
      <c r="NLO336" s="537"/>
      <c r="NLP336" s="538"/>
      <c r="NLQ336" s="402"/>
      <c r="NLR336" s="2"/>
      <c r="NLS336" s="536">
        <f t="shared" ref="NLS336:NLV336" si="5474">SUM(NLS334:NLS335)</f>
        <v>0</v>
      </c>
      <c r="NLT336" s="539">
        <f t="shared" si="5474"/>
        <v>0</v>
      </c>
      <c r="NLU336" s="536">
        <f t="shared" si="5474"/>
        <v>0</v>
      </c>
      <c r="NLV336" s="536">
        <f t="shared" si="5474"/>
        <v>0</v>
      </c>
      <c r="NLW336" s="537"/>
      <c r="NLX336" s="538"/>
      <c r="NLY336" s="402"/>
      <c r="NLZ336" s="2"/>
      <c r="NMA336" s="536">
        <f t="shared" ref="NMA336:NMD336" si="5475">SUM(NMA334:NMA335)</f>
        <v>0</v>
      </c>
      <c r="NMB336" s="539">
        <f t="shared" si="5475"/>
        <v>0</v>
      </c>
      <c r="NMC336" s="536">
        <f t="shared" si="5475"/>
        <v>0</v>
      </c>
      <c r="NMD336" s="536">
        <f t="shared" si="5475"/>
        <v>0</v>
      </c>
      <c r="NME336" s="537"/>
      <c r="NMF336" s="538"/>
      <c r="NMG336" s="402"/>
      <c r="NMH336" s="2"/>
      <c r="NMI336" s="536">
        <f t="shared" ref="NMI336:NML336" si="5476">SUM(NMI334:NMI335)</f>
        <v>0</v>
      </c>
      <c r="NMJ336" s="539">
        <f t="shared" si="5476"/>
        <v>0</v>
      </c>
      <c r="NMK336" s="536">
        <f t="shared" si="5476"/>
        <v>0</v>
      </c>
      <c r="NML336" s="536">
        <f t="shared" si="5476"/>
        <v>0</v>
      </c>
      <c r="NMM336" s="537"/>
      <c r="NMN336" s="538"/>
      <c r="NMO336" s="402"/>
      <c r="NMP336" s="2"/>
      <c r="NMQ336" s="536">
        <f t="shared" ref="NMQ336:NMT336" si="5477">SUM(NMQ334:NMQ335)</f>
        <v>0</v>
      </c>
      <c r="NMR336" s="539">
        <f t="shared" si="5477"/>
        <v>0</v>
      </c>
      <c r="NMS336" s="536">
        <f t="shared" si="5477"/>
        <v>0</v>
      </c>
      <c r="NMT336" s="536">
        <f t="shared" si="5477"/>
        <v>0</v>
      </c>
      <c r="NMU336" s="537"/>
      <c r="NMV336" s="538"/>
      <c r="NMW336" s="402"/>
      <c r="NMX336" s="2"/>
      <c r="NMY336" s="536">
        <f t="shared" ref="NMY336:NNB336" si="5478">SUM(NMY334:NMY335)</f>
        <v>0</v>
      </c>
      <c r="NMZ336" s="539">
        <f t="shared" si="5478"/>
        <v>0</v>
      </c>
      <c r="NNA336" s="536">
        <f t="shared" si="5478"/>
        <v>0</v>
      </c>
      <c r="NNB336" s="536">
        <f t="shared" si="5478"/>
        <v>0</v>
      </c>
      <c r="NNC336" s="537"/>
      <c r="NND336" s="538"/>
      <c r="NNE336" s="402"/>
      <c r="NNF336" s="2"/>
      <c r="NNG336" s="536">
        <f t="shared" ref="NNG336:NNJ336" si="5479">SUM(NNG334:NNG335)</f>
        <v>0</v>
      </c>
      <c r="NNH336" s="539">
        <f t="shared" si="5479"/>
        <v>0</v>
      </c>
      <c r="NNI336" s="536">
        <f t="shared" si="5479"/>
        <v>0</v>
      </c>
      <c r="NNJ336" s="536">
        <f t="shared" si="5479"/>
        <v>0</v>
      </c>
      <c r="NNK336" s="537"/>
      <c r="NNL336" s="538"/>
      <c r="NNM336" s="402"/>
      <c r="NNN336" s="2"/>
      <c r="NNO336" s="536">
        <f t="shared" ref="NNO336:NNR336" si="5480">SUM(NNO334:NNO335)</f>
        <v>0</v>
      </c>
      <c r="NNP336" s="539">
        <f t="shared" si="5480"/>
        <v>0</v>
      </c>
      <c r="NNQ336" s="536">
        <f t="shared" si="5480"/>
        <v>0</v>
      </c>
      <c r="NNR336" s="536">
        <f t="shared" si="5480"/>
        <v>0</v>
      </c>
      <c r="NNS336" s="537"/>
      <c r="NNT336" s="538"/>
      <c r="NNU336" s="402"/>
      <c r="NNV336" s="2"/>
      <c r="NNW336" s="536">
        <f t="shared" ref="NNW336:NNZ336" si="5481">SUM(NNW334:NNW335)</f>
        <v>0</v>
      </c>
      <c r="NNX336" s="539">
        <f t="shared" si="5481"/>
        <v>0</v>
      </c>
      <c r="NNY336" s="536">
        <f t="shared" si="5481"/>
        <v>0</v>
      </c>
      <c r="NNZ336" s="536">
        <f t="shared" si="5481"/>
        <v>0</v>
      </c>
      <c r="NOA336" s="537"/>
      <c r="NOB336" s="538"/>
      <c r="NOC336" s="402"/>
      <c r="NOD336" s="2"/>
      <c r="NOE336" s="536">
        <f t="shared" ref="NOE336:NOH336" si="5482">SUM(NOE334:NOE335)</f>
        <v>0</v>
      </c>
      <c r="NOF336" s="539">
        <f t="shared" si="5482"/>
        <v>0</v>
      </c>
      <c r="NOG336" s="536">
        <f t="shared" si="5482"/>
        <v>0</v>
      </c>
      <c r="NOH336" s="536">
        <f t="shared" si="5482"/>
        <v>0</v>
      </c>
      <c r="NOI336" s="537"/>
      <c r="NOJ336" s="538"/>
      <c r="NOK336" s="402"/>
      <c r="NOL336" s="2"/>
      <c r="NOM336" s="536">
        <f t="shared" ref="NOM336:NOP336" si="5483">SUM(NOM334:NOM335)</f>
        <v>0</v>
      </c>
      <c r="NON336" s="539">
        <f t="shared" si="5483"/>
        <v>0</v>
      </c>
      <c r="NOO336" s="536">
        <f t="shared" si="5483"/>
        <v>0</v>
      </c>
      <c r="NOP336" s="536">
        <f t="shared" si="5483"/>
        <v>0</v>
      </c>
      <c r="NOQ336" s="537"/>
      <c r="NOR336" s="538"/>
      <c r="NOS336" s="402"/>
      <c r="NOT336" s="2"/>
      <c r="NOU336" s="536">
        <f t="shared" ref="NOU336:NOX336" si="5484">SUM(NOU334:NOU335)</f>
        <v>0</v>
      </c>
      <c r="NOV336" s="539">
        <f t="shared" si="5484"/>
        <v>0</v>
      </c>
      <c r="NOW336" s="536">
        <f t="shared" si="5484"/>
        <v>0</v>
      </c>
      <c r="NOX336" s="536">
        <f t="shared" si="5484"/>
        <v>0</v>
      </c>
      <c r="NOY336" s="537"/>
      <c r="NOZ336" s="538"/>
      <c r="NPA336" s="402"/>
      <c r="NPB336" s="2"/>
      <c r="NPC336" s="536">
        <f t="shared" ref="NPC336:NPF336" si="5485">SUM(NPC334:NPC335)</f>
        <v>0</v>
      </c>
      <c r="NPD336" s="539">
        <f t="shared" si="5485"/>
        <v>0</v>
      </c>
      <c r="NPE336" s="536">
        <f t="shared" si="5485"/>
        <v>0</v>
      </c>
      <c r="NPF336" s="536">
        <f t="shared" si="5485"/>
        <v>0</v>
      </c>
      <c r="NPG336" s="537"/>
      <c r="NPH336" s="538"/>
      <c r="NPI336" s="402"/>
      <c r="NPJ336" s="2"/>
      <c r="NPK336" s="536">
        <f t="shared" ref="NPK336:NPN336" si="5486">SUM(NPK334:NPK335)</f>
        <v>0</v>
      </c>
      <c r="NPL336" s="539">
        <f t="shared" si="5486"/>
        <v>0</v>
      </c>
      <c r="NPM336" s="536">
        <f t="shared" si="5486"/>
        <v>0</v>
      </c>
      <c r="NPN336" s="536">
        <f t="shared" si="5486"/>
        <v>0</v>
      </c>
      <c r="NPO336" s="537"/>
      <c r="NPP336" s="538"/>
      <c r="NPQ336" s="402"/>
      <c r="NPR336" s="2"/>
      <c r="NPS336" s="536">
        <f t="shared" ref="NPS336:NPV336" si="5487">SUM(NPS334:NPS335)</f>
        <v>0</v>
      </c>
      <c r="NPT336" s="539">
        <f t="shared" si="5487"/>
        <v>0</v>
      </c>
      <c r="NPU336" s="536">
        <f t="shared" si="5487"/>
        <v>0</v>
      </c>
      <c r="NPV336" s="536">
        <f t="shared" si="5487"/>
        <v>0</v>
      </c>
      <c r="NPW336" s="537"/>
      <c r="NPX336" s="538"/>
      <c r="NPY336" s="402"/>
      <c r="NPZ336" s="2"/>
      <c r="NQA336" s="536">
        <f t="shared" ref="NQA336:NQD336" si="5488">SUM(NQA334:NQA335)</f>
        <v>0</v>
      </c>
      <c r="NQB336" s="539">
        <f t="shared" si="5488"/>
        <v>0</v>
      </c>
      <c r="NQC336" s="536">
        <f t="shared" si="5488"/>
        <v>0</v>
      </c>
      <c r="NQD336" s="536">
        <f t="shared" si="5488"/>
        <v>0</v>
      </c>
      <c r="NQE336" s="537"/>
      <c r="NQF336" s="538"/>
      <c r="NQG336" s="402"/>
      <c r="NQH336" s="2"/>
      <c r="NQI336" s="536">
        <f t="shared" ref="NQI336:NQL336" si="5489">SUM(NQI334:NQI335)</f>
        <v>0</v>
      </c>
      <c r="NQJ336" s="539">
        <f t="shared" si="5489"/>
        <v>0</v>
      </c>
      <c r="NQK336" s="536">
        <f t="shared" si="5489"/>
        <v>0</v>
      </c>
      <c r="NQL336" s="536">
        <f t="shared" si="5489"/>
        <v>0</v>
      </c>
      <c r="NQM336" s="537"/>
      <c r="NQN336" s="538"/>
      <c r="NQO336" s="402"/>
      <c r="NQP336" s="2"/>
      <c r="NQQ336" s="536">
        <f t="shared" ref="NQQ336:NQT336" si="5490">SUM(NQQ334:NQQ335)</f>
        <v>0</v>
      </c>
      <c r="NQR336" s="539">
        <f t="shared" si="5490"/>
        <v>0</v>
      </c>
      <c r="NQS336" s="536">
        <f t="shared" si="5490"/>
        <v>0</v>
      </c>
      <c r="NQT336" s="536">
        <f t="shared" si="5490"/>
        <v>0</v>
      </c>
      <c r="NQU336" s="537"/>
      <c r="NQV336" s="538"/>
      <c r="NQW336" s="402"/>
      <c r="NQX336" s="2"/>
      <c r="NQY336" s="536">
        <f t="shared" ref="NQY336:NRB336" si="5491">SUM(NQY334:NQY335)</f>
        <v>0</v>
      </c>
      <c r="NQZ336" s="539">
        <f t="shared" si="5491"/>
        <v>0</v>
      </c>
      <c r="NRA336" s="536">
        <f t="shared" si="5491"/>
        <v>0</v>
      </c>
      <c r="NRB336" s="536">
        <f t="shared" si="5491"/>
        <v>0</v>
      </c>
      <c r="NRC336" s="537"/>
      <c r="NRD336" s="538"/>
      <c r="NRE336" s="402"/>
      <c r="NRF336" s="2"/>
      <c r="NRG336" s="536">
        <f t="shared" ref="NRG336:NRJ336" si="5492">SUM(NRG334:NRG335)</f>
        <v>0</v>
      </c>
      <c r="NRH336" s="539">
        <f t="shared" si="5492"/>
        <v>0</v>
      </c>
      <c r="NRI336" s="536">
        <f t="shared" si="5492"/>
        <v>0</v>
      </c>
      <c r="NRJ336" s="536">
        <f t="shared" si="5492"/>
        <v>0</v>
      </c>
      <c r="NRK336" s="537"/>
      <c r="NRL336" s="538"/>
      <c r="NRM336" s="402"/>
      <c r="NRN336" s="2"/>
      <c r="NRO336" s="536">
        <f t="shared" ref="NRO336:NRR336" si="5493">SUM(NRO334:NRO335)</f>
        <v>0</v>
      </c>
      <c r="NRP336" s="539">
        <f t="shared" si="5493"/>
        <v>0</v>
      </c>
      <c r="NRQ336" s="536">
        <f t="shared" si="5493"/>
        <v>0</v>
      </c>
      <c r="NRR336" s="536">
        <f t="shared" si="5493"/>
        <v>0</v>
      </c>
      <c r="NRS336" s="537"/>
      <c r="NRT336" s="538"/>
      <c r="NRU336" s="402"/>
      <c r="NRV336" s="2"/>
      <c r="NRW336" s="536">
        <f t="shared" ref="NRW336:NRZ336" si="5494">SUM(NRW334:NRW335)</f>
        <v>0</v>
      </c>
      <c r="NRX336" s="539">
        <f t="shared" si="5494"/>
        <v>0</v>
      </c>
      <c r="NRY336" s="536">
        <f t="shared" si="5494"/>
        <v>0</v>
      </c>
      <c r="NRZ336" s="536">
        <f t="shared" si="5494"/>
        <v>0</v>
      </c>
      <c r="NSA336" s="537"/>
      <c r="NSB336" s="538"/>
      <c r="NSC336" s="402"/>
      <c r="NSD336" s="2"/>
      <c r="NSE336" s="536">
        <f t="shared" ref="NSE336:NSH336" si="5495">SUM(NSE334:NSE335)</f>
        <v>0</v>
      </c>
      <c r="NSF336" s="539">
        <f t="shared" si="5495"/>
        <v>0</v>
      </c>
      <c r="NSG336" s="536">
        <f t="shared" si="5495"/>
        <v>0</v>
      </c>
      <c r="NSH336" s="536">
        <f t="shared" si="5495"/>
        <v>0</v>
      </c>
      <c r="NSI336" s="537"/>
      <c r="NSJ336" s="538"/>
      <c r="NSK336" s="402"/>
      <c r="NSL336" s="2"/>
      <c r="NSM336" s="536">
        <f t="shared" ref="NSM336:NSP336" si="5496">SUM(NSM334:NSM335)</f>
        <v>0</v>
      </c>
      <c r="NSN336" s="539">
        <f t="shared" si="5496"/>
        <v>0</v>
      </c>
      <c r="NSO336" s="536">
        <f t="shared" si="5496"/>
        <v>0</v>
      </c>
      <c r="NSP336" s="536">
        <f t="shared" si="5496"/>
        <v>0</v>
      </c>
      <c r="NSQ336" s="537"/>
      <c r="NSR336" s="538"/>
      <c r="NSS336" s="402"/>
      <c r="NST336" s="2"/>
      <c r="NSU336" s="536">
        <f t="shared" ref="NSU336:NSX336" si="5497">SUM(NSU334:NSU335)</f>
        <v>0</v>
      </c>
      <c r="NSV336" s="539">
        <f t="shared" si="5497"/>
        <v>0</v>
      </c>
      <c r="NSW336" s="536">
        <f t="shared" si="5497"/>
        <v>0</v>
      </c>
      <c r="NSX336" s="536">
        <f t="shared" si="5497"/>
        <v>0</v>
      </c>
      <c r="NSY336" s="537"/>
      <c r="NSZ336" s="538"/>
      <c r="NTA336" s="402"/>
      <c r="NTB336" s="2"/>
      <c r="NTC336" s="536">
        <f t="shared" ref="NTC336:NTF336" si="5498">SUM(NTC334:NTC335)</f>
        <v>0</v>
      </c>
      <c r="NTD336" s="539">
        <f t="shared" si="5498"/>
        <v>0</v>
      </c>
      <c r="NTE336" s="536">
        <f t="shared" si="5498"/>
        <v>0</v>
      </c>
      <c r="NTF336" s="536">
        <f t="shared" si="5498"/>
        <v>0</v>
      </c>
      <c r="NTG336" s="537"/>
      <c r="NTH336" s="538"/>
      <c r="NTI336" s="402"/>
      <c r="NTJ336" s="2"/>
      <c r="NTK336" s="536">
        <f t="shared" ref="NTK336:NTN336" si="5499">SUM(NTK334:NTK335)</f>
        <v>0</v>
      </c>
      <c r="NTL336" s="539">
        <f t="shared" si="5499"/>
        <v>0</v>
      </c>
      <c r="NTM336" s="536">
        <f t="shared" si="5499"/>
        <v>0</v>
      </c>
      <c r="NTN336" s="536">
        <f t="shared" si="5499"/>
        <v>0</v>
      </c>
      <c r="NTO336" s="537"/>
      <c r="NTP336" s="538"/>
      <c r="NTQ336" s="402"/>
      <c r="NTR336" s="2"/>
      <c r="NTS336" s="536">
        <f t="shared" ref="NTS336:NTV336" si="5500">SUM(NTS334:NTS335)</f>
        <v>0</v>
      </c>
      <c r="NTT336" s="539">
        <f t="shared" si="5500"/>
        <v>0</v>
      </c>
      <c r="NTU336" s="536">
        <f t="shared" si="5500"/>
        <v>0</v>
      </c>
      <c r="NTV336" s="536">
        <f t="shared" si="5500"/>
        <v>0</v>
      </c>
      <c r="NTW336" s="537"/>
      <c r="NTX336" s="538"/>
      <c r="NTY336" s="402"/>
      <c r="NTZ336" s="2"/>
      <c r="NUA336" s="536">
        <f t="shared" ref="NUA336:NUD336" si="5501">SUM(NUA334:NUA335)</f>
        <v>0</v>
      </c>
      <c r="NUB336" s="539">
        <f t="shared" si="5501"/>
        <v>0</v>
      </c>
      <c r="NUC336" s="536">
        <f t="shared" si="5501"/>
        <v>0</v>
      </c>
      <c r="NUD336" s="536">
        <f t="shared" si="5501"/>
        <v>0</v>
      </c>
      <c r="NUE336" s="537"/>
      <c r="NUF336" s="538"/>
      <c r="NUG336" s="402"/>
      <c r="NUH336" s="2"/>
      <c r="NUI336" s="536">
        <f t="shared" ref="NUI336:NUL336" si="5502">SUM(NUI334:NUI335)</f>
        <v>0</v>
      </c>
      <c r="NUJ336" s="539">
        <f t="shared" si="5502"/>
        <v>0</v>
      </c>
      <c r="NUK336" s="536">
        <f t="shared" si="5502"/>
        <v>0</v>
      </c>
      <c r="NUL336" s="536">
        <f t="shared" si="5502"/>
        <v>0</v>
      </c>
      <c r="NUM336" s="537"/>
      <c r="NUN336" s="538"/>
      <c r="NUO336" s="402"/>
      <c r="NUP336" s="2"/>
      <c r="NUQ336" s="536">
        <f t="shared" ref="NUQ336:NUT336" si="5503">SUM(NUQ334:NUQ335)</f>
        <v>0</v>
      </c>
      <c r="NUR336" s="539">
        <f t="shared" si="5503"/>
        <v>0</v>
      </c>
      <c r="NUS336" s="536">
        <f t="shared" si="5503"/>
        <v>0</v>
      </c>
      <c r="NUT336" s="536">
        <f t="shared" si="5503"/>
        <v>0</v>
      </c>
      <c r="NUU336" s="537"/>
      <c r="NUV336" s="538"/>
      <c r="NUW336" s="402"/>
      <c r="NUX336" s="2"/>
      <c r="NUY336" s="536">
        <f t="shared" ref="NUY336:NVB336" si="5504">SUM(NUY334:NUY335)</f>
        <v>0</v>
      </c>
      <c r="NUZ336" s="539">
        <f t="shared" si="5504"/>
        <v>0</v>
      </c>
      <c r="NVA336" s="536">
        <f t="shared" si="5504"/>
        <v>0</v>
      </c>
      <c r="NVB336" s="536">
        <f t="shared" si="5504"/>
        <v>0</v>
      </c>
      <c r="NVC336" s="537"/>
      <c r="NVD336" s="538"/>
      <c r="NVE336" s="402"/>
      <c r="NVF336" s="2"/>
      <c r="NVG336" s="536">
        <f t="shared" ref="NVG336:NVJ336" si="5505">SUM(NVG334:NVG335)</f>
        <v>0</v>
      </c>
      <c r="NVH336" s="539">
        <f t="shared" si="5505"/>
        <v>0</v>
      </c>
      <c r="NVI336" s="536">
        <f t="shared" si="5505"/>
        <v>0</v>
      </c>
      <c r="NVJ336" s="536">
        <f t="shared" si="5505"/>
        <v>0</v>
      </c>
      <c r="NVK336" s="537"/>
      <c r="NVL336" s="538"/>
      <c r="NVM336" s="402"/>
      <c r="NVN336" s="2"/>
      <c r="NVO336" s="536">
        <f t="shared" ref="NVO336:NVR336" si="5506">SUM(NVO334:NVO335)</f>
        <v>0</v>
      </c>
      <c r="NVP336" s="539">
        <f t="shared" si="5506"/>
        <v>0</v>
      </c>
      <c r="NVQ336" s="536">
        <f t="shared" si="5506"/>
        <v>0</v>
      </c>
      <c r="NVR336" s="536">
        <f t="shared" si="5506"/>
        <v>0</v>
      </c>
      <c r="NVS336" s="537"/>
      <c r="NVT336" s="538"/>
      <c r="NVU336" s="402"/>
      <c r="NVV336" s="2"/>
      <c r="NVW336" s="536">
        <f t="shared" ref="NVW336:NVZ336" si="5507">SUM(NVW334:NVW335)</f>
        <v>0</v>
      </c>
      <c r="NVX336" s="539">
        <f t="shared" si="5507"/>
        <v>0</v>
      </c>
      <c r="NVY336" s="536">
        <f t="shared" si="5507"/>
        <v>0</v>
      </c>
      <c r="NVZ336" s="536">
        <f t="shared" si="5507"/>
        <v>0</v>
      </c>
      <c r="NWA336" s="537"/>
      <c r="NWB336" s="538"/>
      <c r="NWC336" s="402"/>
      <c r="NWD336" s="2"/>
      <c r="NWE336" s="536">
        <f t="shared" ref="NWE336:NWH336" si="5508">SUM(NWE334:NWE335)</f>
        <v>0</v>
      </c>
      <c r="NWF336" s="539">
        <f t="shared" si="5508"/>
        <v>0</v>
      </c>
      <c r="NWG336" s="536">
        <f t="shared" si="5508"/>
        <v>0</v>
      </c>
      <c r="NWH336" s="536">
        <f t="shared" si="5508"/>
        <v>0</v>
      </c>
      <c r="NWI336" s="537"/>
      <c r="NWJ336" s="538"/>
      <c r="NWK336" s="402"/>
      <c r="NWL336" s="2"/>
      <c r="NWM336" s="536">
        <f t="shared" ref="NWM336:NWP336" si="5509">SUM(NWM334:NWM335)</f>
        <v>0</v>
      </c>
      <c r="NWN336" s="539">
        <f t="shared" si="5509"/>
        <v>0</v>
      </c>
      <c r="NWO336" s="536">
        <f t="shared" si="5509"/>
        <v>0</v>
      </c>
      <c r="NWP336" s="536">
        <f t="shared" si="5509"/>
        <v>0</v>
      </c>
      <c r="NWQ336" s="537"/>
      <c r="NWR336" s="538"/>
      <c r="NWS336" s="402"/>
      <c r="NWT336" s="2"/>
      <c r="NWU336" s="536">
        <f t="shared" ref="NWU336:NWX336" si="5510">SUM(NWU334:NWU335)</f>
        <v>0</v>
      </c>
      <c r="NWV336" s="539">
        <f t="shared" si="5510"/>
        <v>0</v>
      </c>
      <c r="NWW336" s="536">
        <f t="shared" si="5510"/>
        <v>0</v>
      </c>
      <c r="NWX336" s="536">
        <f t="shared" si="5510"/>
        <v>0</v>
      </c>
      <c r="NWY336" s="537"/>
      <c r="NWZ336" s="538"/>
      <c r="NXA336" s="402"/>
      <c r="NXB336" s="2"/>
      <c r="NXC336" s="536">
        <f t="shared" ref="NXC336:NXF336" si="5511">SUM(NXC334:NXC335)</f>
        <v>0</v>
      </c>
      <c r="NXD336" s="539">
        <f t="shared" si="5511"/>
        <v>0</v>
      </c>
      <c r="NXE336" s="536">
        <f t="shared" si="5511"/>
        <v>0</v>
      </c>
      <c r="NXF336" s="536">
        <f t="shared" si="5511"/>
        <v>0</v>
      </c>
      <c r="NXG336" s="537"/>
      <c r="NXH336" s="538"/>
      <c r="NXI336" s="402"/>
      <c r="NXJ336" s="2"/>
      <c r="NXK336" s="536">
        <f t="shared" ref="NXK336:NXN336" si="5512">SUM(NXK334:NXK335)</f>
        <v>0</v>
      </c>
      <c r="NXL336" s="539">
        <f t="shared" si="5512"/>
        <v>0</v>
      </c>
      <c r="NXM336" s="536">
        <f t="shared" si="5512"/>
        <v>0</v>
      </c>
      <c r="NXN336" s="536">
        <f t="shared" si="5512"/>
        <v>0</v>
      </c>
      <c r="NXO336" s="537"/>
      <c r="NXP336" s="538"/>
      <c r="NXQ336" s="402"/>
      <c r="NXR336" s="2"/>
      <c r="NXS336" s="536">
        <f t="shared" ref="NXS336:NXV336" si="5513">SUM(NXS334:NXS335)</f>
        <v>0</v>
      </c>
      <c r="NXT336" s="539">
        <f t="shared" si="5513"/>
        <v>0</v>
      </c>
      <c r="NXU336" s="536">
        <f t="shared" si="5513"/>
        <v>0</v>
      </c>
      <c r="NXV336" s="536">
        <f t="shared" si="5513"/>
        <v>0</v>
      </c>
      <c r="NXW336" s="537"/>
      <c r="NXX336" s="538"/>
      <c r="NXY336" s="402"/>
      <c r="NXZ336" s="2"/>
      <c r="NYA336" s="536">
        <f t="shared" ref="NYA336:NYD336" si="5514">SUM(NYA334:NYA335)</f>
        <v>0</v>
      </c>
      <c r="NYB336" s="539">
        <f t="shared" si="5514"/>
        <v>0</v>
      </c>
      <c r="NYC336" s="536">
        <f t="shared" si="5514"/>
        <v>0</v>
      </c>
      <c r="NYD336" s="536">
        <f t="shared" si="5514"/>
        <v>0</v>
      </c>
      <c r="NYE336" s="537"/>
      <c r="NYF336" s="538"/>
      <c r="NYG336" s="402"/>
      <c r="NYH336" s="2"/>
      <c r="NYI336" s="536">
        <f t="shared" ref="NYI336:NYL336" si="5515">SUM(NYI334:NYI335)</f>
        <v>0</v>
      </c>
      <c r="NYJ336" s="539">
        <f t="shared" si="5515"/>
        <v>0</v>
      </c>
      <c r="NYK336" s="536">
        <f t="shared" si="5515"/>
        <v>0</v>
      </c>
      <c r="NYL336" s="536">
        <f t="shared" si="5515"/>
        <v>0</v>
      </c>
      <c r="NYM336" s="537"/>
      <c r="NYN336" s="538"/>
      <c r="NYO336" s="402"/>
      <c r="NYP336" s="2"/>
      <c r="NYQ336" s="536">
        <f t="shared" ref="NYQ336:NYT336" si="5516">SUM(NYQ334:NYQ335)</f>
        <v>0</v>
      </c>
      <c r="NYR336" s="539">
        <f t="shared" si="5516"/>
        <v>0</v>
      </c>
      <c r="NYS336" s="536">
        <f t="shared" si="5516"/>
        <v>0</v>
      </c>
      <c r="NYT336" s="536">
        <f t="shared" si="5516"/>
        <v>0</v>
      </c>
      <c r="NYU336" s="537"/>
      <c r="NYV336" s="538"/>
      <c r="NYW336" s="402"/>
      <c r="NYX336" s="2"/>
      <c r="NYY336" s="536">
        <f t="shared" ref="NYY336:NZB336" si="5517">SUM(NYY334:NYY335)</f>
        <v>0</v>
      </c>
      <c r="NYZ336" s="539">
        <f t="shared" si="5517"/>
        <v>0</v>
      </c>
      <c r="NZA336" s="536">
        <f t="shared" si="5517"/>
        <v>0</v>
      </c>
      <c r="NZB336" s="536">
        <f t="shared" si="5517"/>
        <v>0</v>
      </c>
      <c r="NZC336" s="537"/>
      <c r="NZD336" s="538"/>
      <c r="NZE336" s="402"/>
      <c r="NZF336" s="2"/>
      <c r="NZG336" s="536">
        <f t="shared" ref="NZG336:NZJ336" si="5518">SUM(NZG334:NZG335)</f>
        <v>0</v>
      </c>
      <c r="NZH336" s="539">
        <f t="shared" si="5518"/>
        <v>0</v>
      </c>
      <c r="NZI336" s="536">
        <f t="shared" si="5518"/>
        <v>0</v>
      </c>
      <c r="NZJ336" s="536">
        <f t="shared" si="5518"/>
        <v>0</v>
      </c>
      <c r="NZK336" s="537"/>
      <c r="NZL336" s="538"/>
      <c r="NZM336" s="402"/>
      <c r="NZN336" s="2"/>
      <c r="NZO336" s="536">
        <f t="shared" ref="NZO336:NZR336" si="5519">SUM(NZO334:NZO335)</f>
        <v>0</v>
      </c>
      <c r="NZP336" s="539">
        <f t="shared" si="5519"/>
        <v>0</v>
      </c>
      <c r="NZQ336" s="536">
        <f t="shared" si="5519"/>
        <v>0</v>
      </c>
      <c r="NZR336" s="536">
        <f t="shared" si="5519"/>
        <v>0</v>
      </c>
      <c r="NZS336" s="537"/>
      <c r="NZT336" s="538"/>
      <c r="NZU336" s="402"/>
      <c r="NZV336" s="2"/>
      <c r="NZW336" s="536">
        <f t="shared" ref="NZW336:NZZ336" si="5520">SUM(NZW334:NZW335)</f>
        <v>0</v>
      </c>
      <c r="NZX336" s="539">
        <f t="shared" si="5520"/>
        <v>0</v>
      </c>
      <c r="NZY336" s="536">
        <f t="shared" si="5520"/>
        <v>0</v>
      </c>
      <c r="NZZ336" s="536">
        <f t="shared" si="5520"/>
        <v>0</v>
      </c>
      <c r="OAA336" s="537"/>
      <c r="OAB336" s="538"/>
      <c r="OAC336" s="402"/>
      <c r="OAD336" s="2"/>
      <c r="OAE336" s="536">
        <f t="shared" ref="OAE336:OAH336" si="5521">SUM(OAE334:OAE335)</f>
        <v>0</v>
      </c>
      <c r="OAF336" s="539">
        <f t="shared" si="5521"/>
        <v>0</v>
      </c>
      <c r="OAG336" s="536">
        <f t="shared" si="5521"/>
        <v>0</v>
      </c>
      <c r="OAH336" s="536">
        <f t="shared" si="5521"/>
        <v>0</v>
      </c>
      <c r="OAI336" s="537"/>
      <c r="OAJ336" s="538"/>
      <c r="OAK336" s="402"/>
      <c r="OAL336" s="2"/>
      <c r="OAM336" s="536">
        <f t="shared" ref="OAM336:OAP336" si="5522">SUM(OAM334:OAM335)</f>
        <v>0</v>
      </c>
      <c r="OAN336" s="539">
        <f t="shared" si="5522"/>
        <v>0</v>
      </c>
      <c r="OAO336" s="536">
        <f t="shared" si="5522"/>
        <v>0</v>
      </c>
      <c r="OAP336" s="536">
        <f t="shared" si="5522"/>
        <v>0</v>
      </c>
      <c r="OAQ336" s="537"/>
      <c r="OAR336" s="538"/>
      <c r="OAS336" s="402"/>
      <c r="OAT336" s="2"/>
      <c r="OAU336" s="536">
        <f t="shared" ref="OAU336:OAX336" si="5523">SUM(OAU334:OAU335)</f>
        <v>0</v>
      </c>
      <c r="OAV336" s="539">
        <f t="shared" si="5523"/>
        <v>0</v>
      </c>
      <c r="OAW336" s="536">
        <f t="shared" si="5523"/>
        <v>0</v>
      </c>
      <c r="OAX336" s="536">
        <f t="shared" si="5523"/>
        <v>0</v>
      </c>
      <c r="OAY336" s="537"/>
      <c r="OAZ336" s="538"/>
      <c r="OBA336" s="402"/>
      <c r="OBB336" s="2"/>
      <c r="OBC336" s="536">
        <f t="shared" ref="OBC336:OBF336" si="5524">SUM(OBC334:OBC335)</f>
        <v>0</v>
      </c>
      <c r="OBD336" s="539">
        <f t="shared" si="5524"/>
        <v>0</v>
      </c>
      <c r="OBE336" s="536">
        <f t="shared" si="5524"/>
        <v>0</v>
      </c>
      <c r="OBF336" s="536">
        <f t="shared" si="5524"/>
        <v>0</v>
      </c>
      <c r="OBG336" s="537"/>
      <c r="OBH336" s="538"/>
      <c r="OBI336" s="402"/>
      <c r="OBJ336" s="2"/>
      <c r="OBK336" s="536">
        <f t="shared" ref="OBK336:OBN336" si="5525">SUM(OBK334:OBK335)</f>
        <v>0</v>
      </c>
      <c r="OBL336" s="539">
        <f t="shared" si="5525"/>
        <v>0</v>
      </c>
      <c r="OBM336" s="536">
        <f t="shared" si="5525"/>
        <v>0</v>
      </c>
      <c r="OBN336" s="536">
        <f t="shared" si="5525"/>
        <v>0</v>
      </c>
      <c r="OBO336" s="537"/>
      <c r="OBP336" s="538"/>
      <c r="OBQ336" s="402"/>
      <c r="OBR336" s="2"/>
      <c r="OBS336" s="536">
        <f t="shared" ref="OBS336:OBV336" si="5526">SUM(OBS334:OBS335)</f>
        <v>0</v>
      </c>
      <c r="OBT336" s="539">
        <f t="shared" si="5526"/>
        <v>0</v>
      </c>
      <c r="OBU336" s="536">
        <f t="shared" si="5526"/>
        <v>0</v>
      </c>
      <c r="OBV336" s="536">
        <f t="shared" si="5526"/>
        <v>0</v>
      </c>
      <c r="OBW336" s="537"/>
      <c r="OBX336" s="538"/>
      <c r="OBY336" s="402"/>
      <c r="OBZ336" s="2"/>
      <c r="OCA336" s="536">
        <f t="shared" ref="OCA336:OCD336" si="5527">SUM(OCA334:OCA335)</f>
        <v>0</v>
      </c>
      <c r="OCB336" s="539">
        <f t="shared" si="5527"/>
        <v>0</v>
      </c>
      <c r="OCC336" s="536">
        <f t="shared" si="5527"/>
        <v>0</v>
      </c>
      <c r="OCD336" s="536">
        <f t="shared" si="5527"/>
        <v>0</v>
      </c>
      <c r="OCE336" s="537"/>
      <c r="OCF336" s="538"/>
      <c r="OCG336" s="402"/>
      <c r="OCH336" s="2"/>
      <c r="OCI336" s="536">
        <f t="shared" ref="OCI336:OCL336" si="5528">SUM(OCI334:OCI335)</f>
        <v>0</v>
      </c>
      <c r="OCJ336" s="539">
        <f t="shared" si="5528"/>
        <v>0</v>
      </c>
      <c r="OCK336" s="536">
        <f t="shared" si="5528"/>
        <v>0</v>
      </c>
      <c r="OCL336" s="536">
        <f t="shared" si="5528"/>
        <v>0</v>
      </c>
      <c r="OCM336" s="537"/>
      <c r="OCN336" s="538"/>
      <c r="OCO336" s="402"/>
      <c r="OCP336" s="2"/>
      <c r="OCQ336" s="536">
        <f t="shared" ref="OCQ336:OCT336" si="5529">SUM(OCQ334:OCQ335)</f>
        <v>0</v>
      </c>
      <c r="OCR336" s="539">
        <f t="shared" si="5529"/>
        <v>0</v>
      </c>
      <c r="OCS336" s="536">
        <f t="shared" si="5529"/>
        <v>0</v>
      </c>
      <c r="OCT336" s="536">
        <f t="shared" si="5529"/>
        <v>0</v>
      </c>
      <c r="OCU336" s="537"/>
      <c r="OCV336" s="538"/>
      <c r="OCW336" s="402"/>
      <c r="OCX336" s="2"/>
      <c r="OCY336" s="536">
        <f t="shared" ref="OCY336:ODB336" si="5530">SUM(OCY334:OCY335)</f>
        <v>0</v>
      </c>
      <c r="OCZ336" s="539">
        <f t="shared" si="5530"/>
        <v>0</v>
      </c>
      <c r="ODA336" s="536">
        <f t="shared" si="5530"/>
        <v>0</v>
      </c>
      <c r="ODB336" s="536">
        <f t="shared" si="5530"/>
        <v>0</v>
      </c>
      <c r="ODC336" s="537"/>
      <c r="ODD336" s="538"/>
      <c r="ODE336" s="402"/>
      <c r="ODF336" s="2"/>
      <c r="ODG336" s="536">
        <f t="shared" ref="ODG336:ODJ336" si="5531">SUM(ODG334:ODG335)</f>
        <v>0</v>
      </c>
      <c r="ODH336" s="539">
        <f t="shared" si="5531"/>
        <v>0</v>
      </c>
      <c r="ODI336" s="536">
        <f t="shared" si="5531"/>
        <v>0</v>
      </c>
      <c r="ODJ336" s="536">
        <f t="shared" si="5531"/>
        <v>0</v>
      </c>
      <c r="ODK336" s="537"/>
      <c r="ODL336" s="538"/>
      <c r="ODM336" s="402"/>
      <c r="ODN336" s="2"/>
      <c r="ODO336" s="536">
        <f t="shared" ref="ODO336:ODR336" si="5532">SUM(ODO334:ODO335)</f>
        <v>0</v>
      </c>
      <c r="ODP336" s="539">
        <f t="shared" si="5532"/>
        <v>0</v>
      </c>
      <c r="ODQ336" s="536">
        <f t="shared" si="5532"/>
        <v>0</v>
      </c>
      <c r="ODR336" s="536">
        <f t="shared" si="5532"/>
        <v>0</v>
      </c>
      <c r="ODS336" s="537"/>
      <c r="ODT336" s="538"/>
      <c r="ODU336" s="402"/>
      <c r="ODV336" s="2"/>
      <c r="ODW336" s="536">
        <f t="shared" ref="ODW336:ODZ336" si="5533">SUM(ODW334:ODW335)</f>
        <v>0</v>
      </c>
      <c r="ODX336" s="539">
        <f t="shared" si="5533"/>
        <v>0</v>
      </c>
      <c r="ODY336" s="536">
        <f t="shared" si="5533"/>
        <v>0</v>
      </c>
      <c r="ODZ336" s="536">
        <f t="shared" si="5533"/>
        <v>0</v>
      </c>
      <c r="OEA336" s="537"/>
      <c r="OEB336" s="538"/>
      <c r="OEC336" s="402"/>
      <c r="OED336" s="2"/>
      <c r="OEE336" s="536">
        <f t="shared" ref="OEE336:OEH336" si="5534">SUM(OEE334:OEE335)</f>
        <v>0</v>
      </c>
      <c r="OEF336" s="539">
        <f t="shared" si="5534"/>
        <v>0</v>
      </c>
      <c r="OEG336" s="536">
        <f t="shared" si="5534"/>
        <v>0</v>
      </c>
      <c r="OEH336" s="536">
        <f t="shared" si="5534"/>
        <v>0</v>
      </c>
      <c r="OEI336" s="537"/>
      <c r="OEJ336" s="538"/>
      <c r="OEK336" s="402"/>
      <c r="OEL336" s="2"/>
      <c r="OEM336" s="536">
        <f t="shared" ref="OEM336:OEP336" si="5535">SUM(OEM334:OEM335)</f>
        <v>0</v>
      </c>
      <c r="OEN336" s="539">
        <f t="shared" si="5535"/>
        <v>0</v>
      </c>
      <c r="OEO336" s="536">
        <f t="shared" si="5535"/>
        <v>0</v>
      </c>
      <c r="OEP336" s="536">
        <f t="shared" si="5535"/>
        <v>0</v>
      </c>
      <c r="OEQ336" s="537"/>
      <c r="OER336" s="538"/>
      <c r="OES336" s="402"/>
      <c r="OET336" s="2"/>
      <c r="OEU336" s="536">
        <f t="shared" ref="OEU336:OEX336" si="5536">SUM(OEU334:OEU335)</f>
        <v>0</v>
      </c>
      <c r="OEV336" s="539">
        <f t="shared" si="5536"/>
        <v>0</v>
      </c>
      <c r="OEW336" s="536">
        <f t="shared" si="5536"/>
        <v>0</v>
      </c>
      <c r="OEX336" s="536">
        <f t="shared" si="5536"/>
        <v>0</v>
      </c>
      <c r="OEY336" s="537"/>
      <c r="OEZ336" s="538"/>
      <c r="OFA336" s="402"/>
      <c r="OFB336" s="2"/>
      <c r="OFC336" s="536">
        <f t="shared" ref="OFC336:OFF336" si="5537">SUM(OFC334:OFC335)</f>
        <v>0</v>
      </c>
      <c r="OFD336" s="539">
        <f t="shared" si="5537"/>
        <v>0</v>
      </c>
      <c r="OFE336" s="536">
        <f t="shared" si="5537"/>
        <v>0</v>
      </c>
      <c r="OFF336" s="536">
        <f t="shared" si="5537"/>
        <v>0</v>
      </c>
      <c r="OFG336" s="537"/>
      <c r="OFH336" s="538"/>
      <c r="OFI336" s="402"/>
      <c r="OFJ336" s="2"/>
      <c r="OFK336" s="536">
        <f t="shared" ref="OFK336:OFN336" si="5538">SUM(OFK334:OFK335)</f>
        <v>0</v>
      </c>
      <c r="OFL336" s="539">
        <f t="shared" si="5538"/>
        <v>0</v>
      </c>
      <c r="OFM336" s="536">
        <f t="shared" si="5538"/>
        <v>0</v>
      </c>
      <c r="OFN336" s="536">
        <f t="shared" si="5538"/>
        <v>0</v>
      </c>
      <c r="OFO336" s="537"/>
      <c r="OFP336" s="538"/>
      <c r="OFQ336" s="402"/>
      <c r="OFR336" s="2"/>
      <c r="OFS336" s="536">
        <f t="shared" ref="OFS336:OFV336" si="5539">SUM(OFS334:OFS335)</f>
        <v>0</v>
      </c>
      <c r="OFT336" s="539">
        <f t="shared" si="5539"/>
        <v>0</v>
      </c>
      <c r="OFU336" s="536">
        <f t="shared" si="5539"/>
        <v>0</v>
      </c>
      <c r="OFV336" s="536">
        <f t="shared" si="5539"/>
        <v>0</v>
      </c>
      <c r="OFW336" s="537"/>
      <c r="OFX336" s="538"/>
      <c r="OFY336" s="402"/>
      <c r="OFZ336" s="2"/>
      <c r="OGA336" s="536">
        <f t="shared" ref="OGA336:OGD336" si="5540">SUM(OGA334:OGA335)</f>
        <v>0</v>
      </c>
      <c r="OGB336" s="539">
        <f t="shared" si="5540"/>
        <v>0</v>
      </c>
      <c r="OGC336" s="536">
        <f t="shared" si="5540"/>
        <v>0</v>
      </c>
      <c r="OGD336" s="536">
        <f t="shared" si="5540"/>
        <v>0</v>
      </c>
      <c r="OGE336" s="537"/>
      <c r="OGF336" s="538"/>
      <c r="OGG336" s="402"/>
      <c r="OGH336" s="2"/>
      <c r="OGI336" s="536">
        <f t="shared" ref="OGI336:OGL336" si="5541">SUM(OGI334:OGI335)</f>
        <v>0</v>
      </c>
      <c r="OGJ336" s="539">
        <f t="shared" si="5541"/>
        <v>0</v>
      </c>
      <c r="OGK336" s="536">
        <f t="shared" si="5541"/>
        <v>0</v>
      </c>
      <c r="OGL336" s="536">
        <f t="shared" si="5541"/>
        <v>0</v>
      </c>
      <c r="OGM336" s="537"/>
      <c r="OGN336" s="538"/>
      <c r="OGO336" s="402"/>
      <c r="OGP336" s="2"/>
      <c r="OGQ336" s="536">
        <f t="shared" ref="OGQ336:OGT336" si="5542">SUM(OGQ334:OGQ335)</f>
        <v>0</v>
      </c>
      <c r="OGR336" s="539">
        <f t="shared" si="5542"/>
        <v>0</v>
      </c>
      <c r="OGS336" s="536">
        <f t="shared" si="5542"/>
        <v>0</v>
      </c>
      <c r="OGT336" s="536">
        <f t="shared" si="5542"/>
        <v>0</v>
      </c>
      <c r="OGU336" s="537"/>
      <c r="OGV336" s="538"/>
      <c r="OGW336" s="402"/>
      <c r="OGX336" s="2"/>
      <c r="OGY336" s="536">
        <f t="shared" ref="OGY336:OHB336" si="5543">SUM(OGY334:OGY335)</f>
        <v>0</v>
      </c>
      <c r="OGZ336" s="539">
        <f t="shared" si="5543"/>
        <v>0</v>
      </c>
      <c r="OHA336" s="536">
        <f t="shared" si="5543"/>
        <v>0</v>
      </c>
      <c r="OHB336" s="536">
        <f t="shared" si="5543"/>
        <v>0</v>
      </c>
      <c r="OHC336" s="537"/>
      <c r="OHD336" s="538"/>
      <c r="OHE336" s="402"/>
      <c r="OHF336" s="2"/>
      <c r="OHG336" s="536">
        <f t="shared" ref="OHG336:OHJ336" si="5544">SUM(OHG334:OHG335)</f>
        <v>0</v>
      </c>
      <c r="OHH336" s="539">
        <f t="shared" si="5544"/>
        <v>0</v>
      </c>
      <c r="OHI336" s="536">
        <f t="shared" si="5544"/>
        <v>0</v>
      </c>
      <c r="OHJ336" s="536">
        <f t="shared" si="5544"/>
        <v>0</v>
      </c>
      <c r="OHK336" s="537"/>
      <c r="OHL336" s="538"/>
      <c r="OHM336" s="402"/>
      <c r="OHN336" s="2"/>
      <c r="OHO336" s="536">
        <f t="shared" ref="OHO336:OHR336" si="5545">SUM(OHO334:OHO335)</f>
        <v>0</v>
      </c>
      <c r="OHP336" s="539">
        <f t="shared" si="5545"/>
        <v>0</v>
      </c>
      <c r="OHQ336" s="536">
        <f t="shared" si="5545"/>
        <v>0</v>
      </c>
      <c r="OHR336" s="536">
        <f t="shared" si="5545"/>
        <v>0</v>
      </c>
      <c r="OHS336" s="537"/>
      <c r="OHT336" s="538"/>
      <c r="OHU336" s="402"/>
      <c r="OHV336" s="2"/>
      <c r="OHW336" s="536">
        <f t="shared" ref="OHW336:OHZ336" si="5546">SUM(OHW334:OHW335)</f>
        <v>0</v>
      </c>
      <c r="OHX336" s="539">
        <f t="shared" si="5546"/>
        <v>0</v>
      </c>
      <c r="OHY336" s="536">
        <f t="shared" si="5546"/>
        <v>0</v>
      </c>
      <c r="OHZ336" s="536">
        <f t="shared" si="5546"/>
        <v>0</v>
      </c>
      <c r="OIA336" s="537"/>
      <c r="OIB336" s="538"/>
      <c r="OIC336" s="402"/>
      <c r="OID336" s="2"/>
      <c r="OIE336" s="536">
        <f t="shared" ref="OIE336:OIH336" si="5547">SUM(OIE334:OIE335)</f>
        <v>0</v>
      </c>
      <c r="OIF336" s="539">
        <f t="shared" si="5547"/>
        <v>0</v>
      </c>
      <c r="OIG336" s="536">
        <f t="shared" si="5547"/>
        <v>0</v>
      </c>
      <c r="OIH336" s="536">
        <f t="shared" si="5547"/>
        <v>0</v>
      </c>
      <c r="OII336" s="537"/>
      <c r="OIJ336" s="538"/>
      <c r="OIK336" s="402"/>
      <c r="OIL336" s="2"/>
      <c r="OIM336" s="536">
        <f t="shared" ref="OIM336:OIP336" si="5548">SUM(OIM334:OIM335)</f>
        <v>0</v>
      </c>
      <c r="OIN336" s="539">
        <f t="shared" si="5548"/>
        <v>0</v>
      </c>
      <c r="OIO336" s="536">
        <f t="shared" si="5548"/>
        <v>0</v>
      </c>
      <c r="OIP336" s="536">
        <f t="shared" si="5548"/>
        <v>0</v>
      </c>
      <c r="OIQ336" s="537"/>
      <c r="OIR336" s="538"/>
      <c r="OIS336" s="402"/>
      <c r="OIT336" s="2"/>
      <c r="OIU336" s="536">
        <f t="shared" ref="OIU336:OIX336" si="5549">SUM(OIU334:OIU335)</f>
        <v>0</v>
      </c>
      <c r="OIV336" s="539">
        <f t="shared" si="5549"/>
        <v>0</v>
      </c>
      <c r="OIW336" s="536">
        <f t="shared" si="5549"/>
        <v>0</v>
      </c>
      <c r="OIX336" s="536">
        <f t="shared" si="5549"/>
        <v>0</v>
      </c>
      <c r="OIY336" s="537"/>
      <c r="OIZ336" s="538"/>
      <c r="OJA336" s="402"/>
      <c r="OJB336" s="2"/>
      <c r="OJC336" s="536">
        <f t="shared" ref="OJC336:OJF336" si="5550">SUM(OJC334:OJC335)</f>
        <v>0</v>
      </c>
      <c r="OJD336" s="539">
        <f t="shared" si="5550"/>
        <v>0</v>
      </c>
      <c r="OJE336" s="536">
        <f t="shared" si="5550"/>
        <v>0</v>
      </c>
      <c r="OJF336" s="536">
        <f t="shared" si="5550"/>
        <v>0</v>
      </c>
      <c r="OJG336" s="537"/>
      <c r="OJH336" s="538"/>
      <c r="OJI336" s="402"/>
      <c r="OJJ336" s="2"/>
      <c r="OJK336" s="536">
        <f t="shared" ref="OJK336:OJN336" si="5551">SUM(OJK334:OJK335)</f>
        <v>0</v>
      </c>
      <c r="OJL336" s="539">
        <f t="shared" si="5551"/>
        <v>0</v>
      </c>
      <c r="OJM336" s="536">
        <f t="shared" si="5551"/>
        <v>0</v>
      </c>
      <c r="OJN336" s="536">
        <f t="shared" si="5551"/>
        <v>0</v>
      </c>
      <c r="OJO336" s="537"/>
      <c r="OJP336" s="538"/>
      <c r="OJQ336" s="402"/>
      <c r="OJR336" s="2"/>
      <c r="OJS336" s="536">
        <f t="shared" ref="OJS336:OJV336" si="5552">SUM(OJS334:OJS335)</f>
        <v>0</v>
      </c>
      <c r="OJT336" s="539">
        <f t="shared" si="5552"/>
        <v>0</v>
      </c>
      <c r="OJU336" s="536">
        <f t="shared" si="5552"/>
        <v>0</v>
      </c>
      <c r="OJV336" s="536">
        <f t="shared" si="5552"/>
        <v>0</v>
      </c>
      <c r="OJW336" s="537"/>
      <c r="OJX336" s="538"/>
      <c r="OJY336" s="402"/>
      <c r="OJZ336" s="2"/>
      <c r="OKA336" s="536">
        <f t="shared" ref="OKA336:OKD336" si="5553">SUM(OKA334:OKA335)</f>
        <v>0</v>
      </c>
      <c r="OKB336" s="539">
        <f t="shared" si="5553"/>
        <v>0</v>
      </c>
      <c r="OKC336" s="536">
        <f t="shared" si="5553"/>
        <v>0</v>
      </c>
      <c r="OKD336" s="536">
        <f t="shared" si="5553"/>
        <v>0</v>
      </c>
      <c r="OKE336" s="537"/>
      <c r="OKF336" s="538"/>
      <c r="OKG336" s="402"/>
      <c r="OKH336" s="2"/>
      <c r="OKI336" s="536">
        <f t="shared" ref="OKI336:OKL336" si="5554">SUM(OKI334:OKI335)</f>
        <v>0</v>
      </c>
      <c r="OKJ336" s="539">
        <f t="shared" si="5554"/>
        <v>0</v>
      </c>
      <c r="OKK336" s="536">
        <f t="shared" si="5554"/>
        <v>0</v>
      </c>
      <c r="OKL336" s="536">
        <f t="shared" si="5554"/>
        <v>0</v>
      </c>
      <c r="OKM336" s="537"/>
      <c r="OKN336" s="538"/>
      <c r="OKO336" s="402"/>
      <c r="OKP336" s="2"/>
      <c r="OKQ336" s="536">
        <f t="shared" ref="OKQ336:OKT336" si="5555">SUM(OKQ334:OKQ335)</f>
        <v>0</v>
      </c>
      <c r="OKR336" s="539">
        <f t="shared" si="5555"/>
        <v>0</v>
      </c>
      <c r="OKS336" s="536">
        <f t="shared" si="5555"/>
        <v>0</v>
      </c>
      <c r="OKT336" s="536">
        <f t="shared" si="5555"/>
        <v>0</v>
      </c>
      <c r="OKU336" s="537"/>
      <c r="OKV336" s="538"/>
      <c r="OKW336" s="402"/>
      <c r="OKX336" s="2"/>
      <c r="OKY336" s="536">
        <f t="shared" ref="OKY336:OLB336" si="5556">SUM(OKY334:OKY335)</f>
        <v>0</v>
      </c>
      <c r="OKZ336" s="539">
        <f t="shared" si="5556"/>
        <v>0</v>
      </c>
      <c r="OLA336" s="536">
        <f t="shared" si="5556"/>
        <v>0</v>
      </c>
      <c r="OLB336" s="536">
        <f t="shared" si="5556"/>
        <v>0</v>
      </c>
      <c r="OLC336" s="537"/>
      <c r="OLD336" s="538"/>
      <c r="OLE336" s="402"/>
      <c r="OLF336" s="2"/>
      <c r="OLG336" s="536">
        <f t="shared" ref="OLG336:OLJ336" si="5557">SUM(OLG334:OLG335)</f>
        <v>0</v>
      </c>
      <c r="OLH336" s="539">
        <f t="shared" si="5557"/>
        <v>0</v>
      </c>
      <c r="OLI336" s="536">
        <f t="shared" si="5557"/>
        <v>0</v>
      </c>
      <c r="OLJ336" s="536">
        <f t="shared" si="5557"/>
        <v>0</v>
      </c>
      <c r="OLK336" s="537"/>
      <c r="OLL336" s="538"/>
      <c r="OLM336" s="402"/>
      <c r="OLN336" s="2"/>
      <c r="OLO336" s="536">
        <f t="shared" ref="OLO336:OLR336" si="5558">SUM(OLO334:OLO335)</f>
        <v>0</v>
      </c>
      <c r="OLP336" s="539">
        <f t="shared" si="5558"/>
        <v>0</v>
      </c>
      <c r="OLQ336" s="536">
        <f t="shared" si="5558"/>
        <v>0</v>
      </c>
      <c r="OLR336" s="536">
        <f t="shared" si="5558"/>
        <v>0</v>
      </c>
      <c r="OLS336" s="537"/>
      <c r="OLT336" s="538"/>
      <c r="OLU336" s="402"/>
      <c r="OLV336" s="2"/>
      <c r="OLW336" s="536">
        <f t="shared" ref="OLW336:OLZ336" si="5559">SUM(OLW334:OLW335)</f>
        <v>0</v>
      </c>
      <c r="OLX336" s="539">
        <f t="shared" si="5559"/>
        <v>0</v>
      </c>
      <c r="OLY336" s="536">
        <f t="shared" si="5559"/>
        <v>0</v>
      </c>
      <c r="OLZ336" s="536">
        <f t="shared" si="5559"/>
        <v>0</v>
      </c>
      <c r="OMA336" s="537"/>
      <c r="OMB336" s="538"/>
      <c r="OMC336" s="402"/>
      <c r="OMD336" s="2"/>
      <c r="OME336" s="536">
        <f t="shared" ref="OME336:OMH336" si="5560">SUM(OME334:OME335)</f>
        <v>0</v>
      </c>
      <c r="OMF336" s="539">
        <f t="shared" si="5560"/>
        <v>0</v>
      </c>
      <c r="OMG336" s="536">
        <f t="shared" si="5560"/>
        <v>0</v>
      </c>
      <c r="OMH336" s="536">
        <f t="shared" si="5560"/>
        <v>0</v>
      </c>
      <c r="OMI336" s="537"/>
      <c r="OMJ336" s="538"/>
      <c r="OMK336" s="402"/>
      <c r="OML336" s="2"/>
      <c r="OMM336" s="536">
        <f t="shared" ref="OMM336:OMP336" si="5561">SUM(OMM334:OMM335)</f>
        <v>0</v>
      </c>
      <c r="OMN336" s="539">
        <f t="shared" si="5561"/>
        <v>0</v>
      </c>
      <c r="OMO336" s="536">
        <f t="shared" si="5561"/>
        <v>0</v>
      </c>
      <c r="OMP336" s="536">
        <f t="shared" si="5561"/>
        <v>0</v>
      </c>
      <c r="OMQ336" s="537"/>
      <c r="OMR336" s="538"/>
      <c r="OMS336" s="402"/>
      <c r="OMT336" s="2"/>
      <c r="OMU336" s="536">
        <f t="shared" ref="OMU336:OMX336" si="5562">SUM(OMU334:OMU335)</f>
        <v>0</v>
      </c>
      <c r="OMV336" s="539">
        <f t="shared" si="5562"/>
        <v>0</v>
      </c>
      <c r="OMW336" s="536">
        <f t="shared" si="5562"/>
        <v>0</v>
      </c>
      <c r="OMX336" s="536">
        <f t="shared" si="5562"/>
        <v>0</v>
      </c>
      <c r="OMY336" s="537"/>
      <c r="OMZ336" s="538"/>
      <c r="ONA336" s="402"/>
      <c r="ONB336" s="2"/>
      <c r="ONC336" s="536">
        <f t="shared" ref="ONC336:ONF336" si="5563">SUM(ONC334:ONC335)</f>
        <v>0</v>
      </c>
      <c r="OND336" s="539">
        <f t="shared" si="5563"/>
        <v>0</v>
      </c>
      <c r="ONE336" s="536">
        <f t="shared" si="5563"/>
        <v>0</v>
      </c>
      <c r="ONF336" s="536">
        <f t="shared" si="5563"/>
        <v>0</v>
      </c>
      <c r="ONG336" s="537"/>
      <c r="ONH336" s="538"/>
      <c r="ONI336" s="402"/>
      <c r="ONJ336" s="2"/>
      <c r="ONK336" s="536">
        <f t="shared" ref="ONK336:ONN336" si="5564">SUM(ONK334:ONK335)</f>
        <v>0</v>
      </c>
      <c r="ONL336" s="539">
        <f t="shared" si="5564"/>
        <v>0</v>
      </c>
      <c r="ONM336" s="536">
        <f t="shared" si="5564"/>
        <v>0</v>
      </c>
      <c r="ONN336" s="536">
        <f t="shared" si="5564"/>
        <v>0</v>
      </c>
      <c r="ONO336" s="537"/>
      <c r="ONP336" s="538"/>
      <c r="ONQ336" s="402"/>
      <c r="ONR336" s="2"/>
      <c r="ONS336" s="536">
        <f t="shared" ref="ONS336:ONV336" si="5565">SUM(ONS334:ONS335)</f>
        <v>0</v>
      </c>
      <c r="ONT336" s="539">
        <f t="shared" si="5565"/>
        <v>0</v>
      </c>
      <c r="ONU336" s="536">
        <f t="shared" si="5565"/>
        <v>0</v>
      </c>
      <c r="ONV336" s="536">
        <f t="shared" si="5565"/>
        <v>0</v>
      </c>
      <c r="ONW336" s="537"/>
      <c r="ONX336" s="538"/>
      <c r="ONY336" s="402"/>
      <c r="ONZ336" s="2"/>
      <c r="OOA336" s="536">
        <f t="shared" ref="OOA336:OOD336" si="5566">SUM(OOA334:OOA335)</f>
        <v>0</v>
      </c>
      <c r="OOB336" s="539">
        <f t="shared" si="5566"/>
        <v>0</v>
      </c>
      <c r="OOC336" s="536">
        <f t="shared" si="5566"/>
        <v>0</v>
      </c>
      <c r="OOD336" s="536">
        <f t="shared" si="5566"/>
        <v>0</v>
      </c>
      <c r="OOE336" s="537"/>
      <c r="OOF336" s="538"/>
      <c r="OOG336" s="402"/>
      <c r="OOH336" s="2"/>
      <c r="OOI336" s="536">
        <f t="shared" ref="OOI336:OOL336" si="5567">SUM(OOI334:OOI335)</f>
        <v>0</v>
      </c>
      <c r="OOJ336" s="539">
        <f t="shared" si="5567"/>
        <v>0</v>
      </c>
      <c r="OOK336" s="536">
        <f t="shared" si="5567"/>
        <v>0</v>
      </c>
      <c r="OOL336" s="536">
        <f t="shared" si="5567"/>
        <v>0</v>
      </c>
      <c r="OOM336" s="537"/>
      <c r="OON336" s="538"/>
      <c r="OOO336" s="402"/>
      <c r="OOP336" s="2"/>
      <c r="OOQ336" s="536">
        <f t="shared" ref="OOQ336:OOT336" si="5568">SUM(OOQ334:OOQ335)</f>
        <v>0</v>
      </c>
      <c r="OOR336" s="539">
        <f t="shared" si="5568"/>
        <v>0</v>
      </c>
      <c r="OOS336" s="536">
        <f t="shared" si="5568"/>
        <v>0</v>
      </c>
      <c r="OOT336" s="536">
        <f t="shared" si="5568"/>
        <v>0</v>
      </c>
      <c r="OOU336" s="537"/>
      <c r="OOV336" s="538"/>
      <c r="OOW336" s="402"/>
      <c r="OOX336" s="2"/>
      <c r="OOY336" s="536">
        <f t="shared" ref="OOY336:OPB336" si="5569">SUM(OOY334:OOY335)</f>
        <v>0</v>
      </c>
      <c r="OOZ336" s="539">
        <f t="shared" si="5569"/>
        <v>0</v>
      </c>
      <c r="OPA336" s="536">
        <f t="shared" si="5569"/>
        <v>0</v>
      </c>
      <c r="OPB336" s="536">
        <f t="shared" si="5569"/>
        <v>0</v>
      </c>
      <c r="OPC336" s="537"/>
      <c r="OPD336" s="538"/>
      <c r="OPE336" s="402"/>
      <c r="OPF336" s="2"/>
      <c r="OPG336" s="536">
        <f t="shared" ref="OPG336:OPJ336" si="5570">SUM(OPG334:OPG335)</f>
        <v>0</v>
      </c>
      <c r="OPH336" s="539">
        <f t="shared" si="5570"/>
        <v>0</v>
      </c>
      <c r="OPI336" s="536">
        <f t="shared" si="5570"/>
        <v>0</v>
      </c>
      <c r="OPJ336" s="536">
        <f t="shared" si="5570"/>
        <v>0</v>
      </c>
      <c r="OPK336" s="537"/>
      <c r="OPL336" s="538"/>
      <c r="OPM336" s="402"/>
      <c r="OPN336" s="2"/>
      <c r="OPO336" s="536">
        <f t="shared" ref="OPO336:OPR336" si="5571">SUM(OPO334:OPO335)</f>
        <v>0</v>
      </c>
      <c r="OPP336" s="539">
        <f t="shared" si="5571"/>
        <v>0</v>
      </c>
      <c r="OPQ336" s="536">
        <f t="shared" si="5571"/>
        <v>0</v>
      </c>
      <c r="OPR336" s="536">
        <f t="shared" si="5571"/>
        <v>0</v>
      </c>
      <c r="OPS336" s="537"/>
      <c r="OPT336" s="538"/>
      <c r="OPU336" s="402"/>
      <c r="OPV336" s="2"/>
      <c r="OPW336" s="536">
        <f t="shared" ref="OPW336:OPZ336" si="5572">SUM(OPW334:OPW335)</f>
        <v>0</v>
      </c>
      <c r="OPX336" s="539">
        <f t="shared" si="5572"/>
        <v>0</v>
      </c>
      <c r="OPY336" s="536">
        <f t="shared" si="5572"/>
        <v>0</v>
      </c>
      <c r="OPZ336" s="536">
        <f t="shared" si="5572"/>
        <v>0</v>
      </c>
      <c r="OQA336" s="537"/>
      <c r="OQB336" s="538"/>
      <c r="OQC336" s="402"/>
      <c r="OQD336" s="2"/>
      <c r="OQE336" s="536">
        <f t="shared" ref="OQE336:OQH336" si="5573">SUM(OQE334:OQE335)</f>
        <v>0</v>
      </c>
      <c r="OQF336" s="539">
        <f t="shared" si="5573"/>
        <v>0</v>
      </c>
      <c r="OQG336" s="536">
        <f t="shared" si="5573"/>
        <v>0</v>
      </c>
      <c r="OQH336" s="536">
        <f t="shared" si="5573"/>
        <v>0</v>
      </c>
      <c r="OQI336" s="537"/>
      <c r="OQJ336" s="538"/>
      <c r="OQK336" s="402"/>
      <c r="OQL336" s="2"/>
      <c r="OQM336" s="536">
        <f t="shared" ref="OQM336:OQP336" si="5574">SUM(OQM334:OQM335)</f>
        <v>0</v>
      </c>
      <c r="OQN336" s="539">
        <f t="shared" si="5574"/>
        <v>0</v>
      </c>
      <c r="OQO336" s="536">
        <f t="shared" si="5574"/>
        <v>0</v>
      </c>
      <c r="OQP336" s="536">
        <f t="shared" si="5574"/>
        <v>0</v>
      </c>
      <c r="OQQ336" s="537"/>
      <c r="OQR336" s="538"/>
      <c r="OQS336" s="402"/>
      <c r="OQT336" s="2"/>
      <c r="OQU336" s="536">
        <f t="shared" ref="OQU336:OQX336" si="5575">SUM(OQU334:OQU335)</f>
        <v>0</v>
      </c>
      <c r="OQV336" s="539">
        <f t="shared" si="5575"/>
        <v>0</v>
      </c>
      <c r="OQW336" s="536">
        <f t="shared" si="5575"/>
        <v>0</v>
      </c>
      <c r="OQX336" s="536">
        <f t="shared" si="5575"/>
        <v>0</v>
      </c>
      <c r="OQY336" s="537"/>
      <c r="OQZ336" s="538"/>
      <c r="ORA336" s="402"/>
      <c r="ORB336" s="2"/>
      <c r="ORC336" s="536">
        <f t="shared" ref="ORC336:ORF336" si="5576">SUM(ORC334:ORC335)</f>
        <v>0</v>
      </c>
      <c r="ORD336" s="539">
        <f t="shared" si="5576"/>
        <v>0</v>
      </c>
      <c r="ORE336" s="536">
        <f t="shared" si="5576"/>
        <v>0</v>
      </c>
      <c r="ORF336" s="536">
        <f t="shared" si="5576"/>
        <v>0</v>
      </c>
      <c r="ORG336" s="537"/>
      <c r="ORH336" s="538"/>
      <c r="ORI336" s="402"/>
      <c r="ORJ336" s="2"/>
      <c r="ORK336" s="536">
        <f t="shared" ref="ORK336:ORN336" si="5577">SUM(ORK334:ORK335)</f>
        <v>0</v>
      </c>
      <c r="ORL336" s="539">
        <f t="shared" si="5577"/>
        <v>0</v>
      </c>
      <c r="ORM336" s="536">
        <f t="shared" si="5577"/>
        <v>0</v>
      </c>
      <c r="ORN336" s="536">
        <f t="shared" si="5577"/>
        <v>0</v>
      </c>
      <c r="ORO336" s="537"/>
      <c r="ORP336" s="538"/>
      <c r="ORQ336" s="402"/>
      <c r="ORR336" s="2"/>
      <c r="ORS336" s="536">
        <f t="shared" ref="ORS336:ORV336" si="5578">SUM(ORS334:ORS335)</f>
        <v>0</v>
      </c>
      <c r="ORT336" s="539">
        <f t="shared" si="5578"/>
        <v>0</v>
      </c>
      <c r="ORU336" s="536">
        <f t="shared" si="5578"/>
        <v>0</v>
      </c>
      <c r="ORV336" s="536">
        <f t="shared" si="5578"/>
        <v>0</v>
      </c>
      <c r="ORW336" s="537"/>
      <c r="ORX336" s="538"/>
      <c r="ORY336" s="402"/>
      <c r="ORZ336" s="2"/>
      <c r="OSA336" s="536">
        <f t="shared" ref="OSA336:OSD336" si="5579">SUM(OSA334:OSA335)</f>
        <v>0</v>
      </c>
      <c r="OSB336" s="539">
        <f t="shared" si="5579"/>
        <v>0</v>
      </c>
      <c r="OSC336" s="536">
        <f t="shared" si="5579"/>
        <v>0</v>
      </c>
      <c r="OSD336" s="536">
        <f t="shared" si="5579"/>
        <v>0</v>
      </c>
      <c r="OSE336" s="537"/>
      <c r="OSF336" s="538"/>
      <c r="OSG336" s="402"/>
      <c r="OSH336" s="2"/>
      <c r="OSI336" s="536">
        <f t="shared" ref="OSI336:OSL336" si="5580">SUM(OSI334:OSI335)</f>
        <v>0</v>
      </c>
      <c r="OSJ336" s="539">
        <f t="shared" si="5580"/>
        <v>0</v>
      </c>
      <c r="OSK336" s="536">
        <f t="shared" si="5580"/>
        <v>0</v>
      </c>
      <c r="OSL336" s="536">
        <f t="shared" si="5580"/>
        <v>0</v>
      </c>
      <c r="OSM336" s="537"/>
      <c r="OSN336" s="538"/>
      <c r="OSO336" s="402"/>
      <c r="OSP336" s="2"/>
      <c r="OSQ336" s="536">
        <f t="shared" ref="OSQ336:OST336" si="5581">SUM(OSQ334:OSQ335)</f>
        <v>0</v>
      </c>
      <c r="OSR336" s="539">
        <f t="shared" si="5581"/>
        <v>0</v>
      </c>
      <c r="OSS336" s="536">
        <f t="shared" si="5581"/>
        <v>0</v>
      </c>
      <c r="OST336" s="536">
        <f t="shared" si="5581"/>
        <v>0</v>
      </c>
      <c r="OSU336" s="537"/>
      <c r="OSV336" s="538"/>
      <c r="OSW336" s="402"/>
      <c r="OSX336" s="2"/>
      <c r="OSY336" s="536">
        <f t="shared" ref="OSY336:OTB336" si="5582">SUM(OSY334:OSY335)</f>
        <v>0</v>
      </c>
      <c r="OSZ336" s="539">
        <f t="shared" si="5582"/>
        <v>0</v>
      </c>
      <c r="OTA336" s="536">
        <f t="shared" si="5582"/>
        <v>0</v>
      </c>
      <c r="OTB336" s="536">
        <f t="shared" si="5582"/>
        <v>0</v>
      </c>
      <c r="OTC336" s="537"/>
      <c r="OTD336" s="538"/>
      <c r="OTE336" s="402"/>
      <c r="OTF336" s="2"/>
      <c r="OTG336" s="536">
        <f t="shared" ref="OTG336:OTJ336" si="5583">SUM(OTG334:OTG335)</f>
        <v>0</v>
      </c>
      <c r="OTH336" s="539">
        <f t="shared" si="5583"/>
        <v>0</v>
      </c>
      <c r="OTI336" s="536">
        <f t="shared" si="5583"/>
        <v>0</v>
      </c>
      <c r="OTJ336" s="536">
        <f t="shared" si="5583"/>
        <v>0</v>
      </c>
      <c r="OTK336" s="537"/>
      <c r="OTL336" s="538"/>
      <c r="OTM336" s="402"/>
      <c r="OTN336" s="2"/>
      <c r="OTO336" s="536">
        <f t="shared" ref="OTO336:OTR336" si="5584">SUM(OTO334:OTO335)</f>
        <v>0</v>
      </c>
      <c r="OTP336" s="539">
        <f t="shared" si="5584"/>
        <v>0</v>
      </c>
      <c r="OTQ336" s="536">
        <f t="shared" si="5584"/>
        <v>0</v>
      </c>
      <c r="OTR336" s="536">
        <f t="shared" si="5584"/>
        <v>0</v>
      </c>
      <c r="OTS336" s="537"/>
      <c r="OTT336" s="538"/>
      <c r="OTU336" s="402"/>
      <c r="OTV336" s="2"/>
      <c r="OTW336" s="536">
        <f t="shared" ref="OTW336:OTZ336" si="5585">SUM(OTW334:OTW335)</f>
        <v>0</v>
      </c>
      <c r="OTX336" s="539">
        <f t="shared" si="5585"/>
        <v>0</v>
      </c>
      <c r="OTY336" s="536">
        <f t="shared" si="5585"/>
        <v>0</v>
      </c>
      <c r="OTZ336" s="536">
        <f t="shared" si="5585"/>
        <v>0</v>
      </c>
      <c r="OUA336" s="537"/>
      <c r="OUB336" s="538"/>
      <c r="OUC336" s="402"/>
      <c r="OUD336" s="2"/>
      <c r="OUE336" s="536">
        <f t="shared" ref="OUE336:OUH336" si="5586">SUM(OUE334:OUE335)</f>
        <v>0</v>
      </c>
      <c r="OUF336" s="539">
        <f t="shared" si="5586"/>
        <v>0</v>
      </c>
      <c r="OUG336" s="536">
        <f t="shared" si="5586"/>
        <v>0</v>
      </c>
      <c r="OUH336" s="536">
        <f t="shared" si="5586"/>
        <v>0</v>
      </c>
      <c r="OUI336" s="537"/>
      <c r="OUJ336" s="538"/>
      <c r="OUK336" s="402"/>
      <c r="OUL336" s="2"/>
      <c r="OUM336" s="536">
        <f t="shared" ref="OUM336:OUP336" si="5587">SUM(OUM334:OUM335)</f>
        <v>0</v>
      </c>
      <c r="OUN336" s="539">
        <f t="shared" si="5587"/>
        <v>0</v>
      </c>
      <c r="OUO336" s="536">
        <f t="shared" si="5587"/>
        <v>0</v>
      </c>
      <c r="OUP336" s="536">
        <f t="shared" si="5587"/>
        <v>0</v>
      </c>
      <c r="OUQ336" s="537"/>
      <c r="OUR336" s="538"/>
      <c r="OUS336" s="402"/>
      <c r="OUT336" s="2"/>
      <c r="OUU336" s="536">
        <f t="shared" ref="OUU336:OUX336" si="5588">SUM(OUU334:OUU335)</f>
        <v>0</v>
      </c>
      <c r="OUV336" s="539">
        <f t="shared" si="5588"/>
        <v>0</v>
      </c>
      <c r="OUW336" s="536">
        <f t="shared" si="5588"/>
        <v>0</v>
      </c>
      <c r="OUX336" s="536">
        <f t="shared" si="5588"/>
        <v>0</v>
      </c>
      <c r="OUY336" s="537"/>
      <c r="OUZ336" s="538"/>
      <c r="OVA336" s="402"/>
      <c r="OVB336" s="2"/>
      <c r="OVC336" s="536">
        <f t="shared" ref="OVC336:OVF336" si="5589">SUM(OVC334:OVC335)</f>
        <v>0</v>
      </c>
      <c r="OVD336" s="539">
        <f t="shared" si="5589"/>
        <v>0</v>
      </c>
      <c r="OVE336" s="536">
        <f t="shared" si="5589"/>
        <v>0</v>
      </c>
      <c r="OVF336" s="536">
        <f t="shared" si="5589"/>
        <v>0</v>
      </c>
      <c r="OVG336" s="537"/>
      <c r="OVH336" s="538"/>
      <c r="OVI336" s="402"/>
      <c r="OVJ336" s="2"/>
      <c r="OVK336" s="536">
        <f t="shared" ref="OVK336:OVN336" si="5590">SUM(OVK334:OVK335)</f>
        <v>0</v>
      </c>
      <c r="OVL336" s="539">
        <f t="shared" si="5590"/>
        <v>0</v>
      </c>
      <c r="OVM336" s="536">
        <f t="shared" si="5590"/>
        <v>0</v>
      </c>
      <c r="OVN336" s="536">
        <f t="shared" si="5590"/>
        <v>0</v>
      </c>
      <c r="OVO336" s="537"/>
      <c r="OVP336" s="538"/>
      <c r="OVQ336" s="402"/>
      <c r="OVR336" s="2"/>
      <c r="OVS336" s="536">
        <f t="shared" ref="OVS336:OVV336" si="5591">SUM(OVS334:OVS335)</f>
        <v>0</v>
      </c>
      <c r="OVT336" s="539">
        <f t="shared" si="5591"/>
        <v>0</v>
      </c>
      <c r="OVU336" s="536">
        <f t="shared" si="5591"/>
        <v>0</v>
      </c>
      <c r="OVV336" s="536">
        <f t="shared" si="5591"/>
        <v>0</v>
      </c>
      <c r="OVW336" s="537"/>
      <c r="OVX336" s="538"/>
      <c r="OVY336" s="402"/>
      <c r="OVZ336" s="2"/>
      <c r="OWA336" s="536">
        <f t="shared" ref="OWA336:OWD336" si="5592">SUM(OWA334:OWA335)</f>
        <v>0</v>
      </c>
      <c r="OWB336" s="539">
        <f t="shared" si="5592"/>
        <v>0</v>
      </c>
      <c r="OWC336" s="536">
        <f t="shared" si="5592"/>
        <v>0</v>
      </c>
      <c r="OWD336" s="536">
        <f t="shared" si="5592"/>
        <v>0</v>
      </c>
      <c r="OWE336" s="537"/>
      <c r="OWF336" s="538"/>
      <c r="OWG336" s="402"/>
      <c r="OWH336" s="2"/>
      <c r="OWI336" s="536">
        <f t="shared" ref="OWI336:OWL336" si="5593">SUM(OWI334:OWI335)</f>
        <v>0</v>
      </c>
      <c r="OWJ336" s="539">
        <f t="shared" si="5593"/>
        <v>0</v>
      </c>
      <c r="OWK336" s="536">
        <f t="shared" si="5593"/>
        <v>0</v>
      </c>
      <c r="OWL336" s="536">
        <f t="shared" si="5593"/>
        <v>0</v>
      </c>
      <c r="OWM336" s="537"/>
      <c r="OWN336" s="538"/>
      <c r="OWO336" s="402"/>
      <c r="OWP336" s="2"/>
      <c r="OWQ336" s="536">
        <f t="shared" ref="OWQ336:OWT336" si="5594">SUM(OWQ334:OWQ335)</f>
        <v>0</v>
      </c>
      <c r="OWR336" s="539">
        <f t="shared" si="5594"/>
        <v>0</v>
      </c>
      <c r="OWS336" s="536">
        <f t="shared" si="5594"/>
        <v>0</v>
      </c>
      <c r="OWT336" s="536">
        <f t="shared" si="5594"/>
        <v>0</v>
      </c>
      <c r="OWU336" s="537"/>
      <c r="OWV336" s="538"/>
      <c r="OWW336" s="402"/>
      <c r="OWX336" s="2"/>
      <c r="OWY336" s="536">
        <f t="shared" ref="OWY336:OXB336" si="5595">SUM(OWY334:OWY335)</f>
        <v>0</v>
      </c>
      <c r="OWZ336" s="539">
        <f t="shared" si="5595"/>
        <v>0</v>
      </c>
      <c r="OXA336" s="536">
        <f t="shared" si="5595"/>
        <v>0</v>
      </c>
      <c r="OXB336" s="536">
        <f t="shared" si="5595"/>
        <v>0</v>
      </c>
      <c r="OXC336" s="537"/>
      <c r="OXD336" s="538"/>
      <c r="OXE336" s="402"/>
      <c r="OXF336" s="2"/>
      <c r="OXG336" s="536">
        <f t="shared" ref="OXG336:OXJ336" si="5596">SUM(OXG334:OXG335)</f>
        <v>0</v>
      </c>
      <c r="OXH336" s="539">
        <f t="shared" si="5596"/>
        <v>0</v>
      </c>
      <c r="OXI336" s="536">
        <f t="shared" si="5596"/>
        <v>0</v>
      </c>
      <c r="OXJ336" s="536">
        <f t="shared" si="5596"/>
        <v>0</v>
      </c>
      <c r="OXK336" s="537"/>
      <c r="OXL336" s="538"/>
      <c r="OXM336" s="402"/>
      <c r="OXN336" s="2"/>
      <c r="OXO336" s="536">
        <f t="shared" ref="OXO336:OXR336" si="5597">SUM(OXO334:OXO335)</f>
        <v>0</v>
      </c>
      <c r="OXP336" s="539">
        <f t="shared" si="5597"/>
        <v>0</v>
      </c>
      <c r="OXQ336" s="536">
        <f t="shared" si="5597"/>
        <v>0</v>
      </c>
      <c r="OXR336" s="536">
        <f t="shared" si="5597"/>
        <v>0</v>
      </c>
      <c r="OXS336" s="537"/>
      <c r="OXT336" s="538"/>
      <c r="OXU336" s="402"/>
      <c r="OXV336" s="2"/>
      <c r="OXW336" s="536">
        <f t="shared" ref="OXW336:OXZ336" si="5598">SUM(OXW334:OXW335)</f>
        <v>0</v>
      </c>
      <c r="OXX336" s="539">
        <f t="shared" si="5598"/>
        <v>0</v>
      </c>
      <c r="OXY336" s="536">
        <f t="shared" si="5598"/>
        <v>0</v>
      </c>
      <c r="OXZ336" s="536">
        <f t="shared" si="5598"/>
        <v>0</v>
      </c>
      <c r="OYA336" s="537"/>
      <c r="OYB336" s="538"/>
      <c r="OYC336" s="402"/>
      <c r="OYD336" s="2"/>
      <c r="OYE336" s="536">
        <f t="shared" ref="OYE336:OYH336" si="5599">SUM(OYE334:OYE335)</f>
        <v>0</v>
      </c>
      <c r="OYF336" s="539">
        <f t="shared" si="5599"/>
        <v>0</v>
      </c>
      <c r="OYG336" s="536">
        <f t="shared" si="5599"/>
        <v>0</v>
      </c>
      <c r="OYH336" s="536">
        <f t="shared" si="5599"/>
        <v>0</v>
      </c>
      <c r="OYI336" s="537"/>
      <c r="OYJ336" s="538"/>
      <c r="OYK336" s="402"/>
      <c r="OYL336" s="2"/>
      <c r="OYM336" s="536">
        <f t="shared" ref="OYM336:OYP336" si="5600">SUM(OYM334:OYM335)</f>
        <v>0</v>
      </c>
      <c r="OYN336" s="539">
        <f t="shared" si="5600"/>
        <v>0</v>
      </c>
      <c r="OYO336" s="536">
        <f t="shared" si="5600"/>
        <v>0</v>
      </c>
      <c r="OYP336" s="536">
        <f t="shared" si="5600"/>
        <v>0</v>
      </c>
      <c r="OYQ336" s="537"/>
      <c r="OYR336" s="538"/>
      <c r="OYS336" s="402"/>
      <c r="OYT336" s="2"/>
      <c r="OYU336" s="536">
        <f t="shared" ref="OYU336:OYX336" si="5601">SUM(OYU334:OYU335)</f>
        <v>0</v>
      </c>
      <c r="OYV336" s="539">
        <f t="shared" si="5601"/>
        <v>0</v>
      </c>
      <c r="OYW336" s="536">
        <f t="shared" si="5601"/>
        <v>0</v>
      </c>
      <c r="OYX336" s="536">
        <f t="shared" si="5601"/>
        <v>0</v>
      </c>
      <c r="OYY336" s="537"/>
      <c r="OYZ336" s="538"/>
      <c r="OZA336" s="402"/>
      <c r="OZB336" s="2"/>
      <c r="OZC336" s="536">
        <f t="shared" ref="OZC336:OZF336" si="5602">SUM(OZC334:OZC335)</f>
        <v>0</v>
      </c>
      <c r="OZD336" s="539">
        <f t="shared" si="5602"/>
        <v>0</v>
      </c>
      <c r="OZE336" s="536">
        <f t="shared" si="5602"/>
        <v>0</v>
      </c>
      <c r="OZF336" s="536">
        <f t="shared" si="5602"/>
        <v>0</v>
      </c>
      <c r="OZG336" s="537"/>
      <c r="OZH336" s="538"/>
      <c r="OZI336" s="402"/>
      <c r="OZJ336" s="2"/>
      <c r="OZK336" s="536">
        <f t="shared" ref="OZK336:OZN336" si="5603">SUM(OZK334:OZK335)</f>
        <v>0</v>
      </c>
      <c r="OZL336" s="539">
        <f t="shared" si="5603"/>
        <v>0</v>
      </c>
      <c r="OZM336" s="536">
        <f t="shared" si="5603"/>
        <v>0</v>
      </c>
      <c r="OZN336" s="536">
        <f t="shared" si="5603"/>
        <v>0</v>
      </c>
      <c r="OZO336" s="537"/>
      <c r="OZP336" s="538"/>
      <c r="OZQ336" s="402"/>
      <c r="OZR336" s="2"/>
      <c r="OZS336" s="536">
        <f t="shared" ref="OZS336:OZV336" si="5604">SUM(OZS334:OZS335)</f>
        <v>0</v>
      </c>
      <c r="OZT336" s="539">
        <f t="shared" si="5604"/>
        <v>0</v>
      </c>
      <c r="OZU336" s="536">
        <f t="shared" si="5604"/>
        <v>0</v>
      </c>
      <c r="OZV336" s="536">
        <f t="shared" si="5604"/>
        <v>0</v>
      </c>
      <c r="OZW336" s="537"/>
      <c r="OZX336" s="538"/>
      <c r="OZY336" s="402"/>
      <c r="OZZ336" s="2"/>
      <c r="PAA336" s="536">
        <f t="shared" ref="PAA336:PAD336" si="5605">SUM(PAA334:PAA335)</f>
        <v>0</v>
      </c>
      <c r="PAB336" s="539">
        <f t="shared" si="5605"/>
        <v>0</v>
      </c>
      <c r="PAC336" s="536">
        <f t="shared" si="5605"/>
        <v>0</v>
      </c>
      <c r="PAD336" s="536">
        <f t="shared" si="5605"/>
        <v>0</v>
      </c>
      <c r="PAE336" s="537"/>
      <c r="PAF336" s="538"/>
      <c r="PAG336" s="402"/>
      <c r="PAH336" s="2"/>
      <c r="PAI336" s="536">
        <f t="shared" ref="PAI336:PAL336" si="5606">SUM(PAI334:PAI335)</f>
        <v>0</v>
      </c>
      <c r="PAJ336" s="539">
        <f t="shared" si="5606"/>
        <v>0</v>
      </c>
      <c r="PAK336" s="536">
        <f t="shared" si="5606"/>
        <v>0</v>
      </c>
      <c r="PAL336" s="536">
        <f t="shared" si="5606"/>
        <v>0</v>
      </c>
      <c r="PAM336" s="537"/>
      <c r="PAN336" s="538"/>
      <c r="PAO336" s="402"/>
      <c r="PAP336" s="2"/>
      <c r="PAQ336" s="536">
        <f t="shared" ref="PAQ336:PAT336" si="5607">SUM(PAQ334:PAQ335)</f>
        <v>0</v>
      </c>
      <c r="PAR336" s="539">
        <f t="shared" si="5607"/>
        <v>0</v>
      </c>
      <c r="PAS336" s="536">
        <f t="shared" si="5607"/>
        <v>0</v>
      </c>
      <c r="PAT336" s="536">
        <f t="shared" si="5607"/>
        <v>0</v>
      </c>
      <c r="PAU336" s="537"/>
      <c r="PAV336" s="538"/>
      <c r="PAW336" s="402"/>
      <c r="PAX336" s="2"/>
      <c r="PAY336" s="536">
        <f t="shared" ref="PAY336:PBB336" si="5608">SUM(PAY334:PAY335)</f>
        <v>0</v>
      </c>
      <c r="PAZ336" s="539">
        <f t="shared" si="5608"/>
        <v>0</v>
      </c>
      <c r="PBA336" s="536">
        <f t="shared" si="5608"/>
        <v>0</v>
      </c>
      <c r="PBB336" s="536">
        <f t="shared" si="5608"/>
        <v>0</v>
      </c>
      <c r="PBC336" s="537"/>
      <c r="PBD336" s="538"/>
      <c r="PBE336" s="402"/>
      <c r="PBF336" s="2"/>
      <c r="PBG336" s="536">
        <f t="shared" ref="PBG336:PBJ336" si="5609">SUM(PBG334:PBG335)</f>
        <v>0</v>
      </c>
      <c r="PBH336" s="539">
        <f t="shared" si="5609"/>
        <v>0</v>
      </c>
      <c r="PBI336" s="536">
        <f t="shared" si="5609"/>
        <v>0</v>
      </c>
      <c r="PBJ336" s="536">
        <f t="shared" si="5609"/>
        <v>0</v>
      </c>
      <c r="PBK336" s="537"/>
      <c r="PBL336" s="538"/>
      <c r="PBM336" s="402"/>
      <c r="PBN336" s="2"/>
      <c r="PBO336" s="536">
        <f t="shared" ref="PBO336:PBR336" si="5610">SUM(PBO334:PBO335)</f>
        <v>0</v>
      </c>
      <c r="PBP336" s="539">
        <f t="shared" si="5610"/>
        <v>0</v>
      </c>
      <c r="PBQ336" s="536">
        <f t="shared" si="5610"/>
        <v>0</v>
      </c>
      <c r="PBR336" s="536">
        <f t="shared" si="5610"/>
        <v>0</v>
      </c>
      <c r="PBS336" s="537"/>
      <c r="PBT336" s="538"/>
      <c r="PBU336" s="402"/>
      <c r="PBV336" s="2"/>
      <c r="PBW336" s="536">
        <f t="shared" ref="PBW336:PBZ336" si="5611">SUM(PBW334:PBW335)</f>
        <v>0</v>
      </c>
      <c r="PBX336" s="539">
        <f t="shared" si="5611"/>
        <v>0</v>
      </c>
      <c r="PBY336" s="536">
        <f t="shared" si="5611"/>
        <v>0</v>
      </c>
      <c r="PBZ336" s="536">
        <f t="shared" si="5611"/>
        <v>0</v>
      </c>
      <c r="PCA336" s="537"/>
      <c r="PCB336" s="538"/>
      <c r="PCC336" s="402"/>
      <c r="PCD336" s="2"/>
      <c r="PCE336" s="536">
        <f t="shared" ref="PCE336:PCH336" si="5612">SUM(PCE334:PCE335)</f>
        <v>0</v>
      </c>
      <c r="PCF336" s="539">
        <f t="shared" si="5612"/>
        <v>0</v>
      </c>
      <c r="PCG336" s="536">
        <f t="shared" si="5612"/>
        <v>0</v>
      </c>
      <c r="PCH336" s="536">
        <f t="shared" si="5612"/>
        <v>0</v>
      </c>
      <c r="PCI336" s="537"/>
      <c r="PCJ336" s="538"/>
      <c r="PCK336" s="402"/>
      <c r="PCL336" s="2"/>
      <c r="PCM336" s="536">
        <f t="shared" ref="PCM336:PCP336" si="5613">SUM(PCM334:PCM335)</f>
        <v>0</v>
      </c>
      <c r="PCN336" s="539">
        <f t="shared" si="5613"/>
        <v>0</v>
      </c>
      <c r="PCO336" s="536">
        <f t="shared" si="5613"/>
        <v>0</v>
      </c>
      <c r="PCP336" s="536">
        <f t="shared" si="5613"/>
        <v>0</v>
      </c>
      <c r="PCQ336" s="537"/>
      <c r="PCR336" s="538"/>
      <c r="PCS336" s="402"/>
      <c r="PCT336" s="2"/>
      <c r="PCU336" s="536">
        <f t="shared" ref="PCU336:PCX336" si="5614">SUM(PCU334:PCU335)</f>
        <v>0</v>
      </c>
      <c r="PCV336" s="539">
        <f t="shared" si="5614"/>
        <v>0</v>
      </c>
      <c r="PCW336" s="536">
        <f t="shared" si="5614"/>
        <v>0</v>
      </c>
      <c r="PCX336" s="536">
        <f t="shared" si="5614"/>
        <v>0</v>
      </c>
      <c r="PCY336" s="537"/>
      <c r="PCZ336" s="538"/>
      <c r="PDA336" s="402"/>
      <c r="PDB336" s="2"/>
      <c r="PDC336" s="536">
        <f t="shared" ref="PDC336:PDF336" si="5615">SUM(PDC334:PDC335)</f>
        <v>0</v>
      </c>
      <c r="PDD336" s="539">
        <f t="shared" si="5615"/>
        <v>0</v>
      </c>
      <c r="PDE336" s="536">
        <f t="shared" si="5615"/>
        <v>0</v>
      </c>
      <c r="PDF336" s="536">
        <f t="shared" si="5615"/>
        <v>0</v>
      </c>
      <c r="PDG336" s="537"/>
      <c r="PDH336" s="538"/>
      <c r="PDI336" s="402"/>
      <c r="PDJ336" s="2"/>
      <c r="PDK336" s="536">
        <f t="shared" ref="PDK336:PDN336" si="5616">SUM(PDK334:PDK335)</f>
        <v>0</v>
      </c>
      <c r="PDL336" s="539">
        <f t="shared" si="5616"/>
        <v>0</v>
      </c>
      <c r="PDM336" s="536">
        <f t="shared" si="5616"/>
        <v>0</v>
      </c>
      <c r="PDN336" s="536">
        <f t="shared" si="5616"/>
        <v>0</v>
      </c>
      <c r="PDO336" s="537"/>
      <c r="PDP336" s="538"/>
      <c r="PDQ336" s="402"/>
      <c r="PDR336" s="2"/>
      <c r="PDS336" s="536">
        <f t="shared" ref="PDS336:PDV336" si="5617">SUM(PDS334:PDS335)</f>
        <v>0</v>
      </c>
      <c r="PDT336" s="539">
        <f t="shared" si="5617"/>
        <v>0</v>
      </c>
      <c r="PDU336" s="536">
        <f t="shared" si="5617"/>
        <v>0</v>
      </c>
      <c r="PDV336" s="536">
        <f t="shared" si="5617"/>
        <v>0</v>
      </c>
      <c r="PDW336" s="537"/>
      <c r="PDX336" s="538"/>
      <c r="PDY336" s="402"/>
      <c r="PDZ336" s="2"/>
      <c r="PEA336" s="536">
        <f t="shared" ref="PEA336:PED336" si="5618">SUM(PEA334:PEA335)</f>
        <v>0</v>
      </c>
      <c r="PEB336" s="539">
        <f t="shared" si="5618"/>
        <v>0</v>
      </c>
      <c r="PEC336" s="536">
        <f t="shared" si="5618"/>
        <v>0</v>
      </c>
      <c r="PED336" s="536">
        <f t="shared" si="5618"/>
        <v>0</v>
      </c>
      <c r="PEE336" s="537"/>
      <c r="PEF336" s="538"/>
      <c r="PEG336" s="402"/>
      <c r="PEH336" s="2"/>
      <c r="PEI336" s="536">
        <f t="shared" ref="PEI336:PEL336" si="5619">SUM(PEI334:PEI335)</f>
        <v>0</v>
      </c>
      <c r="PEJ336" s="539">
        <f t="shared" si="5619"/>
        <v>0</v>
      </c>
      <c r="PEK336" s="536">
        <f t="shared" si="5619"/>
        <v>0</v>
      </c>
      <c r="PEL336" s="536">
        <f t="shared" si="5619"/>
        <v>0</v>
      </c>
      <c r="PEM336" s="537"/>
      <c r="PEN336" s="538"/>
      <c r="PEO336" s="402"/>
      <c r="PEP336" s="2"/>
      <c r="PEQ336" s="536">
        <f t="shared" ref="PEQ336:PET336" si="5620">SUM(PEQ334:PEQ335)</f>
        <v>0</v>
      </c>
      <c r="PER336" s="539">
        <f t="shared" si="5620"/>
        <v>0</v>
      </c>
      <c r="PES336" s="536">
        <f t="shared" si="5620"/>
        <v>0</v>
      </c>
      <c r="PET336" s="536">
        <f t="shared" si="5620"/>
        <v>0</v>
      </c>
      <c r="PEU336" s="537"/>
      <c r="PEV336" s="538"/>
      <c r="PEW336" s="402"/>
      <c r="PEX336" s="2"/>
      <c r="PEY336" s="536">
        <f t="shared" ref="PEY336:PFB336" si="5621">SUM(PEY334:PEY335)</f>
        <v>0</v>
      </c>
      <c r="PEZ336" s="539">
        <f t="shared" si="5621"/>
        <v>0</v>
      </c>
      <c r="PFA336" s="536">
        <f t="shared" si="5621"/>
        <v>0</v>
      </c>
      <c r="PFB336" s="536">
        <f t="shared" si="5621"/>
        <v>0</v>
      </c>
      <c r="PFC336" s="537"/>
      <c r="PFD336" s="538"/>
      <c r="PFE336" s="402"/>
      <c r="PFF336" s="2"/>
      <c r="PFG336" s="536">
        <f t="shared" ref="PFG336:PFJ336" si="5622">SUM(PFG334:PFG335)</f>
        <v>0</v>
      </c>
      <c r="PFH336" s="539">
        <f t="shared" si="5622"/>
        <v>0</v>
      </c>
      <c r="PFI336" s="536">
        <f t="shared" si="5622"/>
        <v>0</v>
      </c>
      <c r="PFJ336" s="536">
        <f t="shared" si="5622"/>
        <v>0</v>
      </c>
      <c r="PFK336" s="537"/>
      <c r="PFL336" s="538"/>
      <c r="PFM336" s="402"/>
      <c r="PFN336" s="2"/>
      <c r="PFO336" s="536">
        <f t="shared" ref="PFO336:PFR336" si="5623">SUM(PFO334:PFO335)</f>
        <v>0</v>
      </c>
      <c r="PFP336" s="539">
        <f t="shared" si="5623"/>
        <v>0</v>
      </c>
      <c r="PFQ336" s="536">
        <f t="shared" si="5623"/>
        <v>0</v>
      </c>
      <c r="PFR336" s="536">
        <f t="shared" si="5623"/>
        <v>0</v>
      </c>
      <c r="PFS336" s="537"/>
      <c r="PFT336" s="538"/>
      <c r="PFU336" s="402"/>
      <c r="PFV336" s="2"/>
      <c r="PFW336" s="536">
        <f t="shared" ref="PFW336:PFZ336" si="5624">SUM(PFW334:PFW335)</f>
        <v>0</v>
      </c>
      <c r="PFX336" s="539">
        <f t="shared" si="5624"/>
        <v>0</v>
      </c>
      <c r="PFY336" s="536">
        <f t="shared" si="5624"/>
        <v>0</v>
      </c>
      <c r="PFZ336" s="536">
        <f t="shared" si="5624"/>
        <v>0</v>
      </c>
      <c r="PGA336" s="537"/>
      <c r="PGB336" s="538"/>
      <c r="PGC336" s="402"/>
      <c r="PGD336" s="2"/>
      <c r="PGE336" s="536">
        <f t="shared" ref="PGE336:PGH336" si="5625">SUM(PGE334:PGE335)</f>
        <v>0</v>
      </c>
      <c r="PGF336" s="539">
        <f t="shared" si="5625"/>
        <v>0</v>
      </c>
      <c r="PGG336" s="536">
        <f t="shared" si="5625"/>
        <v>0</v>
      </c>
      <c r="PGH336" s="536">
        <f t="shared" si="5625"/>
        <v>0</v>
      </c>
      <c r="PGI336" s="537"/>
      <c r="PGJ336" s="538"/>
      <c r="PGK336" s="402"/>
      <c r="PGL336" s="2"/>
      <c r="PGM336" s="536">
        <f t="shared" ref="PGM336:PGP336" si="5626">SUM(PGM334:PGM335)</f>
        <v>0</v>
      </c>
      <c r="PGN336" s="539">
        <f t="shared" si="5626"/>
        <v>0</v>
      </c>
      <c r="PGO336" s="536">
        <f t="shared" si="5626"/>
        <v>0</v>
      </c>
      <c r="PGP336" s="536">
        <f t="shared" si="5626"/>
        <v>0</v>
      </c>
      <c r="PGQ336" s="537"/>
      <c r="PGR336" s="538"/>
      <c r="PGS336" s="402"/>
      <c r="PGT336" s="2"/>
      <c r="PGU336" s="536">
        <f t="shared" ref="PGU336:PGX336" si="5627">SUM(PGU334:PGU335)</f>
        <v>0</v>
      </c>
      <c r="PGV336" s="539">
        <f t="shared" si="5627"/>
        <v>0</v>
      </c>
      <c r="PGW336" s="536">
        <f t="shared" si="5627"/>
        <v>0</v>
      </c>
      <c r="PGX336" s="536">
        <f t="shared" si="5627"/>
        <v>0</v>
      </c>
      <c r="PGY336" s="537"/>
      <c r="PGZ336" s="538"/>
      <c r="PHA336" s="402"/>
      <c r="PHB336" s="2"/>
      <c r="PHC336" s="536">
        <f t="shared" ref="PHC336:PHF336" si="5628">SUM(PHC334:PHC335)</f>
        <v>0</v>
      </c>
      <c r="PHD336" s="539">
        <f t="shared" si="5628"/>
        <v>0</v>
      </c>
      <c r="PHE336" s="536">
        <f t="shared" si="5628"/>
        <v>0</v>
      </c>
      <c r="PHF336" s="536">
        <f t="shared" si="5628"/>
        <v>0</v>
      </c>
      <c r="PHG336" s="537"/>
      <c r="PHH336" s="538"/>
      <c r="PHI336" s="402"/>
      <c r="PHJ336" s="2"/>
      <c r="PHK336" s="536">
        <f t="shared" ref="PHK336:PHN336" si="5629">SUM(PHK334:PHK335)</f>
        <v>0</v>
      </c>
      <c r="PHL336" s="539">
        <f t="shared" si="5629"/>
        <v>0</v>
      </c>
      <c r="PHM336" s="536">
        <f t="shared" si="5629"/>
        <v>0</v>
      </c>
      <c r="PHN336" s="536">
        <f t="shared" si="5629"/>
        <v>0</v>
      </c>
      <c r="PHO336" s="537"/>
      <c r="PHP336" s="538"/>
      <c r="PHQ336" s="402"/>
      <c r="PHR336" s="2"/>
      <c r="PHS336" s="536">
        <f t="shared" ref="PHS336:PHV336" si="5630">SUM(PHS334:PHS335)</f>
        <v>0</v>
      </c>
      <c r="PHT336" s="539">
        <f t="shared" si="5630"/>
        <v>0</v>
      </c>
      <c r="PHU336" s="536">
        <f t="shared" si="5630"/>
        <v>0</v>
      </c>
      <c r="PHV336" s="536">
        <f t="shared" si="5630"/>
        <v>0</v>
      </c>
      <c r="PHW336" s="537"/>
      <c r="PHX336" s="538"/>
      <c r="PHY336" s="402"/>
      <c r="PHZ336" s="2"/>
      <c r="PIA336" s="536">
        <f t="shared" ref="PIA336:PID336" si="5631">SUM(PIA334:PIA335)</f>
        <v>0</v>
      </c>
      <c r="PIB336" s="539">
        <f t="shared" si="5631"/>
        <v>0</v>
      </c>
      <c r="PIC336" s="536">
        <f t="shared" si="5631"/>
        <v>0</v>
      </c>
      <c r="PID336" s="536">
        <f t="shared" si="5631"/>
        <v>0</v>
      </c>
      <c r="PIE336" s="537"/>
      <c r="PIF336" s="538"/>
      <c r="PIG336" s="402"/>
      <c r="PIH336" s="2"/>
      <c r="PII336" s="536">
        <f t="shared" ref="PII336:PIL336" si="5632">SUM(PII334:PII335)</f>
        <v>0</v>
      </c>
      <c r="PIJ336" s="539">
        <f t="shared" si="5632"/>
        <v>0</v>
      </c>
      <c r="PIK336" s="536">
        <f t="shared" si="5632"/>
        <v>0</v>
      </c>
      <c r="PIL336" s="536">
        <f t="shared" si="5632"/>
        <v>0</v>
      </c>
      <c r="PIM336" s="537"/>
      <c r="PIN336" s="538"/>
      <c r="PIO336" s="402"/>
      <c r="PIP336" s="2"/>
      <c r="PIQ336" s="536">
        <f t="shared" ref="PIQ336:PIT336" si="5633">SUM(PIQ334:PIQ335)</f>
        <v>0</v>
      </c>
      <c r="PIR336" s="539">
        <f t="shared" si="5633"/>
        <v>0</v>
      </c>
      <c r="PIS336" s="536">
        <f t="shared" si="5633"/>
        <v>0</v>
      </c>
      <c r="PIT336" s="536">
        <f t="shared" si="5633"/>
        <v>0</v>
      </c>
      <c r="PIU336" s="537"/>
      <c r="PIV336" s="538"/>
      <c r="PIW336" s="402"/>
      <c r="PIX336" s="2"/>
      <c r="PIY336" s="536">
        <f t="shared" ref="PIY336:PJB336" si="5634">SUM(PIY334:PIY335)</f>
        <v>0</v>
      </c>
      <c r="PIZ336" s="539">
        <f t="shared" si="5634"/>
        <v>0</v>
      </c>
      <c r="PJA336" s="536">
        <f t="shared" si="5634"/>
        <v>0</v>
      </c>
      <c r="PJB336" s="536">
        <f t="shared" si="5634"/>
        <v>0</v>
      </c>
      <c r="PJC336" s="537"/>
      <c r="PJD336" s="538"/>
      <c r="PJE336" s="402"/>
      <c r="PJF336" s="2"/>
      <c r="PJG336" s="536">
        <f t="shared" ref="PJG336:PJJ336" si="5635">SUM(PJG334:PJG335)</f>
        <v>0</v>
      </c>
      <c r="PJH336" s="539">
        <f t="shared" si="5635"/>
        <v>0</v>
      </c>
      <c r="PJI336" s="536">
        <f t="shared" si="5635"/>
        <v>0</v>
      </c>
      <c r="PJJ336" s="536">
        <f t="shared" si="5635"/>
        <v>0</v>
      </c>
      <c r="PJK336" s="537"/>
      <c r="PJL336" s="538"/>
      <c r="PJM336" s="402"/>
      <c r="PJN336" s="2"/>
      <c r="PJO336" s="536">
        <f t="shared" ref="PJO336:PJR336" si="5636">SUM(PJO334:PJO335)</f>
        <v>0</v>
      </c>
      <c r="PJP336" s="539">
        <f t="shared" si="5636"/>
        <v>0</v>
      </c>
      <c r="PJQ336" s="536">
        <f t="shared" si="5636"/>
        <v>0</v>
      </c>
      <c r="PJR336" s="536">
        <f t="shared" si="5636"/>
        <v>0</v>
      </c>
      <c r="PJS336" s="537"/>
      <c r="PJT336" s="538"/>
      <c r="PJU336" s="402"/>
      <c r="PJV336" s="2"/>
      <c r="PJW336" s="536">
        <f t="shared" ref="PJW336:PJZ336" si="5637">SUM(PJW334:PJW335)</f>
        <v>0</v>
      </c>
      <c r="PJX336" s="539">
        <f t="shared" si="5637"/>
        <v>0</v>
      </c>
      <c r="PJY336" s="536">
        <f t="shared" si="5637"/>
        <v>0</v>
      </c>
      <c r="PJZ336" s="536">
        <f t="shared" si="5637"/>
        <v>0</v>
      </c>
      <c r="PKA336" s="537"/>
      <c r="PKB336" s="538"/>
      <c r="PKC336" s="402"/>
      <c r="PKD336" s="2"/>
      <c r="PKE336" s="536">
        <f t="shared" ref="PKE336:PKH336" si="5638">SUM(PKE334:PKE335)</f>
        <v>0</v>
      </c>
      <c r="PKF336" s="539">
        <f t="shared" si="5638"/>
        <v>0</v>
      </c>
      <c r="PKG336" s="536">
        <f t="shared" si="5638"/>
        <v>0</v>
      </c>
      <c r="PKH336" s="536">
        <f t="shared" si="5638"/>
        <v>0</v>
      </c>
      <c r="PKI336" s="537"/>
      <c r="PKJ336" s="538"/>
      <c r="PKK336" s="402"/>
      <c r="PKL336" s="2"/>
      <c r="PKM336" s="536">
        <f t="shared" ref="PKM336:PKP336" si="5639">SUM(PKM334:PKM335)</f>
        <v>0</v>
      </c>
      <c r="PKN336" s="539">
        <f t="shared" si="5639"/>
        <v>0</v>
      </c>
      <c r="PKO336" s="536">
        <f t="shared" si="5639"/>
        <v>0</v>
      </c>
      <c r="PKP336" s="536">
        <f t="shared" si="5639"/>
        <v>0</v>
      </c>
      <c r="PKQ336" s="537"/>
      <c r="PKR336" s="538"/>
      <c r="PKS336" s="402"/>
      <c r="PKT336" s="2"/>
      <c r="PKU336" s="536">
        <f t="shared" ref="PKU336:PKX336" si="5640">SUM(PKU334:PKU335)</f>
        <v>0</v>
      </c>
      <c r="PKV336" s="539">
        <f t="shared" si="5640"/>
        <v>0</v>
      </c>
      <c r="PKW336" s="536">
        <f t="shared" si="5640"/>
        <v>0</v>
      </c>
      <c r="PKX336" s="536">
        <f t="shared" si="5640"/>
        <v>0</v>
      </c>
      <c r="PKY336" s="537"/>
      <c r="PKZ336" s="538"/>
      <c r="PLA336" s="402"/>
      <c r="PLB336" s="2"/>
      <c r="PLC336" s="536">
        <f t="shared" ref="PLC336:PLF336" si="5641">SUM(PLC334:PLC335)</f>
        <v>0</v>
      </c>
      <c r="PLD336" s="539">
        <f t="shared" si="5641"/>
        <v>0</v>
      </c>
      <c r="PLE336" s="536">
        <f t="shared" si="5641"/>
        <v>0</v>
      </c>
      <c r="PLF336" s="536">
        <f t="shared" si="5641"/>
        <v>0</v>
      </c>
      <c r="PLG336" s="537"/>
      <c r="PLH336" s="538"/>
      <c r="PLI336" s="402"/>
      <c r="PLJ336" s="2"/>
      <c r="PLK336" s="536">
        <f t="shared" ref="PLK336:PLN336" si="5642">SUM(PLK334:PLK335)</f>
        <v>0</v>
      </c>
      <c r="PLL336" s="539">
        <f t="shared" si="5642"/>
        <v>0</v>
      </c>
      <c r="PLM336" s="536">
        <f t="shared" si="5642"/>
        <v>0</v>
      </c>
      <c r="PLN336" s="536">
        <f t="shared" si="5642"/>
        <v>0</v>
      </c>
      <c r="PLO336" s="537"/>
      <c r="PLP336" s="538"/>
      <c r="PLQ336" s="402"/>
      <c r="PLR336" s="2"/>
      <c r="PLS336" s="536">
        <f t="shared" ref="PLS336:PLV336" si="5643">SUM(PLS334:PLS335)</f>
        <v>0</v>
      </c>
      <c r="PLT336" s="539">
        <f t="shared" si="5643"/>
        <v>0</v>
      </c>
      <c r="PLU336" s="536">
        <f t="shared" si="5643"/>
        <v>0</v>
      </c>
      <c r="PLV336" s="536">
        <f t="shared" si="5643"/>
        <v>0</v>
      </c>
      <c r="PLW336" s="537"/>
      <c r="PLX336" s="538"/>
      <c r="PLY336" s="402"/>
      <c r="PLZ336" s="2"/>
      <c r="PMA336" s="536">
        <f t="shared" ref="PMA336:PMD336" si="5644">SUM(PMA334:PMA335)</f>
        <v>0</v>
      </c>
      <c r="PMB336" s="539">
        <f t="shared" si="5644"/>
        <v>0</v>
      </c>
      <c r="PMC336" s="536">
        <f t="shared" si="5644"/>
        <v>0</v>
      </c>
      <c r="PMD336" s="536">
        <f t="shared" si="5644"/>
        <v>0</v>
      </c>
      <c r="PME336" s="537"/>
      <c r="PMF336" s="538"/>
      <c r="PMG336" s="402"/>
      <c r="PMH336" s="2"/>
      <c r="PMI336" s="536">
        <f t="shared" ref="PMI336:PML336" si="5645">SUM(PMI334:PMI335)</f>
        <v>0</v>
      </c>
      <c r="PMJ336" s="539">
        <f t="shared" si="5645"/>
        <v>0</v>
      </c>
      <c r="PMK336" s="536">
        <f t="shared" si="5645"/>
        <v>0</v>
      </c>
      <c r="PML336" s="536">
        <f t="shared" si="5645"/>
        <v>0</v>
      </c>
      <c r="PMM336" s="537"/>
      <c r="PMN336" s="538"/>
      <c r="PMO336" s="402"/>
      <c r="PMP336" s="2"/>
      <c r="PMQ336" s="536">
        <f t="shared" ref="PMQ336:PMT336" si="5646">SUM(PMQ334:PMQ335)</f>
        <v>0</v>
      </c>
      <c r="PMR336" s="539">
        <f t="shared" si="5646"/>
        <v>0</v>
      </c>
      <c r="PMS336" s="536">
        <f t="shared" si="5646"/>
        <v>0</v>
      </c>
      <c r="PMT336" s="536">
        <f t="shared" si="5646"/>
        <v>0</v>
      </c>
      <c r="PMU336" s="537"/>
      <c r="PMV336" s="538"/>
      <c r="PMW336" s="402"/>
      <c r="PMX336" s="2"/>
      <c r="PMY336" s="536">
        <f t="shared" ref="PMY336:PNB336" si="5647">SUM(PMY334:PMY335)</f>
        <v>0</v>
      </c>
      <c r="PMZ336" s="539">
        <f t="shared" si="5647"/>
        <v>0</v>
      </c>
      <c r="PNA336" s="536">
        <f t="shared" si="5647"/>
        <v>0</v>
      </c>
      <c r="PNB336" s="536">
        <f t="shared" si="5647"/>
        <v>0</v>
      </c>
      <c r="PNC336" s="537"/>
      <c r="PND336" s="538"/>
      <c r="PNE336" s="402"/>
      <c r="PNF336" s="2"/>
      <c r="PNG336" s="536">
        <f t="shared" ref="PNG336:PNJ336" si="5648">SUM(PNG334:PNG335)</f>
        <v>0</v>
      </c>
      <c r="PNH336" s="539">
        <f t="shared" si="5648"/>
        <v>0</v>
      </c>
      <c r="PNI336" s="536">
        <f t="shared" si="5648"/>
        <v>0</v>
      </c>
      <c r="PNJ336" s="536">
        <f t="shared" si="5648"/>
        <v>0</v>
      </c>
      <c r="PNK336" s="537"/>
      <c r="PNL336" s="538"/>
      <c r="PNM336" s="402"/>
      <c r="PNN336" s="2"/>
      <c r="PNO336" s="536">
        <f t="shared" ref="PNO336:PNR336" si="5649">SUM(PNO334:PNO335)</f>
        <v>0</v>
      </c>
      <c r="PNP336" s="539">
        <f t="shared" si="5649"/>
        <v>0</v>
      </c>
      <c r="PNQ336" s="536">
        <f t="shared" si="5649"/>
        <v>0</v>
      </c>
      <c r="PNR336" s="536">
        <f t="shared" si="5649"/>
        <v>0</v>
      </c>
      <c r="PNS336" s="537"/>
      <c r="PNT336" s="538"/>
      <c r="PNU336" s="402"/>
      <c r="PNV336" s="2"/>
      <c r="PNW336" s="536">
        <f t="shared" ref="PNW336:PNZ336" si="5650">SUM(PNW334:PNW335)</f>
        <v>0</v>
      </c>
      <c r="PNX336" s="539">
        <f t="shared" si="5650"/>
        <v>0</v>
      </c>
      <c r="PNY336" s="536">
        <f t="shared" si="5650"/>
        <v>0</v>
      </c>
      <c r="PNZ336" s="536">
        <f t="shared" si="5650"/>
        <v>0</v>
      </c>
      <c r="POA336" s="537"/>
      <c r="POB336" s="538"/>
      <c r="POC336" s="402"/>
      <c r="POD336" s="2"/>
      <c r="POE336" s="536">
        <f t="shared" ref="POE336:POH336" si="5651">SUM(POE334:POE335)</f>
        <v>0</v>
      </c>
      <c r="POF336" s="539">
        <f t="shared" si="5651"/>
        <v>0</v>
      </c>
      <c r="POG336" s="536">
        <f t="shared" si="5651"/>
        <v>0</v>
      </c>
      <c r="POH336" s="536">
        <f t="shared" si="5651"/>
        <v>0</v>
      </c>
      <c r="POI336" s="537"/>
      <c r="POJ336" s="538"/>
      <c r="POK336" s="402"/>
      <c r="POL336" s="2"/>
      <c r="POM336" s="536">
        <f t="shared" ref="POM336:POP336" si="5652">SUM(POM334:POM335)</f>
        <v>0</v>
      </c>
      <c r="PON336" s="539">
        <f t="shared" si="5652"/>
        <v>0</v>
      </c>
      <c r="POO336" s="536">
        <f t="shared" si="5652"/>
        <v>0</v>
      </c>
      <c r="POP336" s="536">
        <f t="shared" si="5652"/>
        <v>0</v>
      </c>
      <c r="POQ336" s="537"/>
      <c r="POR336" s="538"/>
      <c r="POS336" s="402"/>
      <c r="POT336" s="2"/>
      <c r="POU336" s="536">
        <f t="shared" ref="POU336:POX336" si="5653">SUM(POU334:POU335)</f>
        <v>0</v>
      </c>
      <c r="POV336" s="539">
        <f t="shared" si="5653"/>
        <v>0</v>
      </c>
      <c r="POW336" s="536">
        <f t="shared" si="5653"/>
        <v>0</v>
      </c>
      <c r="POX336" s="536">
        <f t="shared" si="5653"/>
        <v>0</v>
      </c>
      <c r="POY336" s="537"/>
      <c r="POZ336" s="538"/>
      <c r="PPA336" s="402"/>
      <c r="PPB336" s="2"/>
      <c r="PPC336" s="536">
        <f t="shared" ref="PPC336:PPF336" si="5654">SUM(PPC334:PPC335)</f>
        <v>0</v>
      </c>
      <c r="PPD336" s="539">
        <f t="shared" si="5654"/>
        <v>0</v>
      </c>
      <c r="PPE336" s="536">
        <f t="shared" si="5654"/>
        <v>0</v>
      </c>
      <c r="PPF336" s="536">
        <f t="shared" si="5654"/>
        <v>0</v>
      </c>
      <c r="PPG336" s="537"/>
      <c r="PPH336" s="538"/>
      <c r="PPI336" s="402"/>
      <c r="PPJ336" s="2"/>
      <c r="PPK336" s="536">
        <f t="shared" ref="PPK336:PPN336" si="5655">SUM(PPK334:PPK335)</f>
        <v>0</v>
      </c>
      <c r="PPL336" s="539">
        <f t="shared" si="5655"/>
        <v>0</v>
      </c>
      <c r="PPM336" s="536">
        <f t="shared" si="5655"/>
        <v>0</v>
      </c>
      <c r="PPN336" s="536">
        <f t="shared" si="5655"/>
        <v>0</v>
      </c>
      <c r="PPO336" s="537"/>
      <c r="PPP336" s="538"/>
      <c r="PPQ336" s="402"/>
      <c r="PPR336" s="2"/>
      <c r="PPS336" s="536">
        <f t="shared" ref="PPS336:PPV336" si="5656">SUM(PPS334:PPS335)</f>
        <v>0</v>
      </c>
      <c r="PPT336" s="539">
        <f t="shared" si="5656"/>
        <v>0</v>
      </c>
      <c r="PPU336" s="536">
        <f t="shared" si="5656"/>
        <v>0</v>
      </c>
      <c r="PPV336" s="536">
        <f t="shared" si="5656"/>
        <v>0</v>
      </c>
      <c r="PPW336" s="537"/>
      <c r="PPX336" s="538"/>
      <c r="PPY336" s="402"/>
      <c r="PPZ336" s="2"/>
      <c r="PQA336" s="536">
        <f t="shared" ref="PQA336:PQD336" si="5657">SUM(PQA334:PQA335)</f>
        <v>0</v>
      </c>
      <c r="PQB336" s="539">
        <f t="shared" si="5657"/>
        <v>0</v>
      </c>
      <c r="PQC336" s="536">
        <f t="shared" si="5657"/>
        <v>0</v>
      </c>
      <c r="PQD336" s="536">
        <f t="shared" si="5657"/>
        <v>0</v>
      </c>
      <c r="PQE336" s="537"/>
      <c r="PQF336" s="538"/>
      <c r="PQG336" s="402"/>
      <c r="PQH336" s="2"/>
      <c r="PQI336" s="536">
        <f t="shared" ref="PQI336:PQL336" si="5658">SUM(PQI334:PQI335)</f>
        <v>0</v>
      </c>
      <c r="PQJ336" s="539">
        <f t="shared" si="5658"/>
        <v>0</v>
      </c>
      <c r="PQK336" s="536">
        <f t="shared" si="5658"/>
        <v>0</v>
      </c>
      <c r="PQL336" s="536">
        <f t="shared" si="5658"/>
        <v>0</v>
      </c>
      <c r="PQM336" s="537"/>
      <c r="PQN336" s="538"/>
      <c r="PQO336" s="402"/>
      <c r="PQP336" s="2"/>
      <c r="PQQ336" s="536">
        <f t="shared" ref="PQQ336:PQT336" si="5659">SUM(PQQ334:PQQ335)</f>
        <v>0</v>
      </c>
      <c r="PQR336" s="539">
        <f t="shared" si="5659"/>
        <v>0</v>
      </c>
      <c r="PQS336" s="536">
        <f t="shared" si="5659"/>
        <v>0</v>
      </c>
      <c r="PQT336" s="536">
        <f t="shared" si="5659"/>
        <v>0</v>
      </c>
      <c r="PQU336" s="537"/>
      <c r="PQV336" s="538"/>
      <c r="PQW336" s="402"/>
      <c r="PQX336" s="2"/>
      <c r="PQY336" s="536">
        <f t="shared" ref="PQY336:PRB336" si="5660">SUM(PQY334:PQY335)</f>
        <v>0</v>
      </c>
      <c r="PQZ336" s="539">
        <f t="shared" si="5660"/>
        <v>0</v>
      </c>
      <c r="PRA336" s="536">
        <f t="shared" si="5660"/>
        <v>0</v>
      </c>
      <c r="PRB336" s="536">
        <f t="shared" si="5660"/>
        <v>0</v>
      </c>
      <c r="PRC336" s="537"/>
      <c r="PRD336" s="538"/>
      <c r="PRE336" s="402"/>
      <c r="PRF336" s="2"/>
      <c r="PRG336" s="536">
        <f t="shared" ref="PRG336:PRJ336" si="5661">SUM(PRG334:PRG335)</f>
        <v>0</v>
      </c>
      <c r="PRH336" s="539">
        <f t="shared" si="5661"/>
        <v>0</v>
      </c>
      <c r="PRI336" s="536">
        <f t="shared" si="5661"/>
        <v>0</v>
      </c>
      <c r="PRJ336" s="536">
        <f t="shared" si="5661"/>
        <v>0</v>
      </c>
      <c r="PRK336" s="537"/>
      <c r="PRL336" s="538"/>
      <c r="PRM336" s="402"/>
      <c r="PRN336" s="2"/>
      <c r="PRO336" s="536">
        <f t="shared" ref="PRO336:PRR336" si="5662">SUM(PRO334:PRO335)</f>
        <v>0</v>
      </c>
      <c r="PRP336" s="539">
        <f t="shared" si="5662"/>
        <v>0</v>
      </c>
      <c r="PRQ336" s="536">
        <f t="shared" si="5662"/>
        <v>0</v>
      </c>
      <c r="PRR336" s="536">
        <f t="shared" si="5662"/>
        <v>0</v>
      </c>
      <c r="PRS336" s="537"/>
      <c r="PRT336" s="538"/>
      <c r="PRU336" s="402"/>
      <c r="PRV336" s="2"/>
      <c r="PRW336" s="536">
        <f t="shared" ref="PRW336:PRZ336" si="5663">SUM(PRW334:PRW335)</f>
        <v>0</v>
      </c>
      <c r="PRX336" s="539">
        <f t="shared" si="5663"/>
        <v>0</v>
      </c>
      <c r="PRY336" s="536">
        <f t="shared" si="5663"/>
        <v>0</v>
      </c>
      <c r="PRZ336" s="536">
        <f t="shared" si="5663"/>
        <v>0</v>
      </c>
      <c r="PSA336" s="537"/>
      <c r="PSB336" s="538"/>
      <c r="PSC336" s="402"/>
      <c r="PSD336" s="2"/>
      <c r="PSE336" s="536">
        <f t="shared" ref="PSE336:PSH336" si="5664">SUM(PSE334:PSE335)</f>
        <v>0</v>
      </c>
      <c r="PSF336" s="539">
        <f t="shared" si="5664"/>
        <v>0</v>
      </c>
      <c r="PSG336" s="536">
        <f t="shared" si="5664"/>
        <v>0</v>
      </c>
      <c r="PSH336" s="536">
        <f t="shared" si="5664"/>
        <v>0</v>
      </c>
      <c r="PSI336" s="537"/>
      <c r="PSJ336" s="538"/>
      <c r="PSK336" s="402"/>
      <c r="PSL336" s="2"/>
      <c r="PSM336" s="536">
        <f t="shared" ref="PSM336:PSP336" si="5665">SUM(PSM334:PSM335)</f>
        <v>0</v>
      </c>
      <c r="PSN336" s="539">
        <f t="shared" si="5665"/>
        <v>0</v>
      </c>
      <c r="PSO336" s="536">
        <f t="shared" si="5665"/>
        <v>0</v>
      </c>
      <c r="PSP336" s="536">
        <f t="shared" si="5665"/>
        <v>0</v>
      </c>
      <c r="PSQ336" s="537"/>
      <c r="PSR336" s="538"/>
      <c r="PSS336" s="402"/>
      <c r="PST336" s="2"/>
      <c r="PSU336" s="536">
        <f t="shared" ref="PSU336:PSX336" si="5666">SUM(PSU334:PSU335)</f>
        <v>0</v>
      </c>
      <c r="PSV336" s="539">
        <f t="shared" si="5666"/>
        <v>0</v>
      </c>
      <c r="PSW336" s="536">
        <f t="shared" si="5666"/>
        <v>0</v>
      </c>
      <c r="PSX336" s="536">
        <f t="shared" si="5666"/>
        <v>0</v>
      </c>
      <c r="PSY336" s="537"/>
      <c r="PSZ336" s="538"/>
      <c r="PTA336" s="402"/>
      <c r="PTB336" s="2"/>
      <c r="PTC336" s="536">
        <f t="shared" ref="PTC336:PTF336" si="5667">SUM(PTC334:PTC335)</f>
        <v>0</v>
      </c>
      <c r="PTD336" s="539">
        <f t="shared" si="5667"/>
        <v>0</v>
      </c>
      <c r="PTE336" s="536">
        <f t="shared" si="5667"/>
        <v>0</v>
      </c>
      <c r="PTF336" s="536">
        <f t="shared" si="5667"/>
        <v>0</v>
      </c>
      <c r="PTG336" s="537"/>
      <c r="PTH336" s="538"/>
      <c r="PTI336" s="402"/>
      <c r="PTJ336" s="2"/>
      <c r="PTK336" s="536">
        <f t="shared" ref="PTK336:PTN336" si="5668">SUM(PTK334:PTK335)</f>
        <v>0</v>
      </c>
      <c r="PTL336" s="539">
        <f t="shared" si="5668"/>
        <v>0</v>
      </c>
      <c r="PTM336" s="536">
        <f t="shared" si="5668"/>
        <v>0</v>
      </c>
      <c r="PTN336" s="536">
        <f t="shared" si="5668"/>
        <v>0</v>
      </c>
      <c r="PTO336" s="537"/>
      <c r="PTP336" s="538"/>
      <c r="PTQ336" s="402"/>
      <c r="PTR336" s="2"/>
      <c r="PTS336" s="536">
        <f t="shared" ref="PTS336:PTV336" si="5669">SUM(PTS334:PTS335)</f>
        <v>0</v>
      </c>
      <c r="PTT336" s="539">
        <f t="shared" si="5669"/>
        <v>0</v>
      </c>
      <c r="PTU336" s="536">
        <f t="shared" si="5669"/>
        <v>0</v>
      </c>
      <c r="PTV336" s="536">
        <f t="shared" si="5669"/>
        <v>0</v>
      </c>
      <c r="PTW336" s="537"/>
      <c r="PTX336" s="538"/>
      <c r="PTY336" s="402"/>
      <c r="PTZ336" s="2"/>
      <c r="PUA336" s="536">
        <f t="shared" ref="PUA336:PUD336" si="5670">SUM(PUA334:PUA335)</f>
        <v>0</v>
      </c>
      <c r="PUB336" s="539">
        <f t="shared" si="5670"/>
        <v>0</v>
      </c>
      <c r="PUC336" s="536">
        <f t="shared" si="5670"/>
        <v>0</v>
      </c>
      <c r="PUD336" s="536">
        <f t="shared" si="5670"/>
        <v>0</v>
      </c>
      <c r="PUE336" s="537"/>
      <c r="PUF336" s="538"/>
      <c r="PUG336" s="402"/>
      <c r="PUH336" s="2"/>
      <c r="PUI336" s="536">
        <f t="shared" ref="PUI336:PUL336" si="5671">SUM(PUI334:PUI335)</f>
        <v>0</v>
      </c>
      <c r="PUJ336" s="539">
        <f t="shared" si="5671"/>
        <v>0</v>
      </c>
      <c r="PUK336" s="536">
        <f t="shared" si="5671"/>
        <v>0</v>
      </c>
      <c r="PUL336" s="536">
        <f t="shared" si="5671"/>
        <v>0</v>
      </c>
      <c r="PUM336" s="537"/>
      <c r="PUN336" s="538"/>
      <c r="PUO336" s="402"/>
      <c r="PUP336" s="2"/>
      <c r="PUQ336" s="536">
        <f t="shared" ref="PUQ336:PUT336" si="5672">SUM(PUQ334:PUQ335)</f>
        <v>0</v>
      </c>
      <c r="PUR336" s="539">
        <f t="shared" si="5672"/>
        <v>0</v>
      </c>
      <c r="PUS336" s="536">
        <f t="shared" si="5672"/>
        <v>0</v>
      </c>
      <c r="PUT336" s="536">
        <f t="shared" si="5672"/>
        <v>0</v>
      </c>
      <c r="PUU336" s="537"/>
      <c r="PUV336" s="538"/>
      <c r="PUW336" s="402"/>
      <c r="PUX336" s="2"/>
      <c r="PUY336" s="536">
        <f t="shared" ref="PUY336:PVB336" si="5673">SUM(PUY334:PUY335)</f>
        <v>0</v>
      </c>
      <c r="PUZ336" s="539">
        <f t="shared" si="5673"/>
        <v>0</v>
      </c>
      <c r="PVA336" s="536">
        <f t="shared" si="5673"/>
        <v>0</v>
      </c>
      <c r="PVB336" s="536">
        <f t="shared" si="5673"/>
        <v>0</v>
      </c>
      <c r="PVC336" s="537"/>
      <c r="PVD336" s="538"/>
      <c r="PVE336" s="402"/>
      <c r="PVF336" s="2"/>
      <c r="PVG336" s="536">
        <f t="shared" ref="PVG336:PVJ336" si="5674">SUM(PVG334:PVG335)</f>
        <v>0</v>
      </c>
      <c r="PVH336" s="539">
        <f t="shared" si="5674"/>
        <v>0</v>
      </c>
      <c r="PVI336" s="536">
        <f t="shared" si="5674"/>
        <v>0</v>
      </c>
      <c r="PVJ336" s="536">
        <f t="shared" si="5674"/>
        <v>0</v>
      </c>
      <c r="PVK336" s="537"/>
      <c r="PVL336" s="538"/>
      <c r="PVM336" s="402"/>
      <c r="PVN336" s="2"/>
      <c r="PVO336" s="536">
        <f t="shared" ref="PVO336:PVR336" si="5675">SUM(PVO334:PVO335)</f>
        <v>0</v>
      </c>
      <c r="PVP336" s="539">
        <f t="shared" si="5675"/>
        <v>0</v>
      </c>
      <c r="PVQ336" s="536">
        <f t="shared" si="5675"/>
        <v>0</v>
      </c>
      <c r="PVR336" s="536">
        <f t="shared" si="5675"/>
        <v>0</v>
      </c>
      <c r="PVS336" s="537"/>
      <c r="PVT336" s="538"/>
      <c r="PVU336" s="402"/>
      <c r="PVV336" s="2"/>
      <c r="PVW336" s="536">
        <f t="shared" ref="PVW336:PVZ336" si="5676">SUM(PVW334:PVW335)</f>
        <v>0</v>
      </c>
      <c r="PVX336" s="539">
        <f t="shared" si="5676"/>
        <v>0</v>
      </c>
      <c r="PVY336" s="536">
        <f t="shared" si="5676"/>
        <v>0</v>
      </c>
      <c r="PVZ336" s="536">
        <f t="shared" si="5676"/>
        <v>0</v>
      </c>
      <c r="PWA336" s="537"/>
      <c r="PWB336" s="538"/>
      <c r="PWC336" s="402"/>
      <c r="PWD336" s="2"/>
      <c r="PWE336" s="536">
        <f t="shared" ref="PWE336:PWH336" si="5677">SUM(PWE334:PWE335)</f>
        <v>0</v>
      </c>
      <c r="PWF336" s="539">
        <f t="shared" si="5677"/>
        <v>0</v>
      </c>
      <c r="PWG336" s="536">
        <f t="shared" si="5677"/>
        <v>0</v>
      </c>
      <c r="PWH336" s="536">
        <f t="shared" si="5677"/>
        <v>0</v>
      </c>
      <c r="PWI336" s="537"/>
      <c r="PWJ336" s="538"/>
      <c r="PWK336" s="402"/>
      <c r="PWL336" s="2"/>
      <c r="PWM336" s="536">
        <f t="shared" ref="PWM336:PWP336" si="5678">SUM(PWM334:PWM335)</f>
        <v>0</v>
      </c>
      <c r="PWN336" s="539">
        <f t="shared" si="5678"/>
        <v>0</v>
      </c>
      <c r="PWO336" s="536">
        <f t="shared" si="5678"/>
        <v>0</v>
      </c>
      <c r="PWP336" s="536">
        <f t="shared" si="5678"/>
        <v>0</v>
      </c>
      <c r="PWQ336" s="537"/>
      <c r="PWR336" s="538"/>
      <c r="PWS336" s="402"/>
      <c r="PWT336" s="2"/>
      <c r="PWU336" s="536">
        <f t="shared" ref="PWU336:PWX336" si="5679">SUM(PWU334:PWU335)</f>
        <v>0</v>
      </c>
      <c r="PWV336" s="539">
        <f t="shared" si="5679"/>
        <v>0</v>
      </c>
      <c r="PWW336" s="536">
        <f t="shared" si="5679"/>
        <v>0</v>
      </c>
      <c r="PWX336" s="536">
        <f t="shared" si="5679"/>
        <v>0</v>
      </c>
      <c r="PWY336" s="537"/>
      <c r="PWZ336" s="538"/>
      <c r="PXA336" s="402"/>
      <c r="PXB336" s="2"/>
      <c r="PXC336" s="536">
        <f t="shared" ref="PXC336:PXF336" si="5680">SUM(PXC334:PXC335)</f>
        <v>0</v>
      </c>
      <c r="PXD336" s="539">
        <f t="shared" si="5680"/>
        <v>0</v>
      </c>
      <c r="PXE336" s="536">
        <f t="shared" si="5680"/>
        <v>0</v>
      </c>
      <c r="PXF336" s="536">
        <f t="shared" si="5680"/>
        <v>0</v>
      </c>
      <c r="PXG336" s="537"/>
      <c r="PXH336" s="538"/>
      <c r="PXI336" s="402"/>
      <c r="PXJ336" s="2"/>
      <c r="PXK336" s="536">
        <f t="shared" ref="PXK336:PXN336" si="5681">SUM(PXK334:PXK335)</f>
        <v>0</v>
      </c>
      <c r="PXL336" s="539">
        <f t="shared" si="5681"/>
        <v>0</v>
      </c>
      <c r="PXM336" s="536">
        <f t="shared" si="5681"/>
        <v>0</v>
      </c>
      <c r="PXN336" s="536">
        <f t="shared" si="5681"/>
        <v>0</v>
      </c>
      <c r="PXO336" s="537"/>
      <c r="PXP336" s="538"/>
      <c r="PXQ336" s="402"/>
      <c r="PXR336" s="2"/>
      <c r="PXS336" s="536">
        <f t="shared" ref="PXS336:PXV336" si="5682">SUM(PXS334:PXS335)</f>
        <v>0</v>
      </c>
      <c r="PXT336" s="539">
        <f t="shared" si="5682"/>
        <v>0</v>
      </c>
      <c r="PXU336" s="536">
        <f t="shared" si="5682"/>
        <v>0</v>
      </c>
      <c r="PXV336" s="536">
        <f t="shared" si="5682"/>
        <v>0</v>
      </c>
      <c r="PXW336" s="537"/>
      <c r="PXX336" s="538"/>
      <c r="PXY336" s="402"/>
      <c r="PXZ336" s="2"/>
      <c r="PYA336" s="536">
        <f t="shared" ref="PYA336:PYD336" si="5683">SUM(PYA334:PYA335)</f>
        <v>0</v>
      </c>
      <c r="PYB336" s="539">
        <f t="shared" si="5683"/>
        <v>0</v>
      </c>
      <c r="PYC336" s="536">
        <f t="shared" si="5683"/>
        <v>0</v>
      </c>
      <c r="PYD336" s="536">
        <f t="shared" si="5683"/>
        <v>0</v>
      </c>
      <c r="PYE336" s="537"/>
      <c r="PYF336" s="538"/>
      <c r="PYG336" s="402"/>
      <c r="PYH336" s="2"/>
      <c r="PYI336" s="536">
        <f t="shared" ref="PYI336:PYL336" si="5684">SUM(PYI334:PYI335)</f>
        <v>0</v>
      </c>
      <c r="PYJ336" s="539">
        <f t="shared" si="5684"/>
        <v>0</v>
      </c>
      <c r="PYK336" s="536">
        <f t="shared" si="5684"/>
        <v>0</v>
      </c>
      <c r="PYL336" s="536">
        <f t="shared" si="5684"/>
        <v>0</v>
      </c>
      <c r="PYM336" s="537"/>
      <c r="PYN336" s="538"/>
      <c r="PYO336" s="402"/>
      <c r="PYP336" s="2"/>
      <c r="PYQ336" s="536">
        <f t="shared" ref="PYQ336:PYT336" si="5685">SUM(PYQ334:PYQ335)</f>
        <v>0</v>
      </c>
      <c r="PYR336" s="539">
        <f t="shared" si="5685"/>
        <v>0</v>
      </c>
      <c r="PYS336" s="536">
        <f t="shared" si="5685"/>
        <v>0</v>
      </c>
      <c r="PYT336" s="536">
        <f t="shared" si="5685"/>
        <v>0</v>
      </c>
      <c r="PYU336" s="537"/>
      <c r="PYV336" s="538"/>
      <c r="PYW336" s="402"/>
      <c r="PYX336" s="2"/>
      <c r="PYY336" s="536">
        <f t="shared" ref="PYY336:PZB336" si="5686">SUM(PYY334:PYY335)</f>
        <v>0</v>
      </c>
      <c r="PYZ336" s="539">
        <f t="shared" si="5686"/>
        <v>0</v>
      </c>
      <c r="PZA336" s="536">
        <f t="shared" si="5686"/>
        <v>0</v>
      </c>
      <c r="PZB336" s="536">
        <f t="shared" si="5686"/>
        <v>0</v>
      </c>
      <c r="PZC336" s="537"/>
      <c r="PZD336" s="538"/>
      <c r="PZE336" s="402"/>
      <c r="PZF336" s="2"/>
      <c r="PZG336" s="536">
        <f t="shared" ref="PZG336:PZJ336" si="5687">SUM(PZG334:PZG335)</f>
        <v>0</v>
      </c>
      <c r="PZH336" s="539">
        <f t="shared" si="5687"/>
        <v>0</v>
      </c>
      <c r="PZI336" s="536">
        <f t="shared" si="5687"/>
        <v>0</v>
      </c>
      <c r="PZJ336" s="536">
        <f t="shared" si="5687"/>
        <v>0</v>
      </c>
      <c r="PZK336" s="537"/>
      <c r="PZL336" s="538"/>
      <c r="PZM336" s="402"/>
      <c r="PZN336" s="2"/>
      <c r="PZO336" s="536">
        <f t="shared" ref="PZO336:PZR336" si="5688">SUM(PZO334:PZO335)</f>
        <v>0</v>
      </c>
      <c r="PZP336" s="539">
        <f t="shared" si="5688"/>
        <v>0</v>
      </c>
      <c r="PZQ336" s="536">
        <f t="shared" si="5688"/>
        <v>0</v>
      </c>
      <c r="PZR336" s="536">
        <f t="shared" si="5688"/>
        <v>0</v>
      </c>
      <c r="PZS336" s="537"/>
      <c r="PZT336" s="538"/>
      <c r="PZU336" s="402"/>
      <c r="PZV336" s="2"/>
      <c r="PZW336" s="536">
        <f t="shared" ref="PZW336:PZZ336" si="5689">SUM(PZW334:PZW335)</f>
        <v>0</v>
      </c>
      <c r="PZX336" s="539">
        <f t="shared" si="5689"/>
        <v>0</v>
      </c>
      <c r="PZY336" s="536">
        <f t="shared" si="5689"/>
        <v>0</v>
      </c>
      <c r="PZZ336" s="536">
        <f t="shared" si="5689"/>
        <v>0</v>
      </c>
      <c r="QAA336" s="537"/>
      <c r="QAB336" s="538"/>
      <c r="QAC336" s="402"/>
      <c r="QAD336" s="2"/>
      <c r="QAE336" s="536">
        <f t="shared" ref="QAE336:QAH336" si="5690">SUM(QAE334:QAE335)</f>
        <v>0</v>
      </c>
      <c r="QAF336" s="539">
        <f t="shared" si="5690"/>
        <v>0</v>
      </c>
      <c r="QAG336" s="536">
        <f t="shared" si="5690"/>
        <v>0</v>
      </c>
      <c r="QAH336" s="536">
        <f t="shared" si="5690"/>
        <v>0</v>
      </c>
      <c r="QAI336" s="537"/>
      <c r="QAJ336" s="538"/>
      <c r="QAK336" s="402"/>
      <c r="QAL336" s="2"/>
      <c r="QAM336" s="536">
        <f t="shared" ref="QAM336:QAP336" si="5691">SUM(QAM334:QAM335)</f>
        <v>0</v>
      </c>
      <c r="QAN336" s="539">
        <f t="shared" si="5691"/>
        <v>0</v>
      </c>
      <c r="QAO336" s="536">
        <f t="shared" si="5691"/>
        <v>0</v>
      </c>
      <c r="QAP336" s="536">
        <f t="shared" si="5691"/>
        <v>0</v>
      </c>
      <c r="QAQ336" s="537"/>
      <c r="QAR336" s="538"/>
      <c r="QAS336" s="402"/>
      <c r="QAT336" s="2"/>
      <c r="QAU336" s="536">
        <f t="shared" ref="QAU336:QAX336" si="5692">SUM(QAU334:QAU335)</f>
        <v>0</v>
      </c>
      <c r="QAV336" s="539">
        <f t="shared" si="5692"/>
        <v>0</v>
      </c>
      <c r="QAW336" s="536">
        <f t="shared" si="5692"/>
        <v>0</v>
      </c>
      <c r="QAX336" s="536">
        <f t="shared" si="5692"/>
        <v>0</v>
      </c>
      <c r="QAY336" s="537"/>
      <c r="QAZ336" s="538"/>
      <c r="QBA336" s="402"/>
      <c r="QBB336" s="2"/>
      <c r="QBC336" s="536">
        <f t="shared" ref="QBC336:QBF336" si="5693">SUM(QBC334:QBC335)</f>
        <v>0</v>
      </c>
      <c r="QBD336" s="539">
        <f t="shared" si="5693"/>
        <v>0</v>
      </c>
      <c r="QBE336" s="536">
        <f t="shared" si="5693"/>
        <v>0</v>
      </c>
      <c r="QBF336" s="536">
        <f t="shared" si="5693"/>
        <v>0</v>
      </c>
      <c r="QBG336" s="537"/>
      <c r="QBH336" s="538"/>
      <c r="QBI336" s="402"/>
      <c r="QBJ336" s="2"/>
      <c r="QBK336" s="536">
        <f t="shared" ref="QBK336:QBN336" si="5694">SUM(QBK334:QBK335)</f>
        <v>0</v>
      </c>
      <c r="QBL336" s="539">
        <f t="shared" si="5694"/>
        <v>0</v>
      </c>
      <c r="QBM336" s="536">
        <f t="shared" si="5694"/>
        <v>0</v>
      </c>
      <c r="QBN336" s="536">
        <f t="shared" si="5694"/>
        <v>0</v>
      </c>
      <c r="QBO336" s="537"/>
      <c r="QBP336" s="538"/>
      <c r="QBQ336" s="402"/>
      <c r="QBR336" s="2"/>
      <c r="QBS336" s="536">
        <f t="shared" ref="QBS336:QBV336" si="5695">SUM(QBS334:QBS335)</f>
        <v>0</v>
      </c>
      <c r="QBT336" s="539">
        <f t="shared" si="5695"/>
        <v>0</v>
      </c>
      <c r="QBU336" s="536">
        <f t="shared" si="5695"/>
        <v>0</v>
      </c>
      <c r="QBV336" s="536">
        <f t="shared" si="5695"/>
        <v>0</v>
      </c>
      <c r="QBW336" s="537"/>
      <c r="QBX336" s="538"/>
      <c r="QBY336" s="402"/>
      <c r="QBZ336" s="2"/>
      <c r="QCA336" s="536">
        <f t="shared" ref="QCA336:QCD336" si="5696">SUM(QCA334:QCA335)</f>
        <v>0</v>
      </c>
      <c r="QCB336" s="539">
        <f t="shared" si="5696"/>
        <v>0</v>
      </c>
      <c r="QCC336" s="536">
        <f t="shared" si="5696"/>
        <v>0</v>
      </c>
      <c r="QCD336" s="536">
        <f t="shared" si="5696"/>
        <v>0</v>
      </c>
      <c r="QCE336" s="537"/>
      <c r="QCF336" s="538"/>
      <c r="QCG336" s="402"/>
      <c r="QCH336" s="2"/>
      <c r="QCI336" s="536">
        <f t="shared" ref="QCI336:QCL336" si="5697">SUM(QCI334:QCI335)</f>
        <v>0</v>
      </c>
      <c r="QCJ336" s="539">
        <f t="shared" si="5697"/>
        <v>0</v>
      </c>
      <c r="QCK336" s="536">
        <f t="shared" si="5697"/>
        <v>0</v>
      </c>
      <c r="QCL336" s="536">
        <f t="shared" si="5697"/>
        <v>0</v>
      </c>
      <c r="QCM336" s="537"/>
      <c r="QCN336" s="538"/>
      <c r="QCO336" s="402"/>
      <c r="QCP336" s="2"/>
      <c r="QCQ336" s="536">
        <f t="shared" ref="QCQ336:QCT336" si="5698">SUM(QCQ334:QCQ335)</f>
        <v>0</v>
      </c>
      <c r="QCR336" s="539">
        <f t="shared" si="5698"/>
        <v>0</v>
      </c>
      <c r="QCS336" s="536">
        <f t="shared" si="5698"/>
        <v>0</v>
      </c>
      <c r="QCT336" s="536">
        <f t="shared" si="5698"/>
        <v>0</v>
      </c>
      <c r="QCU336" s="537"/>
      <c r="QCV336" s="538"/>
      <c r="QCW336" s="402"/>
      <c r="QCX336" s="2"/>
      <c r="QCY336" s="536">
        <f t="shared" ref="QCY336:QDB336" si="5699">SUM(QCY334:QCY335)</f>
        <v>0</v>
      </c>
      <c r="QCZ336" s="539">
        <f t="shared" si="5699"/>
        <v>0</v>
      </c>
      <c r="QDA336" s="536">
        <f t="shared" si="5699"/>
        <v>0</v>
      </c>
      <c r="QDB336" s="536">
        <f t="shared" si="5699"/>
        <v>0</v>
      </c>
      <c r="QDC336" s="537"/>
      <c r="QDD336" s="538"/>
      <c r="QDE336" s="402"/>
      <c r="QDF336" s="2"/>
      <c r="QDG336" s="536">
        <f t="shared" ref="QDG336:QDJ336" si="5700">SUM(QDG334:QDG335)</f>
        <v>0</v>
      </c>
      <c r="QDH336" s="539">
        <f t="shared" si="5700"/>
        <v>0</v>
      </c>
      <c r="QDI336" s="536">
        <f t="shared" si="5700"/>
        <v>0</v>
      </c>
      <c r="QDJ336" s="536">
        <f t="shared" si="5700"/>
        <v>0</v>
      </c>
      <c r="QDK336" s="537"/>
      <c r="QDL336" s="538"/>
      <c r="QDM336" s="402"/>
      <c r="QDN336" s="2"/>
      <c r="QDO336" s="536">
        <f t="shared" ref="QDO336:QDR336" si="5701">SUM(QDO334:QDO335)</f>
        <v>0</v>
      </c>
      <c r="QDP336" s="539">
        <f t="shared" si="5701"/>
        <v>0</v>
      </c>
      <c r="QDQ336" s="536">
        <f t="shared" si="5701"/>
        <v>0</v>
      </c>
      <c r="QDR336" s="536">
        <f t="shared" si="5701"/>
        <v>0</v>
      </c>
      <c r="QDS336" s="537"/>
      <c r="QDT336" s="538"/>
      <c r="QDU336" s="402"/>
      <c r="QDV336" s="2"/>
      <c r="QDW336" s="536">
        <f t="shared" ref="QDW336:QDZ336" si="5702">SUM(QDW334:QDW335)</f>
        <v>0</v>
      </c>
      <c r="QDX336" s="539">
        <f t="shared" si="5702"/>
        <v>0</v>
      </c>
      <c r="QDY336" s="536">
        <f t="shared" si="5702"/>
        <v>0</v>
      </c>
      <c r="QDZ336" s="536">
        <f t="shared" si="5702"/>
        <v>0</v>
      </c>
      <c r="QEA336" s="537"/>
      <c r="QEB336" s="538"/>
      <c r="QEC336" s="402"/>
      <c r="QED336" s="2"/>
      <c r="QEE336" s="536">
        <f t="shared" ref="QEE336:QEH336" si="5703">SUM(QEE334:QEE335)</f>
        <v>0</v>
      </c>
      <c r="QEF336" s="539">
        <f t="shared" si="5703"/>
        <v>0</v>
      </c>
      <c r="QEG336" s="536">
        <f t="shared" si="5703"/>
        <v>0</v>
      </c>
      <c r="QEH336" s="536">
        <f t="shared" si="5703"/>
        <v>0</v>
      </c>
      <c r="QEI336" s="537"/>
      <c r="QEJ336" s="538"/>
      <c r="QEK336" s="402"/>
      <c r="QEL336" s="2"/>
      <c r="QEM336" s="536">
        <f t="shared" ref="QEM336:QEP336" si="5704">SUM(QEM334:QEM335)</f>
        <v>0</v>
      </c>
      <c r="QEN336" s="539">
        <f t="shared" si="5704"/>
        <v>0</v>
      </c>
      <c r="QEO336" s="536">
        <f t="shared" si="5704"/>
        <v>0</v>
      </c>
      <c r="QEP336" s="536">
        <f t="shared" si="5704"/>
        <v>0</v>
      </c>
      <c r="QEQ336" s="537"/>
      <c r="QER336" s="538"/>
      <c r="QES336" s="402"/>
      <c r="QET336" s="2"/>
      <c r="QEU336" s="536">
        <f t="shared" ref="QEU336:QEX336" si="5705">SUM(QEU334:QEU335)</f>
        <v>0</v>
      </c>
      <c r="QEV336" s="539">
        <f t="shared" si="5705"/>
        <v>0</v>
      </c>
      <c r="QEW336" s="536">
        <f t="shared" si="5705"/>
        <v>0</v>
      </c>
      <c r="QEX336" s="536">
        <f t="shared" si="5705"/>
        <v>0</v>
      </c>
      <c r="QEY336" s="537"/>
      <c r="QEZ336" s="538"/>
      <c r="QFA336" s="402"/>
      <c r="QFB336" s="2"/>
      <c r="QFC336" s="536">
        <f t="shared" ref="QFC336:QFF336" si="5706">SUM(QFC334:QFC335)</f>
        <v>0</v>
      </c>
      <c r="QFD336" s="539">
        <f t="shared" si="5706"/>
        <v>0</v>
      </c>
      <c r="QFE336" s="536">
        <f t="shared" si="5706"/>
        <v>0</v>
      </c>
      <c r="QFF336" s="536">
        <f t="shared" si="5706"/>
        <v>0</v>
      </c>
      <c r="QFG336" s="537"/>
      <c r="QFH336" s="538"/>
      <c r="QFI336" s="402"/>
      <c r="QFJ336" s="2"/>
      <c r="QFK336" s="536">
        <f t="shared" ref="QFK336:QFN336" si="5707">SUM(QFK334:QFK335)</f>
        <v>0</v>
      </c>
      <c r="QFL336" s="539">
        <f t="shared" si="5707"/>
        <v>0</v>
      </c>
      <c r="QFM336" s="536">
        <f t="shared" si="5707"/>
        <v>0</v>
      </c>
      <c r="QFN336" s="536">
        <f t="shared" si="5707"/>
        <v>0</v>
      </c>
      <c r="QFO336" s="537"/>
      <c r="QFP336" s="538"/>
      <c r="QFQ336" s="402"/>
      <c r="QFR336" s="2"/>
      <c r="QFS336" s="536">
        <f t="shared" ref="QFS336:QFV336" si="5708">SUM(QFS334:QFS335)</f>
        <v>0</v>
      </c>
      <c r="QFT336" s="539">
        <f t="shared" si="5708"/>
        <v>0</v>
      </c>
      <c r="QFU336" s="536">
        <f t="shared" si="5708"/>
        <v>0</v>
      </c>
      <c r="QFV336" s="536">
        <f t="shared" si="5708"/>
        <v>0</v>
      </c>
      <c r="QFW336" s="537"/>
      <c r="QFX336" s="538"/>
      <c r="QFY336" s="402"/>
      <c r="QFZ336" s="2"/>
      <c r="QGA336" s="536">
        <f t="shared" ref="QGA336:QGD336" si="5709">SUM(QGA334:QGA335)</f>
        <v>0</v>
      </c>
      <c r="QGB336" s="539">
        <f t="shared" si="5709"/>
        <v>0</v>
      </c>
      <c r="QGC336" s="536">
        <f t="shared" si="5709"/>
        <v>0</v>
      </c>
      <c r="QGD336" s="536">
        <f t="shared" si="5709"/>
        <v>0</v>
      </c>
      <c r="QGE336" s="537"/>
      <c r="QGF336" s="538"/>
      <c r="QGG336" s="402"/>
      <c r="QGH336" s="2"/>
      <c r="QGI336" s="536">
        <f t="shared" ref="QGI336:QGL336" si="5710">SUM(QGI334:QGI335)</f>
        <v>0</v>
      </c>
      <c r="QGJ336" s="539">
        <f t="shared" si="5710"/>
        <v>0</v>
      </c>
      <c r="QGK336" s="536">
        <f t="shared" si="5710"/>
        <v>0</v>
      </c>
      <c r="QGL336" s="536">
        <f t="shared" si="5710"/>
        <v>0</v>
      </c>
      <c r="QGM336" s="537"/>
      <c r="QGN336" s="538"/>
      <c r="QGO336" s="402"/>
      <c r="QGP336" s="2"/>
      <c r="QGQ336" s="536">
        <f t="shared" ref="QGQ336:QGT336" si="5711">SUM(QGQ334:QGQ335)</f>
        <v>0</v>
      </c>
      <c r="QGR336" s="539">
        <f t="shared" si="5711"/>
        <v>0</v>
      </c>
      <c r="QGS336" s="536">
        <f t="shared" si="5711"/>
        <v>0</v>
      </c>
      <c r="QGT336" s="536">
        <f t="shared" si="5711"/>
        <v>0</v>
      </c>
      <c r="QGU336" s="537"/>
      <c r="QGV336" s="538"/>
      <c r="QGW336" s="402"/>
      <c r="QGX336" s="2"/>
      <c r="QGY336" s="536">
        <f t="shared" ref="QGY336:QHB336" si="5712">SUM(QGY334:QGY335)</f>
        <v>0</v>
      </c>
      <c r="QGZ336" s="539">
        <f t="shared" si="5712"/>
        <v>0</v>
      </c>
      <c r="QHA336" s="536">
        <f t="shared" si="5712"/>
        <v>0</v>
      </c>
      <c r="QHB336" s="536">
        <f t="shared" si="5712"/>
        <v>0</v>
      </c>
      <c r="QHC336" s="537"/>
      <c r="QHD336" s="538"/>
      <c r="QHE336" s="402"/>
      <c r="QHF336" s="2"/>
      <c r="QHG336" s="536">
        <f t="shared" ref="QHG336:QHJ336" si="5713">SUM(QHG334:QHG335)</f>
        <v>0</v>
      </c>
      <c r="QHH336" s="539">
        <f t="shared" si="5713"/>
        <v>0</v>
      </c>
      <c r="QHI336" s="536">
        <f t="shared" si="5713"/>
        <v>0</v>
      </c>
      <c r="QHJ336" s="536">
        <f t="shared" si="5713"/>
        <v>0</v>
      </c>
      <c r="QHK336" s="537"/>
      <c r="QHL336" s="538"/>
      <c r="QHM336" s="402"/>
      <c r="QHN336" s="2"/>
      <c r="QHO336" s="536">
        <f t="shared" ref="QHO336:QHR336" si="5714">SUM(QHO334:QHO335)</f>
        <v>0</v>
      </c>
      <c r="QHP336" s="539">
        <f t="shared" si="5714"/>
        <v>0</v>
      </c>
      <c r="QHQ336" s="536">
        <f t="shared" si="5714"/>
        <v>0</v>
      </c>
      <c r="QHR336" s="536">
        <f t="shared" si="5714"/>
        <v>0</v>
      </c>
      <c r="QHS336" s="537"/>
      <c r="QHT336" s="538"/>
      <c r="QHU336" s="402"/>
      <c r="QHV336" s="2"/>
      <c r="QHW336" s="536">
        <f t="shared" ref="QHW336:QHZ336" si="5715">SUM(QHW334:QHW335)</f>
        <v>0</v>
      </c>
      <c r="QHX336" s="539">
        <f t="shared" si="5715"/>
        <v>0</v>
      </c>
      <c r="QHY336" s="536">
        <f t="shared" si="5715"/>
        <v>0</v>
      </c>
      <c r="QHZ336" s="536">
        <f t="shared" si="5715"/>
        <v>0</v>
      </c>
      <c r="QIA336" s="537"/>
      <c r="QIB336" s="538"/>
      <c r="QIC336" s="402"/>
      <c r="QID336" s="2"/>
      <c r="QIE336" s="536">
        <f t="shared" ref="QIE336:QIH336" si="5716">SUM(QIE334:QIE335)</f>
        <v>0</v>
      </c>
      <c r="QIF336" s="539">
        <f t="shared" si="5716"/>
        <v>0</v>
      </c>
      <c r="QIG336" s="536">
        <f t="shared" si="5716"/>
        <v>0</v>
      </c>
      <c r="QIH336" s="536">
        <f t="shared" si="5716"/>
        <v>0</v>
      </c>
      <c r="QII336" s="537"/>
      <c r="QIJ336" s="538"/>
      <c r="QIK336" s="402"/>
      <c r="QIL336" s="2"/>
      <c r="QIM336" s="536">
        <f t="shared" ref="QIM336:QIP336" si="5717">SUM(QIM334:QIM335)</f>
        <v>0</v>
      </c>
      <c r="QIN336" s="539">
        <f t="shared" si="5717"/>
        <v>0</v>
      </c>
      <c r="QIO336" s="536">
        <f t="shared" si="5717"/>
        <v>0</v>
      </c>
      <c r="QIP336" s="536">
        <f t="shared" si="5717"/>
        <v>0</v>
      </c>
      <c r="QIQ336" s="537"/>
      <c r="QIR336" s="538"/>
      <c r="QIS336" s="402"/>
      <c r="QIT336" s="2"/>
      <c r="QIU336" s="536">
        <f t="shared" ref="QIU336:QIX336" si="5718">SUM(QIU334:QIU335)</f>
        <v>0</v>
      </c>
      <c r="QIV336" s="539">
        <f t="shared" si="5718"/>
        <v>0</v>
      </c>
      <c r="QIW336" s="536">
        <f t="shared" si="5718"/>
        <v>0</v>
      </c>
      <c r="QIX336" s="536">
        <f t="shared" si="5718"/>
        <v>0</v>
      </c>
      <c r="QIY336" s="537"/>
      <c r="QIZ336" s="538"/>
      <c r="QJA336" s="402"/>
      <c r="QJB336" s="2"/>
      <c r="QJC336" s="536">
        <f t="shared" ref="QJC336:QJF336" si="5719">SUM(QJC334:QJC335)</f>
        <v>0</v>
      </c>
      <c r="QJD336" s="539">
        <f t="shared" si="5719"/>
        <v>0</v>
      </c>
      <c r="QJE336" s="536">
        <f t="shared" si="5719"/>
        <v>0</v>
      </c>
      <c r="QJF336" s="536">
        <f t="shared" si="5719"/>
        <v>0</v>
      </c>
      <c r="QJG336" s="537"/>
      <c r="QJH336" s="538"/>
      <c r="QJI336" s="402"/>
      <c r="QJJ336" s="2"/>
      <c r="QJK336" s="536">
        <f t="shared" ref="QJK336:QJN336" si="5720">SUM(QJK334:QJK335)</f>
        <v>0</v>
      </c>
      <c r="QJL336" s="539">
        <f t="shared" si="5720"/>
        <v>0</v>
      </c>
      <c r="QJM336" s="536">
        <f t="shared" si="5720"/>
        <v>0</v>
      </c>
      <c r="QJN336" s="536">
        <f t="shared" si="5720"/>
        <v>0</v>
      </c>
      <c r="QJO336" s="537"/>
      <c r="QJP336" s="538"/>
      <c r="QJQ336" s="402"/>
      <c r="QJR336" s="2"/>
      <c r="QJS336" s="536">
        <f t="shared" ref="QJS336:QJV336" si="5721">SUM(QJS334:QJS335)</f>
        <v>0</v>
      </c>
      <c r="QJT336" s="539">
        <f t="shared" si="5721"/>
        <v>0</v>
      </c>
      <c r="QJU336" s="536">
        <f t="shared" si="5721"/>
        <v>0</v>
      </c>
      <c r="QJV336" s="536">
        <f t="shared" si="5721"/>
        <v>0</v>
      </c>
      <c r="QJW336" s="537"/>
      <c r="QJX336" s="538"/>
      <c r="QJY336" s="402"/>
      <c r="QJZ336" s="2"/>
      <c r="QKA336" s="536">
        <f t="shared" ref="QKA336:QKD336" si="5722">SUM(QKA334:QKA335)</f>
        <v>0</v>
      </c>
      <c r="QKB336" s="539">
        <f t="shared" si="5722"/>
        <v>0</v>
      </c>
      <c r="QKC336" s="536">
        <f t="shared" si="5722"/>
        <v>0</v>
      </c>
      <c r="QKD336" s="536">
        <f t="shared" si="5722"/>
        <v>0</v>
      </c>
      <c r="QKE336" s="537"/>
      <c r="QKF336" s="538"/>
      <c r="QKG336" s="402"/>
      <c r="QKH336" s="2"/>
      <c r="QKI336" s="536">
        <f t="shared" ref="QKI336:QKL336" si="5723">SUM(QKI334:QKI335)</f>
        <v>0</v>
      </c>
      <c r="QKJ336" s="539">
        <f t="shared" si="5723"/>
        <v>0</v>
      </c>
      <c r="QKK336" s="536">
        <f t="shared" si="5723"/>
        <v>0</v>
      </c>
      <c r="QKL336" s="536">
        <f t="shared" si="5723"/>
        <v>0</v>
      </c>
      <c r="QKM336" s="537"/>
      <c r="QKN336" s="538"/>
      <c r="QKO336" s="402"/>
      <c r="QKP336" s="2"/>
      <c r="QKQ336" s="536">
        <f t="shared" ref="QKQ336:QKT336" si="5724">SUM(QKQ334:QKQ335)</f>
        <v>0</v>
      </c>
      <c r="QKR336" s="539">
        <f t="shared" si="5724"/>
        <v>0</v>
      </c>
      <c r="QKS336" s="536">
        <f t="shared" si="5724"/>
        <v>0</v>
      </c>
      <c r="QKT336" s="536">
        <f t="shared" si="5724"/>
        <v>0</v>
      </c>
      <c r="QKU336" s="537"/>
      <c r="QKV336" s="538"/>
      <c r="QKW336" s="402"/>
      <c r="QKX336" s="2"/>
      <c r="QKY336" s="536">
        <f t="shared" ref="QKY336:QLB336" si="5725">SUM(QKY334:QKY335)</f>
        <v>0</v>
      </c>
      <c r="QKZ336" s="539">
        <f t="shared" si="5725"/>
        <v>0</v>
      </c>
      <c r="QLA336" s="536">
        <f t="shared" si="5725"/>
        <v>0</v>
      </c>
      <c r="QLB336" s="536">
        <f t="shared" si="5725"/>
        <v>0</v>
      </c>
      <c r="QLC336" s="537"/>
      <c r="QLD336" s="538"/>
      <c r="QLE336" s="402"/>
      <c r="QLF336" s="2"/>
      <c r="QLG336" s="536">
        <f t="shared" ref="QLG336:QLJ336" si="5726">SUM(QLG334:QLG335)</f>
        <v>0</v>
      </c>
      <c r="QLH336" s="539">
        <f t="shared" si="5726"/>
        <v>0</v>
      </c>
      <c r="QLI336" s="536">
        <f t="shared" si="5726"/>
        <v>0</v>
      </c>
      <c r="QLJ336" s="536">
        <f t="shared" si="5726"/>
        <v>0</v>
      </c>
      <c r="QLK336" s="537"/>
      <c r="QLL336" s="538"/>
      <c r="QLM336" s="402"/>
      <c r="QLN336" s="2"/>
      <c r="QLO336" s="536">
        <f t="shared" ref="QLO336:QLR336" si="5727">SUM(QLO334:QLO335)</f>
        <v>0</v>
      </c>
      <c r="QLP336" s="539">
        <f t="shared" si="5727"/>
        <v>0</v>
      </c>
      <c r="QLQ336" s="536">
        <f t="shared" si="5727"/>
        <v>0</v>
      </c>
      <c r="QLR336" s="536">
        <f t="shared" si="5727"/>
        <v>0</v>
      </c>
      <c r="QLS336" s="537"/>
      <c r="QLT336" s="538"/>
      <c r="QLU336" s="402"/>
      <c r="QLV336" s="2"/>
      <c r="QLW336" s="536">
        <f t="shared" ref="QLW336:QLZ336" si="5728">SUM(QLW334:QLW335)</f>
        <v>0</v>
      </c>
      <c r="QLX336" s="539">
        <f t="shared" si="5728"/>
        <v>0</v>
      </c>
      <c r="QLY336" s="536">
        <f t="shared" si="5728"/>
        <v>0</v>
      </c>
      <c r="QLZ336" s="536">
        <f t="shared" si="5728"/>
        <v>0</v>
      </c>
      <c r="QMA336" s="537"/>
      <c r="QMB336" s="538"/>
      <c r="QMC336" s="402"/>
      <c r="QMD336" s="2"/>
      <c r="QME336" s="536">
        <f t="shared" ref="QME336:QMH336" si="5729">SUM(QME334:QME335)</f>
        <v>0</v>
      </c>
      <c r="QMF336" s="539">
        <f t="shared" si="5729"/>
        <v>0</v>
      </c>
      <c r="QMG336" s="536">
        <f t="shared" si="5729"/>
        <v>0</v>
      </c>
      <c r="QMH336" s="536">
        <f t="shared" si="5729"/>
        <v>0</v>
      </c>
      <c r="QMI336" s="537"/>
      <c r="QMJ336" s="538"/>
      <c r="QMK336" s="402"/>
      <c r="QML336" s="2"/>
      <c r="QMM336" s="536">
        <f t="shared" ref="QMM336:QMP336" si="5730">SUM(QMM334:QMM335)</f>
        <v>0</v>
      </c>
      <c r="QMN336" s="539">
        <f t="shared" si="5730"/>
        <v>0</v>
      </c>
      <c r="QMO336" s="536">
        <f t="shared" si="5730"/>
        <v>0</v>
      </c>
      <c r="QMP336" s="536">
        <f t="shared" si="5730"/>
        <v>0</v>
      </c>
      <c r="QMQ336" s="537"/>
      <c r="QMR336" s="538"/>
      <c r="QMS336" s="402"/>
      <c r="QMT336" s="2"/>
      <c r="QMU336" s="536">
        <f t="shared" ref="QMU336:QMX336" si="5731">SUM(QMU334:QMU335)</f>
        <v>0</v>
      </c>
      <c r="QMV336" s="539">
        <f t="shared" si="5731"/>
        <v>0</v>
      </c>
      <c r="QMW336" s="536">
        <f t="shared" si="5731"/>
        <v>0</v>
      </c>
      <c r="QMX336" s="536">
        <f t="shared" si="5731"/>
        <v>0</v>
      </c>
      <c r="QMY336" s="537"/>
      <c r="QMZ336" s="538"/>
      <c r="QNA336" s="402"/>
      <c r="QNB336" s="2"/>
      <c r="QNC336" s="536">
        <f t="shared" ref="QNC336:QNF336" si="5732">SUM(QNC334:QNC335)</f>
        <v>0</v>
      </c>
      <c r="QND336" s="539">
        <f t="shared" si="5732"/>
        <v>0</v>
      </c>
      <c r="QNE336" s="536">
        <f t="shared" si="5732"/>
        <v>0</v>
      </c>
      <c r="QNF336" s="536">
        <f t="shared" si="5732"/>
        <v>0</v>
      </c>
      <c r="QNG336" s="537"/>
      <c r="QNH336" s="538"/>
      <c r="QNI336" s="402"/>
      <c r="QNJ336" s="2"/>
      <c r="QNK336" s="536">
        <f t="shared" ref="QNK336:QNN336" si="5733">SUM(QNK334:QNK335)</f>
        <v>0</v>
      </c>
      <c r="QNL336" s="539">
        <f t="shared" si="5733"/>
        <v>0</v>
      </c>
      <c r="QNM336" s="536">
        <f t="shared" si="5733"/>
        <v>0</v>
      </c>
      <c r="QNN336" s="536">
        <f t="shared" si="5733"/>
        <v>0</v>
      </c>
      <c r="QNO336" s="537"/>
      <c r="QNP336" s="538"/>
      <c r="QNQ336" s="402"/>
      <c r="QNR336" s="2"/>
      <c r="QNS336" s="536">
        <f t="shared" ref="QNS336:QNV336" si="5734">SUM(QNS334:QNS335)</f>
        <v>0</v>
      </c>
      <c r="QNT336" s="539">
        <f t="shared" si="5734"/>
        <v>0</v>
      </c>
      <c r="QNU336" s="536">
        <f t="shared" si="5734"/>
        <v>0</v>
      </c>
      <c r="QNV336" s="536">
        <f t="shared" si="5734"/>
        <v>0</v>
      </c>
      <c r="QNW336" s="537"/>
      <c r="QNX336" s="538"/>
      <c r="QNY336" s="402"/>
      <c r="QNZ336" s="2"/>
      <c r="QOA336" s="536">
        <f t="shared" ref="QOA336:QOD336" si="5735">SUM(QOA334:QOA335)</f>
        <v>0</v>
      </c>
      <c r="QOB336" s="539">
        <f t="shared" si="5735"/>
        <v>0</v>
      </c>
      <c r="QOC336" s="536">
        <f t="shared" si="5735"/>
        <v>0</v>
      </c>
      <c r="QOD336" s="536">
        <f t="shared" si="5735"/>
        <v>0</v>
      </c>
      <c r="QOE336" s="537"/>
      <c r="QOF336" s="538"/>
      <c r="QOG336" s="402"/>
      <c r="QOH336" s="2"/>
      <c r="QOI336" s="536">
        <f t="shared" ref="QOI336:QOL336" si="5736">SUM(QOI334:QOI335)</f>
        <v>0</v>
      </c>
      <c r="QOJ336" s="539">
        <f t="shared" si="5736"/>
        <v>0</v>
      </c>
      <c r="QOK336" s="536">
        <f t="shared" si="5736"/>
        <v>0</v>
      </c>
      <c r="QOL336" s="536">
        <f t="shared" si="5736"/>
        <v>0</v>
      </c>
      <c r="QOM336" s="537"/>
      <c r="QON336" s="538"/>
      <c r="QOO336" s="402"/>
      <c r="QOP336" s="2"/>
      <c r="QOQ336" s="536">
        <f t="shared" ref="QOQ336:QOT336" si="5737">SUM(QOQ334:QOQ335)</f>
        <v>0</v>
      </c>
      <c r="QOR336" s="539">
        <f t="shared" si="5737"/>
        <v>0</v>
      </c>
      <c r="QOS336" s="536">
        <f t="shared" si="5737"/>
        <v>0</v>
      </c>
      <c r="QOT336" s="536">
        <f t="shared" si="5737"/>
        <v>0</v>
      </c>
      <c r="QOU336" s="537"/>
      <c r="QOV336" s="538"/>
      <c r="QOW336" s="402"/>
      <c r="QOX336" s="2"/>
      <c r="QOY336" s="536">
        <f t="shared" ref="QOY336:QPB336" si="5738">SUM(QOY334:QOY335)</f>
        <v>0</v>
      </c>
      <c r="QOZ336" s="539">
        <f t="shared" si="5738"/>
        <v>0</v>
      </c>
      <c r="QPA336" s="536">
        <f t="shared" si="5738"/>
        <v>0</v>
      </c>
      <c r="QPB336" s="536">
        <f t="shared" si="5738"/>
        <v>0</v>
      </c>
      <c r="QPC336" s="537"/>
      <c r="QPD336" s="538"/>
      <c r="QPE336" s="402"/>
      <c r="QPF336" s="2"/>
      <c r="QPG336" s="536">
        <f t="shared" ref="QPG336:QPJ336" si="5739">SUM(QPG334:QPG335)</f>
        <v>0</v>
      </c>
      <c r="QPH336" s="539">
        <f t="shared" si="5739"/>
        <v>0</v>
      </c>
      <c r="QPI336" s="536">
        <f t="shared" si="5739"/>
        <v>0</v>
      </c>
      <c r="QPJ336" s="536">
        <f t="shared" si="5739"/>
        <v>0</v>
      </c>
      <c r="QPK336" s="537"/>
      <c r="QPL336" s="538"/>
      <c r="QPM336" s="402"/>
      <c r="QPN336" s="2"/>
      <c r="QPO336" s="536">
        <f t="shared" ref="QPO336:QPR336" si="5740">SUM(QPO334:QPO335)</f>
        <v>0</v>
      </c>
      <c r="QPP336" s="539">
        <f t="shared" si="5740"/>
        <v>0</v>
      </c>
      <c r="QPQ336" s="536">
        <f t="shared" si="5740"/>
        <v>0</v>
      </c>
      <c r="QPR336" s="536">
        <f t="shared" si="5740"/>
        <v>0</v>
      </c>
      <c r="QPS336" s="537"/>
      <c r="QPT336" s="538"/>
      <c r="QPU336" s="402"/>
      <c r="QPV336" s="2"/>
      <c r="QPW336" s="536">
        <f t="shared" ref="QPW336:QPZ336" si="5741">SUM(QPW334:QPW335)</f>
        <v>0</v>
      </c>
      <c r="QPX336" s="539">
        <f t="shared" si="5741"/>
        <v>0</v>
      </c>
      <c r="QPY336" s="536">
        <f t="shared" si="5741"/>
        <v>0</v>
      </c>
      <c r="QPZ336" s="536">
        <f t="shared" si="5741"/>
        <v>0</v>
      </c>
      <c r="QQA336" s="537"/>
      <c r="QQB336" s="538"/>
      <c r="QQC336" s="402"/>
      <c r="QQD336" s="2"/>
      <c r="QQE336" s="536">
        <f t="shared" ref="QQE336:QQH336" si="5742">SUM(QQE334:QQE335)</f>
        <v>0</v>
      </c>
      <c r="QQF336" s="539">
        <f t="shared" si="5742"/>
        <v>0</v>
      </c>
      <c r="QQG336" s="536">
        <f t="shared" si="5742"/>
        <v>0</v>
      </c>
      <c r="QQH336" s="536">
        <f t="shared" si="5742"/>
        <v>0</v>
      </c>
      <c r="QQI336" s="537"/>
      <c r="QQJ336" s="538"/>
      <c r="QQK336" s="402"/>
      <c r="QQL336" s="2"/>
      <c r="QQM336" s="536">
        <f t="shared" ref="QQM336:QQP336" si="5743">SUM(QQM334:QQM335)</f>
        <v>0</v>
      </c>
      <c r="QQN336" s="539">
        <f t="shared" si="5743"/>
        <v>0</v>
      </c>
      <c r="QQO336" s="536">
        <f t="shared" si="5743"/>
        <v>0</v>
      </c>
      <c r="QQP336" s="536">
        <f t="shared" si="5743"/>
        <v>0</v>
      </c>
      <c r="QQQ336" s="537"/>
      <c r="QQR336" s="538"/>
      <c r="QQS336" s="402"/>
      <c r="QQT336" s="2"/>
      <c r="QQU336" s="536">
        <f t="shared" ref="QQU336:QQX336" si="5744">SUM(QQU334:QQU335)</f>
        <v>0</v>
      </c>
      <c r="QQV336" s="539">
        <f t="shared" si="5744"/>
        <v>0</v>
      </c>
      <c r="QQW336" s="536">
        <f t="shared" si="5744"/>
        <v>0</v>
      </c>
      <c r="QQX336" s="536">
        <f t="shared" si="5744"/>
        <v>0</v>
      </c>
      <c r="QQY336" s="537"/>
      <c r="QQZ336" s="538"/>
      <c r="QRA336" s="402"/>
      <c r="QRB336" s="2"/>
      <c r="QRC336" s="536">
        <f t="shared" ref="QRC336:QRF336" si="5745">SUM(QRC334:QRC335)</f>
        <v>0</v>
      </c>
      <c r="QRD336" s="539">
        <f t="shared" si="5745"/>
        <v>0</v>
      </c>
      <c r="QRE336" s="536">
        <f t="shared" si="5745"/>
        <v>0</v>
      </c>
      <c r="QRF336" s="536">
        <f t="shared" si="5745"/>
        <v>0</v>
      </c>
      <c r="QRG336" s="537"/>
      <c r="QRH336" s="538"/>
      <c r="QRI336" s="402"/>
      <c r="QRJ336" s="2"/>
      <c r="QRK336" s="536">
        <f t="shared" ref="QRK336:QRN336" si="5746">SUM(QRK334:QRK335)</f>
        <v>0</v>
      </c>
      <c r="QRL336" s="539">
        <f t="shared" si="5746"/>
        <v>0</v>
      </c>
      <c r="QRM336" s="536">
        <f t="shared" si="5746"/>
        <v>0</v>
      </c>
      <c r="QRN336" s="536">
        <f t="shared" si="5746"/>
        <v>0</v>
      </c>
      <c r="QRO336" s="537"/>
      <c r="QRP336" s="538"/>
      <c r="QRQ336" s="402"/>
      <c r="QRR336" s="2"/>
      <c r="QRS336" s="536">
        <f t="shared" ref="QRS336:QRV336" si="5747">SUM(QRS334:QRS335)</f>
        <v>0</v>
      </c>
      <c r="QRT336" s="539">
        <f t="shared" si="5747"/>
        <v>0</v>
      </c>
      <c r="QRU336" s="536">
        <f t="shared" si="5747"/>
        <v>0</v>
      </c>
      <c r="QRV336" s="536">
        <f t="shared" si="5747"/>
        <v>0</v>
      </c>
      <c r="QRW336" s="537"/>
      <c r="QRX336" s="538"/>
      <c r="QRY336" s="402"/>
      <c r="QRZ336" s="2"/>
      <c r="QSA336" s="536">
        <f t="shared" ref="QSA336:QSD336" si="5748">SUM(QSA334:QSA335)</f>
        <v>0</v>
      </c>
      <c r="QSB336" s="539">
        <f t="shared" si="5748"/>
        <v>0</v>
      </c>
      <c r="QSC336" s="536">
        <f t="shared" si="5748"/>
        <v>0</v>
      </c>
      <c r="QSD336" s="536">
        <f t="shared" si="5748"/>
        <v>0</v>
      </c>
      <c r="QSE336" s="537"/>
      <c r="QSF336" s="538"/>
      <c r="QSG336" s="402"/>
      <c r="QSH336" s="2"/>
      <c r="QSI336" s="536">
        <f t="shared" ref="QSI336:QSL336" si="5749">SUM(QSI334:QSI335)</f>
        <v>0</v>
      </c>
      <c r="QSJ336" s="539">
        <f t="shared" si="5749"/>
        <v>0</v>
      </c>
      <c r="QSK336" s="536">
        <f t="shared" si="5749"/>
        <v>0</v>
      </c>
      <c r="QSL336" s="536">
        <f t="shared" si="5749"/>
        <v>0</v>
      </c>
      <c r="QSM336" s="537"/>
      <c r="QSN336" s="538"/>
      <c r="QSO336" s="402"/>
      <c r="QSP336" s="2"/>
      <c r="QSQ336" s="536">
        <f t="shared" ref="QSQ336:QST336" si="5750">SUM(QSQ334:QSQ335)</f>
        <v>0</v>
      </c>
      <c r="QSR336" s="539">
        <f t="shared" si="5750"/>
        <v>0</v>
      </c>
      <c r="QSS336" s="536">
        <f t="shared" si="5750"/>
        <v>0</v>
      </c>
      <c r="QST336" s="536">
        <f t="shared" si="5750"/>
        <v>0</v>
      </c>
      <c r="QSU336" s="537"/>
      <c r="QSV336" s="538"/>
      <c r="QSW336" s="402"/>
      <c r="QSX336" s="2"/>
      <c r="QSY336" s="536">
        <f t="shared" ref="QSY336:QTB336" si="5751">SUM(QSY334:QSY335)</f>
        <v>0</v>
      </c>
      <c r="QSZ336" s="539">
        <f t="shared" si="5751"/>
        <v>0</v>
      </c>
      <c r="QTA336" s="536">
        <f t="shared" si="5751"/>
        <v>0</v>
      </c>
      <c r="QTB336" s="536">
        <f t="shared" si="5751"/>
        <v>0</v>
      </c>
      <c r="QTC336" s="537"/>
      <c r="QTD336" s="538"/>
      <c r="QTE336" s="402"/>
      <c r="QTF336" s="2"/>
      <c r="QTG336" s="536">
        <f t="shared" ref="QTG336:QTJ336" si="5752">SUM(QTG334:QTG335)</f>
        <v>0</v>
      </c>
      <c r="QTH336" s="539">
        <f t="shared" si="5752"/>
        <v>0</v>
      </c>
      <c r="QTI336" s="536">
        <f t="shared" si="5752"/>
        <v>0</v>
      </c>
      <c r="QTJ336" s="536">
        <f t="shared" si="5752"/>
        <v>0</v>
      </c>
      <c r="QTK336" s="537"/>
      <c r="QTL336" s="538"/>
      <c r="QTM336" s="402"/>
      <c r="QTN336" s="2"/>
      <c r="QTO336" s="536">
        <f t="shared" ref="QTO336:QTR336" si="5753">SUM(QTO334:QTO335)</f>
        <v>0</v>
      </c>
      <c r="QTP336" s="539">
        <f t="shared" si="5753"/>
        <v>0</v>
      </c>
      <c r="QTQ336" s="536">
        <f t="shared" si="5753"/>
        <v>0</v>
      </c>
      <c r="QTR336" s="536">
        <f t="shared" si="5753"/>
        <v>0</v>
      </c>
      <c r="QTS336" s="537"/>
      <c r="QTT336" s="538"/>
      <c r="QTU336" s="402"/>
      <c r="QTV336" s="2"/>
      <c r="QTW336" s="536">
        <f t="shared" ref="QTW336:QTZ336" si="5754">SUM(QTW334:QTW335)</f>
        <v>0</v>
      </c>
      <c r="QTX336" s="539">
        <f t="shared" si="5754"/>
        <v>0</v>
      </c>
      <c r="QTY336" s="536">
        <f t="shared" si="5754"/>
        <v>0</v>
      </c>
      <c r="QTZ336" s="536">
        <f t="shared" si="5754"/>
        <v>0</v>
      </c>
      <c r="QUA336" s="537"/>
      <c r="QUB336" s="538"/>
      <c r="QUC336" s="402"/>
      <c r="QUD336" s="2"/>
      <c r="QUE336" s="536">
        <f t="shared" ref="QUE336:QUH336" si="5755">SUM(QUE334:QUE335)</f>
        <v>0</v>
      </c>
      <c r="QUF336" s="539">
        <f t="shared" si="5755"/>
        <v>0</v>
      </c>
      <c r="QUG336" s="536">
        <f t="shared" si="5755"/>
        <v>0</v>
      </c>
      <c r="QUH336" s="536">
        <f t="shared" si="5755"/>
        <v>0</v>
      </c>
      <c r="QUI336" s="537"/>
      <c r="QUJ336" s="538"/>
      <c r="QUK336" s="402"/>
      <c r="QUL336" s="2"/>
      <c r="QUM336" s="536">
        <f t="shared" ref="QUM336:QUP336" si="5756">SUM(QUM334:QUM335)</f>
        <v>0</v>
      </c>
      <c r="QUN336" s="539">
        <f t="shared" si="5756"/>
        <v>0</v>
      </c>
      <c r="QUO336" s="536">
        <f t="shared" si="5756"/>
        <v>0</v>
      </c>
      <c r="QUP336" s="536">
        <f t="shared" si="5756"/>
        <v>0</v>
      </c>
      <c r="QUQ336" s="537"/>
      <c r="QUR336" s="538"/>
      <c r="QUS336" s="402"/>
      <c r="QUT336" s="2"/>
      <c r="QUU336" s="536">
        <f t="shared" ref="QUU336:QUX336" si="5757">SUM(QUU334:QUU335)</f>
        <v>0</v>
      </c>
      <c r="QUV336" s="539">
        <f t="shared" si="5757"/>
        <v>0</v>
      </c>
      <c r="QUW336" s="536">
        <f t="shared" si="5757"/>
        <v>0</v>
      </c>
      <c r="QUX336" s="536">
        <f t="shared" si="5757"/>
        <v>0</v>
      </c>
      <c r="QUY336" s="537"/>
      <c r="QUZ336" s="538"/>
      <c r="QVA336" s="402"/>
      <c r="QVB336" s="2"/>
      <c r="QVC336" s="536">
        <f t="shared" ref="QVC336:QVF336" si="5758">SUM(QVC334:QVC335)</f>
        <v>0</v>
      </c>
      <c r="QVD336" s="539">
        <f t="shared" si="5758"/>
        <v>0</v>
      </c>
      <c r="QVE336" s="536">
        <f t="shared" si="5758"/>
        <v>0</v>
      </c>
      <c r="QVF336" s="536">
        <f t="shared" si="5758"/>
        <v>0</v>
      </c>
      <c r="QVG336" s="537"/>
      <c r="QVH336" s="538"/>
      <c r="QVI336" s="402"/>
      <c r="QVJ336" s="2"/>
      <c r="QVK336" s="536">
        <f t="shared" ref="QVK336:QVN336" si="5759">SUM(QVK334:QVK335)</f>
        <v>0</v>
      </c>
      <c r="QVL336" s="539">
        <f t="shared" si="5759"/>
        <v>0</v>
      </c>
      <c r="QVM336" s="536">
        <f t="shared" si="5759"/>
        <v>0</v>
      </c>
      <c r="QVN336" s="536">
        <f t="shared" si="5759"/>
        <v>0</v>
      </c>
      <c r="QVO336" s="537"/>
      <c r="QVP336" s="538"/>
      <c r="QVQ336" s="402"/>
      <c r="QVR336" s="2"/>
      <c r="QVS336" s="536">
        <f t="shared" ref="QVS336:QVV336" si="5760">SUM(QVS334:QVS335)</f>
        <v>0</v>
      </c>
      <c r="QVT336" s="539">
        <f t="shared" si="5760"/>
        <v>0</v>
      </c>
      <c r="QVU336" s="536">
        <f t="shared" si="5760"/>
        <v>0</v>
      </c>
      <c r="QVV336" s="536">
        <f t="shared" si="5760"/>
        <v>0</v>
      </c>
      <c r="QVW336" s="537"/>
      <c r="QVX336" s="538"/>
      <c r="QVY336" s="402"/>
      <c r="QVZ336" s="2"/>
      <c r="QWA336" s="536">
        <f t="shared" ref="QWA336:QWD336" si="5761">SUM(QWA334:QWA335)</f>
        <v>0</v>
      </c>
      <c r="QWB336" s="539">
        <f t="shared" si="5761"/>
        <v>0</v>
      </c>
      <c r="QWC336" s="536">
        <f t="shared" si="5761"/>
        <v>0</v>
      </c>
      <c r="QWD336" s="536">
        <f t="shared" si="5761"/>
        <v>0</v>
      </c>
      <c r="QWE336" s="537"/>
      <c r="QWF336" s="538"/>
      <c r="QWG336" s="402"/>
      <c r="QWH336" s="2"/>
      <c r="QWI336" s="536">
        <f t="shared" ref="QWI336:QWL336" si="5762">SUM(QWI334:QWI335)</f>
        <v>0</v>
      </c>
      <c r="QWJ336" s="539">
        <f t="shared" si="5762"/>
        <v>0</v>
      </c>
      <c r="QWK336" s="536">
        <f t="shared" si="5762"/>
        <v>0</v>
      </c>
      <c r="QWL336" s="536">
        <f t="shared" si="5762"/>
        <v>0</v>
      </c>
      <c r="QWM336" s="537"/>
      <c r="QWN336" s="538"/>
      <c r="QWO336" s="402"/>
      <c r="QWP336" s="2"/>
      <c r="QWQ336" s="536">
        <f t="shared" ref="QWQ336:QWT336" si="5763">SUM(QWQ334:QWQ335)</f>
        <v>0</v>
      </c>
      <c r="QWR336" s="539">
        <f t="shared" si="5763"/>
        <v>0</v>
      </c>
      <c r="QWS336" s="536">
        <f t="shared" si="5763"/>
        <v>0</v>
      </c>
      <c r="QWT336" s="536">
        <f t="shared" si="5763"/>
        <v>0</v>
      </c>
      <c r="QWU336" s="537"/>
      <c r="QWV336" s="538"/>
      <c r="QWW336" s="402"/>
      <c r="QWX336" s="2"/>
      <c r="QWY336" s="536">
        <f t="shared" ref="QWY336:QXB336" si="5764">SUM(QWY334:QWY335)</f>
        <v>0</v>
      </c>
      <c r="QWZ336" s="539">
        <f t="shared" si="5764"/>
        <v>0</v>
      </c>
      <c r="QXA336" s="536">
        <f t="shared" si="5764"/>
        <v>0</v>
      </c>
      <c r="QXB336" s="536">
        <f t="shared" si="5764"/>
        <v>0</v>
      </c>
      <c r="QXC336" s="537"/>
      <c r="QXD336" s="538"/>
      <c r="QXE336" s="402"/>
      <c r="QXF336" s="2"/>
      <c r="QXG336" s="536">
        <f t="shared" ref="QXG336:QXJ336" si="5765">SUM(QXG334:QXG335)</f>
        <v>0</v>
      </c>
      <c r="QXH336" s="539">
        <f t="shared" si="5765"/>
        <v>0</v>
      </c>
      <c r="QXI336" s="536">
        <f t="shared" si="5765"/>
        <v>0</v>
      </c>
      <c r="QXJ336" s="536">
        <f t="shared" si="5765"/>
        <v>0</v>
      </c>
      <c r="QXK336" s="537"/>
      <c r="QXL336" s="538"/>
      <c r="QXM336" s="402"/>
      <c r="QXN336" s="2"/>
      <c r="QXO336" s="536">
        <f t="shared" ref="QXO336:QXR336" si="5766">SUM(QXO334:QXO335)</f>
        <v>0</v>
      </c>
      <c r="QXP336" s="539">
        <f t="shared" si="5766"/>
        <v>0</v>
      </c>
      <c r="QXQ336" s="536">
        <f t="shared" si="5766"/>
        <v>0</v>
      </c>
      <c r="QXR336" s="536">
        <f t="shared" si="5766"/>
        <v>0</v>
      </c>
      <c r="QXS336" s="537"/>
      <c r="QXT336" s="538"/>
      <c r="QXU336" s="402"/>
      <c r="QXV336" s="2"/>
      <c r="QXW336" s="536">
        <f t="shared" ref="QXW336:QXZ336" si="5767">SUM(QXW334:QXW335)</f>
        <v>0</v>
      </c>
      <c r="QXX336" s="539">
        <f t="shared" si="5767"/>
        <v>0</v>
      </c>
      <c r="QXY336" s="536">
        <f t="shared" si="5767"/>
        <v>0</v>
      </c>
      <c r="QXZ336" s="536">
        <f t="shared" si="5767"/>
        <v>0</v>
      </c>
      <c r="QYA336" s="537"/>
      <c r="QYB336" s="538"/>
      <c r="QYC336" s="402"/>
      <c r="QYD336" s="2"/>
      <c r="QYE336" s="536">
        <f t="shared" ref="QYE336:QYH336" si="5768">SUM(QYE334:QYE335)</f>
        <v>0</v>
      </c>
      <c r="QYF336" s="539">
        <f t="shared" si="5768"/>
        <v>0</v>
      </c>
      <c r="QYG336" s="536">
        <f t="shared" si="5768"/>
        <v>0</v>
      </c>
      <c r="QYH336" s="536">
        <f t="shared" si="5768"/>
        <v>0</v>
      </c>
      <c r="QYI336" s="537"/>
      <c r="QYJ336" s="538"/>
      <c r="QYK336" s="402"/>
      <c r="QYL336" s="2"/>
      <c r="QYM336" s="536">
        <f t="shared" ref="QYM336:QYP336" si="5769">SUM(QYM334:QYM335)</f>
        <v>0</v>
      </c>
      <c r="QYN336" s="539">
        <f t="shared" si="5769"/>
        <v>0</v>
      </c>
      <c r="QYO336" s="536">
        <f t="shared" si="5769"/>
        <v>0</v>
      </c>
      <c r="QYP336" s="536">
        <f t="shared" si="5769"/>
        <v>0</v>
      </c>
      <c r="QYQ336" s="537"/>
      <c r="QYR336" s="538"/>
      <c r="QYS336" s="402"/>
      <c r="QYT336" s="2"/>
      <c r="QYU336" s="536">
        <f t="shared" ref="QYU336:QYX336" si="5770">SUM(QYU334:QYU335)</f>
        <v>0</v>
      </c>
      <c r="QYV336" s="539">
        <f t="shared" si="5770"/>
        <v>0</v>
      </c>
      <c r="QYW336" s="536">
        <f t="shared" si="5770"/>
        <v>0</v>
      </c>
      <c r="QYX336" s="536">
        <f t="shared" si="5770"/>
        <v>0</v>
      </c>
      <c r="QYY336" s="537"/>
      <c r="QYZ336" s="538"/>
      <c r="QZA336" s="402"/>
      <c r="QZB336" s="2"/>
      <c r="QZC336" s="536">
        <f t="shared" ref="QZC336:QZF336" si="5771">SUM(QZC334:QZC335)</f>
        <v>0</v>
      </c>
      <c r="QZD336" s="539">
        <f t="shared" si="5771"/>
        <v>0</v>
      </c>
      <c r="QZE336" s="536">
        <f t="shared" si="5771"/>
        <v>0</v>
      </c>
      <c r="QZF336" s="536">
        <f t="shared" si="5771"/>
        <v>0</v>
      </c>
      <c r="QZG336" s="537"/>
      <c r="QZH336" s="538"/>
      <c r="QZI336" s="402"/>
      <c r="QZJ336" s="2"/>
      <c r="QZK336" s="536">
        <f t="shared" ref="QZK336:QZN336" si="5772">SUM(QZK334:QZK335)</f>
        <v>0</v>
      </c>
      <c r="QZL336" s="539">
        <f t="shared" si="5772"/>
        <v>0</v>
      </c>
      <c r="QZM336" s="536">
        <f t="shared" si="5772"/>
        <v>0</v>
      </c>
      <c r="QZN336" s="536">
        <f t="shared" si="5772"/>
        <v>0</v>
      </c>
      <c r="QZO336" s="537"/>
      <c r="QZP336" s="538"/>
      <c r="QZQ336" s="402"/>
      <c r="QZR336" s="2"/>
      <c r="QZS336" s="536">
        <f t="shared" ref="QZS336:QZV336" si="5773">SUM(QZS334:QZS335)</f>
        <v>0</v>
      </c>
      <c r="QZT336" s="539">
        <f t="shared" si="5773"/>
        <v>0</v>
      </c>
      <c r="QZU336" s="536">
        <f t="shared" si="5773"/>
        <v>0</v>
      </c>
      <c r="QZV336" s="536">
        <f t="shared" si="5773"/>
        <v>0</v>
      </c>
      <c r="QZW336" s="537"/>
      <c r="QZX336" s="538"/>
      <c r="QZY336" s="402"/>
      <c r="QZZ336" s="2"/>
      <c r="RAA336" s="536">
        <f t="shared" ref="RAA336:RAD336" si="5774">SUM(RAA334:RAA335)</f>
        <v>0</v>
      </c>
      <c r="RAB336" s="539">
        <f t="shared" si="5774"/>
        <v>0</v>
      </c>
      <c r="RAC336" s="536">
        <f t="shared" si="5774"/>
        <v>0</v>
      </c>
      <c r="RAD336" s="536">
        <f t="shared" si="5774"/>
        <v>0</v>
      </c>
      <c r="RAE336" s="537"/>
      <c r="RAF336" s="538"/>
      <c r="RAG336" s="402"/>
      <c r="RAH336" s="2"/>
      <c r="RAI336" s="536">
        <f t="shared" ref="RAI336:RAL336" si="5775">SUM(RAI334:RAI335)</f>
        <v>0</v>
      </c>
      <c r="RAJ336" s="539">
        <f t="shared" si="5775"/>
        <v>0</v>
      </c>
      <c r="RAK336" s="536">
        <f t="shared" si="5775"/>
        <v>0</v>
      </c>
      <c r="RAL336" s="536">
        <f t="shared" si="5775"/>
        <v>0</v>
      </c>
      <c r="RAM336" s="537"/>
      <c r="RAN336" s="538"/>
      <c r="RAO336" s="402"/>
      <c r="RAP336" s="2"/>
      <c r="RAQ336" s="536">
        <f t="shared" ref="RAQ336:RAT336" si="5776">SUM(RAQ334:RAQ335)</f>
        <v>0</v>
      </c>
      <c r="RAR336" s="539">
        <f t="shared" si="5776"/>
        <v>0</v>
      </c>
      <c r="RAS336" s="536">
        <f t="shared" si="5776"/>
        <v>0</v>
      </c>
      <c r="RAT336" s="536">
        <f t="shared" si="5776"/>
        <v>0</v>
      </c>
      <c r="RAU336" s="537"/>
      <c r="RAV336" s="538"/>
      <c r="RAW336" s="402"/>
      <c r="RAX336" s="2"/>
      <c r="RAY336" s="536">
        <f t="shared" ref="RAY336:RBB336" si="5777">SUM(RAY334:RAY335)</f>
        <v>0</v>
      </c>
      <c r="RAZ336" s="539">
        <f t="shared" si="5777"/>
        <v>0</v>
      </c>
      <c r="RBA336" s="536">
        <f t="shared" si="5777"/>
        <v>0</v>
      </c>
      <c r="RBB336" s="536">
        <f t="shared" si="5777"/>
        <v>0</v>
      </c>
      <c r="RBC336" s="537"/>
      <c r="RBD336" s="538"/>
      <c r="RBE336" s="402"/>
      <c r="RBF336" s="2"/>
      <c r="RBG336" s="536">
        <f t="shared" ref="RBG336:RBJ336" si="5778">SUM(RBG334:RBG335)</f>
        <v>0</v>
      </c>
      <c r="RBH336" s="539">
        <f t="shared" si="5778"/>
        <v>0</v>
      </c>
      <c r="RBI336" s="536">
        <f t="shared" si="5778"/>
        <v>0</v>
      </c>
      <c r="RBJ336" s="536">
        <f t="shared" si="5778"/>
        <v>0</v>
      </c>
      <c r="RBK336" s="537"/>
      <c r="RBL336" s="538"/>
      <c r="RBM336" s="402"/>
      <c r="RBN336" s="2"/>
      <c r="RBO336" s="536">
        <f t="shared" ref="RBO336:RBR336" si="5779">SUM(RBO334:RBO335)</f>
        <v>0</v>
      </c>
      <c r="RBP336" s="539">
        <f t="shared" si="5779"/>
        <v>0</v>
      </c>
      <c r="RBQ336" s="536">
        <f t="shared" si="5779"/>
        <v>0</v>
      </c>
      <c r="RBR336" s="536">
        <f t="shared" si="5779"/>
        <v>0</v>
      </c>
      <c r="RBS336" s="537"/>
      <c r="RBT336" s="538"/>
      <c r="RBU336" s="402"/>
      <c r="RBV336" s="2"/>
      <c r="RBW336" s="536">
        <f t="shared" ref="RBW336:RBZ336" si="5780">SUM(RBW334:RBW335)</f>
        <v>0</v>
      </c>
      <c r="RBX336" s="539">
        <f t="shared" si="5780"/>
        <v>0</v>
      </c>
      <c r="RBY336" s="536">
        <f t="shared" si="5780"/>
        <v>0</v>
      </c>
      <c r="RBZ336" s="536">
        <f t="shared" si="5780"/>
        <v>0</v>
      </c>
      <c r="RCA336" s="537"/>
      <c r="RCB336" s="538"/>
      <c r="RCC336" s="402"/>
      <c r="RCD336" s="2"/>
      <c r="RCE336" s="536">
        <f t="shared" ref="RCE336:RCH336" si="5781">SUM(RCE334:RCE335)</f>
        <v>0</v>
      </c>
      <c r="RCF336" s="539">
        <f t="shared" si="5781"/>
        <v>0</v>
      </c>
      <c r="RCG336" s="536">
        <f t="shared" si="5781"/>
        <v>0</v>
      </c>
      <c r="RCH336" s="536">
        <f t="shared" si="5781"/>
        <v>0</v>
      </c>
      <c r="RCI336" s="537"/>
      <c r="RCJ336" s="538"/>
      <c r="RCK336" s="402"/>
      <c r="RCL336" s="2"/>
      <c r="RCM336" s="536">
        <f t="shared" ref="RCM336:RCP336" si="5782">SUM(RCM334:RCM335)</f>
        <v>0</v>
      </c>
      <c r="RCN336" s="539">
        <f t="shared" si="5782"/>
        <v>0</v>
      </c>
      <c r="RCO336" s="536">
        <f t="shared" si="5782"/>
        <v>0</v>
      </c>
      <c r="RCP336" s="536">
        <f t="shared" si="5782"/>
        <v>0</v>
      </c>
      <c r="RCQ336" s="537"/>
      <c r="RCR336" s="538"/>
      <c r="RCS336" s="402"/>
      <c r="RCT336" s="2"/>
      <c r="RCU336" s="536">
        <f t="shared" ref="RCU336:RCX336" si="5783">SUM(RCU334:RCU335)</f>
        <v>0</v>
      </c>
      <c r="RCV336" s="539">
        <f t="shared" si="5783"/>
        <v>0</v>
      </c>
      <c r="RCW336" s="536">
        <f t="shared" si="5783"/>
        <v>0</v>
      </c>
      <c r="RCX336" s="536">
        <f t="shared" si="5783"/>
        <v>0</v>
      </c>
      <c r="RCY336" s="537"/>
      <c r="RCZ336" s="538"/>
      <c r="RDA336" s="402"/>
      <c r="RDB336" s="2"/>
      <c r="RDC336" s="536">
        <f t="shared" ref="RDC336:RDF336" si="5784">SUM(RDC334:RDC335)</f>
        <v>0</v>
      </c>
      <c r="RDD336" s="539">
        <f t="shared" si="5784"/>
        <v>0</v>
      </c>
      <c r="RDE336" s="536">
        <f t="shared" si="5784"/>
        <v>0</v>
      </c>
      <c r="RDF336" s="536">
        <f t="shared" si="5784"/>
        <v>0</v>
      </c>
      <c r="RDG336" s="537"/>
      <c r="RDH336" s="538"/>
      <c r="RDI336" s="402"/>
      <c r="RDJ336" s="2"/>
      <c r="RDK336" s="536">
        <f t="shared" ref="RDK336:RDN336" si="5785">SUM(RDK334:RDK335)</f>
        <v>0</v>
      </c>
      <c r="RDL336" s="539">
        <f t="shared" si="5785"/>
        <v>0</v>
      </c>
      <c r="RDM336" s="536">
        <f t="shared" si="5785"/>
        <v>0</v>
      </c>
      <c r="RDN336" s="536">
        <f t="shared" si="5785"/>
        <v>0</v>
      </c>
      <c r="RDO336" s="537"/>
      <c r="RDP336" s="538"/>
      <c r="RDQ336" s="402"/>
      <c r="RDR336" s="2"/>
      <c r="RDS336" s="536">
        <f t="shared" ref="RDS336:RDV336" si="5786">SUM(RDS334:RDS335)</f>
        <v>0</v>
      </c>
      <c r="RDT336" s="539">
        <f t="shared" si="5786"/>
        <v>0</v>
      </c>
      <c r="RDU336" s="536">
        <f t="shared" si="5786"/>
        <v>0</v>
      </c>
      <c r="RDV336" s="536">
        <f t="shared" si="5786"/>
        <v>0</v>
      </c>
      <c r="RDW336" s="537"/>
      <c r="RDX336" s="538"/>
      <c r="RDY336" s="402"/>
      <c r="RDZ336" s="2"/>
      <c r="REA336" s="536">
        <f t="shared" ref="REA336:RED336" si="5787">SUM(REA334:REA335)</f>
        <v>0</v>
      </c>
      <c r="REB336" s="539">
        <f t="shared" si="5787"/>
        <v>0</v>
      </c>
      <c r="REC336" s="536">
        <f t="shared" si="5787"/>
        <v>0</v>
      </c>
      <c r="RED336" s="536">
        <f t="shared" si="5787"/>
        <v>0</v>
      </c>
      <c r="REE336" s="537"/>
      <c r="REF336" s="538"/>
      <c r="REG336" s="402"/>
      <c r="REH336" s="2"/>
      <c r="REI336" s="536">
        <f t="shared" ref="REI336:REL336" si="5788">SUM(REI334:REI335)</f>
        <v>0</v>
      </c>
      <c r="REJ336" s="539">
        <f t="shared" si="5788"/>
        <v>0</v>
      </c>
      <c r="REK336" s="536">
        <f t="shared" si="5788"/>
        <v>0</v>
      </c>
      <c r="REL336" s="536">
        <f t="shared" si="5788"/>
        <v>0</v>
      </c>
      <c r="REM336" s="537"/>
      <c r="REN336" s="538"/>
      <c r="REO336" s="402"/>
      <c r="REP336" s="2"/>
      <c r="REQ336" s="536">
        <f t="shared" ref="REQ336:RET336" si="5789">SUM(REQ334:REQ335)</f>
        <v>0</v>
      </c>
      <c r="RER336" s="539">
        <f t="shared" si="5789"/>
        <v>0</v>
      </c>
      <c r="RES336" s="536">
        <f t="shared" si="5789"/>
        <v>0</v>
      </c>
      <c r="RET336" s="536">
        <f t="shared" si="5789"/>
        <v>0</v>
      </c>
      <c r="REU336" s="537"/>
      <c r="REV336" s="538"/>
      <c r="REW336" s="402"/>
      <c r="REX336" s="2"/>
      <c r="REY336" s="536">
        <f t="shared" ref="REY336:RFB336" si="5790">SUM(REY334:REY335)</f>
        <v>0</v>
      </c>
      <c r="REZ336" s="539">
        <f t="shared" si="5790"/>
        <v>0</v>
      </c>
      <c r="RFA336" s="536">
        <f t="shared" si="5790"/>
        <v>0</v>
      </c>
      <c r="RFB336" s="536">
        <f t="shared" si="5790"/>
        <v>0</v>
      </c>
      <c r="RFC336" s="537"/>
      <c r="RFD336" s="538"/>
      <c r="RFE336" s="402"/>
      <c r="RFF336" s="2"/>
      <c r="RFG336" s="536">
        <f t="shared" ref="RFG336:RFJ336" si="5791">SUM(RFG334:RFG335)</f>
        <v>0</v>
      </c>
      <c r="RFH336" s="539">
        <f t="shared" si="5791"/>
        <v>0</v>
      </c>
      <c r="RFI336" s="536">
        <f t="shared" si="5791"/>
        <v>0</v>
      </c>
      <c r="RFJ336" s="536">
        <f t="shared" si="5791"/>
        <v>0</v>
      </c>
      <c r="RFK336" s="537"/>
      <c r="RFL336" s="538"/>
      <c r="RFM336" s="402"/>
      <c r="RFN336" s="2"/>
      <c r="RFO336" s="536">
        <f t="shared" ref="RFO336:RFR336" si="5792">SUM(RFO334:RFO335)</f>
        <v>0</v>
      </c>
      <c r="RFP336" s="539">
        <f t="shared" si="5792"/>
        <v>0</v>
      </c>
      <c r="RFQ336" s="536">
        <f t="shared" si="5792"/>
        <v>0</v>
      </c>
      <c r="RFR336" s="536">
        <f t="shared" si="5792"/>
        <v>0</v>
      </c>
      <c r="RFS336" s="537"/>
      <c r="RFT336" s="538"/>
      <c r="RFU336" s="402"/>
      <c r="RFV336" s="2"/>
      <c r="RFW336" s="536">
        <f t="shared" ref="RFW336:RFZ336" si="5793">SUM(RFW334:RFW335)</f>
        <v>0</v>
      </c>
      <c r="RFX336" s="539">
        <f t="shared" si="5793"/>
        <v>0</v>
      </c>
      <c r="RFY336" s="536">
        <f t="shared" si="5793"/>
        <v>0</v>
      </c>
      <c r="RFZ336" s="536">
        <f t="shared" si="5793"/>
        <v>0</v>
      </c>
      <c r="RGA336" s="537"/>
      <c r="RGB336" s="538"/>
      <c r="RGC336" s="402"/>
      <c r="RGD336" s="2"/>
      <c r="RGE336" s="536">
        <f t="shared" ref="RGE336:RGH336" si="5794">SUM(RGE334:RGE335)</f>
        <v>0</v>
      </c>
      <c r="RGF336" s="539">
        <f t="shared" si="5794"/>
        <v>0</v>
      </c>
      <c r="RGG336" s="536">
        <f t="shared" si="5794"/>
        <v>0</v>
      </c>
      <c r="RGH336" s="536">
        <f t="shared" si="5794"/>
        <v>0</v>
      </c>
      <c r="RGI336" s="537"/>
      <c r="RGJ336" s="538"/>
      <c r="RGK336" s="402"/>
      <c r="RGL336" s="2"/>
      <c r="RGM336" s="536">
        <f t="shared" ref="RGM336:RGP336" si="5795">SUM(RGM334:RGM335)</f>
        <v>0</v>
      </c>
      <c r="RGN336" s="539">
        <f t="shared" si="5795"/>
        <v>0</v>
      </c>
      <c r="RGO336" s="536">
        <f t="shared" si="5795"/>
        <v>0</v>
      </c>
      <c r="RGP336" s="536">
        <f t="shared" si="5795"/>
        <v>0</v>
      </c>
      <c r="RGQ336" s="537"/>
      <c r="RGR336" s="538"/>
      <c r="RGS336" s="402"/>
      <c r="RGT336" s="2"/>
      <c r="RGU336" s="536">
        <f t="shared" ref="RGU336:RGX336" si="5796">SUM(RGU334:RGU335)</f>
        <v>0</v>
      </c>
      <c r="RGV336" s="539">
        <f t="shared" si="5796"/>
        <v>0</v>
      </c>
      <c r="RGW336" s="536">
        <f t="shared" si="5796"/>
        <v>0</v>
      </c>
      <c r="RGX336" s="536">
        <f t="shared" si="5796"/>
        <v>0</v>
      </c>
      <c r="RGY336" s="537"/>
      <c r="RGZ336" s="538"/>
      <c r="RHA336" s="402"/>
      <c r="RHB336" s="2"/>
      <c r="RHC336" s="536">
        <f t="shared" ref="RHC336:RHF336" si="5797">SUM(RHC334:RHC335)</f>
        <v>0</v>
      </c>
      <c r="RHD336" s="539">
        <f t="shared" si="5797"/>
        <v>0</v>
      </c>
      <c r="RHE336" s="536">
        <f t="shared" si="5797"/>
        <v>0</v>
      </c>
      <c r="RHF336" s="536">
        <f t="shared" si="5797"/>
        <v>0</v>
      </c>
      <c r="RHG336" s="537"/>
      <c r="RHH336" s="538"/>
      <c r="RHI336" s="402"/>
      <c r="RHJ336" s="2"/>
      <c r="RHK336" s="536">
        <f t="shared" ref="RHK336:RHN336" si="5798">SUM(RHK334:RHK335)</f>
        <v>0</v>
      </c>
      <c r="RHL336" s="539">
        <f t="shared" si="5798"/>
        <v>0</v>
      </c>
      <c r="RHM336" s="536">
        <f t="shared" si="5798"/>
        <v>0</v>
      </c>
      <c r="RHN336" s="536">
        <f t="shared" si="5798"/>
        <v>0</v>
      </c>
      <c r="RHO336" s="537"/>
      <c r="RHP336" s="538"/>
      <c r="RHQ336" s="402"/>
      <c r="RHR336" s="2"/>
      <c r="RHS336" s="536">
        <f t="shared" ref="RHS336:RHV336" si="5799">SUM(RHS334:RHS335)</f>
        <v>0</v>
      </c>
      <c r="RHT336" s="539">
        <f t="shared" si="5799"/>
        <v>0</v>
      </c>
      <c r="RHU336" s="536">
        <f t="shared" si="5799"/>
        <v>0</v>
      </c>
      <c r="RHV336" s="536">
        <f t="shared" si="5799"/>
        <v>0</v>
      </c>
      <c r="RHW336" s="537"/>
      <c r="RHX336" s="538"/>
      <c r="RHY336" s="402"/>
      <c r="RHZ336" s="2"/>
      <c r="RIA336" s="536">
        <f t="shared" ref="RIA336:RID336" si="5800">SUM(RIA334:RIA335)</f>
        <v>0</v>
      </c>
      <c r="RIB336" s="539">
        <f t="shared" si="5800"/>
        <v>0</v>
      </c>
      <c r="RIC336" s="536">
        <f t="shared" si="5800"/>
        <v>0</v>
      </c>
      <c r="RID336" s="536">
        <f t="shared" si="5800"/>
        <v>0</v>
      </c>
      <c r="RIE336" s="537"/>
      <c r="RIF336" s="538"/>
      <c r="RIG336" s="402"/>
      <c r="RIH336" s="2"/>
      <c r="RII336" s="536">
        <f t="shared" ref="RII336:RIL336" si="5801">SUM(RII334:RII335)</f>
        <v>0</v>
      </c>
      <c r="RIJ336" s="539">
        <f t="shared" si="5801"/>
        <v>0</v>
      </c>
      <c r="RIK336" s="536">
        <f t="shared" si="5801"/>
        <v>0</v>
      </c>
      <c r="RIL336" s="536">
        <f t="shared" si="5801"/>
        <v>0</v>
      </c>
      <c r="RIM336" s="537"/>
      <c r="RIN336" s="538"/>
      <c r="RIO336" s="402"/>
      <c r="RIP336" s="2"/>
      <c r="RIQ336" s="536">
        <f t="shared" ref="RIQ336:RIT336" si="5802">SUM(RIQ334:RIQ335)</f>
        <v>0</v>
      </c>
      <c r="RIR336" s="539">
        <f t="shared" si="5802"/>
        <v>0</v>
      </c>
      <c r="RIS336" s="536">
        <f t="shared" si="5802"/>
        <v>0</v>
      </c>
      <c r="RIT336" s="536">
        <f t="shared" si="5802"/>
        <v>0</v>
      </c>
      <c r="RIU336" s="537"/>
      <c r="RIV336" s="538"/>
      <c r="RIW336" s="402"/>
      <c r="RIX336" s="2"/>
      <c r="RIY336" s="536">
        <f t="shared" ref="RIY336:RJB336" si="5803">SUM(RIY334:RIY335)</f>
        <v>0</v>
      </c>
      <c r="RIZ336" s="539">
        <f t="shared" si="5803"/>
        <v>0</v>
      </c>
      <c r="RJA336" s="536">
        <f t="shared" si="5803"/>
        <v>0</v>
      </c>
      <c r="RJB336" s="536">
        <f t="shared" si="5803"/>
        <v>0</v>
      </c>
      <c r="RJC336" s="537"/>
      <c r="RJD336" s="538"/>
      <c r="RJE336" s="402"/>
      <c r="RJF336" s="2"/>
      <c r="RJG336" s="536">
        <f t="shared" ref="RJG336:RJJ336" si="5804">SUM(RJG334:RJG335)</f>
        <v>0</v>
      </c>
      <c r="RJH336" s="539">
        <f t="shared" si="5804"/>
        <v>0</v>
      </c>
      <c r="RJI336" s="536">
        <f t="shared" si="5804"/>
        <v>0</v>
      </c>
      <c r="RJJ336" s="536">
        <f t="shared" si="5804"/>
        <v>0</v>
      </c>
      <c r="RJK336" s="537"/>
      <c r="RJL336" s="538"/>
      <c r="RJM336" s="402"/>
      <c r="RJN336" s="2"/>
      <c r="RJO336" s="536">
        <f t="shared" ref="RJO336:RJR336" si="5805">SUM(RJO334:RJO335)</f>
        <v>0</v>
      </c>
      <c r="RJP336" s="539">
        <f t="shared" si="5805"/>
        <v>0</v>
      </c>
      <c r="RJQ336" s="536">
        <f t="shared" si="5805"/>
        <v>0</v>
      </c>
      <c r="RJR336" s="536">
        <f t="shared" si="5805"/>
        <v>0</v>
      </c>
      <c r="RJS336" s="537"/>
      <c r="RJT336" s="538"/>
      <c r="RJU336" s="402"/>
      <c r="RJV336" s="2"/>
      <c r="RJW336" s="536">
        <f t="shared" ref="RJW336:RJZ336" si="5806">SUM(RJW334:RJW335)</f>
        <v>0</v>
      </c>
      <c r="RJX336" s="539">
        <f t="shared" si="5806"/>
        <v>0</v>
      </c>
      <c r="RJY336" s="536">
        <f t="shared" si="5806"/>
        <v>0</v>
      </c>
      <c r="RJZ336" s="536">
        <f t="shared" si="5806"/>
        <v>0</v>
      </c>
      <c r="RKA336" s="537"/>
      <c r="RKB336" s="538"/>
      <c r="RKC336" s="402"/>
      <c r="RKD336" s="2"/>
      <c r="RKE336" s="536">
        <f t="shared" ref="RKE336:RKH336" si="5807">SUM(RKE334:RKE335)</f>
        <v>0</v>
      </c>
      <c r="RKF336" s="539">
        <f t="shared" si="5807"/>
        <v>0</v>
      </c>
      <c r="RKG336" s="536">
        <f t="shared" si="5807"/>
        <v>0</v>
      </c>
      <c r="RKH336" s="536">
        <f t="shared" si="5807"/>
        <v>0</v>
      </c>
      <c r="RKI336" s="537"/>
      <c r="RKJ336" s="538"/>
      <c r="RKK336" s="402"/>
      <c r="RKL336" s="2"/>
      <c r="RKM336" s="536">
        <f t="shared" ref="RKM336:RKP336" si="5808">SUM(RKM334:RKM335)</f>
        <v>0</v>
      </c>
      <c r="RKN336" s="539">
        <f t="shared" si="5808"/>
        <v>0</v>
      </c>
      <c r="RKO336" s="536">
        <f t="shared" si="5808"/>
        <v>0</v>
      </c>
      <c r="RKP336" s="536">
        <f t="shared" si="5808"/>
        <v>0</v>
      </c>
      <c r="RKQ336" s="537"/>
      <c r="RKR336" s="538"/>
      <c r="RKS336" s="402"/>
      <c r="RKT336" s="2"/>
      <c r="RKU336" s="536">
        <f t="shared" ref="RKU336:RKX336" si="5809">SUM(RKU334:RKU335)</f>
        <v>0</v>
      </c>
      <c r="RKV336" s="539">
        <f t="shared" si="5809"/>
        <v>0</v>
      </c>
      <c r="RKW336" s="536">
        <f t="shared" si="5809"/>
        <v>0</v>
      </c>
      <c r="RKX336" s="536">
        <f t="shared" si="5809"/>
        <v>0</v>
      </c>
      <c r="RKY336" s="537"/>
      <c r="RKZ336" s="538"/>
      <c r="RLA336" s="402"/>
      <c r="RLB336" s="2"/>
      <c r="RLC336" s="536">
        <f t="shared" ref="RLC336:RLF336" si="5810">SUM(RLC334:RLC335)</f>
        <v>0</v>
      </c>
      <c r="RLD336" s="539">
        <f t="shared" si="5810"/>
        <v>0</v>
      </c>
      <c r="RLE336" s="536">
        <f t="shared" si="5810"/>
        <v>0</v>
      </c>
      <c r="RLF336" s="536">
        <f t="shared" si="5810"/>
        <v>0</v>
      </c>
      <c r="RLG336" s="537"/>
      <c r="RLH336" s="538"/>
      <c r="RLI336" s="402"/>
      <c r="RLJ336" s="2"/>
      <c r="RLK336" s="536">
        <f t="shared" ref="RLK336:RLN336" si="5811">SUM(RLK334:RLK335)</f>
        <v>0</v>
      </c>
      <c r="RLL336" s="539">
        <f t="shared" si="5811"/>
        <v>0</v>
      </c>
      <c r="RLM336" s="536">
        <f t="shared" si="5811"/>
        <v>0</v>
      </c>
      <c r="RLN336" s="536">
        <f t="shared" si="5811"/>
        <v>0</v>
      </c>
      <c r="RLO336" s="537"/>
      <c r="RLP336" s="538"/>
      <c r="RLQ336" s="402"/>
      <c r="RLR336" s="2"/>
      <c r="RLS336" s="536">
        <f t="shared" ref="RLS336:RLV336" si="5812">SUM(RLS334:RLS335)</f>
        <v>0</v>
      </c>
      <c r="RLT336" s="539">
        <f t="shared" si="5812"/>
        <v>0</v>
      </c>
      <c r="RLU336" s="536">
        <f t="shared" si="5812"/>
        <v>0</v>
      </c>
      <c r="RLV336" s="536">
        <f t="shared" si="5812"/>
        <v>0</v>
      </c>
      <c r="RLW336" s="537"/>
      <c r="RLX336" s="538"/>
      <c r="RLY336" s="402"/>
      <c r="RLZ336" s="2"/>
      <c r="RMA336" s="536">
        <f t="shared" ref="RMA336:RMD336" si="5813">SUM(RMA334:RMA335)</f>
        <v>0</v>
      </c>
      <c r="RMB336" s="539">
        <f t="shared" si="5813"/>
        <v>0</v>
      </c>
      <c r="RMC336" s="536">
        <f t="shared" si="5813"/>
        <v>0</v>
      </c>
      <c r="RMD336" s="536">
        <f t="shared" si="5813"/>
        <v>0</v>
      </c>
      <c r="RME336" s="537"/>
      <c r="RMF336" s="538"/>
      <c r="RMG336" s="402"/>
      <c r="RMH336" s="2"/>
      <c r="RMI336" s="536">
        <f t="shared" ref="RMI336:RML336" si="5814">SUM(RMI334:RMI335)</f>
        <v>0</v>
      </c>
      <c r="RMJ336" s="539">
        <f t="shared" si="5814"/>
        <v>0</v>
      </c>
      <c r="RMK336" s="536">
        <f t="shared" si="5814"/>
        <v>0</v>
      </c>
      <c r="RML336" s="536">
        <f t="shared" si="5814"/>
        <v>0</v>
      </c>
      <c r="RMM336" s="537"/>
      <c r="RMN336" s="538"/>
      <c r="RMO336" s="402"/>
      <c r="RMP336" s="2"/>
      <c r="RMQ336" s="536">
        <f t="shared" ref="RMQ336:RMT336" si="5815">SUM(RMQ334:RMQ335)</f>
        <v>0</v>
      </c>
      <c r="RMR336" s="539">
        <f t="shared" si="5815"/>
        <v>0</v>
      </c>
      <c r="RMS336" s="536">
        <f t="shared" si="5815"/>
        <v>0</v>
      </c>
      <c r="RMT336" s="536">
        <f t="shared" si="5815"/>
        <v>0</v>
      </c>
      <c r="RMU336" s="537"/>
      <c r="RMV336" s="538"/>
      <c r="RMW336" s="402"/>
      <c r="RMX336" s="2"/>
      <c r="RMY336" s="536">
        <f t="shared" ref="RMY336:RNB336" si="5816">SUM(RMY334:RMY335)</f>
        <v>0</v>
      </c>
      <c r="RMZ336" s="539">
        <f t="shared" si="5816"/>
        <v>0</v>
      </c>
      <c r="RNA336" s="536">
        <f t="shared" si="5816"/>
        <v>0</v>
      </c>
      <c r="RNB336" s="536">
        <f t="shared" si="5816"/>
        <v>0</v>
      </c>
      <c r="RNC336" s="537"/>
      <c r="RND336" s="538"/>
      <c r="RNE336" s="402"/>
      <c r="RNF336" s="2"/>
      <c r="RNG336" s="536">
        <f t="shared" ref="RNG336:RNJ336" si="5817">SUM(RNG334:RNG335)</f>
        <v>0</v>
      </c>
      <c r="RNH336" s="539">
        <f t="shared" si="5817"/>
        <v>0</v>
      </c>
      <c r="RNI336" s="536">
        <f t="shared" si="5817"/>
        <v>0</v>
      </c>
      <c r="RNJ336" s="536">
        <f t="shared" si="5817"/>
        <v>0</v>
      </c>
      <c r="RNK336" s="537"/>
      <c r="RNL336" s="538"/>
      <c r="RNM336" s="402"/>
      <c r="RNN336" s="2"/>
      <c r="RNO336" s="536">
        <f t="shared" ref="RNO336:RNR336" si="5818">SUM(RNO334:RNO335)</f>
        <v>0</v>
      </c>
      <c r="RNP336" s="539">
        <f t="shared" si="5818"/>
        <v>0</v>
      </c>
      <c r="RNQ336" s="536">
        <f t="shared" si="5818"/>
        <v>0</v>
      </c>
      <c r="RNR336" s="536">
        <f t="shared" si="5818"/>
        <v>0</v>
      </c>
      <c r="RNS336" s="537"/>
      <c r="RNT336" s="538"/>
      <c r="RNU336" s="402"/>
      <c r="RNV336" s="2"/>
      <c r="RNW336" s="536">
        <f t="shared" ref="RNW336:RNZ336" si="5819">SUM(RNW334:RNW335)</f>
        <v>0</v>
      </c>
      <c r="RNX336" s="539">
        <f t="shared" si="5819"/>
        <v>0</v>
      </c>
      <c r="RNY336" s="536">
        <f t="shared" si="5819"/>
        <v>0</v>
      </c>
      <c r="RNZ336" s="536">
        <f t="shared" si="5819"/>
        <v>0</v>
      </c>
      <c r="ROA336" s="537"/>
      <c r="ROB336" s="538"/>
      <c r="ROC336" s="402"/>
      <c r="ROD336" s="2"/>
      <c r="ROE336" s="536">
        <f t="shared" ref="ROE336:ROH336" si="5820">SUM(ROE334:ROE335)</f>
        <v>0</v>
      </c>
      <c r="ROF336" s="539">
        <f t="shared" si="5820"/>
        <v>0</v>
      </c>
      <c r="ROG336" s="536">
        <f t="shared" si="5820"/>
        <v>0</v>
      </c>
      <c r="ROH336" s="536">
        <f t="shared" si="5820"/>
        <v>0</v>
      </c>
      <c r="ROI336" s="537"/>
      <c r="ROJ336" s="538"/>
      <c r="ROK336" s="402"/>
      <c r="ROL336" s="2"/>
      <c r="ROM336" s="536">
        <f t="shared" ref="ROM336:ROP336" si="5821">SUM(ROM334:ROM335)</f>
        <v>0</v>
      </c>
      <c r="RON336" s="539">
        <f t="shared" si="5821"/>
        <v>0</v>
      </c>
      <c r="ROO336" s="536">
        <f t="shared" si="5821"/>
        <v>0</v>
      </c>
      <c r="ROP336" s="536">
        <f t="shared" si="5821"/>
        <v>0</v>
      </c>
      <c r="ROQ336" s="537"/>
      <c r="ROR336" s="538"/>
      <c r="ROS336" s="402"/>
      <c r="ROT336" s="2"/>
      <c r="ROU336" s="536">
        <f t="shared" ref="ROU336:ROX336" si="5822">SUM(ROU334:ROU335)</f>
        <v>0</v>
      </c>
      <c r="ROV336" s="539">
        <f t="shared" si="5822"/>
        <v>0</v>
      </c>
      <c r="ROW336" s="536">
        <f t="shared" si="5822"/>
        <v>0</v>
      </c>
      <c r="ROX336" s="536">
        <f t="shared" si="5822"/>
        <v>0</v>
      </c>
      <c r="ROY336" s="537"/>
      <c r="ROZ336" s="538"/>
      <c r="RPA336" s="402"/>
      <c r="RPB336" s="2"/>
      <c r="RPC336" s="536">
        <f t="shared" ref="RPC336:RPF336" si="5823">SUM(RPC334:RPC335)</f>
        <v>0</v>
      </c>
      <c r="RPD336" s="539">
        <f t="shared" si="5823"/>
        <v>0</v>
      </c>
      <c r="RPE336" s="536">
        <f t="shared" si="5823"/>
        <v>0</v>
      </c>
      <c r="RPF336" s="536">
        <f t="shared" si="5823"/>
        <v>0</v>
      </c>
      <c r="RPG336" s="537"/>
      <c r="RPH336" s="538"/>
      <c r="RPI336" s="402"/>
      <c r="RPJ336" s="2"/>
      <c r="RPK336" s="536">
        <f t="shared" ref="RPK336:RPN336" si="5824">SUM(RPK334:RPK335)</f>
        <v>0</v>
      </c>
      <c r="RPL336" s="539">
        <f t="shared" si="5824"/>
        <v>0</v>
      </c>
      <c r="RPM336" s="536">
        <f t="shared" si="5824"/>
        <v>0</v>
      </c>
      <c r="RPN336" s="536">
        <f t="shared" si="5824"/>
        <v>0</v>
      </c>
      <c r="RPO336" s="537"/>
      <c r="RPP336" s="538"/>
      <c r="RPQ336" s="402"/>
      <c r="RPR336" s="2"/>
      <c r="RPS336" s="536">
        <f t="shared" ref="RPS336:RPV336" si="5825">SUM(RPS334:RPS335)</f>
        <v>0</v>
      </c>
      <c r="RPT336" s="539">
        <f t="shared" si="5825"/>
        <v>0</v>
      </c>
      <c r="RPU336" s="536">
        <f t="shared" si="5825"/>
        <v>0</v>
      </c>
      <c r="RPV336" s="536">
        <f t="shared" si="5825"/>
        <v>0</v>
      </c>
      <c r="RPW336" s="537"/>
      <c r="RPX336" s="538"/>
      <c r="RPY336" s="402"/>
      <c r="RPZ336" s="2"/>
      <c r="RQA336" s="536">
        <f t="shared" ref="RQA336:RQD336" si="5826">SUM(RQA334:RQA335)</f>
        <v>0</v>
      </c>
      <c r="RQB336" s="539">
        <f t="shared" si="5826"/>
        <v>0</v>
      </c>
      <c r="RQC336" s="536">
        <f t="shared" si="5826"/>
        <v>0</v>
      </c>
      <c r="RQD336" s="536">
        <f t="shared" si="5826"/>
        <v>0</v>
      </c>
      <c r="RQE336" s="537"/>
      <c r="RQF336" s="538"/>
      <c r="RQG336" s="402"/>
      <c r="RQH336" s="2"/>
      <c r="RQI336" s="536">
        <f t="shared" ref="RQI336:RQL336" si="5827">SUM(RQI334:RQI335)</f>
        <v>0</v>
      </c>
      <c r="RQJ336" s="539">
        <f t="shared" si="5827"/>
        <v>0</v>
      </c>
      <c r="RQK336" s="536">
        <f t="shared" si="5827"/>
        <v>0</v>
      </c>
      <c r="RQL336" s="536">
        <f t="shared" si="5827"/>
        <v>0</v>
      </c>
      <c r="RQM336" s="537"/>
      <c r="RQN336" s="538"/>
      <c r="RQO336" s="402"/>
      <c r="RQP336" s="2"/>
      <c r="RQQ336" s="536">
        <f t="shared" ref="RQQ336:RQT336" si="5828">SUM(RQQ334:RQQ335)</f>
        <v>0</v>
      </c>
      <c r="RQR336" s="539">
        <f t="shared" si="5828"/>
        <v>0</v>
      </c>
      <c r="RQS336" s="536">
        <f t="shared" si="5828"/>
        <v>0</v>
      </c>
      <c r="RQT336" s="536">
        <f t="shared" si="5828"/>
        <v>0</v>
      </c>
      <c r="RQU336" s="537"/>
      <c r="RQV336" s="538"/>
      <c r="RQW336" s="402"/>
      <c r="RQX336" s="2"/>
      <c r="RQY336" s="536">
        <f t="shared" ref="RQY336:RRB336" si="5829">SUM(RQY334:RQY335)</f>
        <v>0</v>
      </c>
      <c r="RQZ336" s="539">
        <f t="shared" si="5829"/>
        <v>0</v>
      </c>
      <c r="RRA336" s="536">
        <f t="shared" si="5829"/>
        <v>0</v>
      </c>
      <c r="RRB336" s="536">
        <f t="shared" si="5829"/>
        <v>0</v>
      </c>
      <c r="RRC336" s="537"/>
      <c r="RRD336" s="538"/>
      <c r="RRE336" s="402"/>
      <c r="RRF336" s="2"/>
      <c r="RRG336" s="536">
        <f t="shared" ref="RRG336:RRJ336" si="5830">SUM(RRG334:RRG335)</f>
        <v>0</v>
      </c>
      <c r="RRH336" s="539">
        <f t="shared" si="5830"/>
        <v>0</v>
      </c>
      <c r="RRI336" s="536">
        <f t="shared" si="5830"/>
        <v>0</v>
      </c>
      <c r="RRJ336" s="536">
        <f t="shared" si="5830"/>
        <v>0</v>
      </c>
      <c r="RRK336" s="537"/>
      <c r="RRL336" s="538"/>
      <c r="RRM336" s="402"/>
      <c r="RRN336" s="2"/>
      <c r="RRO336" s="536">
        <f t="shared" ref="RRO336:RRR336" si="5831">SUM(RRO334:RRO335)</f>
        <v>0</v>
      </c>
      <c r="RRP336" s="539">
        <f t="shared" si="5831"/>
        <v>0</v>
      </c>
      <c r="RRQ336" s="536">
        <f t="shared" si="5831"/>
        <v>0</v>
      </c>
      <c r="RRR336" s="536">
        <f t="shared" si="5831"/>
        <v>0</v>
      </c>
      <c r="RRS336" s="537"/>
      <c r="RRT336" s="538"/>
      <c r="RRU336" s="402"/>
      <c r="RRV336" s="2"/>
      <c r="RRW336" s="536">
        <f t="shared" ref="RRW336:RRZ336" si="5832">SUM(RRW334:RRW335)</f>
        <v>0</v>
      </c>
      <c r="RRX336" s="539">
        <f t="shared" si="5832"/>
        <v>0</v>
      </c>
      <c r="RRY336" s="536">
        <f t="shared" si="5832"/>
        <v>0</v>
      </c>
      <c r="RRZ336" s="536">
        <f t="shared" si="5832"/>
        <v>0</v>
      </c>
      <c r="RSA336" s="537"/>
      <c r="RSB336" s="538"/>
      <c r="RSC336" s="402"/>
      <c r="RSD336" s="2"/>
      <c r="RSE336" s="536">
        <f t="shared" ref="RSE336:RSH336" si="5833">SUM(RSE334:RSE335)</f>
        <v>0</v>
      </c>
      <c r="RSF336" s="539">
        <f t="shared" si="5833"/>
        <v>0</v>
      </c>
      <c r="RSG336" s="536">
        <f t="shared" si="5833"/>
        <v>0</v>
      </c>
      <c r="RSH336" s="536">
        <f t="shared" si="5833"/>
        <v>0</v>
      </c>
      <c r="RSI336" s="537"/>
      <c r="RSJ336" s="538"/>
      <c r="RSK336" s="402"/>
      <c r="RSL336" s="2"/>
      <c r="RSM336" s="536">
        <f t="shared" ref="RSM336:RSP336" si="5834">SUM(RSM334:RSM335)</f>
        <v>0</v>
      </c>
      <c r="RSN336" s="539">
        <f t="shared" si="5834"/>
        <v>0</v>
      </c>
      <c r="RSO336" s="536">
        <f t="shared" si="5834"/>
        <v>0</v>
      </c>
      <c r="RSP336" s="536">
        <f t="shared" si="5834"/>
        <v>0</v>
      </c>
      <c r="RSQ336" s="537"/>
      <c r="RSR336" s="538"/>
      <c r="RSS336" s="402"/>
      <c r="RST336" s="2"/>
      <c r="RSU336" s="536">
        <f t="shared" ref="RSU336:RSX336" si="5835">SUM(RSU334:RSU335)</f>
        <v>0</v>
      </c>
      <c r="RSV336" s="539">
        <f t="shared" si="5835"/>
        <v>0</v>
      </c>
      <c r="RSW336" s="536">
        <f t="shared" si="5835"/>
        <v>0</v>
      </c>
      <c r="RSX336" s="536">
        <f t="shared" si="5835"/>
        <v>0</v>
      </c>
      <c r="RSY336" s="537"/>
      <c r="RSZ336" s="538"/>
      <c r="RTA336" s="402"/>
      <c r="RTB336" s="2"/>
      <c r="RTC336" s="536">
        <f t="shared" ref="RTC336:RTF336" si="5836">SUM(RTC334:RTC335)</f>
        <v>0</v>
      </c>
      <c r="RTD336" s="539">
        <f t="shared" si="5836"/>
        <v>0</v>
      </c>
      <c r="RTE336" s="536">
        <f t="shared" si="5836"/>
        <v>0</v>
      </c>
      <c r="RTF336" s="536">
        <f t="shared" si="5836"/>
        <v>0</v>
      </c>
      <c r="RTG336" s="537"/>
      <c r="RTH336" s="538"/>
      <c r="RTI336" s="402"/>
      <c r="RTJ336" s="2"/>
      <c r="RTK336" s="536">
        <f t="shared" ref="RTK336:RTN336" si="5837">SUM(RTK334:RTK335)</f>
        <v>0</v>
      </c>
      <c r="RTL336" s="539">
        <f t="shared" si="5837"/>
        <v>0</v>
      </c>
      <c r="RTM336" s="536">
        <f t="shared" si="5837"/>
        <v>0</v>
      </c>
      <c r="RTN336" s="536">
        <f t="shared" si="5837"/>
        <v>0</v>
      </c>
      <c r="RTO336" s="537"/>
      <c r="RTP336" s="538"/>
      <c r="RTQ336" s="402"/>
      <c r="RTR336" s="2"/>
      <c r="RTS336" s="536">
        <f t="shared" ref="RTS336:RTV336" si="5838">SUM(RTS334:RTS335)</f>
        <v>0</v>
      </c>
      <c r="RTT336" s="539">
        <f t="shared" si="5838"/>
        <v>0</v>
      </c>
      <c r="RTU336" s="536">
        <f t="shared" si="5838"/>
        <v>0</v>
      </c>
      <c r="RTV336" s="536">
        <f t="shared" si="5838"/>
        <v>0</v>
      </c>
      <c r="RTW336" s="537"/>
      <c r="RTX336" s="538"/>
      <c r="RTY336" s="402"/>
      <c r="RTZ336" s="2"/>
      <c r="RUA336" s="536">
        <f t="shared" ref="RUA336:RUD336" si="5839">SUM(RUA334:RUA335)</f>
        <v>0</v>
      </c>
      <c r="RUB336" s="539">
        <f t="shared" si="5839"/>
        <v>0</v>
      </c>
      <c r="RUC336" s="536">
        <f t="shared" si="5839"/>
        <v>0</v>
      </c>
      <c r="RUD336" s="536">
        <f t="shared" si="5839"/>
        <v>0</v>
      </c>
      <c r="RUE336" s="537"/>
      <c r="RUF336" s="538"/>
      <c r="RUG336" s="402"/>
      <c r="RUH336" s="2"/>
      <c r="RUI336" s="536">
        <f t="shared" ref="RUI336:RUL336" si="5840">SUM(RUI334:RUI335)</f>
        <v>0</v>
      </c>
      <c r="RUJ336" s="539">
        <f t="shared" si="5840"/>
        <v>0</v>
      </c>
      <c r="RUK336" s="536">
        <f t="shared" si="5840"/>
        <v>0</v>
      </c>
      <c r="RUL336" s="536">
        <f t="shared" si="5840"/>
        <v>0</v>
      </c>
      <c r="RUM336" s="537"/>
      <c r="RUN336" s="538"/>
      <c r="RUO336" s="402"/>
      <c r="RUP336" s="2"/>
      <c r="RUQ336" s="536">
        <f t="shared" ref="RUQ336:RUT336" si="5841">SUM(RUQ334:RUQ335)</f>
        <v>0</v>
      </c>
      <c r="RUR336" s="539">
        <f t="shared" si="5841"/>
        <v>0</v>
      </c>
      <c r="RUS336" s="536">
        <f t="shared" si="5841"/>
        <v>0</v>
      </c>
      <c r="RUT336" s="536">
        <f t="shared" si="5841"/>
        <v>0</v>
      </c>
      <c r="RUU336" s="537"/>
      <c r="RUV336" s="538"/>
      <c r="RUW336" s="402"/>
      <c r="RUX336" s="2"/>
      <c r="RUY336" s="536">
        <f t="shared" ref="RUY336:RVB336" si="5842">SUM(RUY334:RUY335)</f>
        <v>0</v>
      </c>
      <c r="RUZ336" s="539">
        <f t="shared" si="5842"/>
        <v>0</v>
      </c>
      <c r="RVA336" s="536">
        <f t="shared" si="5842"/>
        <v>0</v>
      </c>
      <c r="RVB336" s="536">
        <f t="shared" si="5842"/>
        <v>0</v>
      </c>
      <c r="RVC336" s="537"/>
      <c r="RVD336" s="538"/>
      <c r="RVE336" s="402"/>
      <c r="RVF336" s="2"/>
      <c r="RVG336" s="536">
        <f t="shared" ref="RVG336:RVJ336" si="5843">SUM(RVG334:RVG335)</f>
        <v>0</v>
      </c>
      <c r="RVH336" s="539">
        <f t="shared" si="5843"/>
        <v>0</v>
      </c>
      <c r="RVI336" s="536">
        <f t="shared" si="5843"/>
        <v>0</v>
      </c>
      <c r="RVJ336" s="536">
        <f t="shared" si="5843"/>
        <v>0</v>
      </c>
      <c r="RVK336" s="537"/>
      <c r="RVL336" s="538"/>
      <c r="RVM336" s="402"/>
      <c r="RVN336" s="2"/>
      <c r="RVO336" s="536">
        <f t="shared" ref="RVO336:RVR336" si="5844">SUM(RVO334:RVO335)</f>
        <v>0</v>
      </c>
      <c r="RVP336" s="539">
        <f t="shared" si="5844"/>
        <v>0</v>
      </c>
      <c r="RVQ336" s="536">
        <f t="shared" si="5844"/>
        <v>0</v>
      </c>
      <c r="RVR336" s="536">
        <f t="shared" si="5844"/>
        <v>0</v>
      </c>
      <c r="RVS336" s="537"/>
      <c r="RVT336" s="538"/>
      <c r="RVU336" s="402"/>
      <c r="RVV336" s="2"/>
      <c r="RVW336" s="536">
        <f t="shared" ref="RVW336:RVZ336" si="5845">SUM(RVW334:RVW335)</f>
        <v>0</v>
      </c>
      <c r="RVX336" s="539">
        <f t="shared" si="5845"/>
        <v>0</v>
      </c>
      <c r="RVY336" s="536">
        <f t="shared" si="5845"/>
        <v>0</v>
      </c>
      <c r="RVZ336" s="536">
        <f t="shared" si="5845"/>
        <v>0</v>
      </c>
      <c r="RWA336" s="537"/>
      <c r="RWB336" s="538"/>
      <c r="RWC336" s="402"/>
      <c r="RWD336" s="2"/>
      <c r="RWE336" s="536">
        <f t="shared" ref="RWE336:RWH336" si="5846">SUM(RWE334:RWE335)</f>
        <v>0</v>
      </c>
      <c r="RWF336" s="539">
        <f t="shared" si="5846"/>
        <v>0</v>
      </c>
      <c r="RWG336" s="536">
        <f t="shared" si="5846"/>
        <v>0</v>
      </c>
      <c r="RWH336" s="536">
        <f t="shared" si="5846"/>
        <v>0</v>
      </c>
      <c r="RWI336" s="537"/>
      <c r="RWJ336" s="538"/>
      <c r="RWK336" s="402"/>
      <c r="RWL336" s="2"/>
      <c r="RWM336" s="536">
        <f t="shared" ref="RWM336:RWP336" si="5847">SUM(RWM334:RWM335)</f>
        <v>0</v>
      </c>
      <c r="RWN336" s="539">
        <f t="shared" si="5847"/>
        <v>0</v>
      </c>
      <c r="RWO336" s="536">
        <f t="shared" si="5847"/>
        <v>0</v>
      </c>
      <c r="RWP336" s="536">
        <f t="shared" si="5847"/>
        <v>0</v>
      </c>
      <c r="RWQ336" s="537"/>
      <c r="RWR336" s="538"/>
      <c r="RWS336" s="402"/>
      <c r="RWT336" s="2"/>
      <c r="RWU336" s="536">
        <f t="shared" ref="RWU336:RWX336" si="5848">SUM(RWU334:RWU335)</f>
        <v>0</v>
      </c>
      <c r="RWV336" s="539">
        <f t="shared" si="5848"/>
        <v>0</v>
      </c>
      <c r="RWW336" s="536">
        <f t="shared" si="5848"/>
        <v>0</v>
      </c>
      <c r="RWX336" s="536">
        <f t="shared" si="5848"/>
        <v>0</v>
      </c>
      <c r="RWY336" s="537"/>
      <c r="RWZ336" s="538"/>
      <c r="RXA336" s="402"/>
      <c r="RXB336" s="2"/>
      <c r="RXC336" s="536">
        <f t="shared" ref="RXC336:RXF336" si="5849">SUM(RXC334:RXC335)</f>
        <v>0</v>
      </c>
      <c r="RXD336" s="539">
        <f t="shared" si="5849"/>
        <v>0</v>
      </c>
      <c r="RXE336" s="536">
        <f t="shared" si="5849"/>
        <v>0</v>
      </c>
      <c r="RXF336" s="536">
        <f t="shared" si="5849"/>
        <v>0</v>
      </c>
      <c r="RXG336" s="537"/>
      <c r="RXH336" s="538"/>
      <c r="RXI336" s="402"/>
      <c r="RXJ336" s="2"/>
      <c r="RXK336" s="536">
        <f t="shared" ref="RXK336:RXN336" si="5850">SUM(RXK334:RXK335)</f>
        <v>0</v>
      </c>
      <c r="RXL336" s="539">
        <f t="shared" si="5850"/>
        <v>0</v>
      </c>
      <c r="RXM336" s="536">
        <f t="shared" si="5850"/>
        <v>0</v>
      </c>
      <c r="RXN336" s="536">
        <f t="shared" si="5850"/>
        <v>0</v>
      </c>
      <c r="RXO336" s="537"/>
      <c r="RXP336" s="538"/>
      <c r="RXQ336" s="402"/>
      <c r="RXR336" s="2"/>
      <c r="RXS336" s="536">
        <f t="shared" ref="RXS336:RXV336" si="5851">SUM(RXS334:RXS335)</f>
        <v>0</v>
      </c>
      <c r="RXT336" s="539">
        <f t="shared" si="5851"/>
        <v>0</v>
      </c>
      <c r="RXU336" s="536">
        <f t="shared" si="5851"/>
        <v>0</v>
      </c>
      <c r="RXV336" s="536">
        <f t="shared" si="5851"/>
        <v>0</v>
      </c>
      <c r="RXW336" s="537"/>
      <c r="RXX336" s="538"/>
      <c r="RXY336" s="402"/>
      <c r="RXZ336" s="2"/>
      <c r="RYA336" s="536">
        <f t="shared" ref="RYA336:RYD336" si="5852">SUM(RYA334:RYA335)</f>
        <v>0</v>
      </c>
      <c r="RYB336" s="539">
        <f t="shared" si="5852"/>
        <v>0</v>
      </c>
      <c r="RYC336" s="536">
        <f t="shared" si="5852"/>
        <v>0</v>
      </c>
      <c r="RYD336" s="536">
        <f t="shared" si="5852"/>
        <v>0</v>
      </c>
      <c r="RYE336" s="537"/>
      <c r="RYF336" s="538"/>
      <c r="RYG336" s="402"/>
      <c r="RYH336" s="2"/>
      <c r="RYI336" s="536">
        <f t="shared" ref="RYI336:RYL336" si="5853">SUM(RYI334:RYI335)</f>
        <v>0</v>
      </c>
      <c r="RYJ336" s="539">
        <f t="shared" si="5853"/>
        <v>0</v>
      </c>
      <c r="RYK336" s="536">
        <f t="shared" si="5853"/>
        <v>0</v>
      </c>
      <c r="RYL336" s="536">
        <f t="shared" si="5853"/>
        <v>0</v>
      </c>
      <c r="RYM336" s="537"/>
      <c r="RYN336" s="538"/>
      <c r="RYO336" s="402"/>
      <c r="RYP336" s="2"/>
      <c r="RYQ336" s="536">
        <f t="shared" ref="RYQ336:RYT336" si="5854">SUM(RYQ334:RYQ335)</f>
        <v>0</v>
      </c>
      <c r="RYR336" s="539">
        <f t="shared" si="5854"/>
        <v>0</v>
      </c>
      <c r="RYS336" s="536">
        <f t="shared" si="5854"/>
        <v>0</v>
      </c>
      <c r="RYT336" s="536">
        <f t="shared" si="5854"/>
        <v>0</v>
      </c>
      <c r="RYU336" s="537"/>
      <c r="RYV336" s="538"/>
      <c r="RYW336" s="402"/>
      <c r="RYX336" s="2"/>
      <c r="RYY336" s="536">
        <f t="shared" ref="RYY336:RZB336" si="5855">SUM(RYY334:RYY335)</f>
        <v>0</v>
      </c>
      <c r="RYZ336" s="539">
        <f t="shared" si="5855"/>
        <v>0</v>
      </c>
      <c r="RZA336" s="536">
        <f t="shared" si="5855"/>
        <v>0</v>
      </c>
      <c r="RZB336" s="536">
        <f t="shared" si="5855"/>
        <v>0</v>
      </c>
      <c r="RZC336" s="537"/>
      <c r="RZD336" s="538"/>
      <c r="RZE336" s="402"/>
      <c r="RZF336" s="2"/>
      <c r="RZG336" s="536">
        <f t="shared" ref="RZG336:RZJ336" si="5856">SUM(RZG334:RZG335)</f>
        <v>0</v>
      </c>
      <c r="RZH336" s="539">
        <f t="shared" si="5856"/>
        <v>0</v>
      </c>
      <c r="RZI336" s="536">
        <f t="shared" si="5856"/>
        <v>0</v>
      </c>
      <c r="RZJ336" s="536">
        <f t="shared" si="5856"/>
        <v>0</v>
      </c>
      <c r="RZK336" s="537"/>
      <c r="RZL336" s="538"/>
      <c r="RZM336" s="402"/>
      <c r="RZN336" s="2"/>
      <c r="RZO336" s="536">
        <f t="shared" ref="RZO336:RZR336" si="5857">SUM(RZO334:RZO335)</f>
        <v>0</v>
      </c>
      <c r="RZP336" s="539">
        <f t="shared" si="5857"/>
        <v>0</v>
      </c>
      <c r="RZQ336" s="536">
        <f t="shared" si="5857"/>
        <v>0</v>
      </c>
      <c r="RZR336" s="536">
        <f t="shared" si="5857"/>
        <v>0</v>
      </c>
      <c r="RZS336" s="537"/>
      <c r="RZT336" s="538"/>
      <c r="RZU336" s="402"/>
      <c r="RZV336" s="2"/>
      <c r="RZW336" s="536">
        <f t="shared" ref="RZW336:RZZ336" si="5858">SUM(RZW334:RZW335)</f>
        <v>0</v>
      </c>
      <c r="RZX336" s="539">
        <f t="shared" si="5858"/>
        <v>0</v>
      </c>
      <c r="RZY336" s="536">
        <f t="shared" si="5858"/>
        <v>0</v>
      </c>
      <c r="RZZ336" s="536">
        <f t="shared" si="5858"/>
        <v>0</v>
      </c>
      <c r="SAA336" s="537"/>
      <c r="SAB336" s="538"/>
      <c r="SAC336" s="402"/>
      <c r="SAD336" s="2"/>
      <c r="SAE336" s="536">
        <f t="shared" ref="SAE336:SAH336" si="5859">SUM(SAE334:SAE335)</f>
        <v>0</v>
      </c>
      <c r="SAF336" s="539">
        <f t="shared" si="5859"/>
        <v>0</v>
      </c>
      <c r="SAG336" s="536">
        <f t="shared" si="5859"/>
        <v>0</v>
      </c>
      <c r="SAH336" s="536">
        <f t="shared" si="5859"/>
        <v>0</v>
      </c>
      <c r="SAI336" s="537"/>
      <c r="SAJ336" s="538"/>
      <c r="SAK336" s="402"/>
      <c r="SAL336" s="2"/>
      <c r="SAM336" s="536">
        <f t="shared" ref="SAM336:SAP336" si="5860">SUM(SAM334:SAM335)</f>
        <v>0</v>
      </c>
      <c r="SAN336" s="539">
        <f t="shared" si="5860"/>
        <v>0</v>
      </c>
      <c r="SAO336" s="536">
        <f t="shared" si="5860"/>
        <v>0</v>
      </c>
      <c r="SAP336" s="536">
        <f t="shared" si="5860"/>
        <v>0</v>
      </c>
      <c r="SAQ336" s="537"/>
      <c r="SAR336" s="538"/>
      <c r="SAS336" s="402"/>
      <c r="SAT336" s="2"/>
      <c r="SAU336" s="536">
        <f t="shared" ref="SAU336:SAX336" si="5861">SUM(SAU334:SAU335)</f>
        <v>0</v>
      </c>
      <c r="SAV336" s="539">
        <f t="shared" si="5861"/>
        <v>0</v>
      </c>
      <c r="SAW336" s="536">
        <f t="shared" si="5861"/>
        <v>0</v>
      </c>
      <c r="SAX336" s="536">
        <f t="shared" si="5861"/>
        <v>0</v>
      </c>
      <c r="SAY336" s="537"/>
      <c r="SAZ336" s="538"/>
      <c r="SBA336" s="402"/>
      <c r="SBB336" s="2"/>
      <c r="SBC336" s="536">
        <f t="shared" ref="SBC336:SBF336" si="5862">SUM(SBC334:SBC335)</f>
        <v>0</v>
      </c>
      <c r="SBD336" s="539">
        <f t="shared" si="5862"/>
        <v>0</v>
      </c>
      <c r="SBE336" s="536">
        <f t="shared" si="5862"/>
        <v>0</v>
      </c>
      <c r="SBF336" s="536">
        <f t="shared" si="5862"/>
        <v>0</v>
      </c>
      <c r="SBG336" s="537"/>
      <c r="SBH336" s="538"/>
      <c r="SBI336" s="402"/>
      <c r="SBJ336" s="2"/>
      <c r="SBK336" s="536">
        <f t="shared" ref="SBK336:SBN336" si="5863">SUM(SBK334:SBK335)</f>
        <v>0</v>
      </c>
      <c r="SBL336" s="539">
        <f t="shared" si="5863"/>
        <v>0</v>
      </c>
      <c r="SBM336" s="536">
        <f t="shared" si="5863"/>
        <v>0</v>
      </c>
      <c r="SBN336" s="536">
        <f t="shared" si="5863"/>
        <v>0</v>
      </c>
      <c r="SBO336" s="537"/>
      <c r="SBP336" s="538"/>
      <c r="SBQ336" s="402"/>
      <c r="SBR336" s="2"/>
      <c r="SBS336" s="536">
        <f t="shared" ref="SBS336:SBV336" si="5864">SUM(SBS334:SBS335)</f>
        <v>0</v>
      </c>
      <c r="SBT336" s="539">
        <f t="shared" si="5864"/>
        <v>0</v>
      </c>
      <c r="SBU336" s="536">
        <f t="shared" si="5864"/>
        <v>0</v>
      </c>
      <c r="SBV336" s="536">
        <f t="shared" si="5864"/>
        <v>0</v>
      </c>
      <c r="SBW336" s="537"/>
      <c r="SBX336" s="538"/>
      <c r="SBY336" s="402"/>
      <c r="SBZ336" s="2"/>
      <c r="SCA336" s="536">
        <f t="shared" ref="SCA336:SCD336" si="5865">SUM(SCA334:SCA335)</f>
        <v>0</v>
      </c>
      <c r="SCB336" s="539">
        <f t="shared" si="5865"/>
        <v>0</v>
      </c>
      <c r="SCC336" s="536">
        <f t="shared" si="5865"/>
        <v>0</v>
      </c>
      <c r="SCD336" s="536">
        <f t="shared" si="5865"/>
        <v>0</v>
      </c>
      <c r="SCE336" s="537"/>
      <c r="SCF336" s="538"/>
      <c r="SCG336" s="402"/>
      <c r="SCH336" s="2"/>
      <c r="SCI336" s="536">
        <f t="shared" ref="SCI336:SCL336" si="5866">SUM(SCI334:SCI335)</f>
        <v>0</v>
      </c>
      <c r="SCJ336" s="539">
        <f t="shared" si="5866"/>
        <v>0</v>
      </c>
      <c r="SCK336" s="536">
        <f t="shared" si="5866"/>
        <v>0</v>
      </c>
      <c r="SCL336" s="536">
        <f t="shared" si="5866"/>
        <v>0</v>
      </c>
      <c r="SCM336" s="537"/>
      <c r="SCN336" s="538"/>
      <c r="SCO336" s="402"/>
      <c r="SCP336" s="2"/>
      <c r="SCQ336" s="536">
        <f t="shared" ref="SCQ336:SCT336" si="5867">SUM(SCQ334:SCQ335)</f>
        <v>0</v>
      </c>
      <c r="SCR336" s="539">
        <f t="shared" si="5867"/>
        <v>0</v>
      </c>
      <c r="SCS336" s="536">
        <f t="shared" si="5867"/>
        <v>0</v>
      </c>
      <c r="SCT336" s="536">
        <f t="shared" si="5867"/>
        <v>0</v>
      </c>
      <c r="SCU336" s="537"/>
      <c r="SCV336" s="538"/>
      <c r="SCW336" s="402"/>
      <c r="SCX336" s="2"/>
      <c r="SCY336" s="536">
        <f t="shared" ref="SCY336:SDB336" si="5868">SUM(SCY334:SCY335)</f>
        <v>0</v>
      </c>
      <c r="SCZ336" s="539">
        <f t="shared" si="5868"/>
        <v>0</v>
      </c>
      <c r="SDA336" s="536">
        <f t="shared" si="5868"/>
        <v>0</v>
      </c>
      <c r="SDB336" s="536">
        <f t="shared" si="5868"/>
        <v>0</v>
      </c>
      <c r="SDC336" s="537"/>
      <c r="SDD336" s="538"/>
      <c r="SDE336" s="402"/>
      <c r="SDF336" s="2"/>
      <c r="SDG336" s="536">
        <f t="shared" ref="SDG336:SDJ336" si="5869">SUM(SDG334:SDG335)</f>
        <v>0</v>
      </c>
      <c r="SDH336" s="539">
        <f t="shared" si="5869"/>
        <v>0</v>
      </c>
      <c r="SDI336" s="536">
        <f t="shared" si="5869"/>
        <v>0</v>
      </c>
      <c r="SDJ336" s="536">
        <f t="shared" si="5869"/>
        <v>0</v>
      </c>
      <c r="SDK336" s="537"/>
      <c r="SDL336" s="538"/>
      <c r="SDM336" s="402"/>
      <c r="SDN336" s="2"/>
      <c r="SDO336" s="536">
        <f t="shared" ref="SDO336:SDR336" si="5870">SUM(SDO334:SDO335)</f>
        <v>0</v>
      </c>
      <c r="SDP336" s="539">
        <f t="shared" si="5870"/>
        <v>0</v>
      </c>
      <c r="SDQ336" s="536">
        <f t="shared" si="5870"/>
        <v>0</v>
      </c>
      <c r="SDR336" s="536">
        <f t="shared" si="5870"/>
        <v>0</v>
      </c>
      <c r="SDS336" s="537"/>
      <c r="SDT336" s="538"/>
      <c r="SDU336" s="402"/>
      <c r="SDV336" s="2"/>
      <c r="SDW336" s="536">
        <f t="shared" ref="SDW336:SDZ336" si="5871">SUM(SDW334:SDW335)</f>
        <v>0</v>
      </c>
      <c r="SDX336" s="539">
        <f t="shared" si="5871"/>
        <v>0</v>
      </c>
      <c r="SDY336" s="536">
        <f t="shared" si="5871"/>
        <v>0</v>
      </c>
      <c r="SDZ336" s="536">
        <f t="shared" si="5871"/>
        <v>0</v>
      </c>
      <c r="SEA336" s="537"/>
      <c r="SEB336" s="538"/>
      <c r="SEC336" s="402"/>
      <c r="SED336" s="2"/>
      <c r="SEE336" s="536">
        <f t="shared" ref="SEE336:SEH336" si="5872">SUM(SEE334:SEE335)</f>
        <v>0</v>
      </c>
      <c r="SEF336" s="539">
        <f t="shared" si="5872"/>
        <v>0</v>
      </c>
      <c r="SEG336" s="536">
        <f t="shared" si="5872"/>
        <v>0</v>
      </c>
      <c r="SEH336" s="536">
        <f t="shared" si="5872"/>
        <v>0</v>
      </c>
      <c r="SEI336" s="537"/>
      <c r="SEJ336" s="538"/>
      <c r="SEK336" s="402"/>
      <c r="SEL336" s="2"/>
      <c r="SEM336" s="536">
        <f t="shared" ref="SEM336:SEP336" si="5873">SUM(SEM334:SEM335)</f>
        <v>0</v>
      </c>
      <c r="SEN336" s="539">
        <f t="shared" si="5873"/>
        <v>0</v>
      </c>
      <c r="SEO336" s="536">
        <f t="shared" si="5873"/>
        <v>0</v>
      </c>
      <c r="SEP336" s="536">
        <f t="shared" si="5873"/>
        <v>0</v>
      </c>
      <c r="SEQ336" s="537"/>
      <c r="SER336" s="538"/>
      <c r="SES336" s="402"/>
      <c r="SET336" s="2"/>
      <c r="SEU336" s="536">
        <f t="shared" ref="SEU336:SEX336" si="5874">SUM(SEU334:SEU335)</f>
        <v>0</v>
      </c>
      <c r="SEV336" s="539">
        <f t="shared" si="5874"/>
        <v>0</v>
      </c>
      <c r="SEW336" s="536">
        <f t="shared" si="5874"/>
        <v>0</v>
      </c>
      <c r="SEX336" s="536">
        <f t="shared" si="5874"/>
        <v>0</v>
      </c>
      <c r="SEY336" s="537"/>
      <c r="SEZ336" s="538"/>
      <c r="SFA336" s="402"/>
      <c r="SFB336" s="2"/>
      <c r="SFC336" s="536">
        <f t="shared" ref="SFC336:SFF336" si="5875">SUM(SFC334:SFC335)</f>
        <v>0</v>
      </c>
      <c r="SFD336" s="539">
        <f t="shared" si="5875"/>
        <v>0</v>
      </c>
      <c r="SFE336" s="536">
        <f t="shared" si="5875"/>
        <v>0</v>
      </c>
      <c r="SFF336" s="536">
        <f t="shared" si="5875"/>
        <v>0</v>
      </c>
      <c r="SFG336" s="537"/>
      <c r="SFH336" s="538"/>
      <c r="SFI336" s="402"/>
      <c r="SFJ336" s="2"/>
      <c r="SFK336" s="536">
        <f t="shared" ref="SFK336:SFN336" si="5876">SUM(SFK334:SFK335)</f>
        <v>0</v>
      </c>
      <c r="SFL336" s="539">
        <f t="shared" si="5876"/>
        <v>0</v>
      </c>
      <c r="SFM336" s="536">
        <f t="shared" si="5876"/>
        <v>0</v>
      </c>
      <c r="SFN336" s="536">
        <f t="shared" si="5876"/>
        <v>0</v>
      </c>
      <c r="SFO336" s="537"/>
      <c r="SFP336" s="538"/>
      <c r="SFQ336" s="402"/>
      <c r="SFR336" s="2"/>
      <c r="SFS336" s="536">
        <f t="shared" ref="SFS336:SFV336" si="5877">SUM(SFS334:SFS335)</f>
        <v>0</v>
      </c>
      <c r="SFT336" s="539">
        <f t="shared" si="5877"/>
        <v>0</v>
      </c>
      <c r="SFU336" s="536">
        <f t="shared" si="5877"/>
        <v>0</v>
      </c>
      <c r="SFV336" s="536">
        <f t="shared" si="5877"/>
        <v>0</v>
      </c>
      <c r="SFW336" s="537"/>
      <c r="SFX336" s="538"/>
      <c r="SFY336" s="402"/>
      <c r="SFZ336" s="2"/>
      <c r="SGA336" s="536">
        <f t="shared" ref="SGA336:SGD336" si="5878">SUM(SGA334:SGA335)</f>
        <v>0</v>
      </c>
      <c r="SGB336" s="539">
        <f t="shared" si="5878"/>
        <v>0</v>
      </c>
      <c r="SGC336" s="536">
        <f t="shared" si="5878"/>
        <v>0</v>
      </c>
      <c r="SGD336" s="536">
        <f t="shared" si="5878"/>
        <v>0</v>
      </c>
      <c r="SGE336" s="537"/>
      <c r="SGF336" s="538"/>
      <c r="SGG336" s="402"/>
      <c r="SGH336" s="2"/>
      <c r="SGI336" s="536">
        <f t="shared" ref="SGI336:SGL336" si="5879">SUM(SGI334:SGI335)</f>
        <v>0</v>
      </c>
      <c r="SGJ336" s="539">
        <f t="shared" si="5879"/>
        <v>0</v>
      </c>
      <c r="SGK336" s="536">
        <f t="shared" si="5879"/>
        <v>0</v>
      </c>
      <c r="SGL336" s="536">
        <f t="shared" si="5879"/>
        <v>0</v>
      </c>
      <c r="SGM336" s="537"/>
      <c r="SGN336" s="538"/>
      <c r="SGO336" s="402"/>
      <c r="SGP336" s="2"/>
      <c r="SGQ336" s="536">
        <f t="shared" ref="SGQ336:SGT336" si="5880">SUM(SGQ334:SGQ335)</f>
        <v>0</v>
      </c>
      <c r="SGR336" s="539">
        <f t="shared" si="5880"/>
        <v>0</v>
      </c>
      <c r="SGS336" s="536">
        <f t="shared" si="5880"/>
        <v>0</v>
      </c>
      <c r="SGT336" s="536">
        <f t="shared" si="5880"/>
        <v>0</v>
      </c>
      <c r="SGU336" s="537"/>
      <c r="SGV336" s="538"/>
      <c r="SGW336" s="402"/>
      <c r="SGX336" s="2"/>
      <c r="SGY336" s="536">
        <f t="shared" ref="SGY336:SHB336" si="5881">SUM(SGY334:SGY335)</f>
        <v>0</v>
      </c>
      <c r="SGZ336" s="539">
        <f t="shared" si="5881"/>
        <v>0</v>
      </c>
      <c r="SHA336" s="536">
        <f t="shared" si="5881"/>
        <v>0</v>
      </c>
      <c r="SHB336" s="536">
        <f t="shared" si="5881"/>
        <v>0</v>
      </c>
      <c r="SHC336" s="537"/>
      <c r="SHD336" s="538"/>
      <c r="SHE336" s="402"/>
      <c r="SHF336" s="2"/>
      <c r="SHG336" s="536">
        <f t="shared" ref="SHG336:SHJ336" si="5882">SUM(SHG334:SHG335)</f>
        <v>0</v>
      </c>
      <c r="SHH336" s="539">
        <f t="shared" si="5882"/>
        <v>0</v>
      </c>
      <c r="SHI336" s="536">
        <f t="shared" si="5882"/>
        <v>0</v>
      </c>
      <c r="SHJ336" s="536">
        <f t="shared" si="5882"/>
        <v>0</v>
      </c>
      <c r="SHK336" s="537"/>
      <c r="SHL336" s="538"/>
      <c r="SHM336" s="402"/>
      <c r="SHN336" s="2"/>
      <c r="SHO336" s="536">
        <f t="shared" ref="SHO336:SHR336" si="5883">SUM(SHO334:SHO335)</f>
        <v>0</v>
      </c>
      <c r="SHP336" s="539">
        <f t="shared" si="5883"/>
        <v>0</v>
      </c>
      <c r="SHQ336" s="536">
        <f t="shared" si="5883"/>
        <v>0</v>
      </c>
      <c r="SHR336" s="536">
        <f t="shared" si="5883"/>
        <v>0</v>
      </c>
      <c r="SHS336" s="537"/>
      <c r="SHT336" s="538"/>
      <c r="SHU336" s="402"/>
      <c r="SHV336" s="2"/>
      <c r="SHW336" s="536">
        <f t="shared" ref="SHW336:SHZ336" si="5884">SUM(SHW334:SHW335)</f>
        <v>0</v>
      </c>
      <c r="SHX336" s="539">
        <f t="shared" si="5884"/>
        <v>0</v>
      </c>
      <c r="SHY336" s="536">
        <f t="shared" si="5884"/>
        <v>0</v>
      </c>
      <c r="SHZ336" s="536">
        <f t="shared" si="5884"/>
        <v>0</v>
      </c>
      <c r="SIA336" s="537"/>
      <c r="SIB336" s="538"/>
      <c r="SIC336" s="402"/>
      <c r="SID336" s="2"/>
      <c r="SIE336" s="536">
        <f t="shared" ref="SIE336:SIH336" si="5885">SUM(SIE334:SIE335)</f>
        <v>0</v>
      </c>
      <c r="SIF336" s="539">
        <f t="shared" si="5885"/>
        <v>0</v>
      </c>
      <c r="SIG336" s="536">
        <f t="shared" si="5885"/>
        <v>0</v>
      </c>
      <c r="SIH336" s="536">
        <f t="shared" si="5885"/>
        <v>0</v>
      </c>
      <c r="SII336" s="537"/>
      <c r="SIJ336" s="538"/>
      <c r="SIK336" s="402"/>
      <c r="SIL336" s="2"/>
      <c r="SIM336" s="536">
        <f t="shared" ref="SIM336:SIP336" si="5886">SUM(SIM334:SIM335)</f>
        <v>0</v>
      </c>
      <c r="SIN336" s="539">
        <f t="shared" si="5886"/>
        <v>0</v>
      </c>
      <c r="SIO336" s="536">
        <f t="shared" si="5886"/>
        <v>0</v>
      </c>
      <c r="SIP336" s="536">
        <f t="shared" si="5886"/>
        <v>0</v>
      </c>
      <c r="SIQ336" s="537"/>
      <c r="SIR336" s="538"/>
      <c r="SIS336" s="402"/>
      <c r="SIT336" s="2"/>
      <c r="SIU336" s="536">
        <f t="shared" ref="SIU336:SIX336" si="5887">SUM(SIU334:SIU335)</f>
        <v>0</v>
      </c>
      <c r="SIV336" s="539">
        <f t="shared" si="5887"/>
        <v>0</v>
      </c>
      <c r="SIW336" s="536">
        <f t="shared" si="5887"/>
        <v>0</v>
      </c>
      <c r="SIX336" s="536">
        <f t="shared" si="5887"/>
        <v>0</v>
      </c>
      <c r="SIY336" s="537"/>
      <c r="SIZ336" s="538"/>
      <c r="SJA336" s="402"/>
      <c r="SJB336" s="2"/>
      <c r="SJC336" s="536">
        <f t="shared" ref="SJC336:SJF336" si="5888">SUM(SJC334:SJC335)</f>
        <v>0</v>
      </c>
      <c r="SJD336" s="539">
        <f t="shared" si="5888"/>
        <v>0</v>
      </c>
      <c r="SJE336" s="536">
        <f t="shared" si="5888"/>
        <v>0</v>
      </c>
      <c r="SJF336" s="536">
        <f t="shared" si="5888"/>
        <v>0</v>
      </c>
      <c r="SJG336" s="537"/>
      <c r="SJH336" s="538"/>
      <c r="SJI336" s="402"/>
      <c r="SJJ336" s="2"/>
      <c r="SJK336" s="536">
        <f t="shared" ref="SJK336:SJN336" si="5889">SUM(SJK334:SJK335)</f>
        <v>0</v>
      </c>
      <c r="SJL336" s="539">
        <f t="shared" si="5889"/>
        <v>0</v>
      </c>
      <c r="SJM336" s="536">
        <f t="shared" si="5889"/>
        <v>0</v>
      </c>
      <c r="SJN336" s="536">
        <f t="shared" si="5889"/>
        <v>0</v>
      </c>
      <c r="SJO336" s="537"/>
      <c r="SJP336" s="538"/>
      <c r="SJQ336" s="402"/>
      <c r="SJR336" s="2"/>
      <c r="SJS336" s="536">
        <f t="shared" ref="SJS336:SJV336" si="5890">SUM(SJS334:SJS335)</f>
        <v>0</v>
      </c>
      <c r="SJT336" s="539">
        <f t="shared" si="5890"/>
        <v>0</v>
      </c>
      <c r="SJU336" s="536">
        <f t="shared" si="5890"/>
        <v>0</v>
      </c>
      <c r="SJV336" s="536">
        <f t="shared" si="5890"/>
        <v>0</v>
      </c>
      <c r="SJW336" s="537"/>
      <c r="SJX336" s="538"/>
      <c r="SJY336" s="402"/>
      <c r="SJZ336" s="2"/>
      <c r="SKA336" s="536">
        <f t="shared" ref="SKA336:SKD336" si="5891">SUM(SKA334:SKA335)</f>
        <v>0</v>
      </c>
      <c r="SKB336" s="539">
        <f t="shared" si="5891"/>
        <v>0</v>
      </c>
      <c r="SKC336" s="536">
        <f t="shared" si="5891"/>
        <v>0</v>
      </c>
      <c r="SKD336" s="536">
        <f t="shared" si="5891"/>
        <v>0</v>
      </c>
      <c r="SKE336" s="537"/>
      <c r="SKF336" s="538"/>
      <c r="SKG336" s="402"/>
      <c r="SKH336" s="2"/>
      <c r="SKI336" s="536">
        <f t="shared" ref="SKI336:SKL336" si="5892">SUM(SKI334:SKI335)</f>
        <v>0</v>
      </c>
      <c r="SKJ336" s="539">
        <f t="shared" si="5892"/>
        <v>0</v>
      </c>
      <c r="SKK336" s="536">
        <f t="shared" si="5892"/>
        <v>0</v>
      </c>
      <c r="SKL336" s="536">
        <f t="shared" si="5892"/>
        <v>0</v>
      </c>
      <c r="SKM336" s="537"/>
      <c r="SKN336" s="538"/>
      <c r="SKO336" s="402"/>
      <c r="SKP336" s="2"/>
      <c r="SKQ336" s="536">
        <f t="shared" ref="SKQ336:SKT336" si="5893">SUM(SKQ334:SKQ335)</f>
        <v>0</v>
      </c>
      <c r="SKR336" s="539">
        <f t="shared" si="5893"/>
        <v>0</v>
      </c>
      <c r="SKS336" s="536">
        <f t="shared" si="5893"/>
        <v>0</v>
      </c>
      <c r="SKT336" s="536">
        <f t="shared" si="5893"/>
        <v>0</v>
      </c>
      <c r="SKU336" s="537"/>
      <c r="SKV336" s="538"/>
      <c r="SKW336" s="402"/>
      <c r="SKX336" s="2"/>
      <c r="SKY336" s="536">
        <f t="shared" ref="SKY336:SLB336" si="5894">SUM(SKY334:SKY335)</f>
        <v>0</v>
      </c>
      <c r="SKZ336" s="539">
        <f t="shared" si="5894"/>
        <v>0</v>
      </c>
      <c r="SLA336" s="536">
        <f t="shared" si="5894"/>
        <v>0</v>
      </c>
      <c r="SLB336" s="536">
        <f t="shared" si="5894"/>
        <v>0</v>
      </c>
      <c r="SLC336" s="537"/>
      <c r="SLD336" s="538"/>
      <c r="SLE336" s="402"/>
      <c r="SLF336" s="2"/>
      <c r="SLG336" s="536">
        <f t="shared" ref="SLG336:SLJ336" si="5895">SUM(SLG334:SLG335)</f>
        <v>0</v>
      </c>
      <c r="SLH336" s="539">
        <f t="shared" si="5895"/>
        <v>0</v>
      </c>
      <c r="SLI336" s="536">
        <f t="shared" si="5895"/>
        <v>0</v>
      </c>
      <c r="SLJ336" s="536">
        <f t="shared" si="5895"/>
        <v>0</v>
      </c>
      <c r="SLK336" s="537"/>
      <c r="SLL336" s="538"/>
      <c r="SLM336" s="402"/>
      <c r="SLN336" s="2"/>
      <c r="SLO336" s="536">
        <f t="shared" ref="SLO336:SLR336" si="5896">SUM(SLO334:SLO335)</f>
        <v>0</v>
      </c>
      <c r="SLP336" s="539">
        <f t="shared" si="5896"/>
        <v>0</v>
      </c>
      <c r="SLQ336" s="536">
        <f t="shared" si="5896"/>
        <v>0</v>
      </c>
      <c r="SLR336" s="536">
        <f t="shared" si="5896"/>
        <v>0</v>
      </c>
      <c r="SLS336" s="537"/>
      <c r="SLT336" s="538"/>
      <c r="SLU336" s="402"/>
      <c r="SLV336" s="2"/>
      <c r="SLW336" s="536">
        <f t="shared" ref="SLW336:SLZ336" si="5897">SUM(SLW334:SLW335)</f>
        <v>0</v>
      </c>
      <c r="SLX336" s="539">
        <f t="shared" si="5897"/>
        <v>0</v>
      </c>
      <c r="SLY336" s="536">
        <f t="shared" si="5897"/>
        <v>0</v>
      </c>
      <c r="SLZ336" s="536">
        <f t="shared" si="5897"/>
        <v>0</v>
      </c>
      <c r="SMA336" s="537"/>
      <c r="SMB336" s="538"/>
      <c r="SMC336" s="402"/>
      <c r="SMD336" s="2"/>
      <c r="SME336" s="536">
        <f t="shared" ref="SME336:SMH336" si="5898">SUM(SME334:SME335)</f>
        <v>0</v>
      </c>
      <c r="SMF336" s="539">
        <f t="shared" si="5898"/>
        <v>0</v>
      </c>
      <c r="SMG336" s="536">
        <f t="shared" si="5898"/>
        <v>0</v>
      </c>
      <c r="SMH336" s="536">
        <f t="shared" si="5898"/>
        <v>0</v>
      </c>
      <c r="SMI336" s="537"/>
      <c r="SMJ336" s="538"/>
      <c r="SMK336" s="402"/>
      <c r="SML336" s="2"/>
      <c r="SMM336" s="536">
        <f t="shared" ref="SMM336:SMP336" si="5899">SUM(SMM334:SMM335)</f>
        <v>0</v>
      </c>
      <c r="SMN336" s="539">
        <f t="shared" si="5899"/>
        <v>0</v>
      </c>
      <c r="SMO336" s="536">
        <f t="shared" si="5899"/>
        <v>0</v>
      </c>
      <c r="SMP336" s="536">
        <f t="shared" si="5899"/>
        <v>0</v>
      </c>
      <c r="SMQ336" s="537"/>
      <c r="SMR336" s="538"/>
      <c r="SMS336" s="402"/>
      <c r="SMT336" s="2"/>
      <c r="SMU336" s="536">
        <f t="shared" ref="SMU336:SMX336" si="5900">SUM(SMU334:SMU335)</f>
        <v>0</v>
      </c>
      <c r="SMV336" s="539">
        <f t="shared" si="5900"/>
        <v>0</v>
      </c>
      <c r="SMW336" s="536">
        <f t="shared" si="5900"/>
        <v>0</v>
      </c>
      <c r="SMX336" s="536">
        <f t="shared" si="5900"/>
        <v>0</v>
      </c>
      <c r="SMY336" s="537"/>
      <c r="SMZ336" s="538"/>
      <c r="SNA336" s="402"/>
      <c r="SNB336" s="2"/>
      <c r="SNC336" s="536">
        <f t="shared" ref="SNC336:SNF336" si="5901">SUM(SNC334:SNC335)</f>
        <v>0</v>
      </c>
      <c r="SND336" s="539">
        <f t="shared" si="5901"/>
        <v>0</v>
      </c>
      <c r="SNE336" s="536">
        <f t="shared" si="5901"/>
        <v>0</v>
      </c>
      <c r="SNF336" s="536">
        <f t="shared" si="5901"/>
        <v>0</v>
      </c>
      <c r="SNG336" s="537"/>
      <c r="SNH336" s="538"/>
      <c r="SNI336" s="402"/>
      <c r="SNJ336" s="2"/>
      <c r="SNK336" s="536">
        <f t="shared" ref="SNK336:SNN336" si="5902">SUM(SNK334:SNK335)</f>
        <v>0</v>
      </c>
      <c r="SNL336" s="539">
        <f t="shared" si="5902"/>
        <v>0</v>
      </c>
      <c r="SNM336" s="536">
        <f t="shared" si="5902"/>
        <v>0</v>
      </c>
      <c r="SNN336" s="536">
        <f t="shared" si="5902"/>
        <v>0</v>
      </c>
      <c r="SNO336" s="537"/>
      <c r="SNP336" s="538"/>
      <c r="SNQ336" s="402"/>
      <c r="SNR336" s="2"/>
      <c r="SNS336" s="536">
        <f t="shared" ref="SNS336:SNV336" si="5903">SUM(SNS334:SNS335)</f>
        <v>0</v>
      </c>
      <c r="SNT336" s="539">
        <f t="shared" si="5903"/>
        <v>0</v>
      </c>
      <c r="SNU336" s="536">
        <f t="shared" si="5903"/>
        <v>0</v>
      </c>
      <c r="SNV336" s="536">
        <f t="shared" si="5903"/>
        <v>0</v>
      </c>
      <c r="SNW336" s="537"/>
      <c r="SNX336" s="538"/>
      <c r="SNY336" s="402"/>
      <c r="SNZ336" s="2"/>
      <c r="SOA336" s="536">
        <f t="shared" ref="SOA336:SOD336" si="5904">SUM(SOA334:SOA335)</f>
        <v>0</v>
      </c>
      <c r="SOB336" s="539">
        <f t="shared" si="5904"/>
        <v>0</v>
      </c>
      <c r="SOC336" s="536">
        <f t="shared" si="5904"/>
        <v>0</v>
      </c>
      <c r="SOD336" s="536">
        <f t="shared" si="5904"/>
        <v>0</v>
      </c>
      <c r="SOE336" s="537"/>
      <c r="SOF336" s="538"/>
      <c r="SOG336" s="402"/>
      <c r="SOH336" s="2"/>
      <c r="SOI336" s="536">
        <f t="shared" ref="SOI336:SOL336" si="5905">SUM(SOI334:SOI335)</f>
        <v>0</v>
      </c>
      <c r="SOJ336" s="539">
        <f t="shared" si="5905"/>
        <v>0</v>
      </c>
      <c r="SOK336" s="536">
        <f t="shared" si="5905"/>
        <v>0</v>
      </c>
      <c r="SOL336" s="536">
        <f t="shared" si="5905"/>
        <v>0</v>
      </c>
      <c r="SOM336" s="537"/>
      <c r="SON336" s="538"/>
      <c r="SOO336" s="402"/>
      <c r="SOP336" s="2"/>
      <c r="SOQ336" s="536">
        <f t="shared" ref="SOQ336:SOT336" si="5906">SUM(SOQ334:SOQ335)</f>
        <v>0</v>
      </c>
      <c r="SOR336" s="539">
        <f t="shared" si="5906"/>
        <v>0</v>
      </c>
      <c r="SOS336" s="536">
        <f t="shared" si="5906"/>
        <v>0</v>
      </c>
      <c r="SOT336" s="536">
        <f t="shared" si="5906"/>
        <v>0</v>
      </c>
      <c r="SOU336" s="537"/>
      <c r="SOV336" s="538"/>
      <c r="SOW336" s="402"/>
      <c r="SOX336" s="2"/>
      <c r="SOY336" s="536">
        <f t="shared" ref="SOY336:SPB336" si="5907">SUM(SOY334:SOY335)</f>
        <v>0</v>
      </c>
      <c r="SOZ336" s="539">
        <f t="shared" si="5907"/>
        <v>0</v>
      </c>
      <c r="SPA336" s="536">
        <f t="shared" si="5907"/>
        <v>0</v>
      </c>
      <c r="SPB336" s="536">
        <f t="shared" si="5907"/>
        <v>0</v>
      </c>
      <c r="SPC336" s="537"/>
      <c r="SPD336" s="538"/>
      <c r="SPE336" s="402"/>
      <c r="SPF336" s="2"/>
      <c r="SPG336" s="536">
        <f t="shared" ref="SPG336:SPJ336" si="5908">SUM(SPG334:SPG335)</f>
        <v>0</v>
      </c>
      <c r="SPH336" s="539">
        <f t="shared" si="5908"/>
        <v>0</v>
      </c>
      <c r="SPI336" s="536">
        <f t="shared" si="5908"/>
        <v>0</v>
      </c>
      <c r="SPJ336" s="536">
        <f t="shared" si="5908"/>
        <v>0</v>
      </c>
      <c r="SPK336" s="537"/>
      <c r="SPL336" s="538"/>
      <c r="SPM336" s="402"/>
      <c r="SPN336" s="2"/>
      <c r="SPO336" s="536">
        <f t="shared" ref="SPO336:SPR336" si="5909">SUM(SPO334:SPO335)</f>
        <v>0</v>
      </c>
      <c r="SPP336" s="539">
        <f t="shared" si="5909"/>
        <v>0</v>
      </c>
      <c r="SPQ336" s="536">
        <f t="shared" si="5909"/>
        <v>0</v>
      </c>
      <c r="SPR336" s="536">
        <f t="shared" si="5909"/>
        <v>0</v>
      </c>
      <c r="SPS336" s="537"/>
      <c r="SPT336" s="538"/>
      <c r="SPU336" s="402"/>
      <c r="SPV336" s="2"/>
      <c r="SPW336" s="536">
        <f t="shared" ref="SPW336:SPZ336" si="5910">SUM(SPW334:SPW335)</f>
        <v>0</v>
      </c>
      <c r="SPX336" s="539">
        <f t="shared" si="5910"/>
        <v>0</v>
      </c>
      <c r="SPY336" s="536">
        <f t="shared" si="5910"/>
        <v>0</v>
      </c>
      <c r="SPZ336" s="536">
        <f t="shared" si="5910"/>
        <v>0</v>
      </c>
      <c r="SQA336" s="537"/>
      <c r="SQB336" s="538"/>
      <c r="SQC336" s="402"/>
      <c r="SQD336" s="2"/>
      <c r="SQE336" s="536">
        <f t="shared" ref="SQE336:SQH336" si="5911">SUM(SQE334:SQE335)</f>
        <v>0</v>
      </c>
      <c r="SQF336" s="539">
        <f t="shared" si="5911"/>
        <v>0</v>
      </c>
      <c r="SQG336" s="536">
        <f t="shared" si="5911"/>
        <v>0</v>
      </c>
      <c r="SQH336" s="536">
        <f t="shared" si="5911"/>
        <v>0</v>
      </c>
      <c r="SQI336" s="537"/>
      <c r="SQJ336" s="538"/>
      <c r="SQK336" s="402"/>
      <c r="SQL336" s="2"/>
      <c r="SQM336" s="536">
        <f t="shared" ref="SQM336:SQP336" si="5912">SUM(SQM334:SQM335)</f>
        <v>0</v>
      </c>
      <c r="SQN336" s="539">
        <f t="shared" si="5912"/>
        <v>0</v>
      </c>
      <c r="SQO336" s="536">
        <f t="shared" si="5912"/>
        <v>0</v>
      </c>
      <c r="SQP336" s="536">
        <f t="shared" si="5912"/>
        <v>0</v>
      </c>
      <c r="SQQ336" s="537"/>
      <c r="SQR336" s="538"/>
      <c r="SQS336" s="402"/>
      <c r="SQT336" s="2"/>
      <c r="SQU336" s="536">
        <f t="shared" ref="SQU336:SQX336" si="5913">SUM(SQU334:SQU335)</f>
        <v>0</v>
      </c>
      <c r="SQV336" s="539">
        <f t="shared" si="5913"/>
        <v>0</v>
      </c>
      <c r="SQW336" s="536">
        <f t="shared" si="5913"/>
        <v>0</v>
      </c>
      <c r="SQX336" s="536">
        <f t="shared" si="5913"/>
        <v>0</v>
      </c>
      <c r="SQY336" s="537"/>
      <c r="SQZ336" s="538"/>
      <c r="SRA336" s="402"/>
      <c r="SRB336" s="2"/>
      <c r="SRC336" s="536">
        <f t="shared" ref="SRC336:SRF336" si="5914">SUM(SRC334:SRC335)</f>
        <v>0</v>
      </c>
      <c r="SRD336" s="539">
        <f t="shared" si="5914"/>
        <v>0</v>
      </c>
      <c r="SRE336" s="536">
        <f t="shared" si="5914"/>
        <v>0</v>
      </c>
      <c r="SRF336" s="536">
        <f t="shared" si="5914"/>
        <v>0</v>
      </c>
      <c r="SRG336" s="537"/>
      <c r="SRH336" s="538"/>
      <c r="SRI336" s="402"/>
      <c r="SRJ336" s="2"/>
      <c r="SRK336" s="536">
        <f t="shared" ref="SRK336:SRN336" si="5915">SUM(SRK334:SRK335)</f>
        <v>0</v>
      </c>
      <c r="SRL336" s="539">
        <f t="shared" si="5915"/>
        <v>0</v>
      </c>
      <c r="SRM336" s="536">
        <f t="shared" si="5915"/>
        <v>0</v>
      </c>
      <c r="SRN336" s="536">
        <f t="shared" si="5915"/>
        <v>0</v>
      </c>
      <c r="SRO336" s="537"/>
      <c r="SRP336" s="538"/>
      <c r="SRQ336" s="402"/>
      <c r="SRR336" s="2"/>
      <c r="SRS336" s="536">
        <f t="shared" ref="SRS336:SRV336" si="5916">SUM(SRS334:SRS335)</f>
        <v>0</v>
      </c>
      <c r="SRT336" s="539">
        <f t="shared" si="5916"/>
        <v>0</v>
      </c>
      <c r="SRU336" s="536">
        <f t="shared" si="5916"/>
        <v>0</v>
      </c>
      <c r="SRV336" s="536">
        <f t="shared" si="5916"/>
        <v>0</v>
      </c>
      <c r="SRW336" s="537"/>
      <c r="SRX336" s="538"/>
      <c r="SRY336" s="402"/>
      <c r="SRZ336" s="2"/>
      <c r="SSA336" s="536">
        <f t="shared" ref="SSA336:SSD336" si="5917">SUM(SSA334:SSA335)</f>
        <v>0</v>
      </c>
      <c r="SSB336" s="539">
        <f t="shared" si="5917"/>
        <v>0</v>
      </c>
      <c r="SSC336" s="536">
        <f t="shared" si="5917"/>
        <v>0</v>
      </c>
      <c r="SSD336" s="536">
        <f t="shared" si="5917"/>
        <v>0</v>
      </c>
      <c r="SSE336" s="537"/>
      <c r="SSF336" s="538"/>
      <c r="SSG336" s="402"/>
      <c r="SSH336" s="2"/>
      <c r="SSI336" s="536">
        <f t="shared" ref="SSI336:SSL336" si="5918">SUM(SSI334:SSI335)</f>
        <v>0</v>
      </c>
      <c r="SSJ336" s="539">
        <f t="shared" si="5918"/>
        <v>0</v>
      </c>
      <c r="SSK336" s="536">
        <f t="shared" si="5918"/>
        <v>0</v>
      </c>
      <c r="SSL336" s="536">
        <f t="shared" si="5918"/>
        <v>0</v>
      </c>
      <c r="SSM336" s="537"/>
      <c r="SSN336" s="538"/>
      <c r="SSO336" s="402"/>
      <c r="SSP336" s="2"/>
      <c r="SSQ336" s="536">
        <f t="shared" ref="SSQ336:SST336" si="5919">SUM(SSQ334:SSQ335)</f>
        <v>0</v>
      </c>
      <c r="SSR336" s="539">
        <f t="shared" si="5919"/>
        <v>0</v>
      </c>
      <c r="SSS336" s="536">
        <f t="shared" si="5919"/>
        <v>0</v>
      </c>
      <c r="SST336" s="536">
        <f t="shared" si="5919"/>
        <v>0</v>
      </c>
      <c r="SSU336" s="537"/>
      <c r="SSV336" s="538"/>
      <c r="SSW336" s="402"/>
      <c r="SSX336" s="2"/>
      <c r="SSY336" s="536">
        <f t="shared" ref="SSY336:STB336" si="5920">SUM(SSY334:SSY335)</f>
        <v>0</v>
      </c>
      <c r="SSZ336" s="539">
        <f t="shared" si="5920"/>
        <v>0</v>
      </c>
      <c r="STA336" s="536">
        <f t="shared" si="5920"/>
        <v>0</v>
      </c>
      <c r="STB336" s="536">
        <f t="shared" si="5920"/>
        <v>0</v>
      </c>
      <c r="STC336" s="537"/>
      <c r="STD336" s="538"/>
      <c r="STE336" s="402"/>
      <c r="STF336" s="2"/>
      <c r="STG336" s="536">
        <f t="shared" ref="STG336:STJ336" si="5921">SUM(STG334:STG335)</f>
        <v>0</v>
      </c>
      <c r="STH336" s="539">
        <f t="shared" si="5921"/>
        <v>0</v>
      </c>
      <c r="STI336" s="536">
        <f t="shared" si="5921"/>
        <v>0</v>
      </c>
      <c r="STJ336" s="536">
        <f t="shared" si="5921"/>
        <v>0</v>
      </c>
      <c r="STK336" s="537"/>
      <c r="STL336" s="538"/>
      <c r="STM336" s="402"/>
      <c r="STN336" s="2"/>
      <c r="STO336" s="536">
        <f t="shared" ref="STO336:STR336" si="5922">SUM(STO334:STO335)</f>
        <v>0</v>
      </c>
      <c r="STP336" s="539">
        <f t="shared" si="5922"/>
        <v>0</v>
      </c>
      <c r="STQ336" s="536">
        <f t="shared" si="5922"/>
        <v>0</v>
      </c>
      <c r="STR336" s="536">
        <f t="shared" si="5922"/>
        <v>0</v>
      </c>
      <c r="STS336" s="537"/>
      <c r="STT336" s="538"/>
      <c r="STU336" s="402"/>
      <c r="STV336" s="2"/>
      <c r="STW336" s="536">
        <f t="shared" ref="STW336:STZ336" si="5923">SUM(STW334:STW335)</f>
        <v>0</v>
      </c>
      <c r="STX336" s="539">
        <f t="shared" si="5923"/>
        <v>0</v>
      </c>
      <c r="STY336" s="536">
        <f t="shared" si="5923"/>
        <v>0</v>
      </c>
      <c r="STZ336" s="536">
        <f t="shared" si="5923"/>
        <v>0</v>
      </c>
      <c r="SUA336" s="537"/>
      <c r="SUB336" s="538"/>
      <c r="SUC336" s="402"/>
      <c r="SUD336" s="2"/>
      <c r="SUE336" s="536">
        <f t="shared" ref="SUE336:SUH336" si="5924">SUM(SUE334:SUE335)</f>
        <v>0</v>
      </c>
      <c r="SUF336" s="539">
        <f t="shared" si="5924"/>
        <v>0</v>
      </c>
      <c r="SUG336" s="536">
        <f t="shared" si="5924"/>
        <v>0</v>
      </c>
      <c r="SUH336" s="536">
        <f t="shared" si="5924"/>
        <v>0</v>
      </c>
      <c r="SUI336" s="537"/>
      <c r="SUJ336" s="538"/>
      <c r="SUK336" s="402"/>
      <c r="SUL336" s="2"/>
      <c r="SUM336" s="536">
        <f t="shared" ref="SUM336:SUP336" si="5925">SUM(SUM334:SUM335)</f>
        <v>0</v>
      </c>
      <c r="SUN336" s="539">
        <f t="shared" si="5925"/>
        <v>0</v>
      </c>
      <c r="SUO336" s="536">
        <f t="shared" si="5925"/>
        <v>0</v>
      </c>
      <c r="SUP336" s="536">
        <f t="shared" si="5925"/>
        <v>0</v>
      </c>
      <c r="SUQ336" s="537"/>
      <c r="SUR336" s="538"/>
      <c r="SUS336" s="402"/>
      <c r="SUT336" s="2"/>
      <c r="SUU336" s="536">
        <f t="shared" ref="SUU336:SUX336" si="5926">SUM(SUU334:SUU335)</f>
        <v>0</v>
      </c>
      <c r="SUV336" s="539">
        <f t="shared" si="5926"/>
        <v>0</v>
      </c>
      <c r="SUW336" s="536">
        <f t="shared" si="5926"/>
        <v>0</v>
      </c>
      <c r="SUX336" s="536">
        <f t="shared" si="5926"/>
        <v>0</v>
      </c>
      <c r="SUY336" s="537"/>
      <c r="SUZ336" s="538"/>
      <c r="SVA336" s="402"/>
      <c r="SVB336" s="2"/>
      <c r="SVC336" s="536">
        <f t="shared" ref="SVC336:SVF336" si="5927">SUM(SVC334:SVC335)</f>
        <v>0</v>
      </c>
      <c r="SVD336" s="539">
        <f t="shared" si="5927"/>
        <v>0</v>
      </c>
      <c r="SVE336" s="536">
        <f t="shared" si="5927"/>
        <v>0</v>
      </c>
      <c r="SVF336" s="536">
        <f t="shared" si="5927"/>
        <v>0</v>
      </c>
      <c r="SVG336" s="537"/>
      <c r="SVH336" s="538"/>
      <c r="SVI336" s="402"/>
      <c r="SVJ336" s="2"/>
      <c r="SVK336" s="536">
        <f t="shared" ref="SVK336:SVN336" si="5928">SUM(SVK334:SVK335)</f>
        <v>0</v>
      </c>
      <c r="SVL336" s="539">
        <f t="shared" si="5928"/>
        <v>0</v>
      </c>
      <c r="SVM336" s="536">
        <f t="shared" si="5928"/>
        <v>0</v>
      </c>
      <c r="SVN336" s="536">
        <f t="shared" si="5928"/>
        <v>0</v>
      </c>
      <c r="SVO336" s="537"/>
      <c r="SVP336" s="538"/>
      <c r="SVQ336" s="402"/>
      <c r="SVR336" s="2"/>
      <c r="SVS336" s="536">
        <f t="shared" ref="SVS336:SVV336" si="5929">SUM(SVS334:SVS335)</f>
        <v>0</v>
      </c>
      <c r="SVT336" s="539">
        <f t="shared" si="5929"/>
        <v>0</v>
      </c>
      <c r="SVU336" s="536">
        <f t="shared" si="5929"/>
        <v>0</v>
      </c>
      <c r="SVV336" s="536">
        <f t="shared" si="5929"/>
        <v>0</v>
      </c>
      <c r="SVW336" s="537"/>
      <c r="SVX336" s="538"/>
      <c r="SVY336" s="402"/>
      <c r="SVZ336" s="2"/>
      <c r="SWA336" s="536">
        <f t="shared" ref="SWA336:SWD336" si="5930">SUM(SWA334:SWA335)</f>
        <v>0</v>
      </c>
      <c r="SWB336" s="539">
        <f t="shared" si="5930"/>
        <v>0</v>
      </c>
      <c r="SWC336" s="536">
        <f t="shared" si="5930"/>
        <v>0</v>
      </c>
      <c r="SWD336" s="536">
        <f t="shared" si="5930"/>
        <v>0</v>
      </c>
      <c r="SWE336" s="537"/>
      <c r="SWF336" s="538"/>
      <c r="SWG336" s="402"/>
      <c r="SWH336" s="2"/>
      <c r="SWI336" s="536">
        <f t="shared" ref="SWI336:SWL336" si="5931">SUM(SWI334:SWI335)</f>
        <v>0</v>
      </c>
      <c r="SWJ336" s="539">
        <f t="shared" si="5931"/>
        <v>0</v>
      </c>
      <c r="SWK336" s="536">
        <f t="shared" si="5931"/>
        <v>0</v>
      </c>
      <c r="SWL336" s="536">
        <f t="shared" si="5931"/>
        <v>0</v>
      </c>
      <c r="SWM336" s="537"/>
      <c r="SWN336" s="538"/>
      <c r="SWO336" s="402"/>
      <c r="SWP336" s="2"/>
      <c r="SWQ336" s="536">
        <f t="shared" ref="SWQ336:SWT336" si="5932">SUM(SWQ334:SWQ335)</f>
        <v>0</v>
      </c>
      <c r="SWR336" s="539">
        <f t="shared" si="5932"/>
        <v>0</v>
      </c>
      <c r="SWS336" s="536">
        <f t="shared" si="5932"/>
        <v>0</v>
      </c>
      <c r="SWT336" s="536">
        <f t="shared" si="5932"/>
        <v>0</v>
      </c>
      <c r="SWU336" s="537"/>
      <c r="SWV336" s="538"/>
      <c r="SWW336" s="402"/>
      <c r="SWX336" s="2"/>
      <c r="SWY336" s="536">
        <f t="shared" ref="SWY336:SXB336" si="5933">SUM(SWY334:SWY335)</f>
        <v>0</v>
      </c>
      <c r="SWZ336" s="539">
        <f t="shared" si="5933"/>
        <v>0</v>
      </c>
      <c r="SXA336" s="536">
        <f t="shared" si="5933"/>
        <v>0</v>
      </c>
      <c r="SXB336" s="536">
        <f t="shared" si="5933"/>
        <v>0</v>
      </c>
      <c r="SXC336" s="537"/>
      <c r="SXD336" s="538"/>
      <c r="SXE336" s="402"/>
      <c r="SXF336" s="2"/>
      <c r="SXG336" s="536">
        <f t="shared" ref="SXG336:SXJ336" si="5934">SUM(SXG334:SXG335)</f>
        <v>0</v>
      </c>
      <c r="SXH336" s="539">
        <f t="shared" si="5934"/>
        <v>0</v>
      </c>
      <c r="SXI336" s="536">
        <f t="shared" si="5934"/>
        <v>0</v>
      </c>
      <c r="SXJ336" s="536">
        <f t="shared" si="5934"/>
        <v>0</v>
      </c>
      <c r="SXK336" s="537"/>
      <c r="SXL336" s="538"/>
      <c r="SXM336" s="402"/>
      <c r="SXN336" s="2"/>
      <c r="SXO336" s="536">
        <f t="shared" ref="SXO336:SXR336" si="5935">SUM(SXO334:SXO335)</f>
        <v>0</v>
      </c>
      <c r="SXP336" s="539">
        <f t="shared" si="5935"/>
        <v>0</v>
      </c>
      <c r="SXQ336" s="536">
        <f t="shared" si="5935"/>
        <v>0</v>
      </c>
      <c r="SXR336" s="536">
        <f t="shared" si="5935"/>
        <v>0</v>
      </c>
      <c r="SXS336" s="537"/>
      <c r="SXT336" s="538"/>
      <c r="SXU336" s="402"/>
      <c r="SXV336" s="2"/>
      <c r="SXW336" s="536">
        <f t="shared" ref="SXW336:SXZ336" si="5936">SUM(SXW334:SXW335)</f>
        <v>0</v>
      </c>
      <c r="SXX336" s="539">
        <f t="shared" si="5936"/>
        <v>0</v>
      </c>
      <c r="SXY336" s="536">
        <f t="shared" si="5936"/>
        <v>0</v>
      </c>
      <c r="SXZ336" s="536">
        <f t="shared" si="5936"/>
        <v>0</v>
      </c>
      <c r="SYA336" s="537"/>
      <c r="SYB336" s="538"/>
      <c r="SYC336" s="402"/>
      <c r="SYD336" s="2"/>
      <c r="SYE336" s="536">
        <f t="shared" ref="SYE336:SYH336" si="5937">SUM(SYE334:SYE335)</f>
        <v>0</v>
      </c>
      <c r="SYF336" s="539">
        <f t="shared" si="5937"/>
        <v>0</v>
      </c>
      <c r="SYG336" s="536">
        <f t="shared" si="5937"/>
        <v>0</v>
      </c>
      <c r="SYH336" s="536">
        <f t="shared" si="5937"/>
        <v>0</v>
      </c>
      <c r="SYI336" s="537"/>
      <c r="SYJ336" s="538"/>
      <c r="SYK336" s="402"/>
      <c r="SYL336" s="2"/>
      <c r="SYM336" s="536">
        <f t="shared" ref="SYM336:SYP336" si="5938">SUM(SYM334:SYM335)</f>
        <v>0</v>
      </c>
      <c r="SYN336" s="539">
        <f t="shared" si="5938"/>
        <v>0</v>
      </c>
      <c r="SYO336" s="536">
        <f t="shared" si="5938"/>
        <v>0</v>
      </c>
      <c r="SYP336" s="536">
        <f t="shared" si="5938"/>
        <v>0</v>
      </c>
      <c r="SYQ336" s="537"/>
      <c r="SYR336" s="538"/>
      <c r="SYS336" s="402"/>
      <c r="SYT336" s="2"/>
      <c r="SYU336" s="536">
        <f t="shared" ref="SYU336:SYX336" si="5939">SUM(SYU334:SYU335)</f>
        <v>0</v>
      </c>
      <c r="SYV336" s="539">
        <f t="shared" si="5939"/>
        <v>0</v>
      </c>
      <c r="SYW336" s="536">
        <f t="shared" si="5939"/>
        <v>0</v>
      </c>
      <c r="SYX336" s="536">
        <f t="shared" si="5939"/>
        <v>0</v>
      </c>
      <c r="SYY336" s="537"/>
      <c r="SYZ336" s="538"/>
      <c r="SZA336" s="402"/>
      <c r="SZB336" s="2"/>
      <c r="SZC336" s="536">
        <f t="shared" ref="SZC336:SZF336" si="5940">SUM(SZC334:SZC335)</f>
        <v>0</v>
      </c>
      <c r="SZD336" s="539">
        <f t="shared" si="5940"/>
        <v>0</v>
      </c>
      <c r="SZE336" s="536">
        <f t="shared" si="5940"/>
        <v>0</v>
      </c>
      <c r="SZF336" s="536">
        <f t="shared" si="5940"/>
        <v>0</v>
      </c>
      <c r="SZG336" s="537"/>
      <c r="SZH336" s="538"/>
      <c r="SZI336" s="402"/>
      <c r="SZJ336" s="2"/>
      <c r="SZK336" s="536">
        <f t="shared" ref="SZK336:SZN336" si="5941">SUM(SZK334:SZK335)</f>
        <v>0</v>
      </c>
      <c r="SZL336" s="539">
        <f t="shared" si="5941"/>
        <v>0</v>
      </c>
      <c r="SZM336" s="536">
        <f t="shared" si="5941"/>
        <v>0</v>
      </c>
      <c r="SZN336" s="536">
        <f t="shared" si="5941"/>
        <v>0</v>
      </c>
      <c r="SZO336" s="537"/>
      <c r="SZP336" s="538"/>
      <c r="SZQ336" s="402"/>
      <c r="SZR336" s="2"/>
      <c r="SZS336" s="536">
        <f t="shared" ref="SZS336:SZV336" si="5942">SUM(SZS334:SZS335)</f>
        <v>0</v>
      </c>
      <c r="SZT336" s="539">
        <f t="shared" si="5942"/>
        <v>0</v>
      </c>
      <c r="SZU336" s="536">
        <f t="shared" si="5942"/>
        <v>0</v>
      </c>
      <c r="SZV336" s="536">
        <f t="shared" si="5942"/>
        <v>0</v>
      </c>
      <c r="SZW336" s="537"/>
      <c r="SZX336" s="538"/>
      <c r="SZY336" s="402"/>
      <c r="SZZ336" s="2"/>
      <c r="TAA336" s="536">
        <f t="shared" ref="TAA336:TAD336" si="5943">SUM(TAA334:TAA335)</f>
        <v>0</v>
      </c>
      <c r="TAB336" s="539">
        <f t="shared" si="5943"/>
        <v>0</v>
      </c>
      <c r="TAC336" s="536">
        <f t="shared" si="5943"/>
        <v>0</v>
      </c>
      <c r="TAD336" s="536">
        <f t="shared" si="5943"/>
        <v>0</v>
      </c>
      <c r="TAE336" s="537"/>
      <c r="TAF336" s="538"/>
      <c r="TAG336" s="402"/>
      <c r="TAH336" s="2"/>
      <c r="TAI336" s="536">
        <f t="shared" ref="TAI336:TAL336" si="5944">SUM(TAI334:TAI335)</f>
        <v>0</v>
      </c>
      <c r="TAJ336" s="539">
        <f t="shared" si="5944"/>
        <v>0</v>
      </c>
      <c r="TAK336" s="536">
        <f t="shared" si="5944"/>
        <v>0</v>
      </c>
      <c r="TAL336" s="536">
        <f t="shared" si="5944"/>
        <v>0</v>
      </c>
      <c r="TAM336" s="537"/>
      <c r="TAN336" s="538"/>
      <c r="TAO336" s="402"/>
      <c r="TAP336" s="2"/>
      <c r="TAQ336" s="536">
        <f t="shared" ref="TAQ336:TAT336" si="5945">SUM(TAQ334:TAQ335)</f>
        <v>0</v>
      </c>
      <c r="TAR336" s="539">
        <f t="shared" si="5945"/>
        <v>0</v>
      </c>
      <c r="TAS336" s="536">
        <f t="shared" si="5945"/>
        <v>0</v>
      </c>
      <c r="TAT336" s="536">
        <f t="shared" si="5945"/>
        <v>0</v>
      </c>
      <c r="TAU336" s="537"/>
      <c r="TAV336" s="538"/>
      <c r="TAW336" s="402"/>
      <c r="TAX336" s="2"/>
      <c r="TAY336" s="536">
        <f t="shared" ref="TAY336:TBB336" si="5946">SUM(TAY334:TAY335)</f>
        <v>0</v>
      </c>
      <c r="TAZ336" s="539">
        <f t="shared" si="5946"/>
        <v>0</v>
      </c>
      <c r="TBA336" s="536">
        <f t="shared" si="5946"/>
        <v>0</v>
      </c>
      <c r="TBB336" s="536">
        <f t="shared" si="5946"/>
        <v>0</v>
      </c>
      <c r="TBC336" s="537"/>
      <c r="TBD336" s="538"/>
      <c r="TBE336" s="402"/>
      <c r="TBF336" s="2"/>
      <c r="TBG336" s="536">
        <f t="shared" ref="TBG336:TBJ336" si="5947">SUM(TBG334:TBG335)</f>
        <v>0</v>
      </c>
      <c r="TBH336" s="539">
        <f t="shared" si="5947"/>
        <v>0</v>
      </c>
      <c r="TBI336" s="536">
        <f t="shared" si="5947"/>
        <v>0</v>
      </c>
      <c r="TBJ336" s="536">
        <f t="shared" si="5947"/>
        <v>0</v>
      </c>
      <c r="TBK336" s="537"/>
      <c r="TBL336" s="538"/>
      <c r="TBM336" s="402"/>
      <c r="TBN336" s="2"/>
      <c r="TBO336" s="536">
        <f t="shared" ref="TBO336:TBR336" si="5948">SUM(TBO334:TBO335)</f>
        <v>0</v>
      </c>
      <c r="TBP336" s="539">
        <f t="shared" si="5948"/>
        <v>0</v>
      </c>
      <c r="TBQ336" s="536">
        <f t="shared" si="5948"/>
        <v>0</v>
      </c>
      <c r="TBR336" s="536">
        <f t="shared" si="5948"/>
        <v>0</v>
      </c>
      <c r="TBS336" s="537"/>
      <c r="TBT336" s="538"/>
      <c r="TBU336" s="402"/>
      <c r="TBV336" s="2"/>
      <c r="TBW336" s="536">
        <f t="shared" ref="TBW336:TBZ336" si="5949">SUM(TBW334:TBW335)</f>
        <v>0</v>
      </c>
      <c r="TBX336" s="539">
        <f t="shared" si="5949"/>
        <v>0</v>
      </c>
      <c r="TBY336" s="536">
        <f t="shared" si="5949"/>
        <v>0</v>
      </c>
      <c r="TBZ336" s="536">
        <f t="shared" si="5949"/>
        <v>0</v>
      </c>
      <c r="TCA336" s="537"/>
      <c r="TCB336" s="538"/>
      <c r="TCC336" s="402"/>
      <c r="TCD336" s="2"/>
      <c r="TCE336" s="536">
        <f t="shared" ref="TCE336:TCH336" si="5950">SUM(TCE334:TCE335)</f>
        <v>0</v>
      </c>
      <c r="TCF336" s="539">
        <f t="shared" si="5950"/>
        <v>0</v>
      </c>
      <c r="TCG336" s="536">
        <f t="shared" si="5950"/>
        <v>0</v>
      </c>
      <c r="TCH336" s="536">
        <f t="shared" si="5950"/>
        <v>0</v>
      </c>
      <c r="TCI336" s="537"/>
      <c r="TCJ336" s="538"/>
      <c r="TCK336" s="402"/>
      <c r="TCL336" s="2"/>
      <c r="TCM336" s="536">
        <f t="shared" ref="TCM336:TCP336" si="5951">SUM(TCM334:TCM335)</f>
        <v>0</v>
      </c>
      <c r="TCN336" s="539">
        <f t="shared" si="5951"/>
        <v>0</v>
      </c>
      <c r="TCO336" s="536">
        <f t="shared" si="5951"/>
        <v>0</v>
      </c>
      <c r="TCP336" s="536">
        <f t="shared" si="5951"/>
        <v>0</v>
      </c>
      <c r="TCQ336" s="537"/>
      <c r="TCR336" s="538"/>
      <c r="TCS336" s="402"/>
      <c r="TCT336" s="2"/>
      <c r="TCU336" s="536">
        <f t="shared" ref="TCU336:TCX336" si="5952">SUM(TCU334:TCU335)</f>
        <v>0</v>
      </c>
      <c r="TCV336" s="539">
        <f t="shared" si="5952"/>
        <v>0</v>
      </c>
      <c r="TCW336" s="536">
        <f t="shared" si="5952"/>
        <v>0</v>
      </c>
      <c r="TCX336" s="536">
        <f t="shared" si="5952"/>
        <v>0</v>
      </c>
      <c r="TCY336" s="537"/>
      <c r="TCZ336" s="538"/>
      <c r="TDA336" s="402"/>
      <c r="TDB336" s="2"/>
      <c r="TDC336" s="536">
        <f t="shared" ref="TDC336:TDF336" si="5953">SUM(TDC334:TDC335)</f>
        <v>0</v>
      </c>
      <c r="TDD336" s="539">
        <f t="shared" si="5953"/>
        <v>0</v>
      </c>
      <c r="TDE336" s="536">
        <f t="shared" si="5953"/>
        <v>0</v>
      </c>
      <c r="TDF336" s="536">
        <f t="shared" si="5953"/>
        <v>0</v>
      </c>
      <c r="TDG336" s="537"/>
      <c r="TDH336" s="538"/>
      <c r="TDI336" s="402"/>
      <c r="TDJ336" s="2"/>
      <c r="TDK336" s="536">
        <f t="shared" ref="TDK336:TDN336" si="5954">SUM(TDK334:TDK335)</f>
        <v>0</v>
      </c>
      <c r="TDL336" s="539">
        <f t="shared" si="5954"/>
        <v>0</v>
      </c>
      <c r="TDM336" s="536">
        <f t="shared" si="5954"/>
        <v>0</v>
      </c>
      <c r="TDN336" s="536">
        <f t="shared" si="5954"/>
        <v>0</v>
      </c>
      <c r="TDO336" s="537"/>
      <c r="TDP336" s="538"/>
      <c r="TDQ336" s="402"/>
      <c r="TDR336" s="2"/>
      <c r="TDS336" s="536">
        <f t="shared" ref="TDS336:TDV336" si="5955">SUM(TDS334:TDS335)</f>
        <v>0</v>
      </c>
      <c r="TDT336" s="539">
        <f t="shared" si="5955"/>
        <v>0</v>
      </c>
      <c r="TDU336" s="536">
        <f t="shared" si="5955"/>
        <v>0</v>
      </c>
      <c r="TDV336" s="536">
        <f t="shared" si="5955"/>
        <v>0</v>
      </c>
      <c r="TDW336" s="537"/>
      <c r="TDX336" s="538"/>
      <c r="TDY336" s="402"/>
      <c r="TDZ336" s="2"/>
      <c r="TEA336" s="536">
        <f t="shared" ref="TEA336:TED336" si="5956">SUM(TEA334:TEA335)</f>
        <v>0</v>
      </c>
      <c r="TEB336" s="539">
        <f t="shared" si="5956"/>
        <v>0</v>
      </c>
      <c r="TEC336" s="536">
        <f t="shared" si="5956"/>
        <v>0</v>
      </c>
      <c r="TED336" s="536">
        <f t="shared" si="5956"/>
        <v>0</v>
      </c>
      <c r="TEE336" s="537"/>
      <c r="TEF336" s="538"/>
      <c r="TEG336" s="402"/>
      <c r="TEH336" s="2"/>
      <c r="TEI336" s="536">
        <f t="shared" ref="TEI336:TEL336" si="5957">SUM(TEI334:TEI335)</f>
        <v>0</v>
      </c>
      <c r="TEJ336" s="539">
        <f t="shared" si="5957"/>
        <v>0</v>
      </c>
      <c r="TEK336" s="536">
        <f t="shared" si="5957"/>
        <v>0</v>
      </c>
      <c r="TEL336" s="536">
        <f t="shared" si="5957"/>
        <v>0</v>
      </c>
      <c r="TEM336" s="537"/>
      <c r="TEN336" s="538"/>
      <c r="TEO336" s="402"/>
      <c r="TEP336" s="2"/>
      <c r="TEQ336" s="536">
        <f t="shared" ref="TEQ336:TET336" si="5958">SUM(TEQ334:TEQ335)</f>
        <v>0</v>
      </c>
      <c r="TER336" s="539">
        <f t="shared" si="5958"/>
        <v>0</v>
      </c>
      <c r="TES336" s="536">
        <f t="shared" si="5958"/>
        <v>0</v>
      </c>
      <c r="TET336" s="536">
        <f t="shared" si="5958"/>
        <v>0</v>
      </c>
      <c r="TEU336" s="537"/>
      <c r="TEV336" s="538"/>
      <c r="TEW336" s="402"/>
      <c r="TEX336" s="2"/>
      <c r="TEY336" s="536">
        <f t="shared" ref="TEY336:TFB336" si="5959">SUM(TEY334:TEY335)</f>
        <v>0</v>
      </c>
      <c r="TEZ336" s="539">
        <f t="shared" si="5959"/>
        <v>0</v>
      </c>
      <c r="TFA336" s="536">
        <f t="shared" si="5959"/>
        <v>0</v>
      </c>
      <c r="TFB336" s="536">
        <f t="shared" si="5959"/>
        <v>0</v>
      </c>
      <c r="TFC336" s="537"/>
      <c r="TFD336" s="538"/>
      <c r="TFE336" s="402"/>
      <c r="TFF336" s="2"/>
      <c r="TFG336" s="536">
        <f t="shared" ref="TFG336:TFJ336" si="5960">SUM(TFG334:TFG335)</f>
        <v>0</v>
      </c>
      <c r="TFH336" s="539">
        <f t="shared" si="5960"/>
        <v>0</v>
      </c>
      <c r="TFI336" s="536">
        <f t="shared" si="5960"/>
        <v>0</v>
      </c>
      <c r="TFJ336" s="536">
        <f t="shared" si="5960"/>
        <v>0</v>
      </c>
      <c r="TFK336" s="537"/>
      <c r="TFL336" s="538"/>
      <c r="TFM336" s="402"/>
      <c r="TFN336" s="2"/>
      <c r="TFO336" s="536">
        <f t="shared" ref="TFO336:TFR336" si="5961">SUM(TFO334:TFO335)</f>
        <v>0</v>
      </c>
      <c r="TFP336" s="539">
        <f t="shared" si="5961"/>
        <v>0</v>
      </c>
      <c r="TFQ336" s="536">
        <f t="shared" si="5961"/>
        <v>0</v>
      </c>
      <c r="TFR336" s="536">
        <f t="shared" si="5961"/>
        <v>0</v>
      </c>
      <c r="TFS336" s="537"/>
      <c r="TFT336" s="538"/>
      <c r="TFU336" s="402"/>
      <c r="TFV336" s="2"/>
      <c r="TFW336" s="536">
        <f t="shared" ref="TFW336:TFZ336" si="5962">SUM(TFW334:TFW335)</f>
        <v>0</v>
      </c>
      <c r="TFX336" s="539">
        <f t="shared" si="5962"/>
        <v>0</v>
      </c>
      <c r="TFY336" s="536">
        <f t="shared" si="5962"/>
        <v>0</v>
      </c>
      <c r="TFZ336" s="536">
        <f t="shared" si="5962"/>
        <v>0</v>
      </c>
      <c r="TGA336" s="537"/>
      <c r="TGB336" s="538"/>
      <c r="TGC336" s="402"/>
      <c r="TGD336" s="2"/>
      <c r="TGE336" s="536">
        <f t="shared" ref="TGE336:TGH336" si="5963">SUM(TGE334:TGE335)</f>
        <v>0</v>
      </c>
      <c r="TGF336" s="539">
        <f t="shared" si="5963"/>
        <v>0</v>
      </c>
      <c r="TGG336" s="536">
        <f t="shared" si="5963"/>
        <v>0</v>
      </c>
      <c r="TGH336" s="536">
        <f t="shared" si="5963"/>
        <v>0</v>
      </c>
      <c r="TGI336" s="537"/>
      <c r="TGJ336" s="538"/>
      <c r="TGK336" s="402"/>
      <c r="TGL336" s="2"/>
      <c r="TGM336" s="536">
        <f t="shared" ref="TGM336:TGP336" si="5964">SUM(TGM334:TGM335)</f>
        <v>0</v>
      </c>
      <c r="TGN336" s="539">
        <f t="shared" si="5964"/>
        <v>0</v>
      </c>
      <c r="TGO336" s="536">
        <f t="shared" si="5964"/>
        <v>0</v>
      </c>
      <c r="TGP336" s="536">
        <f t="shared" si="5964"/>
        <v>0</v>
      </c>
      <c r="TGQ336" s="537"/>
      <c r="TGR336" s="538"/>
      <c r="TGS336" s="402"/>
      <c r="TGT336" s="2"/>
      <c r="TGU336" s="536">
        <f t="shared" ref="TGU336:TGX336" si="5965">SUM(TGU334:TGU335)</f>
        <v>0</v>
      </c>
      <c r="TGV336" s="539">
        <f t="shared" si="5965"/>
        <v>0</v>
      </c>
      <c r="TGW336" s="536">
        <f t="shared" si="5965"/>
        <v>0</v>
      </c>
      <c r="TGX336" s="536">
        <f t="shared" si="5965"/>
        <v>0</v>
      </c>
      <c r="TGY336" s="537"/>
      <c r="TGZ336" s="538"/>
      <c r="THA336" s="402"/>
      <c r="THB336" s="2"/>
      <c r="THC336" s="536">
        <f t="shared" ref="THC336:THF336" si="5966">SUM(THC334:THC335)</f>
        <v>0</v>
      </c>
      <c r="THD336" s="539">
        <f t="shared" si="5966"/>
        <v>0</v>
      </c>
      <c r="THE336" s="536">
        <f t="shared" si="5966"/>
        <v>0</v>
      </c>
      <c r="THF336" s="536">
        <f t="shared" si="5966"/>
        <v>0</v>
      </c>
      <c r="THG336" s="537"/>
      <c r="THH336" s="538"/>
      <c r="THI336" s="402"/>
      <c r="THJ336" s="2"/>
      <c r="THK336" s="536">
        <f t="shared" ref="THK336:THN336" si="5967">SUM(THK334:THK335)</f>
        <v>0</v>
      </c>
      <c r="THL336" s="539">
        <f t="shared" si="5967"/>
        <v>0</v>
      </c>
      <c r="THM336" s="536">
        <f t="shared" si="5967"/>
        <v>0</v>
      </c>
      <c r="THN336" s="536">
        <f t="shared" si="5967"/>
        <v>0</v>
      </c>
      <c r="THO336" s="537"/>
      <c r="THP336" s="538"/>
      <c r="THQ336" s="402"/>
      <c r="THR336" s="2"/>
      <c r="THS336" s="536">
        <f t="shared" ref="THS336:THV336" si="5968">SUM(THS334:THS335)</f>
        <v>0</v>
      </c>
      <c r="THT336" s="539">
        <f t="shared" si="5968"/>
        <v>0</v>
      </c>
      <c r="THU336" s="536">
        <f t="shared" si="5968"/>
        <v>0</v>
      </c>
      <c r="THV336" s="536">
        <f t="shared" si="5968"/>
        <v>0</v>
      </c>
      <c r="THW336" s="537"/>
      <c r="THX336" s="538"/>
      <c r="THY336" s="402"/>
      <c r="THZ336" s="2"/>
      <c r="TIA336" s="536">
        <f t="shared" ref="TIA336:TID336" si="5969">SUM(TIA334:TIA335)</f>
        <v>0</v>
      </c>
      <c r="TIB336" s="539">
        <f t="shared" si="5969"/>
        <v>0</v>
      </c>
      <c r="TIC336" s="536">
        <f t="shared" si="5969"/>
        <v>0</v>
      </c>
      <c r="TID336" s="536">
        <f t="shared" si="5969"/>
        <v>0</v>
      </c>
      <c r="TIE336" s="537"/>
      <c r="TIF336" s="538"/>
      <c r="TIG336" s="402"/>
      <c r="TIH336" s="2"/>
      <c r="TII336" s="536">
        <f t="shared" ref="TII336:TIL336" si="5970">SUM(TII334:TII335)</f>
        <v>0</v>
      </c>
      <c r="TIJ336" s="539">
        <f t="shared" si="5970"/>
        <v>0</v>
      </c>
      <c r="TIK336" s="536">
        <f t="shared" si="5970"/>
        <v>0</v>
      </c>
      <c r="TIL336" s="536">
        <f t="shared" si="5970"/>
        <v>0</v>
      </c>
      <c r="TIM336" s="537"/>
      <c r="TIN336" s="538"/>
      <c r="TIO336" s="402"/>
      <c r="TIP336" s="2"/>
      <c r="TIQ336" s="536">
        <f t="shared" ref="TIQ336:TIT336" si="5971">SUM(TIQ334:TIQ335)</f>
        <v>0</v>
      </c>
      <c r="TIR336" s="539">
        <f t="shared" si="5971"/>
        <v>0</v>
      </c>
      <c r="TIS336" s="536">
        <f t="shared" si="5971"/>
        <v>0</v>
      </c>
      <c r="TIT336" s="536">
        <f t="shared" si="5971"/>
        <v>0</v>
      </c>
      <c r="TIU336" s="537"/>
      <c r="TIV336" s="538"/>
      <c r="TIW336" s="402"/>
      <c r="TIX336" s="2"/>
      <c r="TIY336" s="536">
        <f t="shared" ref="TIY336:TJB336" si="5972">SUM(TIY334:TIY335)</f>
        <v>0</v>
      </c>
      <c r="TIZ336" s="539">
        <f t="shared" si="5972"/>
        <v>0</v>
      </c>
      <c r="TJA336" s="536">
        <f t="shared" si="5972"/>
        <v>0</v>
      </c>
      <c r="TJB336" s="536">
        <f t="shared" si="5972"/>
        <v>0</v>
      </c>
      <c r="TJC336" s="537"/>
      <c r="TJD336" s="538"/>
      <c r="TJE336" s="402"/>
      <c r="TJF336" s="2"/>
      <c r="TJG336" s="536">
        <f t="shared" ref="TJG336:TJJ336" si="5973">SUM(TJG334:TJG335)</f>
        <v>0</v>
      </c>
      <c r="TJH336" s="539">
        <f t="shared" si="5973"/>
        <v>0</v>
      </c>
      <c r="TJI336" s="536">
        <f t="shared" si="5973"/>
        <v>0</v>
      </c>
      <c r="TJJ336" s="536">
        <f t="shared" si="5973"/>
        <v>0</v>
      </c>
      <c r="TJK336" s="537"/>
      <c r="TJL336" s="538"/>
      <c r="TJM336" s="402"/>
      <c r="TJN336" s="2"/>
      <c r="TJO336" s="536">
        <f t="shared" ref="TJO336:TJR336" si="5974">SUM(TJO334:TJO335)</f>
        <v>0</v>
      </c>
      <c r="TJP336" s="539">
        <f t="shared" si="5974"/>
        <v>0</v>
      </c>
      <c r="TJQ336" s="536">
        <f t="shared" si="5974"/>
        <v>0</v>
      </c>
      <c r="TJR336" s="536">
        <f t="shared" si="5974"/>
        <v>0</v>
      </c>
      <c r="TJS336" s="537"/>
      <c r="TJT336" s="538"/>
      <c r="TJU336" s="402"/>
      <c r="TJV336" s="2"/>
      <c r="TJW336" s="536">
        <f t="shared" ref="TJW336:TJZ336" si="5975">SUM(TJW334:TJW335)</f>
        <v>0</v>
      </c>
      <c r="TJX336" s="539">
        <f t="shared" si="5975"/>
        <v>0</v>
      </c>
      <c r="TJY336" s="536">
        <f t="shared" si="5975"/>
        <v>0</v>
      </c>
      <c r="TJZ336" s="536">
        <f t="shared" si="5975"/>
        <v>0</v>
      </c>
      <c r="TKA336" s="537"/>
      <c r="TKB336" s="538"/>
      <c r="TKC336" s="402"/>
      <c r="TKD336" s="2"/>
      <c r="TKE336" s="536">
        <f t="shared" ref="TKE336:TKH336" si="5976">SUM(TKE334:TKE335)</f>
        <v>0</v>
      </c>
      <c r="TKF336" s="539">
        <f t="shared" si="5976"/>
        <v>0</v>
      </c>
      <c r="TKG336" s="536">
        <f t="shared" si="5976"/>
        <v>0</v>
      </c>
      <c r="TKH336" s="536">
        <f t="shared" si="5976"/>
        <v>0</v>
      </c>
      <c r="TKI336" s="537"/>
      <c r="TKJ336" s="538"/>
      <c r="TKK336" s="402"/>
      <c r="TKL336" s="2"/>
      <c r="TKM336" s="536">
        <f t="shared" ref="TKM336:TKP336" si="5977">SUM(TKM334:TKM335)</f>
        <v>0</v>
      </c>
      <c r="TKN336" s="539">
        <f t="shared" si="5977"/>
        <v>0</v>
      </c>
      <c r="TKO336" s="536">
        <f t="shared" si="5977"/>
        <v>0</v>
      </c>
      <c r="TKP336" s="536">
        <f t="shared" si="5977"/>
        <v>0</v>
      </c>
      <c r="TKQ336" s="537"/>
      <c r="TKR336" s="538"/>
      <c r="TKS336" s="402"/>
      <c r="TKT336" s="2"/>
      <c r="TKU336" s="536">
        <f t="shared" ref="TKU336:TKX336" si="5978">SUM(TKU334:TKU335)</f>
        <v>0</v>
      </c>
      <c r="TKV336" s="539">
        <f t="shared" si="5978"/>
        <v>0</v>
      </c>
      <c r="TKW336" s="536">
        <f t="shared" si="5978"/>
        <v>0</v>
      </c>
      <c r="TKX336" s="536">
        <f t="shared" si="5978"/>
        <v>0</v>
      </c>
      <c r="TKY336" s="537"/>
      <c r="TKZ336" s="538"/>
      <c r="TLA336" s="402"/>
      <c r="TLB336" s="2"/>
      <c r="TLC336" s="536">
        <f t="shared" ref="TLC336:TLF336" si="5979">SUM(TLC334:TLC335)</f>
        <v>0</v>
      </c>
      <c r="TLD336" s="539">
        <f t="shared" si="5979"/>
        <v>0</v>
      </c>
      <c r="TLE336" s="536">
        <f t="shared" si="5979"/>
        <v>0</v>
      </c>
      <c r="TLF336" s="536">
        <f t="shared" si="5979"/>
        <v>0</v>
      </c>
      <c r="TLG336" s="537"/>
      <c r="TLH336" s="538"/>
      <c r="TLI336" s="402"/>
      <c r="TLJ336" s="2"/>
      <c r="TLK336" s="536">
        <f t="shared" ref="TLK336:TLN336" si="5980">SUM(TLK334:TLK335)</f>
        <v>0</v>
      </c>
      <c r="TLL336" s="539">
        <f t="shared" si="5980"/>
        <v>0</v>
      </c>
      <c r="TLM336" s="536">
        <f t="shared" si="5980"/>
        <v>0</v>
      </c>
      <c r="TLN336" s="536">
        <f t="shared" si="5980"/>
        <v>0</v>
      </c>
      <c r="TLO336" s="537"/>
      <c r="TLP336" s="538"/>
      <c r="TLQ336" s="402"/>
      <c r="TLR336" s="2"/>
      <c r="TLS336" s="536">
        <f t="shared" ref="TLS336:TLV336" si="5981">SUM(TLS334:TLS335)</f>
        <v>0</v>
      </c>
      <c r="TLT336" s="539">
        <f t="shared" si="5981"/>
        <v>0</v>
      </c>
      <c r="TLU336" s="536">
        <f t="shared" si="5981"/>
        <v>0</v>
      </c>
      <c r="TLV336" s="536">
        <f t="shared" si="5981"/>
        <v>0</v>
      </c>
      <c r="TLW336" s="537"/>
      <c r="TLX336" s="538"/>
      <c r="TLY336" s="402"/>
      <c r="TLZ336" s="2"/>
      <c r="TMA336" s="536">
        <f t="shared" ref="TMA336:TMD336" si="5982">SUM(TMA334:TMA335)</f>
        <v>0</v>
      </c>
      <c r="TMB336" s="539">
        <f t="shared" si="5982"/>
        <v>0</v>
      </c>
      <c r="TMC336" s="536">
        <f t="shared" si="5982"/>
        <v>0</v>
      </c>
      <c r="TMD336" s="536">
        <f t="shared" si="5982"/>
        <v>0</v>
      </c>
      <c r="TME336" s="537"/>
      <c r="TMF336" s="538"/>
      <c r="TMG336" s="402"/>
      <c r="TMH336" s="2"/>
      <c r="TMI336" s="536">
        <f t="shared" ref="TMI336:TML336" si="5983">SUM(TMI334:TMI335)</f>
        <v>0</v>
      </c>
      <c r="TMJ336" s="539">
        <f t="shared" si="5983"/>
        <v>0</v>
      </c>
      <c r="TMK336" s="536">
        <f t="shared" si="5983"/>
        <v>0</v>
      </c>
      <c r="TML336" s="536">
        <f t="shared" si="5983"/>
        <v>0</v>
      </c>
      <c r="TMM336" s="537"/>
      <c r="TMN336" s="538"/>
      <c r="TMO336" s="402"/>
      <c r="TMP336" s="2"/>
      <c r="TMQ336" s="536">
        <f t="shared" ref="TMQ336:TMT336" si="5984">SUM(TMQ334:TMQ335)</f>
        <v>0</v>
      </c>
      <c r="TMR336" s="539">
        <f t="shared" si="5984"/>
        <v>0</v>
      </c>
      <c r="TMS336" s="536">
        <f t="shared" si="5984"/>
        <v>0</v>
      </c>
      <c r="TMT336" s="536">
        <f t="shared" si="5984"/>
        <v>0</v>
      </c>
      <c r="TMU336" s="537"/>
      <c r="TMV336" s="538"/>
      <c r="TMW336" s="402"/>
      <c r="TMX336" s="2"/>
      <c r="TMY336" s="536">
        <f t="shared" ref="TMY336:TNB336" si="5985">SUM(TMY334:TMY335)</f>
        <v>0</v>
      </c>
      <c r="TMZ336" s="539">
        <f t="shared" si="5985"/>
        <v>0</v>
      </c>
      <c r="TNA336" s="536">
        <f t="shared" si="5985"/>
        <v>0</v>
      </c>
      <c r="TNB336" s="536">
        <f t="shared" si="5985"/>
        <v>0</v>
      </c>
      <c r="TNC336" s="537"/>
      <c r="TND336" s="538"/>
      <c r="TNE336" s="402"/>
      <c r="TNF336" s="2"/>
      <c r="TNG336" s="536">
        <f t="shared" ref="TNG336:TNJ336" si="5986">SUM(TNG334:TNG335)</f>
        <v>0</v>
      </c>
      <c r="TNH336" s="539">
        <f t="shared" si="5986"/>
        <v>0</v>
      </c>
      <c r="TNI336" s="536">
        <f t="shared" si="5986"/>
        <v>0</v>
      </c>
      <c r="TNJ336" s="536">
        <f t="shared" si="5986"/>
        <v>0</v>
      </c>
      <c r="TNK336" s="537"/>
      <c r="TNL336" s="538"/>
      <c r="TNM336" s="402"/>
      <c r="TNN336" s="2"/>
      <c r="TNO336" s="536">
        <f t="shared" ref="TNO336:TNR336" si="5987">SUM(TNO334:TNO335)</f>
        <v>0</v>
      </c>
      <c r="TNP336" s="539">
        <f t="shared" si="5987"/>
        <v>0</v>
      </c>
      <c r="TNQ336" s="536">
        <f t="shared" si="5987"/>
        <v>0</v>
      </c>
      <c r="TNR336" s="536">
        <f t="shared" si="5987"/>
        <v>0</v>
      </c>
      <c r="TNS336" s="537"/>
      <c r="TNT336" s="538"/>
      <c r="TNU336" s="402"/>
      <c r="TNV336" s="2"/>
      <c r="TNW336" s="536">
        <f t="shared" ref="TNW336:TNZ336" si="5988">SUM(TNW334:TNW335)</f>
        <v>0</v>
      </c>
      <c r="TNX336" s="539">
        <f t="shared" si="5988"/>
        <v>0</v>
      </c>
      <c r="TNY336" s="536">
        <f t="shared" si="5988"/>
        <v>0</v>
      </c>
      <c r="TNZ336" s="536">
        <f t="shared" si="5988"/>
        <v>0</v>
      </c>
      <c r="TOA336" s="537"/>
      <c r="TOB336" s="538"/>
      <c r="TOC336" s="402"/>
      <c r="TOD336" s="2"/>
      <c r="TOE336" s="536">
        <f t="shared" ref="TOE336:TOH336" si="5989">SUM(TOE334:TOE335)</f>
        <v>0</v>
      </c>
      <c r="TOF336" s="539">
        <f t="shared" si="5989"/>
        <v>0</v>
      </c>
      <c r="TOG336" s="536">
        <f t="shared" si="5989"/>
        <v>0</v>
      </c>
      <c r="TOH336" s="536">
        <f t="shared" si="5989"/>
        <v>0</v>
      </c>
      <c r="TOI336" s="537"/>
      <c r="TOJ336" s="538"/>
      <c r="TOK336" s="402"/>
      <c r="TOL336" s="2"/>
      <c r="TOM336" s="536">
        <f t="shared" ref="TOM336:TOP336" si="5990">SUM(TOM334:TOM335)</f>
        <v>0</v>
      </c>
      <c r="TON336" s="539">
        <f t="shared" si="5990"/>
        <v>0</v>
      </c>
      <c r="TOO336" s="536">
        <f t="shared" si="5990"/>
        <v>0</v>
      </c>
      <c r="TOP336" s="536">
        <f t="shared" si="5990"/>
        <v>0</v>
      </c>
      <c r="TOQ336" s="537"/>
      <c r="TOR336" s="538"/>
      <c r="TOS336" s="402"/>
      <c r="TOT336" s="2"/>
      <c r="TOU336" s="536">
        <f t="shared" ref="TOU336:TOX336" si="5991">SUM(TOU334:TOU335)</f>
        <v>0</v>
      </c>
      <c r="TOV336" s="539">
        <f t="shared" si="5991"/>
        <v>0</v>
      </c>
      <c r="TOW336" s="536">
        <f t="shared" si="5991"/>
        <v>0</v>
      </c>
      <c r="TOX336" s="536">
        <f t="shared" si="5991"/>
        <v>0</v>
      </c>
      <c r="TOY336" s="537"/>
      <c r="TOZ336" s="538"/>
      <c r="TPA336" s="402"/>
      <c r="TPB336" s="2"/>
      <c r="TPC336" s="536">
        <f t="shared" ref="TPC336:TPF336" si="5992">SUM(TPC334:TPC335)</f>
        <v>0</v>
      </c>
      <c r="TPD336" s="539">
        <f t="shared" si="5992"/>
        <v>0</v>
      </c>
      <c r="TPE336" s="536">
        <f t="shared" si="5992"/>
        <v>0</v>
      </c>
      <c r="TPF336" s="536">
        <f t="shared" si="5992"/>
        <v>0</v>
      </c>
      <c r="TPG336" s="537"/>
      <c r="TPH336" s="538"/>
      <c r="TPI336" s="402"/>
      <c r="TPJ336" s="2"/>
      <c r="TPK336" s="536">
        <f t="shared" ref="TPK336:TPN336" si="5993">SUM(TPK334:TPK335)</f>
        <v>0</v>
      </c>
      <c r="TPL336" s="539">
        <f t="shared" si="5993"/>
        <v>0</v>
      </c>
      <c r="TPM336" s="536">
        <f t="shared" si="5993"/>
        <v>0</v>
      </c>
      <c r="TPN336" s="536">
        <f t="shared" si="5993"/>
        <v>0</v>
      </c>
      <c r="TPO336" s="537"/>
      <c r="TPP336" s="538"/>
      <c r="TPQ336" s="402"/>
      <c r="TPR336" s="2"/>
      <c r="TPS336" s="536">
        <f t="shared" ref="TPS336:TPV336" si="5994">SUM(TPS334:TPS335)</f>
        <v>0</v>
      </c>
      <c r="TPT336" s="539">
        <f t="shared" si="5994"/>
        <v>0</v>
      </c>
      <c r="TPU336" s="536">
        <f t="shared" si="5994"/>
        <v>0</v>
      </c>
      <c r="TPV336" s="536">
        <f t="shared" si="5994"/>
        <v>0</v>
      </c>
      <c r="TPW336" s="537"/>
      <c r="TPX336" s="538"/>
      <c r="TPY336" s="402"/>
      <c r="TPZ336" s="2"/>
      <c r="TQA336" s="536">
        <f t="shared" ref="TQA336:TQD336" si="5995">SUM(TQA334:TQA335)</f>
        <v>0</v>
      </c>
      <c r="TQB336" s="539">
        <f t="shared" si="5995"/>
        <v>0</v>
      </c>
      <c r="TQC336" s="536">
        <f t="shared" si="5995"/>
        <v>0</v>
      </c>
      <c r="TQD336" s="536">
        <f t="shared" si="5995"/>
        <v>0</v>
      </c>
      <c r="TQE336" s="537"/>
      <c r="TQF336" s="538"/>
      <c r="TQG336" s="402"/>
      <c r="TQH336" s="2"/>
      <c r="TQI336" s="536">
        <f t="shared" ref="TQI336:TQL336" si="5996">SUM(TQI334:TQI335)</f>
        <v>0</v>
      </c>
      <c r="TQJ336" s="539">
        <f t="shared" si="5996"/>
        <v>0</v>
      </c>
      <c r="TQK336" s="536">
        <f t="shared" si="5996"/>
        <v>0</v>
      </c>
      <c r="TQL336" s="536">
        <f t="shared" si="5996"/>
        <v>0</v>
      </c>
      <c r="TQM336" s="537"/>
      <c r="TQN336" s="538"/>
      <c r="TQO336" s="402"/>
      <c r="TQP336" s="2"/>
      <c r="TQQ336" s="536">
        <f t="shared" ref="TQQ336:TQT336" si="5997">SUM(TQQ334:TQQ335)</f>
        <v>0</v>
      </c>
      <c r="TQR336" s="539">
        <f t="shared" si="5997"/>
        <v>0</v>
      </c>
      <c r="TQS336" s="536">
        <f t="shared" si="5997"/>
        <v>0</v>
      </c>
      <c r="TQT336" s="536">
        <f t="shared" si="5997"/>
        <v>0</v>
      </c>
      <c r="TQU336" s="537"/>
      <c r="TQV336" s="538"/>
      <c r="TQW336" s="402"/>
      <c r="TQX336" s="2"/>
      <c r="TQY336" s="536">
        <f t="shared" ref="TQY336:TRB336" si="5998">SUM(TQY334:TQY335)</f>
        <v>0</v>
      </c>
      <c r="TQZ336" s="539">
        <f t="shared" si="5998"/>
        <v>0</v>
      </c>
      <c r="TRA336" s="536">
        <f t="shared" si="5998"/>
        <v>0</v>
      </c>
      <c r="TRB336" s="536">
        <f t="shared" si="5998"/>
        <v>0</v>
      </c>
      <c r="TRC336" s="537"/>
      <c r="TRD336" s="538"/>
      <c r="TRE336" s="402"/>
      <c r="TRF336" s="2"/>
      <c r="TRG336" s="536">
        <f t="shared" ref="TRG336:TRJ336" si="5999">SUM(TRG334:TRG335)</f>
        <v>0</v>
      </c>
      <c r="TRH336" s="539">
        <f t="shared" si="5999"/>
        <v>0</v>
      </c>
      <c r="TRI336" s="536">
        <f t="shared" si="5999"/>
        <v>0</v>
      </c>
      <c r="TRJ336" s="536">
        <f t="shared" si="5999"/>
        <v>0</v>
      </c>
      <c r="TRK336" s="537"/>
      <c r="TRL336" s="538"/>
      <c r="TRM336" s="402"/>
      <c r="TRN336" s="2"/>
      <c r="TRO336" s="536">
        <f t="shared" ref="TRO336:TRR336" si="6000">SUM(TRO334:TRO335)</f>
        <v>0</v>
      </c>
      <c r="TRP336" s="539">
        <f t="shared" si="6000"/>
        <v>0</v>
      </c>
      <c r="TRQ336" s="536">
        <f t="shared" si="6000"/>
        <v>0</v>
      </c>
      <c r="TRR336" s="536">
        <f t="shared" si="6000"/>
        <v>0</v>
      </c>
      <c r="TRS336" s="537"/>
      <c r="TRT336" s="538"/>
      <c r="TRU336" s="402"/>
      <c r="TRV336" s="2"/>
      <c r="TRW336" s="536">
        <f t="shared" ref="TRW336:TRZ336" si="6001">SUM(TRW334:TRW335)</f>
        <v>0</v>
      </c>
      <c r="TRX336" s="539">
        <f t="shared" si="6001"/>
        <v>0</v>
      </c>
      <c r="TRY336" s="536">
        <f t="shared" si="6001"/>
        <v>0</v>
      </c>
      <c r="TRZ336" s="536">
        <f t="shared" si="6001"/>
        <v>0</v>
      </c>
      <c r="TSA336" s="537"/>
      <c r="TSB336" s="538"/>
      <c r="TSC336" s="402"/>
      <c r="TSD336" s="2"/>
      <c r="TSE336" s="536">
        <f t="shared" ref="TSE336:TSH336" si="6002">SUM(TSE334:TSE335)</f>
        <v>0</v>
      </c>
      <c r="TSF336" s="539">
        <f t="shared" si="6002"/>
        <v>0</v>
      </c>
      <c r="TSG336" s="536">
        <f t="shared" si="6002"/>
        <v>0</v>
      </c>
      <c r="TSH336" s="536">
        <f t="shared" si="6002"/>
        <v>0</v>
      </c>
      <c r="TSI336" s="537"/>
      <c r="TSJ336" s="538"/>
      <c r="TSK336" s="402"/>
      <c r="TSL336" s="2"/>
      <c r="TSM336" s="536">
        <f t="shared" ref="TSM336:TSP336" si="6003">SUM(TSM334:TSM335)</f>
        <v>0</v>
      </c>
      <c r="TSN336" s="539">
        <f t="shared" si="6003"/>
        <v>0</v>
      </c>
      <c r="TSO336" s="536">
        <f t="shared" si="6003"/>
        <v>0</v>
      </c>
      <c r="TSP336" s="536">
        <f t="shared" si="6003"/>
        <v>0</v>
      </c>
      <c r="TSQ336" s="537"/>
      <c r="TSR336" s="538"/>
      <c r="TSS336" s="402"/>
      <c r="TST336" s="2"/>
      <c r="TSU336" s="536">
        <f t="shared" ref="TSU336:TSX336" si="6004">SUM(TSU334:TSU335)</f>
        <v>0</v>
      </c>
      <c r="TSV336" s="539">
        <f t="shared" si="6004"/>
        <v>0</v>
      </c>
      <c r="TSW336" s="536">
        <f t="shared" si="6004"/>
        <v>0</v>
      </c>
      <c r="TSX336" s="536">
        <f t="shared" si="6004"/>
        <v>0</v>
      </c>
      <c r="TSY336" s="537"/>
      <c r="TSZ336" s="538"/>
      <c r="TTA336" s="402"/>
      <c r="TTB336" s="2"/>
      <c r="TTC336" s="536">
        <f t="shared" ref="TTC336:TTF336" si="6005">SUM(TTC334:TTC335)</f>
        <v>0</v>
      </c>
      <c r="TTD336" s="539">
        <f t="shared" si="6005"/>
        <v>0</v>
      </c>
      <c r="TTE336" s="536">
        <f t="shared" si="6005"/>
        <v>0</v>
      </c>
      <c r="TTF336" s="536">
        <f t="shared" si="6005"/>
        <v>0</v>
      </c>
      <c r="TTG336" s="537"/>
      <c r="TTH336" s="538"/>
      <c r="TTI336" s="402"/>
      <c r="TTJ336" s="2"/>
      <c r="TTK336" s="536">
        <f t="shared" ref="TTK336:TTN336" si="6006">SUM(TTK334:TTK335)</f>
        <v>0</v>
      </c>
      <c r="TTL336" s="539">
        <f t="shared" si="6006"/>
        <v>0</v>
      </c>
      <c r="TTM336" s="536">
        <f t="shared" si="6006"/>
        <v>0</v>
      </c>
      <c r="TTN336" s="536">
        <f t="shared" si="6006"/>
        <v>0</v>
      </c>
      <c r="TTO336" s="537"/>
      <c r="TTP336" s="538"/>
      <c r="TTQ336" s="402"/>
      <c r="TTR336" s="2"/>
      <c r="TTS336" s="536">
        <f t="shared" ref="TTS336:TTV336" si="6007">SUM(TTS334:TTS335)</f>
        <v>0</v>
      </c>
      <c r="TTT336" s="539">
        <f t="shared" si="6007"/>
        <v>0</v>
      </c>
      <c r="TTU336" s="536">
        <f t="shared" si="6007"/>
        <v>0</v>
      </c>
      <c r="TTV336" s="536">
        <f t="shared" si="6007"/>
        <v>0</v>
      </c>
      <c r="TTW336" s="537"/>
      <c r="TTX336" s="538"/>
      <c r="TTY336" s="402"/>
      <c r="TTZ336" s="2"/>
      <c r="TUA336" s="536">
        <f t="shared" ref="TUA336:TUD336" si="6008">SUM(TUA334:TUA335)</f>
        <v>0</v>
      </c>
      <c r="TUB336" s="539">
        <f t="shared" si="6008"/>
        <v>0</v>
      </c>
      <c r="TUC336" s="536">
        <f t="shared" si="6008"/>
        <v>0</v>
      </c>
      <c r="TUD336" s="536">
        <f t="shared" si="6008"/>
        <v>0</v>
      </c>
      <c r="TUE336" s="537"/>
      <c r="TUF336" s="538"/>
      <c r="TUG336" s="402"/>
      <c r="TUH336" s="2"/>
      <c r="TUI336" s="536">
        <f t="shared" ref="TUI336:TUL336" si="6009">SUM(TUI334:TUI335)</f>
        <v>0</v>
      </c>
      <c r="TUJ336" s="539">
        <f t="shared" si="6009"/>
        <v>0</v>
      </c>
      <c r="TUK336" s="536">
        <f t="shared" si="6009"/>
        <v>0</v>
      </c>
      <c r="TUL336" s="536">
        <f t="shared" si="6009"/>
        <v>0</v>
      </c>
      <c r="TUM336" s="537"/>
      <c r="TUN336" s="538"/>
      <c r="TUO336" s="402"/>
      <c r="TUP336" s="2"/>
      <c r="TUQ336" s="536">
        <f t="shared" ref="TUQ336:TUT336" si="6010">SUM(TUQ334:TUQ335)</f>
        <v>0</v>
      </c>
      <c r="TUR336" s="539">
        <f t="shared" si="6010"/>
        <v>0</v>
      </c>
      <c r="TUS336" s="536">
        <f t="shared" si="6010"/>
        <v>0</v>
      </c>
      <c r="TUT336" s="536">
        <f t="shared" si="6010"/>
        <v>0</v>
      </c>
      <c r="TUU336" s="537"/>
      <c r="TUV336" s="538"/>
      <c r="TUW336" s="402"/>
      <c r="TUX336" s="2"/>
      <c r="TUY336" s="536">
        <f t="shared" ref="TUY336:TVB336" si="6011">SUM(TUY334:TUY335)</f>
        <v>0</v>
      </c>
      <c r="TUZ336" s="539">
        <f t="shared" si="6011"/>
        <v>0</v>
      </c>
      <c r="TVA336" s="536">
        <f t="shared" si="6011"/>
        <v>0</v>
      </c>
      <c r="TVB336" s="536">
        <f t="shared" si="6011"/>
        <v>0</v>
      </c>
      <c r="TVC336" s="537"/>
      <c r="TVD336" s="538"/>
      <c r="TVE336" s="402"/>
      <c r="TVF336" s="2"/>
      <c r="TVG336" s="536">
        <f t="shared" ref="TVG336:TVJ336" si="6012">SUM(TVG334:TVG335)</f>
        <v>0</v>
      </c>
      <c r="TVH336" s="539">
        <f t="shared" si="6012"/>
        <v>0</v>
      </c>
      <c r="TVI336" s="536">
        <f t="shared" si="6012"/>
        <v>0</v>
      </c>
      <c r="TVJ336" s="536">
        <f t="shared" si="6012"/>
        <v>0</v>
      </c>
      <c r="TVK336" s="537"/>
      <c r="TVL336" s="538"/>
      <c r="TVM336" s="402"/>
      <c r="TVN336" s="2"/>
      <c r="TVO336" s="536">
        <f t="shared" ref="TVO336:TVR336" si="6013">SUM(TVO334:TVO335)</f>
        <v>0</v>
      </c>
      <c r="TVP336" s="539">
        <f t="shared" si="6013"/>
        <v>0</v>
      </c>
      <c r="TVQ336" s="536">
        <f t="shared" si="6013"/>
        <v>0</v>
      </c>
      <c r="TVR336" s="536">
        <f t="shared" si="6013"/>
        <v>0</v>
      </c>
      <c r="TVS336" s="537"/>
      <c r="TVT336" s="538"/>
      <c r="TVU336" s="402"/>
      <c r="TVV336" s="2"/>
      <c r="TVW336" s="536">
        <f t="shared" ref="TVW336:TVZ336" si="6014">SUM(TVW334:TVW335)</f>
        <v>0</v>
      </c>
      <c r="TVX336" s="539">
        <f t="shared" si="6014"/>
        <v>0</v>
      </c>
      <c r="TVY336" s="536">
        <f t="shared" si="6014"/>
        <v>0</v>
      </c>
      <c r="TVZ336" s="536">
        <f t="shared" si="6014"/>
        <v>0</v>
      </c>
      <c r="TWA336" s="537"/>
      <c r="TWB336" s="538"/>
      <c r="TWC336" s="402"/>
      <c r="TWD336" s="2"/>
      <c r="TWE336" s="536">
        <f t="shared" ref="TWE336:TWH336" si="6015">SUM(TWE334:TWE335)</f>
        <v>0</v>
      </c>
      <c r="TWF336" s="539">
        <f t="shared" si="6015"/>
        <v>0</v>
      </c>
      <c r="TWG336" s="536">
        <f t="shared" si="6015"/>
        <v>0</v>
      </c>
      <c r="TWH336" s="536">
        <f t="shared" si="6015"/>
        <v>0</v>
      </c>
      <c r="TWI336" s="537"/>
      <c r="TWJ336" s="538"/>
      <c r="TWK336" s="402"/>
      <c r="TWL336" s="2"/>
      <c r="TWM336" s="536">
        <f t="shared" ref="TWM336:TWP336" si="6016">SUM(TWM334:TWM335)</f>
        <v>0</v>
      </c>
      <c r="TWN336" s="539">
        <f t="shared" si="6016"/>
        <v>0</v>
      </c>
      <c r="TWO336" s="536">
        <f t="shared" si="6016"/>
        <v>0</v>
      </c>
      <c r="TWP336" s="536">
        <f t="shared" si="6016"/>
        <v>0</v>
      </c>
      <c r="TWQ336" s="537"/>
      <c r="TWR336" s="538"/>
      <c r="TWS336" s="402"/>
      <c r="TWT336" s="2"/>
      <c r="TWU336" s="536">
        <f t="shared" ref="TWU336:TWX336" si="6017">SUM(TWU334:TWU335)</f>
        <v>0</v>
      </c>
      <c r="TWV336" s="539">
        <f t="shared" si="6017"/>
        <v>0</v>
      </c>
      <c r="TWW336" s="536">
        <f t="shared" si="6017"/>
        <v>0</v>
      </c>
      <c r="TWX336" s="536">
        <f t="shared" si="6017"/>
        <v>0</v>
      </c>
      <c r="TWY336" s="537"/>
      <c r="TWZ336" s="538"/>
      <c r="TXA336" s="402"/>
      <c r="TXB336" s="2"/>
      <c r="TXC336" s="536">
        <f t="shared" ref="TXC336:TXF336" si="6018">SUM(TXC334:TXC335)</f>
        <v>0</v>
      </c>
      <c r="TXD336" s="539">
        <f t="shared" si="6018"/>
        <v>0</v>
      </c>
      <c r="TXE336" s="536">
        <f t="shared" si="6018"/>
        <v>0</v>
      </c>
      <c r="TXF336" s="536">
        <f t="shared" si="6018"/>
        <v>0</v>
      </c>
      <c r="TXG336" s="537"/>
      <c r="TXH336" s="538"/>
      <c r="TXI336" s="402"/>
      <c r="TXJ336" s="2"/>
      <c r="TXK336" s="536">
        <f t="shared" ref="TXK336:TXN336" si="6019">SUM(TXK334:TXK335)</f>
        <v>0</v>
      </c>
      <c r="TXL336" s="539">
        <f t="shared" si="6019"/>
        <v>0</v>
      </c>
      <c r="TXM336" s="536">
        <f t="shared" si="6019"/>
        <v>0</v>
      </c>
      <c r="TXN336" s="536">
        <f t="shared" si="6019"/>
        <v>0</v>
      </c>
      <c r="TXO336" s="537"/>
      <c r="TXP336" s="538"/>
      <c r="TXQ336" s="402"/>
      <c r="TXR336" s="2"/>
      <c r="TXS336" s="536">
        <f t="shared" ref="TXS336:TXV336" si="6020">SUM(TXS334:TXS335)</f>
        <v>0</v>
      </c>
      <c r="TXT336" s="539">
        <f t="shared" si="6020"/>
        <v>0</v>
      </c>
      <c r="TXU336" s="536">
        <f t="shared" si="6020"/>
        <v>0</v>
      </c>
      <c r="TXV336" s="536">
        <f t="shared" si="6020"/>
        <v>0</v>
      </c>
      <c r="TXW336" s="537"/>
      <c r="TXX336" s="538"/>
      <c r="TXY336" s="402"/>
      <c r="TXZ336" s="2"/>
      <c r="TYA336" s="536">
        <f t="shared" ref="TYA336:TYD336" si="6021">SUM(TYA334:TYA335)</f>
        <v>0</v>
      </c>
      <c r="TYB336" s="539">
        <f t="shared" si="6021"/>
        <v>0</v>
      </c>
      <c r="TYC336" s="536">
        <f t="shared" si="6021"/>
        <v>0</v>
      </c>
      <c r="TYD336" s="536">
        <f t="shared" si="6021"/>
        <v>0</v>
      </c>
      <c r="TYE336" s="537"/>
      <c r="TYF336" s="538"/>
      <c r="TYG336" s="402"/>
      <c r="TYH336" s="2"/>
      <c r="TYI336" s="536">
        <f t="shared" ref="TYI336:TYL336" si="6022">SUM(TYI334:TYI335)</f>
        <v>0</v>
      </c>
      <c r="TYJ336" s="539">
        <f t="shared" si="6022"/>
        <v>0</v>
      </c>
      <c r="TYK336" s="536">
        <f t="shared" si="6022"/>
        <v>0</v>
      </c>
      <c r="TYL336" s="536">
        <f t="shared" si="6022"/>
        <v>0</v>
      </c>
      <c r="TYM336" s="537"/>
      <c r="TYN336" s="538"/>
      <c r="TYO336" s="402"/>
      <c r="TYP336" s="2"/>
      <c r="TYQ336" s="536">
        <f t="shared" ref="TYQ336:TYT336" si="6023">SUM(TYQ334:TYQ335)</f>
        <v>0</v>
      </c>
      <c r="TYR336" s="539">
        <f t="shared" si="6023"/>
        <v>0</v>
      </c>
      <c r="TYS336" s="536">
        <f t="shared" si="6023"/>
        <v>0</v>
      </c>
      <c r="TYT336" s="536">
        <f t="shared" si="6023"/>
        <v>0</v>
      </c>
      <c r="TYU336" s="537"/>
      <c r="TYV336" s="538"/>
      <c r="TYW336" s="402"/>
      <c r="TYX336" s="2"/>
      <c r="TYY336" s="536">
        <f t="shared" ref="TYY336:TZB336" si="6024">SUM(TYY334:TYY335)</f>
        <v>0</v>
      </c>
      <c r="TYZ336" s="539">
        <f t="shared" si="6024"/>
        <v>0</v>
      </c>
      <c r="TZA336" s="536">
        <f t="shared" si="6024"/>
        <v>0</v>
      </c>
      <c r="TZB336" s="536">
        <f t="shared" si="6024"/>
        <v>0</v>
      </c>
      <c r="TZC336" s="537"/>
      <c r="TZD336" s="538"/>
      <c r="TZE336" s="402"/>
      <c r="TZF336" s="2"/>
      <c r="TZG336" s="536">
        <f t="shared" ref="TZG336:TZJ336" si="6025">SUM(TZG334:TZG335)</f>
        <v>0</v>
      </c>
      <c r="TZH336" s="539">
        <f t="shared" si="6025"/>
        <v>0</v>
      </c>
      <c r="TZI336" s="536">
        <f t="shared" si="6025"/>
        <v>0</v>
      </c>
      <c r="TZJ336" s="536">
        <f t="shared" si="6025"/>
        <v>0</v>
      </c>
      <c r="TZK336" s="537"/>
      <c r="TZL336" s="538"/>
      <c r="TZM336" s="402"/>
      <c r="TZN336" s="2"/>
      <c r="TZO336" s="536">
        <f t="shared" ref="TZO336:TZR336" si="6026">SUM(TZO334:TZO335)</f>
        <v>0</v>
      </c>
      <c r="TZP336" s="539">
        <f t="shared" si="6026"/>
        <v>0</v>
      </c>
      <c r="TZQ336" s="536">
        <f t="shared" si="6026"/>
        <v>0</v>
      </c>
      <c r="TZR336" s="536">
        <f t="shared" si="6026"/>
        <v>0</v>
      </c>
      <c r="TZS336" s="537"/>
      <c r="TZT336" s="538"/>
      <c r="TZU336" s="402"/>
      <c r="TZV336" s="2"/>
      <c r="TZW336" s="536">
        <f t="shared" ref="TZW336:TZZ336" si="6027">SUM(TZW334:TZW335)</f>
        <v>0</v>
      </c>
      <c r="TZX336" s="539">
        <f t="shared" si="6027"/>
        <v>0</v>
      </c>
      <c r="TZY336" s="536">
        <f t="shared" si="6027"/>
        <v>0</v>
      </c>
      <c r="TZZ336" s="536">
        <f t="shared" si="6027"/>
        <v>0</v>
      </c>
      <c r="UAA336" s="537"/>
      <c r="UAB336" s="538"/>
      <c r="UAC336" s="402"/>
      <c r="UAD336" s="2"/>
      <c r="UAE336" s="536">
        <f t="shared" ref="UAE336:UAH336" si="6028">SUM(UAE334:UAE335)</f>
        <v>0</v>
      </c>
      <c r="UAF336" s="539">
        <f t="shared" si="6028"/>
        <v>0</v>
      </c>
      <c r="UAG336" s="536">
        <f t="shared" si="6028"/>
        <v>0</v>
      </c>
      <c r="UAH336" s="536">
        <f t="shared" si="6028"/>
        <v>0</v>
      </c>
      <c r="UAI336" s="537"/>
      <c r="UAJ336" s="538"/>
      <c r="UAK336" s="402"/>
      <c r="UAL336" s="2"/>
      <c r="UAM336" s="536">
        <f t="shared" ref="UAM336:UAP336" si="6029">SUM(UAM334:UAM335)</f>
        <v>0</v>
      </c>
      <c r="UAN336" s="539">
        <f t="shared" si="6029"/>
        <v>0</v>
      </c>
      <c r="UAO336" s="536">
        <f t="shared" si="6029"/>
        <v>0</v>
      </c>
      <c r="UAP336" s="536">
        <f t="shared" si="6029"/>
        <v>0</v>
      </c>
      <c r="UAQ336" s="537"/>
      <c r="UAR336" s="538"/>
      <c r="UAS336" s="402"/>
      <c r="UAT336" s="2"/>
      <c r="UAU336" s="536">
        <f t="shared" ref="UAU336:UAX336" si="6030">SUM(UAU334:UAU335)</f>
        <v>0</v>
      </c>
      <c r="UAV336" s="539">
        <f t="shared" si="6030"/>
        <v>0</v>
      </c>
      <c r="UAW336" s="536">
        <f t="shared" si="6030"/>
        <v>0</v>
      </c>
      <c r="UAX336" s="536">
        <f t="shared" si="6030"/>
        <v>0</v>
      </c>
      <c r="UAY336" s="537"/>
      <c r="UAZ336" s="538"/>
      <c r="UBA336" s="402"/>
      <c r="UBB336" s="2"/>
      <c r="UBC336" s="536">
        <f t="shared" ref="UBC336:UBF336" si="6031">SUM(UBC334:UBC335)</f>
        <v>0</v>
      </c>
      <c r="UBD336" s="539">
        <f t="shared" si="6031"/>
        <v>0</v>
      </c>
      <c r="UBE336" s="536">
        <f t="shared" si="6031"/>
        <v>0</v>
      </c>
      <c r="UBF336" s="536">
        <f t="shared" si="6031"/>
        <v>0</v>
      </c>
      <c r="UBG336" s="537"/>
      <c r="UBH336" s="538"/>
      <c r="UBI336" s="402"/>
      <c r="UBJ336" s="2"/>
      <c r="UBK336" s="536">
        <f t="shared" ref="UBK336:UBN336" si="6032">SUM(UBK334:UBK335)</f>
        <v>0</v>
      </c>
      <c r="UBL336" s="539">
        <f t="shared" si="6032"/>
        <v>0</v>
      </c>
      <c r="UBM336" s="536">
        <f t="shared" si="6032"/>
        <v>0</v>
      </c>
      <c r="UBN336" s="536">
        <f t="shared" si="6032"/>
        <v>0</v>
      </c>
      <c r="UBO336" s="537"/>
      <c r="UBP336" s="538"/>
      <c r="UBQ336" s="402"/>
      <c r="UBR336" s="2"/>
      <c r="UBS336" s="536">
        <f t="shared" ref="UBS336:UBV336" si="6033">SUM(UBS334:UBS335)</f>
        <v>0</v>
      </c>
      <c r="UBT336" s="539">
        <f t="shared" si="6033"/>
        <v>0</v>
      </c>
      <c r="UBU336" s="536">
        <f t="shared" si="6033"/>
        <v>0</v>
      </c>
      <c r="UBV336" s="536">
        <f t="shared" si="6033"/>
        <v>0</v>
      </c>
      <c r="UBW336" s="537"/>
      <c r="UBX336" s="538"/>
      <c r="UBY336" s="402"/>
      <c r="UBZ336" s="2"/>
      <c r="UCA336" s="536">
        <f t="shared" ref="UCA336:UCD336" si="6034">SUM(UCA334:UCA335)</f>
        <v>0</v>
      </c>
      <c r="UCB336" s="539">
        <f t="shared" si="6034"/>
        <v>0</v>
      </c>
      <c r="UCC336" s="536">
        <f t="shared" si="6034"/>
        <v>0</v>
      </c>
      <c r="UCD336" s="536">
        <f t="shared" si="6034"/>
        <v>0</v>
      </c>
      <c r="UCE336" s="537"/>
      <c r="UCF336" s="538"/>
      <c r="UCG336" s="402"/>
      <c r="UCH336" s="2"/>
      <c r="UCI336" s="536">
        <f t="shared" ref="UCI336:UCL336" si="6035">SUM(UCI334:UCI335)</f>
        <v>0</v>
      </c>
      <c r="UCJ336" s="539">
        <f t="shared" si="6035"/>
        <v>0</v>
      </c>
      <c r="UCK336" s="536">
        <f t="shared" si="6035"/>
        <v>0</v>
      </c>
      <c r="UCL336" s="536">
        <f t="shared" si="6035"/>
        <v>0</v>
      </c>
      <c r="UCM336" s="537"/>
      <c r="UCN336" s="538"/>
      <c r="UCO336" s="402"/>
      <c r="UCP336" s="2"/>
      <c r="UCQ336" s="536">
        <f t="shared" ref="UCQ336:UCT336" si="6036">SUM(UCQ334:UCQ335)</f>
        <v>0</v>
      </c>
      <c r="UCR336" s="539">
        <f t="shared" si="6036"/>
        <v>0</v>
      </c>
      <c r="UCS336" s="536">
        <f t="shared" si="6036"/>
        <v>0</v>
      </c>
      <c r="UCT336" s="536">
        <f t="shared" si="6036"/>
        <v>0</v>
      </c>
      <c r="UCU336" s="537"/>
      <c r="UCV336" s="538"/>
      <c r="UCW336" s="402"/>
      <c r="UCX336" s="2"/>
      <c r="UCY336" s="536">
        <f t="shared" ref="UCY336:UDB336" si="6037">SUM(UCY334:UCY335)</f>
        <v>0</v>
      </c>
      <c r="UCZ336" s="539">
        <f t="shared" si="6037"/>
        <v>0</v>
      </c>
      <c r="UDA336" s="536">
        <f t="shared" si="6037"/>
        <v>0</v>
      </c>
      <c r="UDB336" s="536">
        <f t="shared" si="6037"/>
        <v>0</v>
      </c>
      <c r="UDC336" s="537"/>
      <c r="UDD336" s="538"/>
      <c r="UDE336" s="402"/>
      <c r="UDF336" s="2"/>
      <c r="UDG336" s="536">
        <f t="shared" ref="UDG336:UDJ336" si="6038">SUM(UDG334:UDG335)</f>
        <v>0</v>
      </c>
      <c r="UDH336" s="539">
        <f t="shared" si="6038"/>
        <v>0</v>
      </c>
      <c r="UDI336" s="536">
        <f t="shared" si="6038"/>
        <v>0</v>
      </c>
      <c r="UDJ336" s="536">
        <f t="shared" si="6038"/>
        <v>0</v>
      </c>
      <c r="UDK336" s="537"/>
      <c r="UDL336" s="538"/>
      <c r="UDM336" s="402"/>
      <c r="UDN336" s="2"/>
      <c r="UDO336" s="536">
        <f t="shared" ref="UDO336:UDR336" si="6039">SUM(UDO334:UDO335)</f>
        <v>0</v>
      </c>
      <c r="UDP336" s="539">
        <f t="shared" si="6039"/>
        <v>0</v>
      </c>
      <c r="UDQ336" s="536">
        <f t="shared" si="6039"/>
        <v>0</v>
      </c>
      <c r="UDR336" s="536">
        <f t="shared" si="6039"/>
        <v>0</v>
      </c>
      <c r="UDS336" s="537"/>
      <c r="UDT336" s="538"/>
      <c r="UDU336" s="402"/>
      <c r="UDV336" s="2"/>
      <c r="UDW336" s="536">
        <f t="shared" ref="UDW336:UDZ336" si="6040">SUM(UDW334:UDW335)</f>
        <v>0</v>
      </c>
      <c r="UDX336" s="539">
        <f t="shared" si="6040"/>
        <v>0</v>
      </c>
      <c r="UDY336" s="536">
        <f t="shared" si="6040"/>
        <v>0</v>
      </c>
      <c r="UDZ336" s="536">
        <f t="shared" si="6040"/>
        <v>0</v>
      </c>
      <c r="UEA336" s="537"/>
      <c r="UEB336" s="538"/>
      <c r="UEC336" s="402"/>
      <c r="UED336" s="2"/>
      <c r="UEE336" s="536">
        <f t="shared" ref="UEE336:UEH336" si="6041">SUM(UEE334:UEE335)</f>
        <v>0</v>
      </c>
      <c r="UEF336" s="539">
        <f t="shared" si="6041"/>
        <v>0</v>
      </c>
      <c r="UEG336" s="536">
        <f t="shared" si="6041"/>
        <v>0</v>
      </c>
      <c r="UEH336" s="536">
        <f t="shared" si="6041"/>
        <v>0</v>
      </c>
      <c r="UEI336" s="537"/>
      <c r="UEJ336" s="538"/>
      <c r="UEK336" s="402"/>
      <c r="UEL336" s="2"/>
      <c r="UEM336" s="536">
        <f t="shared" ref="UEM336:UEP336" si="6042">SUM(UEM334:UEM335)</f>
        <v>0</v>
      </c>
      <c r="UEN336" s="539">
        <f t="shared" si="6042"/>
        <v>0</v>
      </c>
      <c r="UEO336" s="536">
        <f t="shared" si="6042"/>
        <v>0</v>
      </c>
      <c r="UEP336" s="536">
        <f t="shared" si="6042"/>
        <v>0</v>
      </c>
      <c r="UEQ336" s="537"/>
      <c r="UER336" s="538"/>
      <c r="UES336" s="402"/>
      <c r="UET336" s="2"/>
      <c r="UEU336" s="536">
        <f t="shared" ref="UEU336:UEX336" si="6043">SUM(UEU334:UEU335)</f>
        <v>0</v>
      </c>
      <c r="UEV336" s="539">
        <f t="shared" si="6043"/>
        <v>0</v>
      </c>
      <c r="UEW336" s="536">
        <f t="shared" si="6043"/>
        <v>0</v>
      </c>
      <c r="UEX336" s="536">
        <f t="shared" si="6043"/>
        <v>0</v>
      </c>
      <c r="UEY336" s="537"/>
      <c r="UEZ336" s="538"/>
      <c r="UFA336" s="402"/>
      <c r="UFB336" s="2"/>
      <c r="UFC336" s="536">
        <f t="shared" ref="UFC336:UFF336" si="6044">SUM(UFC334:UFC335)</f>
        <v>0</v>
      </c>
      <c r="UFD336" s="539">
        <f t="shared" si="6044"/>
        <v>0</v>
      </c>
      <c r="UFE336" s="536">
        <f t="shared" si="6044"/>
        <v>0</v>
      </c>
      <c r="UFF336" s="536">
        <f t="shared" si="6044"/>
        <v>0</v>
      </c>
      <c r="UFG336" s="537"/>
      <c r="UFH336" s="538"/>
      <c r="UFI336" s="402"/>
      <c r="UFJ336" s="2"/>
      <c r="UFK336" s="536">
        <f t="shared" ref="UFK336:UFN336" si="6045">SUM(UFK334:UFK335)</f>
        <v>0</v>
      </c>
      <c r="UFL336" s="539">
        <f t="shared" si="6045"/>
        <v>0</v>
      </c>
      <c r="UFM336" s="536">
        <f t="shared" si="6045"/>
        <v>0</v>
      </c>
      <c r="UFN336" s="536">
        <f t="shared" si="6045"/>
        <v>0</v>
      </c>
      <c r="UFO336" s="537"/>
      <c r="UFP336" s="538"/>
      <c r="UFQ336" s="402"/>
      <c r="UFR336" s="2"/>
      <c r="UFS336" s="536">
        <f t="shared" ref="UFS336:UFV336" si="6046">SUM(UFS334:UFS335)</f>
        <v>0</v>
      </c>
      <c r="UFT336" s="539">
        <f t="shared" si="6046"/>
        <v>0</v>
      </c>
      <c r="UFU336" s="536">
        <f t="shared" si="6046"/>
        <v>0</v>
      </c>
      <c r="UFV336" s="536">
        <f t="shared" si="6046"/>
        <v>0</v>
      </c>
      <c r="UFW336" s="537"/>
      <c r="UFX336" s="538"/>
      <c r="UFY336" s="402"/>
      <c r="UFZ336" s="2"/>
      <c r="UGA336" s="536">
        <f t="shared" ref="UGA336:UGD336" si="6047">SUM(UGA334:UGA335)</f>
        <v>0</v>
      </c>
      <c r="UGB336" s="539">
        <f t="shared" si="6047"/>
        <v>0</v>
      </c>
      <c r="UGC336" s="536">
        <f t="shared" si="6047"/>
        <v>0</v>
      </c>
      <c r="UGD336" s="536">
        <f t="shared" si="6047"/>
        <v>0</v>
      </c>
      <c r="UGE336" s="537"/>
      <c r="UGF336" s="538"/>
      <c r="UGG336" s="402"/>
      <c r="UGH336" s="2"/>
      <c r="UGI336" s="536">
        <f t="shared" ref="UGI336:UGL336" si="6048">SUM(UGI334:UGI335)</f>
        <v>0</v>
      </c>
      <c r="UGJ336" s="539">
        <f t="shared" si="6048"/>
        <v>0</v>
      </c>
      <c r="UGK336" s="536">
        <f t="shared" si="6048"/>
        <v>0</v>
      </c>
      <c r="UGL336" s="536">
        <f t="shared" si="6048"/>
        <v>0</v>
      </c>
      <c r="UGM336" s="537"/>
      <c r="UGN336" s="538"/>
      <c r="UGO336" s="402"/>
      <c r="UGP336" s="2"/>
      <c r="UGQ336" s="536">
        <f t="shared" ref="UGQ336:UGT336" si="6049">SUM(UGQ334:UGQ335)</f>
        <v>0</v>
      </c>
      <c r="UGR336" s="539">
        <f t="shared" si="6049"/>
        <v>0</v>
      </c>
      <c r="UGS336" s="536">
        <f t="shared" si="6049"/>
        <v>0</v>
      </c>
      <c r="UGT336" s="536">
        <f t="shared" si="6049"/>
        <v>0</v>
      </c>
      <c r="UGU336" s="537"/>
      <c r="UGV336" s="538"/>
      <c r="UGW336" s="402"/>
      <c r="UGX336" s="2"/>
      <c r="UGY336" s="536">
        <f t="shared" ref="UGY336:UHB336" si="6050">SUM(UGY334:UGY335)</f>
        <v>0</v>
      </c>
      <c r="UGZ336" s="539">
        <f t="shared" si="6050"/>
        <v>0</v>
      </c>
      <c r="UHA336" s="536">
        <f t="shared" si="6050"/>
        <v>0</v>
      </c>
      <c r="UHB336" s="536">
        <f t="shared" si="6050"/>
        <v>0</v>
      </c>
      <c r="UHC336" s="537"/>
      <c r="UHD336" s="538"/>
      <c r="UHE336" s="402"/>
      <c r="UHF336" s="2"/>
      <c r="UHG336" s="536">
        <f t="shared" ref="UHG336:UHJ336" si="6051">SUM(UHG334:UHG335)</f>
        <v>0</v>
      </c>
      <c r="UHH336" s="539">
        <f t="shared" si="6051"/>
        <v>0</v>
      </c>
      <c r="UHI336" s="536">
        <f t="shared" si="6051"/>
        <v>0</v>
      </c>
      <c r="UHJ336" s="536">
        <f t="shared" si="6051"/>
        <v>0</v>
      </c>
      <c r="UHK336" s="537"/>
      <c r="UHL336" s="538"/>
      <c r="UHM336" s="402"/>
      <c r="UHN336" s="2"/>
      <c r="UHO336" s="536">
        <f t="shared" ref="UHO336:UHR336" si="6052">SUM(UHO334:UHO335)</f>
        <v>0</v>
      </c>
      <c r="UHP336" s="539">
        <f t="shared" si="6052"/>
        <v>0</v>
      </c>
      <c r="UHQ336" s="536">
        <f t="shared" si="6052"/>
        <v>0</v>
      </c>
      <c r="UHR336" s="536">
        <f t="shared" si="6052"/>
        <v>0</v>
      </c>
      <c r="UHS336" s="537"/>
      <c r="UHT336" s="538"/>
      <c r="UHU336" s="402"/>
      <c r="UHV336" s="2"/>
      <c r="UHW336" s="536">
        <f t="shared" ref="UHW336:UHZ336" si="6053">SUM(UHW334:UHW335)</f>
        <v>0</v>
      </c>
      <c r="UHX336" s="539">
        <f t="shared" si="6053"/>
        <v>0</v>
      </c>
      <c r="UHY336" s="536">
        <f t="shared" si="6053"/>
        <v>0</v>
      </c>
      <c r="UHZ336" s="536">
        <f t="shared" si="6053"/>
        <v>0</v>
      </c>
      <c r="UIA336" s="537"/>
      <c r="UIB336" s="538"/>
      <c r="UIC336" s="402"/>
      <c r="UID336" s="2"/>
      <c r="UIE336" s="536">
        <f t="shared" ref="UIE336:UIH336" si="6054">SUM(UIE334:UIE335)</f>
        <v>0</v>
      </c>
      <c r="UIF336" s="539">
        <f t="shared" si="6054"/>
        <v>0</v>
      </c>
      <c r="UIG336" s="536">
        <f t="shared" si="6054"/>
        <v>0</v>
      </c>
      <c r="UIH336" s="536">
        <f t="shared" si="6054"/>
        <v>0</v>
      </c>
      <c r="UII336" s="537"/>
      <c r="UIJ336" s="538"/>
      <c r="UIK336" s="402"/>
      <c r="UIL336" s="2"/>
      <c r="UIM336" s="536">
        <f t="shared" ref="UIM336:UIP336" si="6055">SUM(UIM334:UIM335)</f>
        <v>0</v>
      </c>
      <c r="UIN336" s="539">
        <f t="shared" si="6055"/>
        <v>0</v>
      </c>
      <c r="UIO336" s="536">
        <f t="shared" si="6055"/>
        <v>0</v>
      </c>
      <c r="UIP336" s="536">
        <f t="shared" si="6055"/>
        <v>0</v>
      </c>
      <c r="UIQ336" s="537"/>
      <c r="UIR336" s="538"/>
      <c r="UIS336" s="402"/>
      <c r="UIT336" s="2"/>
      <c r="UIU336" s="536">
        <f t="shared" ref="UIU336:UIX336" si="6056">SUM(UIU334:UIU335)</f>
        <v>0</v>
      </c>
      <c r="UIV336" s="539">
        <f t="shared" si="6056"/>
        <v>0</v>
      </c>
      <c r="UIW336" s="536">
        <f t="shared" si="6056"/>
        <v>0</v>
      </c>
      <c r="UIX336" s="536">
        <f t="shared" si="6056"/>
        <v>0</v>
      </c>
      <c r="UIY336" s="537"/>
      <c r="UIZ336" s="538"/>
      <c r="UJA336" s="402"/>
      <c r="UJB336" s="2"/>
      <c r="UJC336" s="536">
        <f t="shared" ref="UJC336:UJF336" si="6057">SUM(UJC334:UJC335)</f>
        <v>0</v>
      </c>
      <c r="UJD336" s="539">
        <f t="shared" si="6057"/>
        <v>0</v>
      </c>
      <c r="UJE336" s="536">
        <f t="shared" si="6057"/>
        <v>0</v>
      </c>
      <c r="UJF336" s="536">
        <f t="shared" si="6057"/>
        <v>0</v>
      </c>
      <c r="UJG336" s="537"/>
      <c r="UJH336" s="538"/>
      <c r="UJI336" s="402"/>
      <c r="UJJ336" s="2"/>
      <c r="UJK336" s="536">
        <f t="shared" ref="UJK336:UJN336" si="6058">SUM(UJK334:UJK335)</f>
        <v>0</v>
      </c>
      <c r="UJL336" s="539">
        <f t="shared" si="6058"/>
        <v>0</v>
      </c>
      <c r="UJM336" s="536">
        <f t="shared" si="6058"/>
        <v>0</v>
      </c>
      <c r="UJN336" s="536">
        <f t="shared" si="6058"/>
        <v>0</v>
      </c>
      <c r="UJO336" s="537"/>
      <c r="UJP336" s="538"/>
      <c r="UJQ336" s="402"/>
      <c r="UJR336" s="2"/>
      <c r="UJS336" s="536">
        <f t="shared" ref="UJS336:UJV336" si="6059">SUM(UJS334:UJS335)</f>
        <v>0</v>
      </c>
      <c r="UJT336" s="539">
        <f t="shared" si="6059"/>
        <v>0</v>
      </c>
      <c r="UJU336" s="536">
        <f t="shared" si="6059"/>
        <v>0</v>
      </c>
      <c r="UJV336" s="536">
        <f t="shared" si="6059"/>
        <v>0</v>
      </c>
      <c r="UJW336" s="537"/>
      <c r="UJX336" s="538"/>
      <c r="UJY336" s="402"/>
      <c r="UJZ336" s="2"/>
      <c r="UKA336" s="536">
        <f t="shared" ref="UKA336:UKD336" si="6060">SUM(UKA334:UKA335)</f>
        <v>0</v>
      </c>
      <c r="UKB336" s="539">
        <f t="shared" si="6060"/>
        <v>0</v>
      </c>
      <c r="UKC336" s="536">
        <f t="shared" si="6060"/>
        <v>0</v>
      </c>
      <c r="UKD336" s="536">
        <f t="shared" si="6060"/>
        <v>0</v>
      </c>
      <c r="UKE336" s="537"/>
      <c r="UKF336" s="538"/>
      <c r="UKG336" s="402"/>
      <c r="UKH336" s="2"/>
      <c r="UKI336" s="536">
        <f t="shared" ref="UKI336:UKL336" si="6061">SUM(UKI334:UKI335)</f>
        <v>0</v>
      </c>
      <c r="UKJ336" s="539">
        <f t="shared" si="6061"/>
        <v>0</v>
      </c>
      <c r="UKK336" s="536">
        <f t="shared" si="6061"/>
        <v>0</v>
      </c>
      <c r="UKL336" s="536">
        <f t="shared" si="6061"/>
        <v>0</v>
      </c>
      <c r="UKM336" s="537"/>
      <c r="UKN336" s="538"/>
      <c r="UKO336" s="402"/>
      <c r="UKP336" s="2"/>
      <c r="UKQ336" s="536">
        <f t="shared" ref="UKQ336:UKT336" si="6062">SUM(UKQ334:UKQ335)</f>
        <v>0</v>
      </c>
      <c r="UKR336" s="539">
        <f t="shared" si="6062"/>
        <v>0</v>
      </c>
      <c r="UKS336" s="536">
        <f t="shared" si="6062"/>
        <v>0</v>
      </c>
      <c r="UKT336" s="536">
        <f t="shared" si="6062"/>
        <v>0</v>
      </c>
      <c r="UKU336" s="537"/>
      <c r="UKV336" s="538"/>
      <c r="UKW336" s="402"/>
      <c r="UKX336" s="2"/>
      <c r="UKY336" s="536">
        <f t="shared" ref="UKY336:ULB336" si="6063">SUM(UKY334:UKY335)</f>
        <v>0</v>
      </c>
      <c r="UKZ336" s="539">
        <f t="shared" si="6063"/>
        <v>0</v>
      </c>
      <c r="ULA336" s="536">
        <f t="shared" si="6063"/>
        <v>0</v>
      </c>
      <c r="ULB336" s="536">
        <f t="shared" si="6063"/>
        <v>0</v>
      </c>
      <c r="ULC336" s="537"/>
      <c r="ULD336" s="538"/>
      <c r="ULE336" s="402"/>
      <c r="ULF336" s="2"/>
      <c r="ULG336" s="536">
        <f t="shared" ref="ULG336:ULJ336" si="6064">SUM(ULG334:ULG335)</f>
        <v>0</v>
      </c>
      <c r="ULH336" s="539">
        <f t="shared" si="6064"/>
        <v>0</v>
      </c>
      <c r="ULI336" s="536">
        <f t="shared" si="6064"/>
        <v>0</v>
      </c>
      <c r="ULJ336" s="536">
        <f t="shared" si="6064"/>
        <v>0</v>
      </c>
      <c r="ULK336" s="537"/>
      <c r="ULL336" s="538"/>
      <c r="ULM336" s="402"/>
      <c r="ULN336" s="2"/>
      <c r="ULO336" s="536">
        <f t="shared" ref="ULO336:ULR336" si="6065">SUM(ULO334:ULO335)</f>
        <v>0</v>
      </c>
      <c r="ULP336" s="539">
        <f t="shared" si="6065"/>
        <v>0</v>
      </c>
      <c r="ULQ336" s="536">
        <f t="shared" si="6065"/>
        <v>0</v>
      </c>
      <c r="ULR336" s="536">
        <f t="shared" si="6065"/>
        <v>0</v>
      </c>
      <c r="ULS336" s="537"/>
      <c r="ULT336" s="538"/>
      <c r="ULU336" s="402"/>
      <c r="ULV336" s="2"/>
      <c r="ULW336" s="536">
        <f t="shared" ref="ULW336:ULZ336" si="6066">SUM(ULW334:ULW335)</f>
        <v>0</v>
      </c>
      <c r="ULX336" s="539">
        <f t="shared" si="6066"/>
        <v>0</v>
      </c>
      <c r="ULY336" s="536">
        <f t="shared" si="6066"/>
        <v>0</v>
      </c>
      <c r="ULZ336" s="536">
        <f t="shared" si="6066"/>
        <v>0</v>
      </c>
      <c r="UMA336" s="537"/>
      <c r="UMB336" s="538"/>
      <c r="UMC336" s="402"/>
      <c r="UMD336" s="2"/>
      <c r="UME336" s="536">
        <f t="shared" ref="UME336:UMH336" si="6067">SUM(UME334:UME335)</f>
        <v>0</v>
      </c>
      <c r="UMF336" s="539">
        <f t="shared" si="6067"/>
        <v>0</v>
      </c>
      <c r="UMG336" s="536">
        <f t="shared" si="6067"/>
        <v>0</v>
      </c>
      <c r="UMH336" s="536">
        <f t="shared" si="6067"/>
        <v>0</v>
      </c>
      <c r="UMI336" s="537"/>
      <c r="UMJ336" s="538"/>
      <c r="UMK336" s="402"/>
      <c r="UML336" s="2"/>
      <c r="UMM336" s="536">
        <f t="shared" ref="UMM336:UMP336" si="6068">SUM(UMM334:UMM335)</f>
        <v>0</v>
      </c>
      <c r="UMN336" s="539">
        <f t="shared" si="6068"/>
        <v>0</v>
      </c>
      <c r="UMO336" s="536">
        <f t="shared" si="6068"/>
        <v>0</v>
      </c>
      <c r="UMP336" s="536">
        <f t="shared" si="6068"/>
        <v>0</v>
      </c>
      <c r="UMQ336" s="537"/>
      <c r="UMR336" s="538"/>
      <c r="UMS336" s="402"/>
      <c r="UMT336" s="2"/>
      <c r="UMU336" s="536">
        <f t="shared" ref="UMU336:UMX336" si="6069">SUM(UMU334:UMU335)</f>
        <v>0</v>
      </c>
      <c r="UMV336" s="539">
        <f t="shared" si="6069"/>
        <v>0</v>
      </c>
      <c r="UMW336" s="536">
        <f t="shared" si="6069"/>
        <v>0</v>
      </c>
      <c r="UMX336" s="536">
        <f t="shared" si="6069"/>
        <v>0</v>
      </c>
      <c r="UMY336" s="537"/>
      <c r="UMZ336" s="538"/>
      <c r="UNA336" s="402"/>
      <c r="UNB336" s="2"/>
      <c r="UNC336" s="536">
        <f t="shared" ref="UNC336:UNF336" si="6070">SUM(UNC334:UNC335)</f>
        <v>0</v>
      </c>
      <c r="UND336" s="539">
        <f t="shared" si="6070"/>
        <v>0</v>
      </c>
      <c r="UNE336" s="536">
        <f t="shared" si="6070"/>
        <v>0</v>
      </c>
      <c r="UNF336" s="536">
        <f t="shared" si="6070"/>
        <v>0</v>
      </c>
      <c r="UNG336" s="537"/>
      <c r="UNH336" s="538"/>
      <c r="UNI336" s="402"/>
      <c r="UNJ336" s="2"/>
      <c r="UNK336" s="536">
        <f t="shared" ref="UNK336:UNN336" si="6071">SUM(UNK334:UNK335)</f>
        <v>0</v>
      </c>
      <c r="UNL336" s="539">
        <f t="shared" si="6071"/>
        <v>0</v>
      </c>
      <c r="UNM336" s="536">
        <f t="shared" si="6071"/>
        <v>0</v>
      </c>
      <c r="UNN336" s="536">
        <f t="shared" si="6071"/>
        <v>0</v>
      </c>
      <c r="UNO336" s="537"/>
      <c r="UNP336" s="538"/>
      <c r="UNQ336" s="402"/>
      <c r="UNR336" s="2"/>
      <c r="UNS336" s="536">
        <f t="shared" ref="UNS336:UNV336" si="6072">SUM(UNS334:UNS335)</f>
        <v>0</v>
      </c>
      <c r="UNT336" s="539">
        <f t="shared" si="6072"/>
        <v>0</v>
      </c>
      <c r="UNU336" s="536">
        <f t="shared" si="6072"/>
        <v>0</v>
      </c>
      <c r="UNV336" s="536">
        <f t="shared" si="6072"/>
        <v>0</v>
      </c>
      <c r="UNW336" s="537"/>
      <c r="UNX336" s="538"/>
      <c r="UNY336" s="402"/>
      <c r="UNZ336" s="2"/>
      <c r="UOA336" s="536">
        <f t="shared" ref="UOA336:UOD336" si="6073">SUM(UOA334:UOA335)</f>
        <v>0</v>
      </c>
      <c r="UOB336" s="539">
        <f t="shared" si="6073"/>
        <v>0</v>
      </c>
      <c r="UOC336" s="536">
        <f t="shared" si="6073"/>
        <v>0</v>
      </c>
      <c r="UOD336" s="536">
        <f t="shared" si="6073"/>
        <v>0</v>
      </c>
      <c r="UOE336" s="537"/>
      <c r="UOF336" s="538"/>
      <c r="UOG336" s="402"/>
      <c r="UOH336" s="2"/>
      <c r="UOI336" s="536">
        <f t="shared" ref="UOI336:UOL336" si="6074">SUM(UOI334:UOI335)</f>
        <v>0</v>
      </c>
      <c r="UOJ336" s="539">
        <f t="shared" si="6074"/>
        <v>0</v>
      </c>
      <c r="UOK336" s="536">
        <f t="shared" si="6074"/>
        <v>0</v>
      </c>
      <c r="UOL336" s="536">
        <f t="shared" si="6074"/>
        <v>0</v>
      </c>
      <c r="UOM336" s="537"/>
      <c r="UON336" s="538"/>
      <c r="UOO336" s="402"/>
      <c r="UOP336" s="2"/>
      <c r="UOQ336" s="536">
        <f t="shared" ref="UOQ336:UOT336" si="6075">SUM(UOQ334:UOQ335)</f>
        <v>0</v>
      </c>
      <c r="UOR336" s="539">
        <f t="shared" si="6075"/>
        <v>0</v>
      </c>
      <c r="UOS336" s="536">
        <f t="shared" si="6075"/>
        <v>0</v>
      </c>
      <c r="UOT336" s="536">
        <f t="shared" si="6075"/>
        <v>0</v>
      </c>
      <c r="UOU336" s="537"/>
      <c r="UOV336" s="538"/>
      <c r="UOW336" s="402"/>
      <c r="UOX336" s="2"/>
      <c r="UOY336" s="536">
        <f t="shared" ref="UOY336:UPB336" si="6076">SUM(UOY334:UOY335)</f>
        <v>0</v>
      </c>
      <c r="UOZ336" s="539">
        <f t="shared" si="6076"/>
        <v>0</v>
      </c>
      <c r="UPA336" s="536">
        <f t="shared" si="6076"/>
        <v>0</v>
      </c>
      <c r="UPB336" s="536">
        <f t="shared" si="6076"/>
        <v>0</v>
      </c>
      <c r="UPC336" s="537"/>
      <c r="UPD336" s="538"/>
      <c r="UPE336" s="402"/>
      <c r="UPF336" s="2"/>
      <c r="UPG336" s="536">
        <f t="shared" ref="UPG336:UPJ336" si="6077">SUM(UPG334:UPG335)</f>
        <v>0</v>
      </c>
      <c r="UPH336" s="539">
        <f t="shared" si="6077"/>
        <v>0</v>
      </c>
      <c r="UPI336" s="536">
        <f t="shared" si="6077"/>
        <v>0</v>
      </c>
      <c r="UPJ336" s="536">
        <f t="shared" si="6077"/>
        <v>0</v>
      </c>
      <c r="UPK336" s="537"/>
      <c r="UPL336" s="538"/>
      <c r="UPM336" s="402"/>
      <c r="UPN336" s="2"/>
      <c r="UPO336" s="536">
        <f t="shared" ref="UPO336:UPR336" si="6078">SUM(UPO334:UPO335)</f>
        <v>0</v>
      </c>
      <c r="UPP336" s="539">
        <f t="shared" si="6078"/>
        <v>0</v>
      </c>
      <c r="UPQ336" s="536">
        <f t="shared" si="6078"/>
        <v>0</v>
      </c>
      <c r="UPR336" s="536">
        <f t="shared" si="6078"/>
        <v>0</v>
      </c>
      <c r="UPS336" s="537"/>
      <c r="UPT336" s="538"/>
      <c r="UPU336" s="402"/>
      <c r="UPV336" s="2"/>
      <c r="UPW336" s="536">
        <f t="shared" ref="UPW336:UPZ336" si="6079">SUM(UPW334:UPW335)</f>
        <v>0</v>
      </c>
      <c r="UPX336" s="539">
        <f t="shared" si="6079"/>
        <v>0</v>
      </c>
      <c r="UPY336" s="536">
        <f t="shared" si="6079"/>
        <v>0</v>
      </c>
      <c r="UPZ336" s="536">
        <f t="shared" si="6079"/>
        <v>0</v>
      </c>
      <c r="UQA336" s="537"/>
      <c r="UQB336" s="538"/>
      <c r="UQC336" s="402"/>
      <c r="UQD336" s="2"/>
      <c r="UQE336" s="536">
        <f t="shared" ref="UQE336:UQH336" si="6080">SUM(UQE334:UQE335)</f>
        <v>0</v>
      </c>
      <c r="UQF336" s="539">
        <f t="shared" si="6080"/>
        <v>0</v>
      </c>
      <c r="UQG336" s="536">
        <f t="shared" si="6080"/>
        <v>0</v>
      </c>
      <c r="UQH336" s="536">
        <f t="shared" si="6080"/>
        <v>0</v>
      </c>
      <c r="UQI336" s="537"/>
      <c r="UQJ336" s="538"/>
      <c r="UQK336" s="402"/>
      <c r="UQL336" s="2"/>
      <c r="UQM336" s="536">
        <f t="shared" ref="UQM336:UQP336" si="6081">SUM(UQM334:UQM335)</f>
        <v>0</v>
      </c>
      <c r="UQN336" s="539">
        <f t="shared" si="6081"/>
        <v>0</v>
      </c>
      <c r="UQO336" s="536">
        <f t="shared" si="6081"/>
        <v>0</v>
      </c>
      <c r="UQP336" s="536">
        <f t="shared" si="6081"/>
        <v>0</v>
      </c>
      <c r="UQQ336" s="537"/>
      <c r="UQR336" s="538"/>
      <c r="UQS336" s="402"/>
      <c r="UQT336" s="2"/>
      <c r="UQU336" s="536">
        <f t="shared" ref="UQU336:UQX336" si="6082">SUM(UQU334:UQU335)</f>
        <v>0</v>
      </c>
      <c r="UQV336" s="539">
        <f t="shared" si="6082"/>
        <v>0</v>
      </c>
      <c r="UQW336" s="536">
        <f t="shared" si="6082"/>
        <v>0</v>
      </c>
      <c r="UQX336" s="536">
        <f t="shared" si="6082"/>
        <v>0</v>
      </c>
      <c r="UQY336" s="537"/>
      <c r="UQZ336" s="538"/>
      <c r="URA336" s="402"/>
      <c r="URB336" s="2"/>
      <c r="URC336" s="536">
        <f t="shared" ref="URC336:URF336" si="6083">SUM(URC334:URC335)</f>
        <v>0</v>
      </c>
      <c r="URD336" s="539">
        <f t="shared" si="6083"/>
        <v>0</v>
      </c>
      <c r="URE336" s="536">
        <f t="shared" si="6083"/>
        <v>0</v>
      </c>
      <c r="URF336" s="536">
        <f t="shared" si="6083"/>
        <v>0</v>
      </c>
      <c r="URG336" s="537"/>
      <c r="URH336" s="538"/>
      <c r="URI336" s="402"/>
      <c r="URJ336" s="2"/>
      <c r="URK336" s="536">
        <f t="shared" ref="URK336:URN336" si="6084">SUM(URK334:URK335)</f>
        <v>0</v>
      </c>
      <c r="URL336" s="539">
        <f t="shared" si="6084"/>
        <v>0</v>
      </c>
      <c r="URM336" s="536">
        <f t="shared" si="6084"/>
        <v>0</v>
      </c>
      <c r="URN336" s="536">
        <f t="shared" si="6084"/>
        <v>0</v>
      </c>
      <c r="URO336" s="537"/>
      <c r="URP336" s="538"/>
      <c r="URQ336" s="402"/>
      <c r="URR336" s="2"/>
      <c r="URS336" s="536">
        <f t="shared" ref="URS336:URV336" si="6085">SUM(URS334:URS335)</f>
        <v>0</v>
      </c>
      <c r="URT336" s="539">
        <f t="shared" si="6085"/>
        <v>0</v>
      </c>
      <c r="URU336" s="536">
        <f t="shared" si="6085"/>
        <v>0</v>
      </c>
      <c r="URV336" s="536">
        <f t="shared" si="6085"/>
        <v>0</v>
      </c>
      <c r="URW336" s="537"/>
      <c r="URX336" s="538"/>
      <c r="URY336" s="402"/>
      <c r="URZ336" s="2"/>
      <c r="USA336" s="536">
        <f t="shared" ref="USA336:USD336" si="6086">SUM(USA334:USA335)</f>
        <v>0</v>
      </c>
      <c r="USB336" s="539">
        <f t="shared" si="6086"/>
        <v>0</v>
      </c>
      <c r="USC336" s="536">
        <f t="shared" si="6086"/>
        <v>0</v>
      </c>
      <c r="USD336" s="536">
        <f t="shared" si="6086"/>
        <v>0</v>
      </c>
      <c r="USE336" s="537"/>
      <c r="USF336" s="538"/>
      <c r="USG336" s="402"/>
      <c r="USH336" s="2"/>
      <c r="USI336" s="536">
        <f t="shared" ref="USI336:USL336" si="6087">SUM(USI334:USI335)</f>
        <v>0</v>
      </c>
      <c r="USJ336" s="539">
        <f t="shared" si="6087"/>
        <v>0</v>
      </c>
      <c r="USK336" s="536">
        <f t="shared" si="6087"/>
        <v>0</v>
      </c>
      <c r="USL336" s="536">
        <f t="shared" si="6087"/>
        <v>0</v>
      </c>
      <c r="USM336" s="537"/>
      <c r="USN336" s="538"/>
      <c r="USO336" s="402"/>
      <c r="USP336" s="2"/>
      <c r="USQ336" s="536">
        <f t="shared" ref="USQ336:UST336" si="6088">SUM(USQ334:USQ335)</f>
        <v>0</v>
      </c>
      <c r="USR336" s="539">
        <f t="shared" si="6088"/>
        <v>0</v>
      </c>
      <c r="USS336" s="536">
        <f t="shared" si="6088"/>
        <v>0</v>
      </c>
      <c r="UST336" s="536">
        <f t="shared" si="6088"/>
        <v>0</v>
      </c>
      <c r="USU336" s="537"/>
      <c r="USV336" s="538"/>
      <c r="USW336" s="402"/>
      <c r="USX336" s="2"/>
      <c r="USY336" s="536">
        <f t="shared" ref="USY336:UTB336" si="6089">SUM(USY334:USY335)</f>
        <v>0</v>
      </c>
      <c r="USZ336" s="539">
        <f t="shared" si="6089"/>
        <v>0</v>
      </c>
      <c r="UTA336" s="536">
        <f t="shared" si="6089"/>
        <v>0</v>
      </c>
      <c r="UTB336" s="536">
        <f t="shared" si="6089"/>
        <v>0</v>
      </c>
      <c r="UTC336" s="537"/>
      <c r="UTD336" s="538"/>
      <c r="UTE336" s="402"/>
      <c r="UTF336" s="2"/>
      <c r="UTG336" s="536">
        <f t="shared" ref="UTG336:UTJ336" si="6090">SUM(UTG334:UTG335)</f>
        <v>0</v>
      </c>
      <c r="UTH336" s="539">
        <f t="shared" si="6090"/>
        <v>0</v>
      </c>
      <c r="UTI336" s="536">
        <f t="shared" si="6090"/>
        <v>0</v>
      </c>
      <c r="UTJ336" s="536">
        <f t="shared" si="6090"/>
        <v>0</v>
      </c>
      <c r="UTK336" s="537"/>
      <c r="UTL336" s="538"/>
      <c r="UTM336" s="402"/>
      <c r="UTN336" s="2"/>
      <c r="UTO336" s="536">
        <f t="shared" ref="UTO336:UTR336" si="6091">SUM(UTO334:UTO335)</f>
        <v>0</v>
      </c>
      <c r="UTP336" s="539">
        <f t="shared" si="6091"/>
        <v>0</v>
      </c>
      <c r="UTQ336" s="536">
        <f t="shared" si="6091"/>
        <v>0</v>
      </c>
      <c r="UTR336" s="536">
        <f t="shared" si="6091"/>
        <v>0</v>
      </c>
      <c r="UTS336" s="537"/>
      <c r="UTT336" s="538"/>
      <c r="UTU336" s="402"/>
      <c r="UTV336" s="2"/>
      <c r="UTW336" s="536">
        <f t="shared" ref="UTW336:UTZ336" si="6092">SUM(UTW334:UTW335)</f>
        <v>0</v>
      </c>
      <c r="UTX336" s="539">
        <f t="shared" si="6092"/>
        <v>0</v>
      </c>
      <c r="UTY336" s="536">
        <f t="shared" si="6092"/>
        <v>0</v>
      </c>
      <c r="UTZ336" s="536">
        <f t="shared" si="6092"/>
        <v>0</v>
      </c>
      <c r="UUA336" s="537"/>
      <c r="UUB336" s="538"/>
      <c r="UUC336" s="402"/>
      <c r="UUD336" s="2"/>
      <c r="UUE336" s="536">
        <f t="shared" ref="UUE336:UUH336" si="6093">SUM(UUE334:UUE335)</f>
        <v>0</v>
      </c>
      <c r="UUF336" s="539">
        <f t="shared" si="6093"/>
        <v>0</v>
      </c>
      <c r="UUG336" s="536">
        <f t="shared" si="6093"/>
        <v>0</v>
      </c>
      <c r="UUH336" s="536">
        <f t="shared" si="6093"/>
        <v>0</v>
      </c>
      <c r="UUI336" s="537"/>
      <c r="UUJ336" s="538"/>
      <c r="UUK336" s="402"/>
      <c r="UUL336" s="2"/>
      <c r="UUM336" s="536">
        <f t="shared" ref="UUM336:UUP336" si="6094">SUM(UUM334:UUM335)</f>
        <v>0</v>
      </c>
      <c r="UUN336" s="539">
        <f t="shared" si="6094"/>
        <v>0</v>
      </c>
      <c r="UUO336" s="536">
        <f t="shared" si="6094"/>
        <v>0</v>
      </c>
      <c r="UUP336" s="536">
        <f t="shared" si="6094"/>
        <v>0</v>
      </c>
      <c r="UUQ336" s="537"/>
      <c r="UUR336" s="538"/>
      <c r="UUS336" s="402"/>
      <c r="UUT336" s="2"/>
      <c r="UUU336" s="536">
        <f t="shared" ref="UUU336:UUX336" si="6095">SUM(UUU334:UUU335)</f>
        <v>0</v>
      </c>
      <c r="UUV336" s="539">
        <f t="shared" si="6095"/>
        <v>0</v>
      </c>
      <c r="UUW336" s="536">
        <f t="shared" si="6095"/>
        <v>0</v>
      </c>
      <c r="UUX336" s="536">
        <f t="shared" si="6095"/>
        <v>0</v>
      </c>
      <c r="UUY336" s="537"/>
      <c r="UUZ336" s="538"/>
      <c r="UVA336" s="402"/>
      <c r="UVB336" s="2"/>
      <c r="UVC336" s="536">
        <f t="shared" ref="UVC336:UVF336" si="6096">SUM(UVC334:UVC335)</f>
        <v>0</v>
      </c>
      <c r="UVD336" s="539">
        <f t="shared" si="6096"/>
        <v>0</v>
      </c>
      <c r="UVE336" s="536">
        <f t="shared" si="6096"/>
        <v>0</v>
      </c>
      <c r="UVF336" s="536">
        <f t="shared" si="6096"/>
        <v>0</v>
      </c>
      <c r="UVG336" s="537"/>
      <c r="UVH336" s="538"/>
      <c r="UVI336" s="402"/>
      <c r="UVJ336" s="2"/>
      <c r="UVK336" s="536">
        <f t="shared" ref="UVK336:UVN336" si="6097">SUM(UVK334:UVK335)</f>
        <v>0</v>
      </c>
      <c r="UVL336" s="539">
        <f t="shared" si="6097"/>
        <v>0</v>
      </c>
      <c r="UVM336" s="536">
        <f t="shared" si="6097"/>
        <v>0</v>
      </c>
      <c r="UVN336" s="536">
        <f t="shared" si="6097"/>
        <v>0</v>
      </c>
      <c r="UVO336" s="537"/>
      <c r="UVP336" s="538"/>
      <c r="UVQ336" s="402"/>
      <c r="UVR336" s="2"/>
      <c r="UVS336" s="536">
        <f t="shared" ref="UVS336:UVV336" si="6098">SUM(UVS334:UVS335)</f>
        <v>0</v>
      </c>
      <c r="UVT336" s="539">
        <f t="shared" si="6098"/>
        <v>0</v>
      </c>
      <c r="UVU336" s="536">
        <f t="shared" si="6098"/>
        <v>0</v>
      </c>
      <c r="UVV336" s="536">
        <f t="shared" si="6098"/>
        <v>0</v>
      </c>
      <c r="UVW336" s="537"/>
      <c r="UVX336" s="538"/>
      <c r="UVY336" s="402"/>
      <c r="UVZ336" s="2"/>
      <c r="UWA336" s="536">
        <f t="shared" ref="UWA336:UWD336" si="6099">SUM(UWA334:UWA335)</f>
        <v>0</v>
      </c>
      <c r="UWB336" s="539">
        <f t="shared" si="6099"/>
        <v>0</v>
      </c>
      <c r="UWC336" s="536">
        <f t="shared" si="6099"/>
        <v>0</v>
      </c>
      <c r="UWD336" s="536">
        <f t="shared" si="6099"/>
        <v>0</v>
      </c>
      <c r="UWE336" s="537"/>
      <c r="UWF336" s="538"/>
      <c r="UWG336" s="402"/>
      <c r="UWH336" s="2"/>
      <c r="UWI336" s="536">
        <f t="shared" ref="UWI336:UWL336" si="6100">SUM(UWI334:UWI335)</f>
        <v>0</v>
      </c>
      <c r="UWJ336" s="539">
        <f t="shared" si="6100"/>
        <v>0</v>
      </c>
      <c r="UWK336" s="536">
        <f t="shared" si="6100"/>
        <v>0</v>
      </c>
      <c r="UWL336" s="536">
        <f t="shared" si="6100"/>
        <v>0</v>
      </c>
      <c r="UWM336" s="537"/>
      <c r="UWN336" s="538"/>
      <c r="UWO336" s="402"/>
      <c r="UWP336" s="2"/>
      <c r="UWQ336" s="536">
        <f t="shared" ref="UWQ336:UWT336" si="6101">SUM(UWQ334:UWQ335)</f>
        <v>0</v>
      </c>
      <c r="UWR336" s="539">
        <f t="shared" si="6101"/>
        <v>0</v>
      </c>
      <c r="UWS336" s="536">
        <f t="shared" si="6101"/>
        <v>0</v>
      </c>
      <c r="UWT336" s="536">
        <f t="shared" si="6101"/>
        <v>0</v>
      </c>
      <c r="UWU336" s="537"/>
      <c r="UWV336" s="538"/>
      <c r="UWW336" s="402"/>
      <c r="UWX336" s="2"/>
      <c r="UWY336" s="536">
        <f t="shared" ref="UWY336:UXB336" si="6102">SUM(UWY334:UWY335)</f>
        <v>0</v>
      </c>
      <c r="UWZ336" s="539">
        <f t="shared" si="6102"/>
        <v>0</v>
      </c>
      <c r="UXA336" s="536">
        <f t="shared" si="6102"/>
        <v>0</v>
      </c>
      <c r="UXB336" s="536">
        <f t="shared" si="6102"/>
        <v>0</v>
      </c>
      <c r="UXC336" s="537"/>
      <c r="UXD336" s="538"/>
      <c r="UXE336" s="402"/>
      <c r="UXF336" s="2"/>
      <c r="UXG336" s="536">
        <f t="shared" ref="UXG336:UXJ336" si="6103">SUM(UXG334:UXG335)</f>
        <v>0</v>
      </c>
      <c r="UXH336" s="539">
        <f t="shared" si="6103"/>
        <v>0</v>
      </c>
      <c r="UXI336" s="536">
        <f t="shared" si="6103"/>
        <v>0</v>
      </c>
      <c r="UXJ336" s="536">
        <f t="shared" si="6103"/>
        <v>0</v>
      </c>
      <c r="UXK336" s="537"/>
      <c r="UXL336" s="538"/>
      <c r="UXM336" s="402"/>
      <c r="UXN336" s="2"/>
      <c r="UXO336" s="536">
        <f t="shared" ref="UXO336:UXR336" si="6104">SUM(UXO334:UXO335)</f>
        <v>0</v>
      </c>
      <c r="UXP336" s="539">
        <f t="shared" si="6104"/>
        <v>0</v>
      </c>
      <c r="UXQ336" s="536">
        <f t="shared" si="6104"/>
        <v>0</v>
      </c>
      <c r="UXR336" s="536">
        <f t="shared" si="6104"/>
        <v>0</v>
      </c>
      <c r="UXS336" s="537"/>
      <c r="UXT336" s="538"/>
      <c r="UXU336" s="402"/>
      <c r="UXV336" s="2"/>
      <c r="UXW336" s="536">
        <f t="shared" ref="UXW336:UXZ336" si="6105">SUM(UXW334:UXW335)</f>
        <v>0</v>
      </c>
      <c r="UXX336" s="539">
        <f t="shared" si="6105"/>
        <v>0</v>
      </c>
      <c r="UXY336" s="536">
        <f t="shared" si="6105"/>
        <v>0</v>
      </c>
      <c r="UXZ336" s="536">
        <f t="shared" si="6105"/>
        <v>0</v>
      </c>
      <c r="UYA336" s="537"/>
      <c r="UYB336" s="538"/>
      <c r="UYC336" s="402"/>
      <c r="UYD336" s="2"/>
      <c r="UYE336" s="536">
        <f t="shared" ref="UYE336:UYH336" si="6106">SUM(UYE334:UYE335)</f>
        <v>0</v>
      </c>
      <c r="UYF336" s="539">
        <f t="shared" si="6106"/>
        <v>0</v>
      </c>
      <c r="UYG336" s="536">
        <f t="shared" si="6106"/>
        <v>0</v>
      </c>
      <c r="UYH336" s="536">
        <f t="shared" si="6106"/>
        <v>0</v>
      </c>
      <c r="UYI336" s="537"/>
      <c r="UYJ336" s="538"/>
      <c r="UYK336" s="402"/>
      <c r="UYL336" s="2"/>
      <c r="UYM336" s="536">
        <f t="shared" ref="UYM336:UYP336" si="6107">SUM(UYM334:UYM335)</f>
        <v>0</v>
      </c>
      <c r="UYN336" s="539">
        <f t="shared" si="6107"/>
        <v>0</v>
      </c>
      <c r="UYO336" s="536">
        <f t="shared" si="6107"/>
        <v>0</v>
      </c>
      <c r="UYP336" s="536">
        <f t="shared" si="6107"/>
        <v>0</v>
      </c>
      <c r="UYQ336" s="537"/>
      <c r="UYR336" s="538"/>
      <c r="UYS336" s="402"/>
      <c r="UYT336" s="2"/>
      <c r="UYU336" s="536">
        <f t="shared" ref="UYU336:UYX336" si="6108">SUM(UYU334:UYU335)</f>
        <v>0</v>
      </c>
      <c r="UYV336" s="539">
        <f t="shared" si="6108"/>
        <v>0</v>
      </c>
      <c r="UYW336" s="536">
        <f t="shared" si="6108"/>
        <v>0</v>
      </c>
      <c r="UYX336" s="536">
        <f t="shared" si="6108"/>
        <v>0</v>
      </c>
      <c r="UYY336" s="537"/>
      <c r="UYZ336" s="538"/>
      <c r="UZA336" s="402"/>
      <c r="UZB336" s="2"/>
      <c r="UZC336" s="536">
        <f t="shared" ref="UZC336:UZF336" si="6109">SUM(UZC334:UZC335)</f>
        <v>0</v>
      </c>
      <c r="UZD336" s="539">
        <f t="shared" si="6109"/>
        <v>0</v>
      </c>
      <c r="UZE336" s="536">
        <f t="shared" si="6109"/>
        <v>0</v>
      </c>
      <c r="UZF336" s="536">
        <f t="shared" si="6109"/>
        <v>0</v>
      </c>
      <c r="UZG336" s="537"/>
      <c r="UZH336" s="538"/>
      <c r="UZI336" s="402"/>
      <c r="UZJ336" s="2"/>
      <c r="UZK336" s="536">
        <f t="shared" ref="UZK336:UZN336" si="6110">SUM(UZK334:UZK335)</f>
        <v>0</v>
      </c>
      <c r="UZL336" s="539">
        <f t="shared" si="6110"/>
        <v>0</v>
      </c>
      <c r="UZM336" s="536">
        <f t="shared" si="6110"/>
        <v>0</v>
      </c>
      <c r="UZN336" s="536">
        <f t="shared" si="6110"/>
        <v>0</v>
      </c>
      <c r="UZO336" s="537"/>
      <c r="UZP336" s="538"/>
      <c r="UZQ336" s="402"/>
      <c r="UZR336" s="2"/>
      <c r="UZS336" s="536">
        <f t="shared" ref="UZS336:UZV336" si="6111">SUM(UZS334:UZS335)</f>
        <v>0</v>
      </c>
      <c r="UZT336" s="539">
        <f t="shared" si="6111"/>
        <v>0</v>
      </c>
      <c r="UZU336" s="536">
        <f t="shared" si="6111"/>
        <v>0</v>
      </c>
      <c r="UZV336" s="536">
        <f t="shared" si="6111"/>
        <v>0</v>
      </c>
      <c r="UZW336" s="537"/>
      <c r="UZX336" s="538"/>
      <c r="UZY336" s="402"/>
      <c r="UZZ336" s="2"/>
      <c r="VAA336" s="536">
        <f t="shared" ref="VAA336:VAD336" si="6112">SUM(VAA334:VAA335)</f>
        <v>0</v>
      </c>
      <c r="VAB336" s="539">
        <f t="shared" si="6112"/>
        <v>0</v>
      </c>
      <c r="VAC336" s="536">
        <f t="shared" si="6112"/>
        <v>0</v>
      </c>
      <c r="VAD336" s="536">
        <f t="shared" si="6112"/>
        <v>0</v>
      </c>
      <c r="VAE336" s="537"/>
      <c r="VAF336" s="538"/>
      <c r="VAG336" s="402"/>
      <c r="VAH336" s="2"/>
      <c r="VAI336" s="536">
        <f t="shared" ref="VAI336:VAL336" si="6113">SUM(VAI334:VAI335)</f>
        <v>0</v>
      </c>
      <c r="VAJ336" s="539">
        <f t="shared" si="6113"/>
        <v>0</v>
      </c>
      <c r="VAK336" s="536">
        <f t="shared" si="6113"/>
        <v>0</v>
      </c>
      <c r="VAL336" s="536">
        <f t="shared" si="6113"/>
        <v>0</v>
      </c>
      <c r="VAM336" s="537"/>
      <c r="VAN336" s="538"/>
      <c r="VAO336" s="402"/>
      <c r="VAP336" s="2"/>
      <c r="VAQ336" s="536">
        <f t="shared" ref="VAQ336:VAT336" si="6114">SUM(VAQ334:VAQ335)</f>
        <v>0</v>
      </c>
      <c r="VAR336" s="539">
        <f t="shared" si="6114"/>
        <v>0</v>
      </c>
      <c r="VAS336" s="536">
        <f t="shared" si="6114"/>
        <v>0</v>
      </c>
      <c r="VAT336" s="536">
        <f t="shared" si="6114"/>
        <v>0</v>
      </c>
      <c r="VAU336" s="537"/>
      <c r="VAV336" s="538"/>
      <c r="VAW336" s="402"/>
      <c r="VAX336" s="2"/>
      <c r="VAY336" s="536">
        <f t="shared" ref="VAY336:VBB336" si="6115">SUM(VAY334:VAY335)</f>
        <v>0</v>
      </c>
      <c r="VAZ336" s="539">
        <f t="shared" si="6115"/>
        <v>0</v>
      </c>
      <c r="VBA336" s="536">
        <f t="shared" si="6115"/>
        <v>0</v>
      </c>
      <c r="VBB336" s="536">
        <f t="shared" si="6115"/>
        <v>0</v>
      </c>
      <c r="VBC336" s="537"/>
      <c r="VBD336" s="538"/>
      <c r="VBE336" s="402"/>
      <c r="VBF336" s="2"/>
      <c r="VBG336" s="536">
        <f t="shared" ref="VBG336:VBJ336" si="6116">SUM(VBG334:VBG335)</f>
        <v>0</v>
      </c>
      <c r="VBH336" s="539">
        <f t="shared" si="6116"/>
        <v>0</v>
      </c>
      <c r="VBI336" s="536">
        <f t="shared" si="6116"/>
        <v>0</v>
      </c>
      <c r="VBJ336" s="536">
        <f t="shared" si="6116"/>
        <v>0</v>
      </c>
      <c r="VBK336" s="537"/>
      <c r="VBL336" s="538"/>
      <c r="VBM336" s="402"/>
      <c r="VBN336" s="2"/>
      <c r="VBO336" s="536">
        <f t="shared" ref="VBO336:VBR336" si="6117">SUM(VBO334:VBO335)</f>
        <v>0</v>
      </c>
      <c r="VBP336" s="539">
        <f t="shared" si="6117"/>
        <v>0</v>
      </c>
      <c r="VBQ336" s="536">
        <f t="shared" si="6117"/>
        <v>0</v>
      </c>
      <c r="VBR336" s="536">
        <f t="shared" si="6117"/>
        <v>0</v>
      </c>
      <c r="VBS336" s="537"/>
      <c r="VBT336" s="538"/>
      <c r="VBU336" s="402"/>
      <c r="VBV336" s="2"/>
      <c r="VBW336" s="536">
        <f t="shared" ref="VBW336:VBZ336" si="6118">SUM(VBW334:VBW335)</f>
        <v>0</v>
      </c>
      <c r="VBX336" s="539">
        <f t="shared" si="6118"/>
        <v>0</v>
      </c>
      <c r="VBY336" s="536">
        <f t="shared" si="6118"/>
        <v>0</v>
      </c>
      <c r="VBZ336" s="536">
        <f t="shared" si="6118"/>
        <v>0</v>
      </c>
      <c r="VCA336" s="537"/>
      <c r="VCB336" s="538"/>
      <c r="VCC336" s="402"/>
      <c r="VCD336" s="2"/>
      <c r="VCE336" s="536">
        <f t="shared" ref="VCE336:VCH336" si="6119">SUM(VCE334:VCE335)</f>
        <v>0</v>
      </c>
      <c r="VCF336" s="539">
        <f t="shared" si="6119"/>
        <v>0</v>
      </c>
      <c r="VCG336" s="536">
        <f t="shared" si="6119"/>
        <v>0</v>
      </c>
      <c r="VCH336" s="536">
        <f t="shared" si="6119"/>
        <v>0</v>
      </c>
      <c r="VCI336" s="537"/>
      <c r="VCJ336" s="538"/>
      <c r="VCK336" s="402"/>
      <c r="VCL336" s="2"/>
      <c r="VCM336" s="536">
        <f t="shared" ref="VCM336:VCP336" si="6120">SUM(VCM334:VCM335)</f>
        <v>0</v>
      </c>
      <c r="VCN336" s="539">
        <f t="shared" si="6120"/>
        <v>0</v>
      </c>
      <c r="VCO336" s="536">
        <f t="shared" si="6120"/>
        <v>0</v>
      </c>
      <c r="VCP336" s="536">
        <f t="shared" si="6120"/>
        <v>0</v>
      </c>
      <c r="VCQ336" s="537"/>
      <c r="VCR336" s="538"/>
      <c r="VCS336" s="402"/>
      <c r="VCT336" s="2"/>
      <c r="VCU336" s="536">
        <f t="shared" ref="VCU336:VCX336" si="6121">SUM(VCU334:VCU335)</f>
        <v>0</v>
      </c>
      <c r="VCV336" s="539">
        <f t="shared" si="6121"/>
        <v>0</v>
      </c>
      <c r="VCW336" s="536">
        <f t="shared" si="6121"/>
        <v>0</v>
      </c>
      <c r="VCX336" s="536">
        <f t="shared" si="6121"/>
        <v>0</v>
      </c>
      <c r="VCY336" s="537"/>
      <c r="VCZ336" s="538"/>
      <c r="VDA336" s="402"/>
      <c r="VDB336" s="2"/>
      <c r="VDC336" s="536">
        <f t="shared" ref="VDC336:VDF336" si="6122">SUM(VDC334:VDC335)</f>
        <v>0</v>
      </c>
      <c r="VDD336" s="539">
        <f t="shared" si="6122"/>
        <v>0</v>
      </c>
      <c r="VDE336" s="536">
        <f t="shared" si="6122"/>
        <v>0</v>
      </c>
      <c r="VDF336" s="536">
        <f t="shared" si="6122"/>
        <v>0</v>
      </c>
      <c r="VDG336" s="537"/>
      <c r="VDH336" s="538"/>
      <c r="VDI336" s="402"/>
      <c r="VDJ336" s="2"/>
      <c r="VDK336" s="536">
        <f t="shared" ref="VDK336:VDN336" si="6123">SUM(VDK334:VDK335)</f>
        <v>0</v>
      </c>
      <c r="VDL336" s="539">
        <f t="shared" si="6123"/>
        <v>0</v>
      </c>
      <c r="VDM336" s="536">
        <f t="shared" si="6123"/>
        <v>0</v>
      </c>
      <c r="VDN336" s="536">
        <f t="shared" si="6123"/>
        <v>0</v>
      </c>
      <c r="VDO336" s="537"/>
      <c r="VDP336" s="538"/>
      <c r="VDQ336" s="402"/>
      <c r="VDR336" s="2"/>
      <c r="VDS336" s="536">
        <f t="shared" ref="VDS336:VDV336" si="6124">SUM(VDS334:VDS335)</f>
        <v>0</v>
      </c>
      <c r="VDT336" s="539">
        <f t="shared" si="6124"/>
        <v>0</v>
      </c>
      <c r="VDU336" s="536">
        <f t="shared" si="6124"/>
        <v>0</v>
      </c>
      <c r="VDV336" s="536">
        <f t="shared" si="6124"/>
        <v>0</v>
      </c>
      <c r="VDW336" s="537"/>
      <c r="VDX336" s="538"/>
      <c r="VDY336" s="402"/>
      <c r="VDZ336" s="2"/>
      <c r="VEA336" s="536">
        <f t="shared" ref="VEA336:VED336" si="6125">SUM(VEA334:VEA335)</f>
        <v>0</v>
      </c>
      <c r="VEB336" s="539">
        <f t="shared" si="6125"/>
        <v>0</v>
      </c>
      <c r="VEC336" s="536">
        <f t="shared" si="6125"/>
        <v>0</v>
      </c>
      <c r="VED336" s="536">
        <f t="shared" si="6125"/>
        <v>0</v>
      </c>
      <c r="VEE336" s="537"/>
      <c r="VEF336" s="538"/>
      <c r="VEG336" s="402"/>
      <c r="VEH336" s="2"/>
      <c r="VEI336" s="536">
        <f t="shared" ref="VEI336:VEL336" si="6126">SUM(VEI334:VEI335)</f>
        <v>0</v>
      </c>
      <c r="VEJ336" s="539">
        <f t="shared" si="6126"/>
        <v>0</v>
      </c>
      <c r="VEK336" s="536">
        <f t="shared" si="6126"/>
        <v>0</v>
      </c>
      <c r="VEL336" s="536">
        <f t="shared" si="6126"/>
        <v>0</v>
      </c>
      <c r="VEM336" s="537"/>
      <c r="VEN336" s="538"/>
      <c r="VEO336" s="402"/>
      <c r="VEP336" s="2"/>
      <c r="VEQ336" s="536">
        <f t="shared" ref="VEQ336:VET336" si="6127">SUM(VEQ334:VEQ335)</f>
        <v>0</v>
      </c>
      <c r="VER336" s="539">
        <f t="shared" si="6127"/>
        <v>0</v>
      </c>
      <c r="VES336" s="536">
        <f t="shared" si="6127"/>
        <v>0</v>
      </c>
      <c r="VET336" s="536">
        <f t="shared" si="6127"/>
        <v>0</v>
      </c>
      <c r="VEU336" s="537"/>
      <c r="VEV336" s="538"/>
      <c r="VEW336" s="402"/>
      <c r="VEX336" s="2"/>
      <c r="VEY336" s="536">
        <f t="shared" ref="VEY336:VFB336" si="6128">SUM(VEY334:VEY335)</f>
        <v>0</v>
      </c>
      <c r="VEZ336" s="539">
        <f t="shared" si="6128"/>
        <v>0</v>
      </c>
      <c r="VFA336" s="536">
        <f t="shared" si="6128"/>
        <v>0</v>
      </c>
      <c r="VFB336" s="536">
        <f t="shared" si="6128"/>
        <v>0</v>
      </c>
      <c r="VFC336" s="537"/>
      <c r="VFD336" s="538"/>
      <c r="VFE336" s="402"/>
      <c r="VFF336" s="2"/>
      <c r="VFG336" s="536">
        <f t="shared" ref="VFG336:VFJ336" si="6129">SUM(VFG334:VFG335)</f>
        <v>0</v>
      </c>
      <c r="VFH336" s="539">
        <f t="shared" si="6129"/>
        <v>0</v>
      </c>
      <c r="VFI336" s="536">
        <f t="shared" si="6129"/>
        <v>0</v>
      </c>
      <c r="VFJ336" s="536">
        <f t="shared" si="6129"/>
        <v>0</v>
      </c>
      <c r="VFK336" s="537"/>
      <c r="VFL336" s="538"/>
      <c r="VFM336" s="402"/>
      <c r="VFN336" s="2"/>
      <c r="VFO336" s="536">
        <f t="shared" ref="VFO336:VFR336" si="6130">SUM(VFO334:VFO335)</f>
        <v>0</v>
      </c>
      <c r="VFP336" s="539">
        <f t="shared" si="6130"/>
        <v>0</v>
      </c>
      <c r="VFQ336" s="536">
        <f t="shared" si="6130"/>
        <v>0</v>
      </c>
      <c r="VFR336" s="536">
        <f t="shared" si="6130"/>
        <v>0</v>
      </c>
      <c r="VFS336" s="537"/>
      <c r="VFT336" s="538"/>
      <c r="VFU336" s="402"/>
      <c r="VFV336" s="2"/>
      <c r="VFW336" s="536">
        <f t="shared" ref="VFW336:VFZ336" si="6131">SUM(VFW334:VFW335)</f>
        <v>0</v>
      </c>
      <c r="VFX336" s="539">
        <f t="shared" si="6131"/>
        <v>0</v>
      </c>
      <c r="VFY336" s="536">
        <f t="shared" si="6131"/>
        <v>0</v>
      </c>
      <c r="VFZ336" s="536">
        <f t="shared" si="6131"/>
        <v>0</v>
      </c>
      <c r="VGA336" s="537"/>
      <c r="VGB336" s="538"/>
      <c r="VGC336" s="402"/>
      <c r="VGD336" s="2"/>
      <c r="VGE336" s="536">
        <f t="shared" ref="VGE336:VGH336" si="6132">SUM(VGE334:VGE335)</f>
        <v>0</v>
      </c>
      <c r="VGF336" s="539">
        <f t="shared" si="6132"/>
        <v>0</v>
      </c>
      <c r="VGG336" s="536">
        <f t="shared" si="6132"/>
        <v>0</v>
      </c>
      <c r="VGH336" s="536">
        <f t="shared" si="6132"/>
        <v>0</v>
      </c>
      <c r="VGI336" s="537"/>
      <c r="VGJ336" s="538"/>
      <c r="VGK336" s="402"/>
      <c r="VGL336" s="2"/>
      <c r="VGM336" s="536">
        <f t="shared" ref="VGM336:VGP336" si="6133">SUM(VGM334:VGM335)</f>
        <v>0</v>
      </c>
      <c r="VGN336" s="539">
        <f t="shared" si="6133"/>
        <v>0</v>
      </c>
      <c r="VGO336" s="536">
        <f t="shared" si="6133"/>
        <v>0</v>
      </c>
      <c r="VGP336" s="536">
        <f t="shared" si="6133"/>
        <v>0</v>
      </c>
      <c r="VGQ336" s="537"/>
      <c r="VGR336" s="538"/>
      <c r="VGS336" s="402"/>
      <c r="VGT336" s="2"/>
      <c r="VGU336" s="536">
        <f t="shared" ref="VGU336:VGX336" si="6134">SUM(VGU334:VGU335)</f>
        <v>0</v>
      </c>
      <c r="VGV336" s="539">
        <f t="shared" si="6134"/>
        <v>0</v>
      </c>
      <c r="VGW336" s="536">
        <f t="shared" si="6134"/>
        <v>0</v>
      </c>
      <c r="VGX336" s="536">
        <f t="shared" si="6134"/>
        <v>0</v>
      </c>
      <c r="VGY336" s="537"/>
      <c r="VGZ336" s="538"/>
      <c r="VHA336" s="402"/>
      <c r="VHB336" s="2"/>
      <c r="VHC336" s="536">
        <f t="shared" ref="VHC336:VHF336" si="6135">SUM(VHC334:VHC335)</f>
        <v>0</v>
      </c>
      <c r="VHD336" s="539">
        <f t="shared" si="6135"/>
        <v>0</v>
      </c>
      <c r="VHE336" s="536">
        <f t="shared" si="6135"/>
        <v>0</v>
      </c>
      <c r="VHF336" s="536">
        <f t="shared" si="6135"/>
        <v>0</v>
      </c>
      <c r="VHG336" s="537"/>
      <c r="VHH336" s="538"/>
      <c r="VHI336" s="402"/>
      <c r="VHJ336" s="2"/>
      <c r="VHK336" s="536">
        <f t="shared" ref="VHK336:VHN336" si="6136">SUM(VHK334:VHK335)</f>
        <v>0</v>
      </c>
      <c r="VHL336" s="539">
        <f t="shared" si="6136"/>
        <v>0</v>
      </c>
      <c r="VHM336" s="536">
        <f t="shared" si="6136"/>
        <v>0</v>
      </c>
      <c r="VHN336" s="536">
        <f t="shared" si="6136"/>
        <v>0</v>
      </c>
      <c r="VHO336" s="537"/>
      <c r="VHP336" s="538"/>
      <c r="VHQ336" s="402"/>
      <c r="VHR336" s="2"/>
      <c r="VHS336" s="536">
        <f t="shared" ref="VHS336:VHV336" si="6137">SUM(VHS334:VHS335)</f>
        <v>0</v>
      </c>
      <c r="VHT336" s="539">
        <f t="shared" si="6137"/>
        <v>0</v>
      </c>
      <c r="VHU336" s="536">
        <f t="shared" si="6137"/>
        <v>0</v>
      </c>
      <c r="VHV336" s="536">
        <f t="shared" si="6137"/>
        <v>0</v>
      </c>
      <c r="VHW336" s="537"/>
      <c r="VHX336" s="538"/>
      <c r="VHY336" s="402"/>
      <c r="VHZ336" s="2"/>
      <c r="VIA336" s="536">
        <f t="shared" ref="VIA336:VID336" si="6138">SUM(VIA334:VIA335)</f>
        <v>0</v>
      </c>
      <c r="VIB336" s="539">
        <f t="shared" si="6138"/>
        <v>0</v>
      </c>
      <c r="VIC336" s="536">
        <f t="shared" si="6138"/>
        <v>0</v>
      </c>
      <c r="VID336" s="536">
        <f t="shared" si="6138"/>
        <v>0</v>
      </c>
      <c r="VIE336" s="537"/>
      <c r="VIF336" s="538"/>
      <c r="VIG336" s="402"/>
      <c r="VIH336" s="2"/>
      <c r="VII336" s="536">
        <f t="shared" ref="VII336:VIL336" si="6139">SUM(VII334:VII335)</f>
        <v>0</v>
      </c>
      <c r="VIJ336" s="539">
        <f t="shared" si="6139"/>
        <v>0</v>
      </c>
      <c r="VIK336" s="536">
        <f t="shared" si="6139"/>
        <v>0</v>
      </c>
      <c r="VIL336" s="536">
        <f t="shared" si="6139"/>
        <v>0</v>
      </c>
      <c r="VIM336" s="537"/>
      <c r="VIN336" s="538"/>
      <c r="VIO336" s="402"/>
      <c r="VIP336" s="2"/>
      <c r="VIQ336" s="536">
        <f t="shared" ref="VIQ336:VIT336" si="6140">SUM(VIQ334:VIQ335)</f>
        <v>0</v>
      </c>
      <c r="VIR336" s="539">
        <f t="shared" si="6140"/>
        <v>0</v>
      </c>
      <c r="VIS336" s="536">
        <f t="shared" si="6140"/>
        <v>0</v>
      </c>
      <c r="VIT336" s="536">
        <f t="shared" si="6140"/>
        <v>0</v>
      </c>
      <c r="VIU336" s="537"/>
      <c r="VIV336" s="538"/>
      <c r="VIW336" s="402"/>
      <c r="VIX336" s="2"/>
      <c r="VIY336" s="536">
        <f t="shared" ref="VIY336:VJB336" si="6141">SUM(VIY334:VIY335)</f>
        <v>0</v>
      </c>
      <c r="VIZ336" s="539">
        <f t="shared" si="6141"/>
        <v>0</v>
      </c>
      <c r="VJA336" s="536">
        <f t="shared" si="6141"/>
        <v>0</v>
      </c>
      <c r="VJB336" s="536">
        <f t="shared" si="6141"/>
        <v>0</v>
      </c>
      <c r="VJC336" s="537"/>
      <c r="VJD336" s="538"/>
      <c r="VJE336" s="402"/>
      <c r="VJF336" s="2"/>
      <c r="VJG336" s="536">
        <f t="shared" ref="VJG336:VJJ336" si="6142">SUM(VJG334:VJG335)</f>
        <v>0</v>
      </c>
      <c r="VJH336" s="539">
        <f t="shared" si="6142"/>
        <v>0</v>
      </c>
      <c r="VJI336" s="536">
        <f t="shared" si="6142"/>
        <v>0</v>
      </c>
      <c r="VJJ336" s="536">
        <f t="shared" si="6142"/>
        <v>0</v>
      </c>
      <c r="VJK336" s="537"/>
      <c r="VJL336" s="538"/>
      <c r="VJM336" s="402"/>
      <c r="VJN336" s="2"/>
      <c r="VJO336" s="536">
        <f t="shared" ref="VJO336:VJR336" si="6143">SUM(VJO334:VJO335)</f>
        <v>0</v>
      </c>
      <c r="VJP336" s="539">
        <f t="shared" si="6143"/>
        <v>0</v>
      </c>
      <c r="VJQ336" s="536">
        <f t="shared" si="6143"/>
        <v>0</v>
      </c>
      <c r="VJR336" s="536">
        <f t="shared" si="6143"/>
        <v>0</v>
      </c>
      <c r="VJS336" s="537"/>
      <c r="VJT336" s="538"/>
      <c r="VJU336" s="402"/>
      <c r="VJV336" s="2"/>
      <c r="VJW336" s="536">
        <f t="shared" ref="VJW336:VJZ336" si="6144">SUM(VJW334:VJW335)</f>
        <v>0</v>
      </c>
      <c r="VJX336" s="539">
        <f t="shared" si="6144"/>
        <v>0</v>
      </c>
      <c r="VJY336" s="536">
        <f t="shared" si="6144"/>
        <v>0</v>
      </c>
      <c r="VJZ336" s="536">
        <f t="shared" si="6144"/>
        <v>0</v>
      </c>
      <c r="VKA336" s="537"/>
      <c r="VKB336" s="538"/>
      <c r="VKC336" s="402"/>
      <c r="VKD336" s="2"/>
      <c r="VKE336" s="536">
        <f t="shared" ref="VKE336:VKH336" si="6145">SUM(VKE334:VKE335)</f>
        <v>0</v>
      </c>
      <c r="VKF336" s="539">
        <f t="shared" si="6145"/>
        <v>0</v>
      </c>
      <c r="VKG336" s="536">
        <f t="shared" si="6145"/>
        <v>0</v>
      </c>
      <c r="VKH336" s="536">
        <f t="shared" si="6145"/>
        <v>0</v>
      </c>
      <c r="VKI336" s="537"/>
      <c r="VKJ336" s="538"/>
      <c r="VKK336" s="402"/>
      <c r="VKL336" s="2"/>
      <c r="VKM336" s="536">
        <f t="shared" ref="VKM336:VKP336" si="6146">SUM(VKM334:VKM335)</f>
        <v>0</v>
      </c>
      <c r="VKN336" s="539">
        <f t="shared" si="6146"/>
        <v>0</v>
      </c>
      <c r="VKO336" s="536">
        <f t="shared" si="6146"/>
        <v>0</v>
      </c>
      <c r="VKP336" s="536">
        <f t="shared" si="6146"/>
        <v>0</v>
      </c>
      <c r="VKQ336" s="537"/>
      <c r="VKR336" s="538"/>
      <c r="VKS336" s="402"/>
      <c r="VKT336" s="2"/>
      <c r="VKU336" s="536">
        <f t="shared" ref="VKU336:VKX336" si="6147">SUM(VKU334:VKU335)</f>
        <v>0</v>
      </c>
      <c r="VKV336" s="539">
        <f t="shared" si="6147"/>
        <v>0</v>
      </c>
      <c r="VKW336" s="536">
        <f t="shared" si="6147"/>
        <v>0</v>
      </c>
      <c r="VKX336" s="536">
        <f t="shared" si="6147"/>
        <v>0</v>
      </c>
      <c r="VKY336" s="537"/>
      <c r="VKZ336" s="538"/>
      <c r="VLA336" s="402"/>
      <c r="VLB336" s="2"/>
      <c r="VLC336" s="536">
        <f t="shared" ref="VLC336:VLF336" si="6148">SUM(VLC334:VLC335)</f>
        <v>0</v>
      </c>
      <c r="VLD336" s="539">
        <f t="shared" si="6148"/>
        <v>0</v>
      </c>
      <c r="VLE336" s="536">
        <f t="shared" si="6148"/>
        <v>0</v>
      </c>
      <c r="VLF336" s="536">
        <f t="shared" si="6148"/>
        <v>0</v>
      </c>
      <c r="VLG336" s="537"/>
      <c r="VLH336" s="538"/>
      <c r="VLI336" s="402"/>
      <c r="VLJ336" s="2"/>
      <c r="VLK336" s="536">
        <f t="shared" ref="VLK336:VLN336" si="6149">SUM(VLK334:VLK335)</f>
        <v>0</v>
      </c>
      <c r="VLL336" s="539">
        <f t="shared" si="6149"/>
        <v>0</v>
      </c>
      <c r="VLM336" s="536">
        <f t="shared" si="6149"/>
        <v>0</v>
      </c>
      <c r="VLN336" s="536">
        <f t="shared" si="6149"/>
        <v>0</v>
      </c>
      <c r="VLO336" s="537"/>
      <c r="VLP336" s="538"/>
      <c r="VLQ336" s="402"/>
      <c r="VLR336" s="2"/>
      <c r="VLS336" s="536">
        <f t="shared" ref="VLS336:VLV336" si="6150">SUM(VLS334:VLS335)</f>
        <v>0</v>
      </c>
      <c r="VLT336" s="539">
        <f t="shared" si="6150"/>
        <v>0</v>
      </c>
      <c r="VLU336" s="536">
        <f t="shared" si="6150"/>
        <v>0</v>
      </c>
      <c r="VLV336" s="536">
        <f t="shared" si="6150"/>
        <v>0</v>
      </c>
      <c r="VLW336" s="537"/>
      <c r="VLX336" s="538"/>
      <c r="VLY336" s="402"/>
      <c r="VLZ336" s="2"/>
      <c r="VMA336" s="536">
        <f t="shared" ref="VMA336:VMD336" si="6151">SUM(VMA334:VMA335)</f>
        <v>0</v>
      </c>
      <c r="VMB336" s="539">
        <f t="shared" si="6151"/>
        <v>0</v>
      </c>
      <c r="VMC336" s="536">
        <f t="shared" si="6151"/>
        <v>0</v>
      </c>
      <c r="VMD336" s="536">
        <f t="shared" si="6151"/>
        <v>0</v>
      </c>
      <c r="VME336" s="537"/>
      <c r="VMF336" s="538"/>
      <c r="VMG336" s="402"/>
      <c r="VMH336" s="2"/>
      <c r="VMI336" s="536">
        <f t="shared" ref="VMI336:VML336" si="6152">SUM(VMI334:VMI335)</f>
        <v>0</v>
      </c>
      <c r="VMJ336" s="539">
        <f t="shared" si="6152"/>
        <v>0</v>
      </c>
      <c r="VMK336" s="536">
        <f t="shared" si="6152"/>
        <v>0</v>
      </c>
      <c r="VML336" s="536">
        <f t="shared" si="6152"/>
        <v>0</v>
      </c>
      <c r="VMM336" s="537"/>
      <c r="VMN336" s="538"/>
      <c r="VMO336" s="402"/>
      <c r="VMP336" s="2"/>
      <c r="VMQ336" s="536">
        <f t="shared" ref="VMQ336:VMT336" si="6153">SUM(VMQ334:VMQ335)</f>
        <v>0</v>
      </c>
      <c r="VMR336" s="539">
        <f t="shared" si="6153"/>
        <v>0</v>
      </c>
      <c r="VMS336" s="536">
        <f t="shared" si="6153"/>
        <v>0</v>
      </c>
      <c r="VMT336" s="536">
        <f t="shared" si="6153"/>
        <v>0</v>
      </c>
      <c r="VMU336" s="537"/>
      <c r="VMV336" s="538"/>
      <c r="VMW336" s="402"/>
      <c r="VMX336" s="2"/>
      <c r="VMY336" s="536">
        <f t="shared" ref="VMY336:VNB336" si="6154">SUM(VMY334:VMY335)</f>
        <v>0</v>
      </c>
      <c r="VMZ336" s="539">
        <f t="shared" si="6154"/>
        <v>0</v>
      </c>
      <c r="VNA336" s="536">
        <f t="shared" si="6154"/>
        <v>0</v>
      </c>
      <c r="VNB336" s="536">
        <f t="shared" si="6154"/>
        <v>0</v>
      </c>
      <c r="VNC336" s="537"/>
      <c r="VND336" s="538"/>
      <c r="VNE336" s="402"/>
      <c r="VNF336" s="2"/>
      <c r="VNG336" s="536">
        <f t="shared" ref="VNG336:VNJ336" si="6155">SUM(VNG334:VNG335)</f>
        <v>0</v>
      </c>
      <c r="VNH336" s="539">
        <f t="shared" si="6155"/>
        <v>0</v>
      </c>
      <c r="VNI336" s="536">
        <f t="shared" si="6155"/>
        <v>0</v>
      </c>
      <c r="VNJ336" s="536">
        <f t="shared" si="6155"/>
        <v>0</v>
      </c>
      <c r="VNK336" s="537"/>
      <c r="VNL336" s="538"/>
      <c r="VNM336" s="402"/>
      <c r="VNN336" s="2"/>
      <c r="VNO336" s="536">
        <f t="shared" ref="VNO336:VNR336" si="6156">SUM(VNO334:VNO335)</f>
        <v>0</v>
      </c>
      <c r="VNP336" s="539">
        <f t="shared" si="6156"/>
        <v>0</v>
      </c>
      <c r="VNQ336" s="536">
        <f t="shared" si="6156"/>
        <v>0</v>
      </c>
      <c r="VNR336" s="536">
        <f t="shared" si="6156"/>
        <v>0</v>
      </c>
      <c r="VNS336" s="537"/>
      <c r="VNT336" s="538"/>
      <c r="VNU336" s="402"/>
      <c r="VNV336" s="2"/>
      <c r="VNW336" s="536">
        <f t="shared" ref="VNW336:VNZ336" si="6157">SUM(VNW334:VNW335)</f>
        <v>0</v>
      </c>
      <c r="VNX336" s="539">
        <f t="shared" si="6157"/>
        <v>0</v>
      </c>
      <c r="VNY336" s="536">
        <f t="shared" si="6157"/>
        <v>0</v>
      </c>
      <c r="VNZ336" s="536">
        <f t="shared" si="6157"/>
        <v>0</v>
      </c>
      <c r="VOA336" s="537"/>
      <c r="VOB336" s="538"/>
      <c r="VOC336" s="402"/>
      <c r="VOD336" s="2"/>
      <c r="VOE336" s="536">
        <f t="shared" ref="VOE336:VOH336" si="6158">SUM(VOE334:VOE335)</f>
        <v>0</v>
      </c>
      <c r="VOF336" s="539">
        <f t="shared" si="6158"/>
        <v>0</v>
      </c>
      <c r="VOG336" s="536">
        <f t="shared" si="6158"/>
        <v>0</v>
      </c>
      <c r="VOH336" s="536">
        <f t="shared" si="6158"/>
        <v>0</v>
      </c>
      <c r="VOI336" s="537"/>
      <c r="VOJ336" s="538"/>
      <c r="VOK336" s="402"/>
      <c r="VOL336" s="2"/>
      <c r="VOM336" s="536">
        <f t="shared" ref="VOM336:VOP336" si="6159">SUM(VOM334:VOM335)</f>
        <v>0</v>
      </c>
      <c r="VON336" s="539">
        <f t="shared" si="6159"/>
        <v>0</v>
      </c>
      <c r="VOO336" s="536">
        <f t="shared" si="6159"/>
        <v>0</v>
      </c>
      <c r="VOP336" s="536">
        <f t="shared" si="6159"/>
        <v>0</v>
      </c>
      <c r="VOQ336" s="537"/>
      <c r="VOR336" s="538"/>
      <c r="VOS336" s="402"/>
      <c r="VOT336" s="2"/>
      <c r="VOU336" s="536">
        <f t="shared" ref="VOU336:VOX336" si="6160">SUM(VOU334:VOU335)</f>
        <v>0</v>
      </c>
      <c r="VOV336" s="539">
        <f t="shared" si="6160"/>
        <v>0</v>
      </c>
      <c r="VOW336" s="536">
        <f t="shared" si="6160"/>
        <v>0</v>
      </c>
      <c r="VOX336" s="536">
        <f t="shared" si="6160"/>
        <v>0</v>
      </c>
      <c r="VOY336" s="537"/>
      <c r="VOZ336" s="538"/>
      <c r="VPA336" s="402"/>
      <c r="VPB336" s="2"/>
      <c r="VPC336" s="536">
        <f t="shared" ref="VPC336:VPF336" si="6161">SUM(VPC334:VPC335)</f>
        <v>0</v>
      </c>
      <c r="VPD336" s="539">
        <f t="shared" si="6161"/>
        <v>0</v>
      </c>
      <c r="VPE336" s="536">
        <f t="shared" si="6161"/>
        <v>0</v>
      </c>
      <c r="VPF336" s="536">
        <f t="shared" si="6161"/>
        <v>0</v>
      </c>
      <c r="VPG336" s="537"/>
      <c r="VPH336" s="538"/>
      <c r="VPI336" s="402"/>
      <c r="VPJ336" s="2"/>
      <c r="VPK336" s="536">
        <f t="shared" ref="VPK336:VPN336" si="6162">SUM(VPK334:VPK335)</f>
        <v>0</v>
      </c>
      <c r="VPL336" s="539">
        <f t="shared" si="6162"/>
        <v>0</v>
      </c>
      <c r="VPM336" s="536">
        <f t="shared" si="6162"/>
        <v>0</v>
      </c>
      <c r="VPN336" s="536">
        <f t="shared" si="6162"/>
        <v>0</v>
      </c>
      <c r="VPO336" s="537"/>
      <c r="VPP336" s="538"/>
      <c r="VPQ336" s="402"/>
      <c r="VPR336" s="2"/>
      <c r="VPS336" s="536">
        <f t="shared" ref="VPS336:VPV336" si="6163">SUM(VPS334:VPS335)</f>
        <v>0</v>
      </c>
      <c r="VPT336" s="539">
        <f t="shared" si="6163"/>
        <v>0</v>
      </c>
      <c r="VPU336" s="536">
        <f t="shared" si="6163"/>
        <v>0</v>
      </c>
      <c r="VPV336" s="536">
        <f t="shared" si="6163"/>
        <v>0</v>
      </c>
      <c r="VPW336" s="537"/>
      <c r="VPX336" s="538"/>
      <c r="VPY336" s="402"/>
      <c r="VPZ336" s="2"/>
      <c r="VQA336" s="536">
        <f t="shared" ref="VQA336:VQD336" si="6164">SUM(VQA334:VQA335)</f>
        <v>0</v>
      </c>
      <c r="VQB336" s="539">
        <f t="shared" si="6164"/>
        <v>0</v>
      </c>
      <c r="VQC336" s="536">
        <f t="shared" si="6164"/>
        <v>0</v>
      </c>
      <c r="VQD336" s="536">
        <f t="shared" si="6164"/>
        <v>0</v>
      </c>
      <c r="VQE336" s="537"/>
      <c r="VQF336" s="538"/>
      <c r="VQG336" s="402"/>
      <c r="VQH336" s="2"/>
      <c r="VQI336" s="536">
        <f t="shared" ref="VQI336:VQL336" si="6165">SUM(VQI334:VQI335)</f>
        <v>0</v>
      </c>
      <c r="VQJ336" s="539">
        <f t="shared" si="6165"/>
        <v>0</v>
      </c>
      <c r="VQK336" s="536">
        <f t="shared" si="6165"/>
        <v>0</v>
      </c>
      <c r="VQL336" s="536">
        <f t="shared" si="6165"/>
        <v>0</v>
      </c>
      <c r="VQM336" s="537"/>
      <c r="VQN336" s="538"/>
      <c r="VQO336" s="402"/>
      <c r="VQP336" s="2"/>
      <c r="VQQ336" s="536">
        <f t="shared" ref="VQQ336:VQT336" si="6166">SUM(VQQ334:VQQ335)</f>
        <v>0</v>
      </c>
      <c r="VQR336" s="539">
        <f t="shared" si="6166"/>
        <v>0</v>
      </c>
      <c r="VQS336" s="536">
        <f t="shared" si="6166"/>
        <v>0</v>
      </c>
      <c r="VQT336" s="536">
        <f t="shared" si="6166"/>
        <v>0</v>
      </c>
      <c r="VQU336" s="537"/>
      <c r="VQV336" s="538"/>
      <c r="VQW336" s="402"/>
      <c r="VQX336" s="2"/>
      <c r="VQY336" s="536">
        <f t="shared" ref="VQY336:VRB336" si="6167">SUM(VQY334:VQY335)</f>
        <v>0</v>
      </c>
      <c r="VQZ336" s="539">
        <f t="shared" si="6167"/>
        <v>0</v>
      </c>
      <c r="VRA336" s="536">
        <f t="shared" si="6167"/>
        <v>0</v>
      </c>
      <c r="VRB336" s="536">
        <f t="shared" si="6167"/>
        <v>0</v>
      </c>
      <c r="VRC336" s="537"/>
      <c r="VRD336" s="538"/>
      <c r="VRE336" s="402"/>
      <c r="VRF336" s="2"/>
      <c r="VRG336" s="536">
        <f t="shared" ref="VRG336:VRJ336" si="6168">SUM(VRG334:VRG335)</f>
        <v>0</v>
      </c>
      <c r="VRH336" s="539">
        <f t="shared" si="6168"/>
        <v>0</v>
      </c>
      <c r="VRI336" s="536">
        <f t="shared" si="6168"/>
        <v>0</v>
      </c>
      <c r="VRJ336" s="536">
        <f t="shared" si="6168"/>
        <v>0</v>
      </c>
      <c r="VRK336" s="537"/>
      <c r="VRL336" s="538"/>
      <c r="VRM336" s="402"/>
      <c r="VRN336" s="2"/>
      <c r="VRO336" s="536">
        <f t="shared" ref="VRO336:VRR336" si="6169">SUM(VRO334:VRO335)</f>
        <v>0</v>
      </c>
      <c r="VRP336" s="539">
        <f t="shared" si="6169"/>
        <v>0</v>
      </c>
      <c r="VRQ336" s="536">
        <f t="shared" si="6169"/>
        <v>0</v>
      </c>
      <c r="VRR336" s="536">
        <f t="shared" si="6169"/>
        <v>0</v>
      </c>
      <c r="VRS336" s="537"/>
      <c r="VRT336" s="538"/>
      <c r="VRU336" s="402"/>
      <c r="VRV336" s="2"/>
      <c r="VRW336" s="536">
        <f t="shared" ref="VRW336:VRZ336" si="6170">SUM(VRW334:VRW335)</f>
        <v>0</v>
      </c>
      <c r="VRX336" s="539">
        <f t="shared" si="6170"/>
        <v>0</v>
      </c>
      <c r="VRY336" s="536">
        <f t="shared" si="6170"/>
        <v>0</v>
      </c>
      <c r="VRZ336" s="536">
        <f t="shared" si="6170"/>
        <v>0</v>
      </c>
      <c r="VSA336" s="537"/>
      <c r="VSB336" s="538"/>
      <c r="VSC336" s="402"/>
      <c r="VSD336" s="2"/>
      <c r="VSE336" s="536">
        <f t="shared" ref="VSE336:VSH336" si="6171">SUM(VSE334:VSE335)</f>
        <v>0</v>
      </c>
      <c r="VSF336" s="539">
        <f t="shared" si="6171"/>
        <v>0</v>
      </c>
      <c r="VSG336" s="536">
        <f t="shared" si="6171"/>
        <v>0</v>
      </c>
      <c r="VSH336" s="536">
        <f t="shared" si="6171"/>
        <v>0</v>
      </c>
      <c r="VSI336" s="537"/>
      <c r="VSJ336" s="538"/>
      <c r="VSK336" s="402"/>
      <c r="VSL336" s="2"/>
      <c r="VSM336" s="536">
        <f t="shared" ref="VSM336:VSP336" si="6172">SUM(VSM334:VSM335)</f>
        <v>0</v>
      </c>
      <c r="VSN336" s="539">
        <f t="shared" si="6172"/>
        <v>0</v>
      </c>
      <c r="VSO336" s="536">
        <f t="shared" si="6172"/>
        <v>0</v>
      </c>
      <c r="VSP336" s="536">
        <f t="shared" si="6172"/>
        <v>0</v>
      </c>
      <c r="VSQ336" s="537"/>
      <c r="VSR336" s="538"/>
      <c r="VSS336" s="402"/>
      <c r="VST336" s="2"/>
      <c r="VSU336" s="536">
        <f t="shared" ref="VSU336:VSX336" si="6173">SUM(VSU334:VSU335)</f>
        <v>0</v>
      </c>
      <c r="VSV336" s="539">
        <f t="shared" si="6173"/>
        <v>0</v>
      </c>
      <c r="VSW336" s="536">
        <f t="shared" si="6173"/>
        <v>0</v>
      </c>
      <c r="VSX336" s="536">
        <f t="shared" si="6173"/>
        <v>0</v>
      </c>
      <c r="VSY336" s="537"/>
      <c r="VSZ336" s="538"/>
      <c r="VTA336" s="402"/>
      <c r="VTB336" s="2"/>
      <c r="VTC336" s="536">
        <f t="shared" ref="VTC336:VTF336" si="6174">SUM(VTC334:VTC335)</f>
        <v>0</v>
      </c>
      <c r="VTD336" s="539">
        <f t="shared" si="6174"/>
        <v>0</v>
      </c>
      <c r="VTE336" s="536">
        <f t="shared" si="6174"/>
        <v>0</v>
      </c>
      <c r="VTF336" s="536">
        <f t="shared" si="6174"/>
        <v>0</v>
      </c>
      <c r="VTG336" s="537"/>
      <c r="VTH336" s="538"/>
      <c r="VTI336" s="402"/>
      <c r="VTJ336" s="2"/>
      <c r="VTK336" s="536">
        <f t="shared" ref="VTK336:VTN336" si="6175">SUM(VTK334:VTK335)</f>
        <v>0</v>
      </c>
      <c r="VTL336" s="539">
        <f t="shared" si="6175"/>
        <v>0</v>
      </c>
      <c r="VTM336" s="536">
        <f t="shared" si="6175"/>
        <v>0</v>
      </c>
      <c r="VTN336" s="536">
        <f t="shared" si="6175"/>
        <v>0</v>
      </c>
      <c r="VTO336" s="537"/>
      <c r="VTP336" s="538"/>
      <c r="VTQ336" s="402"/>
      <c r="VTR336" s="2"/>
      <c r="VTS336" s="536">
        <f t="shared" ref="VTS336:VTV336" si="6176">SUM(VTS334:VTS335)</f>
        <v>0</v>
      </c>
      <c r="VTT336" s="539">
        <f t="shared" si="6176"/>
        <v>0</v>
      </c>
      <c r="VTU336" s="536">
        <f t="shared" si="6176"/>
        <v>0</v>
      </c>
      <c r="VTV336" s="536">
        <f t="shared" si="6176"/>
        <v>0</v>
      </c>
      <c r="VTW336" s="537"/>
      <c r="VTX336" s="538"/>
      <c r="VTY336" s="402"/>
      <c r="VTZ336" s="2"/>
      <c r="VUA336" s="536">
        <f t="shared" ref="VUA336:VUD336" si="6177">SUM(VUA334:VUA335)</f>
        <v>0</v>
      </c>
      <c r="VUB336" s="539">
        <f t="shared" si="6177"/>
        <v>0</v>
      </c>
      <c r="VUC336" s="536">
        <f t="shared" si="6177"/>
        <v>0</v>
      </c>
      <c r="VUD336" s="536">
        <f t="shared" si="6177"/>
        <v>0</v>
      </c>
      <c r="VUE336" s="537"/>
      <c r="VUF336" s="538"/>
      <c r="VUG336" s="402"/>
      <c r="VUH336" s="2"/>
      <c r="VUI336" s="536">
        <f t="shared" ref="VUI336:VUL336" si="6178">SUM(VUI334:VUI335)</f>
        <v>0</v>
      </c>
      <c r="VUJ336" s="539">
        <f t="shared" si="6178"/>
        <v>0</v>
      </c>
      <c r="VUK336" s="536">
        <f t="shared" si="6178"/>
        <v>0</v>
      </c>
      <c r="VUL336" s="536">
        <f t="shared" si="6178"/>
        <v>0</v>
      </c>
      <c r="VUM336" s="537"/>
      <c r="VUN336" s="538"/>
      <c r="VUO336" s="402"/>
      <c r="VUP336" s="2"/>
      <c r="VUQ336" s="536">
        <f t="shared" ref="VUQ336:VUT336" si="6179">SUM(VUQ334:VUQ335)</f>
        <v>0</v>
      </c>
      <c r="VUR336" s="539">
        <f t="shared" si="6179"/>
        <v>0</v>
      </c>
      <c r="VUS336" s="536">
        <f t="shared" si="6179"/>
        <v>0</v>
      </c>
      <c r="VUT336" s="536">
        <f t="shared" si="6179"/>
        <v>0</v>
      </c>
      <c r="VUU336" s="537"/>
      <c r="VUV336" s="538"/>
      <c r="VUW336" s="402"/>
      <c r="VUX336" s="2"/>
      <c r="VUY336" s="536">
        <f t="shared" ref="VUY336:VVB336" si="6180">SUM(VUY334:VUY335)</f>
        <v>0</v>
      </c>
      <c r="VUZ336" s="539">
        <f t="shared" si="6180"/>
        <v>0</v>
      </c>
      <c r="VVA336" s="536">
        <f t="shared" si="6180"/>
        <v>0</v>
      </c>
      <c r="VVB336" s="536">
        <f t="shared" si="6180"/>
        <v>0</v>
      </c>
      <c r="VVC336" s="537"/>
      <c r="VVD336" s="538"/>
      <c r="VVE336" s="402"/>
      <c r="VVF336" s="2"/>
      <c r="VVG336" s="536">
        <f t="shared" ref="VVG336:VVJ336" si="6181">SUM(VVG334:VVG335)</f>
        <v>0</v>
      </c>
      <c r="VVH336" s="539">
        <f t="shared" si="6181"/>
        <v>0</v>
      </c>
      <c r="VVI336" s="536">
        <f t="shared" si="6181"/>
        <v>0</v>
      </c>
      <c r="VVJ336" s="536">
        <f t="shared" si="6181"/>
        <v>0</v>
      </c>
      <c r="VVK336" s="537"/>
      <c r="VVL336" s="538"/>
      <c r="VVM336" s="402"/>
      <c r="VVN336" s="2"/>
      <c r="VVO336" s="536">
        <f t="shared" ref="VVO336:VVR336" si="6182">SUM(VVO334:VVO335)</f>
        <v>0</v>
      </c>
      <c r="VVP336" s="539">
        <f t="shared" si="6182"/>
        <v>0</v>
      </c>
      <c r="VVQ336" s="536">
        <f t="shared" si="6182"/>
        <v>0</v>
      </c>
      <c r="VVR336" s="536">
        <f t="shared" si="6182"/>
        <v>0</v>
      </c>
      <c r="VVS336" s="537"/>
      <c r="VVT336" s="538"/>
      <c r="VVU336" s="402"/>
      <c r="VVV336" s="2"/>
      <c r="VVW336" s="536">
        <f t="shared" ref="VVW336:VVZ336" si="6183">SUM(VVW334:VVW335)</f>
        <v>0</v>
      </c>
      <c r="VVX336" s="539">
        <f t="shared" si="6183"/>
        <v>0</v>
      </c>
      <c r="VVY336" s="536">
        <f t="shared" si="6183"/>
        <v>0</v>
      </c>
      <c r="VVZ336" s="536">
        <f t="shared" si="6183"/>
        <v>0</v>
      </c>
      <c r="VWA336" s="537"/>
      <c r="VWB336" s="538"/>
      <c r="VWC336" s="402"/>
      <c r="VWD336" s="2"/>
      <c r="VWE336" s="536">
        <f t="shared" ref="VWE336:VWH336" si="6184">SUM(VWE334:VWE335)</f>
        <v>0</v>
      </c>
      <c r="VWF336" s="539">
        <f t="shared" si="6184"/>
        <v>0</v>
      </c>
      <c r="VWG336" s="536">
        <f t="shared" si="6184"/>
        <v>0</v>
      </c>
      <c r="VWH336" s="536">
        <f t="shared" si="6184"/>
        <v>0</v>
      </c>
      <c r="VWI336" s="537"/>
      <c r="VWJ336" s="538"/>
      <c r="VWK336" s="402"/>
      <c r="VWL336" s="2"/>
      <c r="VWM336" s="536">
        <f t="shared" ref="VWM336:VWP336" si="6185">SUM(VWM334:VWM335)</f>
        <v>0</v>
      </c>
      <c r="VWN336" s="539">
        <f t="shared" si="6185"/>
        <v>0</v>
      </c>
      <c r="VWO336" s="536">
        <f t="shared" si="6185"/>
        <v>0</v>
      </c>
      <c r="VWP336" s="536">
        <f t="shared" si="6185"/>
        <v>0</v>
      </c>
      <c r="VWQ336" s="537"/>
      <c r="VWR336" s="538"/>
      <c r="VWS336" s="402"/>
      <c r="VWT336" s="2"/>
      <c r="VWU336" s="536">
        <f t="shared" ref="VWU336:VWX336" si="6186">SUM(VWU334:VWU335)</f>
        <v>0</v>
      </c>
      <c r="VWV336" s="539">
        <f t="shared" si="6186"/>
        <v>0</v>
      </c>
      <c r="VWW336" s="536">
        <f t="shared" si="6186"/>
        <v>0</v>
      </c>
      <c r="VWX336" s="536">
        <f t="shared" si="6186"/>
        <v>0</v>
      </c>
      <c r="VWY336" s="537"/>
      <c r="VWZ336" s="538"/>
      <c r="VXA336" s="402"/>
      <c r="VXB336" s="2"/>
      <c r="VXC336" s="536">
        <f t="shared" ref="VXC336:VXF336" si="6187">SUM(VXC334:VXC335)</f>
        <v>0</v>
      </c>
      <c r="VXD336" s="539">
        <f t="shared" si="6187"/>
        <v>0</v>
      </c>
      <c r="VXE336" s="536">
        <f t="shared" si="6187"/>
        <v>0</v>
      </c>
      <c r="VXF336" s="536">
        <f t="shared" si="6187"/>
        <v>0</v>
      </c>
      <c r="VXG336" s="537"/>
      <c r="VXH336" s="538"/>
      <c r="VXI336" s="402"/>
      <c r="VXJ336" s="2"/>
      <c r="VXK336" s="536">
        <f t="shared" ref="VXK336:VXN336" si="6188">SUM(VXK334:VXK335)</f>
        <v>0</v>
      </c>
      <c r="VXL336" s="539">
        <f t="shared" si="6188"/>
        <v>0</v>
      </c>
      <c r="VXM336" s="536">
        <f t="shared" si="6188"/>
        <v>0</v>
      </c>
      <c r="VXN336" s="536">
        <f t="shared" si="6188"/>
        <v>0</v>
      </c>
      <c r="VXO336" s="537"/>
      <c r="VXP336" s="538"/>
      <c r="VXQ336" s="402"/>
      <c r="VXR336" s="2"/>
      <c r="VXS336" s="536">
        <f t="shared" ref="VXS336:VXV336" si="6189">SUM(VXS334:VXS335)</f>
        <v>0</v>
      </c>
      <c r="VXT336" s="539">
        <f t="shared" si="6189"/>
        <v>0</v>
      </c>
      <c r="VXU336" s="536">
        <f t="shared" si="6189"/>
        <v>0</v>
      </c>
      <c r="VXV336" s="536">
        <f t="shared" si="6189"/>
        <v>0</v>
      </c>
      <c r="VXW336" s="537"/>
      <c r="VXX336" s="538"/>
      <c r="VXY336" s="402"/>
      <c r="VXZ336" s="2"/>
      <c r="VYA336" s="536">
        <f t="shared" ref="VYA336:VYD336" si="6190">SUM(VYA334:VYA335)</f>
        <v>0</v>
      </c>
      <c r="VYB336" s="539">
        <f t="shared" si="6190"/>
        <v>0</v>
      </c>
      <c r="VYC336" s="536">
        <f t="shared" si="6190"/>
        <v>0</v>
      </c>
      <c r="VYD336" s="536">
        <f t="shared" si="6190"/>
        <v>0</v>
      </c>
      <c r="VYE336" s="537"/>
      <c r="VYF336" s="538"/>
      <c r="VYG336" s="402"/>
      <c r="VYH336" s="2"/>
      <c r="VYI336" s="536">
        <f t="shared" ref="VYI336:VYL336" si="6191">SUM(VYI334:VYI335)</f>
        <v>0</v>
      </c>
      <c r="VYJ336" s="539">
        <f t="shared" si="6191"/>
        <v>0</v>
      </c>
      <c r="VYK336" s="536">
        <f t="shared" si="6191"/>
        <v>0</v>
      </c>
      <c r="VYL336" s="536">
        <f t="shared" si="6191"/>
        <v>0</v>
      </c>
      <c r="VYM336" s="537"/>
      <c r="VYN336" s="538"/>
      <c r="VYO336" s="402"/>
      <c r="VYP336" s="2"/>
      <c r="VYQ336" s="536">
        <f t="shared" ref="VYQ336:VYT336" si="6192">SUM(VYQ334:VYQ335)</f>
        <v>0</v>
      </c>
      <c r="VYR336" s="539">
        <f t="shared" si="6192"/>
        <v>0</v>
      </c>
      <c r="VYS336" s="536">
        <f t="shared" si="6192"/>
        <v>0</v>
      </c>
      <c r="VYT336" s="536">
        <f t="shared" si="6192"/>
        <v>0</v>
      </c>
      <c r="VYU336" s="537"/>
      <c r="VYV336" s="538"/>
      <c r="VYW336" s="402"/>
      <c r="VYX336" s="2"/>
      <c r="VYY336" s="536">
        <f t="shared" ref="VYY336:VZB336" si="6193">SUM(VYY334:VYY335)</f>
        <v>0</v>
      </c>
      <c r="VYZ336" s="539">
        <f t="shared" si="6193"/>
        <v>0</v>
      </c>
      <c r="VZA336" s="536">
        <f t="shared" si="6193"/>
        <v>0</v>
      </c>
      <c r="VZB336" s="536">
        <f t="shared" si="6193"/>
        <v>0</v>
      </c>
      <c r="VZC336" s="537"/>
      <c r="VZD336" s="538"/>
      <c r="VZE336" s="402"/>
      <c r="VZF336" s="2"/>
      <c r="VZG336" s="536">
        <f t="shared" ref="VZG336:VZJ336" si="6194">SUM(VZG334:VZG335)</f>
        <v>0</v>
      </c>
      <c r="VZH336" s="539">
        <f t="shared" si="6194"/>
        <v>0</v>
      </c>
      <c r="VZI336" s="536">
        <f t="shared" si="6194"/>
        <v>0</v>
      </c>
      <c r="VZJ336" s="536">
        <f t="shared" si="6194"/>
        <v>0</v>
      </c>
      <c r="VZK336" s="537"/>
      <c r="VZL336" s="538"/>
      <c r="VZM336" s="402"/>
      <c r="VZN336" s="2"/>
      <c r="VZO336" s="536">
        <f t="shared" ref="VZO336:VZR336" si="6195">SUM(VZO334:VZO335)</f>
        <v>0</v>
      </c>
      <c r="VZP336" s="539">
        <f t="shared" si="6195"/>
        <v>0</v>
      </c>
      <c r="VZQ336" s="536">
        <f t="shared" si="6195"/>
        <v>0</v>
      </c>
      <c r="VZR336" s="536">
        <f t="shared" si="6195"/>
        <v>0</v>
      </c>
      <c r="VZS336" s="537"/>
      <c r="VZT336" s="538"/>
      <c r="VZU336" s="402"/>
      <c r="VZV336" s="2"/>
      <c r="VZW336" s="536">
        <f t="shared" ref="VZW336:VZZ336" si="6196">SUM(VZW334:VZW335)</f>
        <v>0</v>
      </c>
      <c r="VZX336" s="539">
        <f t="shared" si="6196"/>
        <v>0</v>
      </c>
      <c r="VZY336" s="536">
        <f t="shared" si="6196"/>
        <v>0</v>
      </c>
      <c r="VZZ336" s="536">
        <f t="shared" si="6196"/>
        <v>0</v>
      </c>
      <c r="WAA336" s="537"/>
      <c r="WAB336" s="538"/>
      <c r="WAC336" s="402"/>
      <c r="WAD336" s="2"/>
      <c r="WAE336" s="536">
        <f t="shared" ref="WAE336:WAH336" si="6197">SUM(WAE334:WAE335)</f>
        <v>0</v>
      </c>
      <c r="WAF336" s="539">
        <f t="shared" si="6197"/>
        <v>0</v>
      </c>
      <c r="WAG336" s="536">
        <f t="shared" si="6197"/>
        <v>0</v>
      </c>
      <c r="WAH336" s="536">
        <f t="shared" si="6197"/>
        <v>0</v>
      </c>
      <c r="WAI336" s="537"/>
      <c r="WAJ336" s="538"/>
      <c r="WAK336" s="402"/>
      <c r="WAL336" s="2"/>
      <c r="WAM336" s="536">
        <f t="shared" ref="WAM336:WAP336" si="6198">SUM(WAM334:WAM335)</f>
        <v>0</v>
      </c>
      <c r="WAN336" s="539">
        <f t="shared" si="6198"/>
        <v>0</v>
      </c>
      <c r="WAO336" s="536">
        <f t="shared" si="6198"/>
        <v>0</v>
      </c>
      <c r="WAP336" s="536">
        <f t="shared" si="6198"/>
        <v>0</v>
      </c>
      <c r="WAQ336" s="537"/>
      <c r="WAR336" s="538"/>
      <c r="WAS336" s="402"/>
      <c r="WAT336" s="2"/>
      <c r="WAU336" s="536">
        <f t="shared" ref="WAU336:WAX336" si="6199">SUM(WAU334:WAU335)</f>
        <v>0</v>
      </c>
      <c r="WAV336" s="539">
        <f t="shared" si="6199"/>
        <v>0</v>
      </c>
      <c r="WAW336" s="536">
        <f t="shared" si="6199"/>
        <v>0</v>
      </c>
      <c r="WAX336" s="536">
        <f t="shared" si="6199"/>
        <v>0</v>
      </c>
      <c r="WAY336" s="537"/>
      <c r="WAZ336" s="538"/>
      <c r="WBA336" s="402"/>
      <c r="WBB336" s="2"/>
      <c r="WBC336" s="536">
        <f t="shared" ref="WBC336:WBF336" si="6200">SUM(WBC334:WBC335)</f>
        <v>0</v>
      </c>
      <c r="WBD336" s="539">
        <f t="shared" si="6200"/>
        <v>0</v>
      </c>
      <c r="WBE336" s="536">
        <f t="shared" si="6200"/>
        <v>0</v>
      </c>
      <c r="WBF336" s="536">
        <f t="shared" si="6200"/>
        <v>0</v>
      </c>
      <c r="WBG336" s="537"/>
      <c r="WBH336" s="538"/>
      <c r="WBI336" s="402"/>
      <c r="WBJ336" s="2"/>
      <c r="WBK336" s="536">
        <f t="shared" ref="WBK336:WBN336" si="6201">SUM(WBK334:WBK335)</f>
        <v>0</v>
      </c>
      <c r="WBL336" s="539">
        <f t="shared" si="6201"/>
        <v>0</v>
      </c>
      <c r="WBM336" s="536">
        <f t="shared" si="6201"/>
        <v>0</v>
      </c>
      <c r="WBN336" s="536">
        <f t="shared" si="6201"/>
        <v>0</v>
      </c>
      <c r="WBO336" s="537"/>
      <c r="WBP336" s="538"/>
      <c r="WBQ336" s="402"/>
      <c r="WBR336" s="2"/>
      <c r="WBS336" s="536">
        <f t="shared" ref="WBS336:WBV336" si="6202">SUM(WBS334:WBS335)</f>
        <v>0</v>
      </c>
      <c r="WBT336" s="539">
        <f t="shared" si="6202"/>
        <v>0</v>
      </c>
      <c r="WBU336" s="536">
        <f t="shared" si="6202"/>
        <v>0</v>
      </c>
      <c r="WBV336" s="536">
        <f t="shared" si="6202"/>
        <v>0</v>
      </c>
      <c r="WBW336" s="537"/>
      <c r="WBX336" s="538"/>
      <c r="WBY336" s="402"/>
      <c r="WBZ336" s="2"/>
      <c r="WCA336" s="536">
        <f t="shared" ref="WCA336:WCD336" si="6203">SUM(WCA334:WCA335)</f>
        <v>0</v>
      </c>
      <c r="WCB336" s="539">
        <f t="shared" si="6203"/>
        <v>0</v>
      </c>
      <c r="WCC336" s="536">
        <f t="shared" si="6203"/>
        <v>0</v>
      </c>
      <c r="WCD336" s="536">
        <f t="shared" si="6203"/>
        <v>0</v>
      </c>
      <c r="WCE336" s="537"/>
      <c r="WCF336" s="538"/>
      <c r="WCG336" s="402"/>
      <c r="WCH336" s="2"/>
      <c r="WCI336" s="536">
        <f t="shared" ref="WCI336:WCL336" si="6204">SUM(WCI334:WCI335)</f>
        <v>0</v>
      </c>
      <c r="WCJ336" s="539">
        <f t="shared" si="6204"/>
        <v>0</v>
      </c>
      <c r="WCK336" s="536">
        <f t="shared" si="6204"/>
        <v>0</v>
      </c>
      <c r="WCL336" s="536">
        <f t="shared" si="6204"/>
        <v>0</v>
      </c>
      <c r="WCM336" s="537"/>
      <c r="WCN336" s="538"/>
      <c r="WCO336" s="402"/>
      <c r="WCP336" s="2"/>
      <c r="WCQ336" s="536">
        <f t="shared" ref="WCQ336:WCT336" si="6205">SUM(WCQ334:WCQ335)</f>
        <v>0</v>
      </c>
      <c r="WCR336" s="539">
        <f t="shared" si="6205"/>
        <v>0</v>
      </c>
      <c r="WCS336" s="536">
        <f t="shared" si="6205"/>
        <v>0</v>
      </c>
      <c r="WCT336" s="536">
        <f t="shared" si="6205"/>
        <v>0</v>
      </c>
      <c r="WCU336" s="537"/>
      <c r="WCV336" s="538"/>
      <c r="WCW336" s="402"/>
      <c r="WCX336" s="2"/>
      <c r="WCY336" s="536">
        <f t="shared" ref="WCY336:WDB336" si="6206">SUM(WCY334:WCY335)</f>
        <v>0</v>
      </c>
      <c r="WCZ336" s="539">
        <f t="shared" si="6206"/>
        <v>0</v>
      </c>
      <c r="WDA336" s="536">
        <f t="shared" si="6206"/>
        <v>0</v>
      </c>
      <c r="WDB336" s="536">
        <f t="shared" si="6206"/>
        <v>0</v>
      </c>
      <c r="WDC336" s="537"/>
      <c r="WDD336" s="538"/>
      <c r="WDE336" s="402"/>
      <c r="WDF336" s="2"/>
      <c r="WDG336" s="536">
        <f t="shared" ref="WDG336:WDJ336" si="6207">SUM(WDG334:WDG335)</f>
        <v>0</v>
      </c>
      <c r="WDH336" s="539">
        <f t="shared" si="6207"/>
        <v>0</v>
      </c>
      <c r="WDI336" s="536">
        <f t="shared" si="6207"/>
        <v>0</v>
      </c>
      <c r="WDJ336" s="536">
        <f t="shared" si="6207"/>
        <v>0</v>
      </c>
      <c r="WDK336" s="537"/>
      <c r="WDL336" s="538"/>
      <c r="WDM336" s="402"/>
      <c r="WDN336" s="2"/>
      <c r="WDO336" s="536">
        <f t="shared" ref="WDO336:WDR336" si="6208">SUM(WDO334:WDO335)</f>
        <v>0</v>
      </c>
      <c r="WDP336" s="539">
        <f t="shared" si="6208"/>
        <v>0</v>
      </c>
      <c r="WDQ336" s="536">
        <f t="shared" si="6208"/>
        <v>0</v>
      </c>
      <c r="WDR336" s="536">
        <f t="shared" si="6208"/>
        <v>0</v>
      </c>
      <c r="WDS336" s="537"/>
      <c r="WDT336" s="538"/>
      <c r="WDU336" s="402"/>
      <c r="WDV336" s="2"/>
      <c r="WDW336" s="536">
        <f t="shared" ref="WDW336:WDZ336" si="6209">SUM(WDW334:WDW335)</f>
        <v>0</v>
      </c>
      <c r="WDX336" s="539">
        <f t="shared" si="6209"/>
        <v>0</v>
      </c>
      <c r="WDY336" s="536">
        <f t="shared" si="6209"/>
        <v>0</v>
      </c>
      <c r="WDZ336" s="536">
        <f t="shared" si="6209"/>
        <v>0</v>
      </c>
      <c r="WEA336" s="537"/>
      <c r="WEB336" s="538"/>
      <c r="WEC336" s="402"/>
      <c r="WED336" s="2"/>
      <c r="WEE336" s="536">
        <f t="shared" ref="WEE336:WEH336" si="6210">SUM(WEE334:WEE335)</f>
        <v>0</v>
      </c>
      <c r="WEF336" s="539">
        <f t="shared" si="6210"/>
        <v>0</v>
      </c>
      <c r="WEG336" s="536">
        <f t="shared" si="6210"/>
        <v>0</v>
      </c>
      <c r="WEH336" s="536">
        <f t="shared" si="6210"/>
        <v>0</v>
      </c>
      <c r="WEI336" s="537"/>
      <c r="WEJ336" s="538"/>
      <c r="WEK336" s="402"/>
      <c r="WEL336" s="2"/>
      <c r="WEM336" s="536">
        <f t="shared" ref="WEM336:WEP336" si="6211">SUM(WEM334:WEM335)</f>
        <v>0</v>
      </c>
      <c r="WEN336" s="539">
        <f t="shared" si="6211"/>
        <v>0</v>
      </c>
      <c r="WEO336" s="536">
        <f t="shared" si="6211"/>
        <v>0</v>
      </c>
      <c r="WEP336" s="536">
        <f t="shared" si="6211"/>
        <v>0</v>
      </c>
      <c r="WEQ336" s="537"/>
      <c r="WER336" s="538"/>
      <c r="WES336" s="402"/>
      <c r="WET336" s="2"/>
      <c r="WEU336" s="536">
        <f t="shared" ref="WEU336:WEX336" si="6212">SUM(WEU334:WEU335)</f>
        <v>0</v>
      </c>
      <c r="WEV336" s="539">
        <f t="shared" si="6212"/>
        <v>0</v>
      </c>
      <c r="WEW336" s="536">
        <f t="shared" si="6212"/>
        <v>0</v>
      </c>
      <c r="WEX336" s="536">
        <f t="shared" si="6212"/>
        <v>0</v>
      </c>
      <c r="WEY336" s="537"/>
      <c r="WEZ336" s="538"/>
      <c r="WFA336" s="402"/>
      <c r="WFB336" s="2"/>
      <c r="WFC336" s="536">
        <f t="shared" ref="WFC336:WFF336" si="6213">SUM(WFC334:WFC335)</f>
        <v>0</v>
      </c>
      <c r="WFD336" s="539">
        <f t="shared" si="6213"/>
        <v>0</v>
      </c>
      <c r="WFE336" s="536">
        <f t="shared" si="6213"/>
        <v>0</v>
      </c>
      <c r="WFF336" s="536">
        <f t="shared" si="6213"/>
        <v>0</v>
      </c>
      <c r="WFG336" s="537"/>
      <c r="WFH336" s="538"/>
      <c r="WFI336" s="402"/>
      <c r="WFJ336" s="2"/>
      <c r="WFK336" s="536">
        <f t="shared" ref="WFK336:WFN336" si="6214">SUM(WFK334:WFK335)</f>
        <v>0</v>
      </c>
      <c r="WFL336" s="539">
        <f t="shared" si="6214"/>
        <v>0</v>
      </c>
      <c r="WFM336" s="536">
        <f t="shared" si="6214"/>
        <v>0</v>
      </c>
      <c r="WFN336" s="536">
        <f t="shared" si="6214"/>
        <v>0</v>
      </c>
      <c r="WFO336" s="537"/>
      <c r="WFP336" s="538"/>
      <c r="WFQ336" s="402"/>
      <c r="WFR336" s="2"/>
      <c r="WFS336" s="536">
        <f t="shared" ref="WFS336:WFV336" si="6215">SUM(WFS334:WFS335)</f>
        <v>0</v>
      </c>
      <c r="WFT336" s="539">
        <f t="shared" si="6215"/>
        <v>0</v>
      </c>
      <c r="WFU336" s="536">
        <f t="shared" si="6215"/>
        <v>0</v>
      </c>
      <c r="WFV336" s="536">
        <f t="shared" si="6215"/>
        <v>0</v>
      </c>
      <c r="WFW336" s="537"/>
      <c r="WFX336" s="538"/>
      <c r="WFY336" s="402"/>
      <c r="WFZ336" s="2"/>
      <c r="WGA336" s="536">
        <f t="shared" ref="WGA336:WGD336" si="6216">SUM(WGA334:WGA335)</f>
        <v>0</v>
      </c>
      <c r="WGB336" s="539">
        <f t="shared" si="6216"/>
        <v>0</v>
      </c>
      <c r="WGC336" s="536">
        <f t="shared" si="6216"/>
        <v>0</v>
      </c>
      <c r="WGD336" s="536">
        <f t="shared" si="6216"/>
        <v>0</v>
      </c>
      <c r="WGE336" s="537"/>
      <c r="WGF336" s="538"/>
      <c r="WGG336" s="402"/>
      <c r="WGH336" s="2"/>
      <c r="WGI336" s="536">
        <f t="shared" ref="WGI336:WGL336" si="6217">SUM(WGI334:WGI335)</f>
        <v>0</v>
      </c>
      <c r="WGJ336" s="539">
        <f t="shared" si="6217"/>
        <v>0</v>
      </c>
      <c r="WGK336" s="536">
        <f t="shared" si="6217"/>
        <v>0</v>
      </c>
      <c r="WGL336" s="536">
        <f t="shared" si="6217"/>
        <v>0</v>
      </c>
      <c r="WGM336" s="537"/>
      <c r="WGN336" s="538"/>
      <c r="WGO336" s="402"/>
      <c r="WGP336" s="2"/>
      <c r="WGQ336" s="536">
        <f t="shared" ref="WGQ336:WGT336" si="6218">SUM(WGQ334:WGQ335)</f>
        <v>0</v>
      </c>
      <c r="WGR336" s="539">
        <f t="shared" si="6218"/>
        <v>0</v>
      </c>
      <c r="WGS336" s="536">
        <f t="shared" si="6218"/>
        <v>0</v>
      </c>
      <c r="WGT336" s="536">
        <f t="shared" si="6218"/>
        <v>0</v>
      </c>
      <c r="WGU336" s="537"/>
      <c r="WGV336" s="538"/>
      <c r="WGW336" s="402"/>
      <c r="WGX336" s="2"/>
      <c r="WGY336" s="536">
        <f t="shared" ref="WGY336:WHB336" si="6219">SUM(WGY334:WGY335)</f>
        <v>0</v>
      </c>
      <c r="WGZ336" s="539">
        <f t="shared" si="6219"/>
        <v>0</v>
      </c>
      <c r="WHA336" s="536">
        <f t="shared" si="6219"/>
        <v>0</v>
      </c>
      <c r="WHB336" s="536">
        <f t="shared" si="6219"/>
        <v>0</v>
      </c>
      <c r="WHC336" s="537"/>
      <c r="WHD336" s="538"/>
      <c r="WHE336" s="402"/>
      <c r="WHF336" s="2"/>
      <c r="WHG336" s="536">
        <f t="shared" ref="WHG336:WHJ336" si="6220">SUM(WHG334:WHG335)</f>
        <v>0</v>
      </c>
      <c r="WHH336" s="539">
        <f t="shared" si="6220"/>
        <v>0</v>
      </c>
      <c r="WHI336" s="536">
        <f t="shared" si="6220"/>
        <v>0</v>
      </c>
      <c r="WHJ336" s="536">
        <f t="shared" si="6220"/>
        <v>0</v>
      </c>
      <c r="WHK336" s="537"/>
      <c r="WHL336" s="538"/>
      <c r="WHM336" s="402"/>
      <c r="WHN336" s="2"/>
      <c r="WHO336" s="536">
        <f t="shared" ref="WHO336:WHR336" si="6221">SUM(WHO334:WHO335)</f>
        <v>0</v>
      </c>
      <c r="WHP336" s="539">
        <f t="shared" si="6221"/>
        <v>0</v>
      </c>
      <c r="WHQ336" s="536">
        <f t="shared" si="6221"/>
        <v>0</v>
      </c>
      <c r="WHR336" s="536">
        <f t="shared" si="6221"/>
        <v>0</v>
      </c>
      <c r="WHS336" s="537"/>
      <c r="WHT336" s="538"/>
      <c r="WHU336" s="402"/>
      <c r="WHV336" s="2"/>
      <c r="WHW336" s="536">
        <f t="shared" ref="WHW336:WHZ336" si="6222">SUM(WHW334:WHW335)</f>
        <v>0</v>
      </c>
      <c r="WHX336" s="539">
        <f t="shared" si="6222"/>
        <v>0</v>
      </c>
      <c r="WHY336" s="536">
        <f t="shared" si="6222"/>
        <v>0</v>
      </c>
      <c r="WHZ336" s="536">
        <f t="shared" si="6222"/>
        <v>0</v>
      </c>
      <c r="WIA336" s="537"/>
      <c r="WIB336" s="538"/>
      <c r="WIC336" s="402"/>
      <c r="WID336" s="2"/>
      <c r="WIE336" s="536">
        <f t="shared" ref="WIE336:WIH336" si="6223">SUM(WIE334:WIE335)</f>
        <v>0</v>
      </c>
      <c r="WIF336" s="539">
        <f t="shared" si="6223"/>
        <v>0</v>
      </c>
      <c r="WIG336" s="536">
        <f t="shared" si="6223"/>
        <v>0</v>
      </c>
      <c r="WIH336" s="536">
        <f t="shared" si="6223"/>
        <v>0</v>
      </c>
      <c r="WII336" s="537"/>
      <c r="WIJ336" s="538"/>
      <c r="WIK336" s="402"/>
      <c r="WIL336" s="2"/>
      <c r="WIM336" s="536">
        <f t="shared" ref="WIM336:WIP336" si="6224">SUM(WIM334:WIM335)</f>
        <v>0</v>
      </c>
      <c r="WIN336" s="539">
        <f t="shared" si="6224"/>
        <v>0</v>
      </c>
      <c r="WIO336" s="536">
        <f t="shared" si="6224"/>
        <v>0</v>
      </c>
      <c r="WIP336" s="536">
        <f t="shared" si="6224"/>
        <v>0</v>
      </c>
      <c r="WIQ336" s="537"/>
      <c r="WIR336" s="538"/>
      <c r="WIS336" s="402"/>
      <c r="WIT336" s="2"/>
      <c r="WIU336" s="536">
        <f t="shared" ref="WIU336:WIX336" si="6225">SUM(WIU334:WIU335)</f>
        <v>0</v>
      </c>
      <c r="WIV336" s="539">
        <f t="shared" si="6225"/>
        <v>0</v>
      </c>
      <c r="WIW336" s="536">
        <f t="shared" si="6225"/>
        <v>0</v>
      </c>
      <c r="WIX336" s="536">
        <f t="shared" si="6225"/>
        <v>0</v>
      </c>
      <c r="WIY336" s="537"/>
      <c r="WIZ336" s="538"/>
      <c r="WJA336" s="402"/>
      <c r="WJB336" s="2"/>
      <c r="WJC336" s="536">
        <f t="shared" ref="WJC336:WJF336" si="6226">SUM(WJC334:WJC335)</f>
        <v>0</v>
      </c>
      <c r="WJD336" s="539">
        <f t="shared" si="6226"/>
        <v>0</v>
      </c>
      <c r="WJE336" s="536">
        <f t="shared" si="6226"/>
        <v>0</v>
      </c>
      <c r="WJF336" s="536">
        <f t="shared" si="6226"/>
        <v>0</v>
      </c>
      <c r="WJG336" s="537"/>
      <c r="WJH336" s="538"/>
      <c r="WJI336" s="402"/>
      <c r="WJJ336" s="2"/>
      <c r="WJK336" s="536">
        <f t="shared" ref="WJK336:WJN336" si="6227">SUM(WJK334:WJK335)</f>
        <v>0</v>
      </c>
      <c r="WJL336" s="539">
        <f t="shared" si="6227"/>
        <v>0</v>
      </c>
      <c r="WJM336" s="536">
        <f t="shared" si="6227"/>
        <v>0</v>
      </c>
      <c r="WJN336" s="536">
        <f t="shared" si="6227"/>
        <v>0</v>
      </c>
      <c r="WJO336" s="537"/>
      <c r="WJP336" s="538"/>
      <c r="WJQ336" s="402"/>
      <c r="WJR336" s="2"/>
      <c r="WJS336" s="536">
        <f t="shared" ref="WJS336:WJV336" si="6228">SUM(WJS334:WJS335)</f>
        <v>0</v>
      </c>
      <c r="WJT336" s="539">
        <f t="shared" si="6228"/>
        <v>0</v>
      </c>
      <c r="WJU336" s="536">
        <f t="shared" si="6228"/>
        <v>0</v>
      </c>
      <c r="WJV336" s="536">
        <f t="shared" si="6228"/>
        <v>0</v>
      </c>
      <c r="WJW336" s="537"/>
      <c r="WJX336" s="538"/>
      <c r="WJY336" s="402"/>
      <c r="WJZ336" s="2"/>
      <c r="WKA336" s="536">
        <f t="shared" ref="WKA336:WKD336" si="6229">SUM(WKA334:WKA335)</f>
        <v>0</v>
      </c>
      <c r="WKB336" s="539">
        <f t="shared" si="6229"/>
        <v>0</v>
      </c>
      <c r="WKC336" s="536">
        <f t="shared" si="6229"/>
        <v>0</v>
      </c>
      <c r="WKD336" s="536">
        <f t="shared" si="6229"/>
        <v>0</v>
      </c>
      <c r="WKE336" s="537"/>
      <c r="WKF336" s="538"/>
      <c r="WKG336" s="402"/>
      <c r="WKH336" s="2"/>
      <c r="WKI336" s="536">
        <f t="shared" ref="WKI336:WKL336" si="6230">SUM(WKI334:WKI335)</f>
        <v>0</v>
      </c>
      <c r="WKJ336" s="539">
        <f t="shared" si="6230"/>
        <v>0</v>
      </c>
      <c r="WKK336" s="536">
        <f t="shared" si="6230"/>
        <v>0</v>
      </c>
      <c r="WKL336" s="536">
        <f t="shared" si="6230"/>
        <v>0</v>
      </c>
      <c r="WKM336" s="537"/>
      <c r="WKN336" s="538"/>
      <c r="WKO336" s="402"/>
      <c r="WKP336" s="2"/>
      <c r="WKQ336" s="536">
        <f t="shared" ref="WKQ336:WKT336" si="6231">SUM(WKQ334:WKQ335)</f>
        <v>0</v>
      </c>
      <c r="WKR336" s="539">
        <f t="shared" si="6231"/>
        <v>0</v>
      </c>
      <c r="WKS336" s="536">
        <f t="shared" si="6231"/>
        <v>0</v>
      </c>
      <c r="WKT336" s="536">
        <f t="shared" si="6231"/>
        <v>0</v>
      </c>
      <c r="WKU336" s="537"/>
      <c r="WKV336" s="538"/>
      <c r="WKW336" s="402"/>
      <c r="WKX336" s="2"/>
      <c r="WKY336" s="536">
        <f t="shared" ref="WKY336:WLB336" si="6232">SUM(WKY334:WKY335)</f>
        <v>0</v>
      </c>
      <c r="WKZ336" s="539">
        <f t="shared" si="6232"/>
        <v>0</v>
      </c>
      <c r="WLA336" s="536">
        <f t="shared" si="6232"/>
        <v>0</v>
      </c>
      <c r="WLB336" s="536">
        <f t="shared" si="6232"/>
        <v>0</v>
      </c>
      <c r="WLC336" s="537"/>
      <c r="WLD336" s="538"/>
      <c r="WLE336" s="402"/>
      <c r="WLF336" s="2"/>
      <c r="WLG336" s="536">
        <f t="shared" ref="WLG336:WLJ336" si="6233">SUM(WLG334:WLG335)</f>
        <v>0</v>
      </c>
      <c r="WLH336" s="539">
        <f t="shared" si="6233"/>
        <v>0</v>
      </c>
      <c r="WLI336" s="536">
        <f t="shared" si="6233"/>
        <v>0</v>
      </c>
      <c r="WLJ336" s="536">
        <f t="shared" si="6233"/>
        <v>0</v>
      </c>
      <c r="WLK336" s="537"/>
      <c r="WLL336" s="538"/>
      <c r="WLM336" s="402"/>
      <c r="WLN336" s="2"/>
      <c r="WLO336" s="536">
        <f t="shared" ref="WLO336:WLR336" si="6234">SUM(WLO334:WLO335)</f>
        <v>0</v>
      </c>
      <c r="WLP336" s="539">
        <f t="shared" si="6234"/>
        <v>0</v>
      </c>
      <c r="WLQ336" s="536">
        <f t="shared" si="6234"/>
        <v>0</v>
      </c>
      <c r="WLR336" s="536">
        <f t="shared" si="6234"/>
        <v>0</v>
      </c>
      <c r="WLS336" s="537"/>
      <c r="WLT336" s="538"/>
      <c r="WLU336" s="402"/>
      <c r="WLV336" s="2"/>
      <c r="WLW336" s="536">
        <f t="shared" ref="WLW336:WLZ336" si="6235">SUM(WLW334:WLW335)</f>
        <v>0</v>
      </c>
      <c r="WLX336" s="539">
        <f t="shared" si="6235"/>
        <v>0</v>
      </c>
      <c r="WLY336" s="536">
        <f t="shared" si="6235"/>
        <v>0</v>
      </c>
      <c r="WLZ336" s="536">
        <f t="shared" si="6235"/>
        <v>0</v>
      </c>
      <c r="WMA336" s="537"/>
      <c r="WMB336" s="538"/>
      <c r="WMC336" s="402"/>
      <c r="WMD336" s="2"/>
      <c r="WME336" s="536">
        <f t="shared" ref="WME336:WMH336" si="6236">SUM(WME334:WME335)</f>
        <v>0</v>
      </c>
      <c r="WMF336" s="539">
        <f t="shared" si="6236"/>
        <v>0</v>
      </c>
      <c r="WMG336" s="536">
        <f t="shared" si="6236"/>
        <v>0</v>
      </c>
      <c r="WMH336" s="536">
        <f t="shared" si="6236"/>
        <v>0</v>
      </c>
      <c r="WMI336" s="537"/>
      <c r="WMJ336" s="538"/>
      <c r="WMK336" s="402"/>
      <c r="WML336" s="2"/>
      <c r="WMM336" s="536">
        <f t="shared" ref="WMM336:WMP336" si="6237">SUM(WMM334:WMM335)</f>
        <v>0</v>
      </c>
      <c r="WMN336" s="539">
        <f t="shared" si="6237"/>
        <v>0</v>
      </c>
      <c r="WMO336" s="536">
        <f t="shared" si="6237"/>
        <v>0</v>
      </c>
      <c r="WMP336" s="536">
        <f t="shared" si="6237"/>
        <v>0</v>
      </c>
      <c r="WMQ336" s="537"/>
      <c r="WMR336" s="538"/>
      <c r="WMS336" s="402"/>
      <c r="WMT336" s="2"/>
      <c r="WMU336" s="536">
        <f t="shared" ref="WMU336:WMX336" si="6238">SUM(WMU334:WMU335)</f>
        <v>0</v>
      </c>
      <c r="WMV336" s="539">
        <f t="shared" si="6238"/>
        <v>0</v>
      </c>
      <c r="WMW336" s="536">
        <f t="shared" si="6238"/>
        <v>0</v>
      </c>
      <c r="WMX336" s="536">
        <f t="shared" si="6238"/>
        <v>0</v>
      </c>
      <c r="WMY336" s="537"/>
      <c r="WMZ336" s="538"/>
      <c r="WNA336" s="402"/>
      <c r="WNB336" s="2"/>
      <c r="WNC336" s="536">
        <f t="shared" ref="WNC336:WNF336" si="6239">SUM(WNC334:WNC335)</f>
        <v>0</v>
      </c>
      <c r="WND336" s="539">
        <f t="shared" si="6239"/>
        <v>0</v>
      </c>
      <c r="WNE336" s="536">
        <f t="shared" si="6239"/>
        <v>0</v>
      </c>
      <c r="WNF336" s="536">
        <f t="shared" si="6239"/>
        <v>0</v>
      </c>
      <c r="WNG336" s="537"/>
      <c r="WNH336" s="538"/>
      <c r="WNI336" s="402"/>
      <c r="WNJ336" s="2"/>
      <c r="WNK336" s="536">
        <f t="shared" ref="WNK336:WNN336" si="6240">SUM(WNK334:WNK335)</f>
        <v>0</v>
      </c>
      <c r="WNL336" s="539">
        <f t="shared" si="6240"/>
        <v>0</v>
      </c>
      <c r="WNM336" s="536">
        <f t="shared" si="6240"/>
        <v>0</v>
      </c>
      <c r="WNN336" s="536">
        <f t="shared" si="6240"/>
        <v>0</v>
      </c>
      <c r="WNO336" s="537"/>
      <c r="WNP336" s="538"/>
      <c r="WNQ336" s="402"/>
      <c r="WNR336" s="2"/>
      <c r="WNS336" s="536">
        <f t="shared" ref="WNS336:WNV336" si="6241">SUM(WNS334:WNS335)</f>
        <v>0</v>
      </c>
      <c r="WNT336" s="539">
        <f t="shared" si="6241"/>
        <v>0</v>
      </c>
      <c r="WNU336" s="536">
        <f t="shared" si="6241"/>
        <v>0</v>
      </c>
      <c r="WNV336" s="536">
        <f t="shared" si="6241"/>
        <v>0</v>
      </c>
      <c r="WNW336" s="537"/>
      <c r="WNX336" s="538"/>
      <c r="WNY336" s="402"/>
      <c r="WNZ336" s="2"/>
      <c r="WOA336" s="536">
        <f t="shared" ref="WOA336:WOD336" si="6242">SUM(WOA334:WOA335)</f>
        <v>0</v>
      </c>
      <c r="WOB336" s="539">
        <f t="shared" si="6242"/>
        <v>0</v>
      </c>
      <c r="WOC336" s="536">
        <f t="shared" si="6242"/>
        <v>0</v>
      </c>
      <c r="WOD336" s="536">
        <f t="shared" si="6242"/>
        <v>0</v>
      </c>
      <c r="WOE336" s="537"/>
      <c r="WOF336" s="538"/>
      <c r="WOG336" s="402"/>
      <c r="WOH336" s="2"/>
      <c r="WOI336" s="536">
        <f t="shared" ref="WOI336:WOL336" si="6243">SUM(WOI334:WOI335)</f>
        <v>0</v>
      </c>
      <c r="WOJ336" s="539">
        <f t="shared" si="6243"/>
        <v>0</v>
      </c>
      <c r="WOK336" s="536">
        <f t="shared" si="6243"/>
        <v>0</v>
      </c>
      <c r="WOL336" s="536">
        <f t="shared" si="6243"/>
        <v>0</v>
      </c>
      <c r="WOM336" s="537"/>
      <c r="WON336" s="538"/>
      <c r="WOO336" s="402"/>
      <c r="WOP336" s="2"/>
      <c r="WOQ336" s="536">
        <f t="shared" ref="WOQ336:WOT336" si="6244">SUM(WOQ334:WOQ335)</f>
        <v>0</v>
      </c>
      <c r="WOR336" s="539">
        <f t="shared" si="6244"/>
        <v>0</v>
      </c>
      <c r="WOS336" s="536">
        <f t="shared" si="6244"/>
        <v>0</v>
      </c>
      <c r="WOT336" s="536">
        <f t="shared" si="6244"/>
        <v>0</v>
      </c>
      <c r="WOU336" s="537"/>
      <c r="WOV336" s="538"/>
      <c r="WOW336" s="402"/>
      <c r="WOX336" s="2"/>
      <c r="WOY336" s="536">
        <f t="shared" ref="WOY336:WPB336" si="6245">SUM(WOY334:WOY335)</f>
        <v>0</v>
      </c>
      <c r="WOZ336" s="539">
        <f t="shared" si="6245"/>
        <v>0</v>
      </c>
      <c r="WPA336" s="536">
        <f t="shared" si="6245"/>
        <v>0</v>
      </c>
      <c r="WPB336" s="536">
        <f t="shared" si="6245"/>
        <v>0</v>
      </c>
      <c r="WPC336" s="537"/>
      <c r="WPD336" s="538"/>
      <c r="WPE336" s="402"/>
      <c r="WPF336" s="2"/>
      <c r="WPG336" s="536">
        <f t="shared" ref="WPG336:WPJ336" si="6246">SUM(WPG334:WPG335)</f>
        <v>0</v>
      </c>
      <c r="WPH336" s="539">
        <f t="shared" si="6246"/>
        <v>0</v>
      </c>
      <c r="WPI336" s="536">
        <f t="shared" si="6246"/>
        <v>0</v>
      </c>
      <c r="WPJ336" s="536">
        <f t="shared" si="6246"/>
        <v>0</v>
      </c>
      <c r="WPK336" s="537"/>
      <c r="WPL336" s="538"/>
      <c r="WPM336" s="402"/>
      <c r="WPN336" s="2"/>
      <c r="WPO336" s="536">
        <f t="shared" ref="WPO336:WPR336" si="6247">SUM(WPO334:WPO335)</f>
        <v>0</v>
      </c>
      <c r="WPP336" s="539">
        <f t="shared" si="6247"/>
        <v>0</v>
      </c>
      <c r="WPQ336" s="536">
        <f t="shared" si="6247"/>
        <v>0</v>
      </c>
      <c r="WPR336" s="536">
        <f t="shared" si="6247"/>
        <v>0</v>
      </c>
      <c r="WPS336" s="537"/>
      <c r="WPT336" s="538"/>
      <c r="WPU336" s="402"/>
      <c r="WPV336" s="2"/>
      <c r="WPW336" s="536">
        <f t="shared" ref="WPW336:WPZ336" si="6248">SUM(WPW334:WPW335)</f>
        <v>0</v>
      </c>
      <c r="WPX336" s="539">
        <f t="shared" si="6248"/>
        <v>0</v>
      </c>
      <c r="WPY336" s="536">
        <f t="shared" si="6248"/>
        <v>0</v>
      </c>
      <c r="WPZ336" s="536">
        <f t="shared" si="6248"/>
        <v>0</v>
      </c>
      <c r="WQA336" s="537"/>
      <c r="WQB336" s="538"/>
      <c r="WQC336" s="402"/>
      <c r="WQD336" s="2"/>
      <c r="WQE336" s="536">
        <f t="shared" ref="WQE336:WQH336" si="6249">SUM(WQE334:WQE335)</f>
        <v>0</v>
      </c>
      <c r="WQF336" s="539">
        <f t="shared" si="6249"/>
        <v>0</v>
      </c>
      <c r="WQG336" s="536">
        <f t="shared" si="6249"/>
        <v>0</v>
      </c>
      <c r="WQH336" s="536">
        <f t="shared" si="6249"/>
        <v>0</v>
      </c>
      <c r="WQI336" s="537"/>
      <c r="WQJ336" s="538"/>
      <c r="WQK336" s="402"/>
      <c r="WQL336" s="2"/>
      <c r="WQM336" s="536">
        <f t="shared" ref="WQM336:WQP336" si="6250">SUM(WQM334:WQM335)</f>
        <v>0</v>
      </c>
      <c r="WQN336" s="539">
        <f t="shared" si="6250"/>
        <v>0</v>
      </c>
      <c r="WQO336" s="536">
        <f t="shared" si="6250"/>
        <v>0</v>
      </c>
      <c r="WQP336" s="536">
        <f t="shared" si="6250"/>
        <v>0</v>
      </c>
      <c r="WQQ336" s="537"/>
      <c r="WQR336" s="538"/>
      <c r="WQS336" s="402"/>
      <c r="WQT336" s="2"/>
      <c r="WQU336" s="536">
        <f t="shared" ref="WQU336:WQX336" si="6251">SUM(WQU334:WQU335)</f>
        <v>0</v>
      </c>
      <c r="WQV336" s="539">
        <f t="shared" si="6251"/>
        <v>0</v>
      </c>
      <c r="WQW336" s="536">
        <f t="shared" si="6251"/>
        <v>0</v>
      </c>
      <c r="WQX336" s="536">
        <f t="shared" si="6251"/>
        <v>0</v>
      </c>
      <c r="WQY336" s="537"/>
      <c r="WQZ336" s="538"/>
      <c r="WRA336" s="402"/>
      <c r="WRB336" s="2"/>
      <c r="WRC336" s="536">
        <f t="shared" ref="WRC336:WRF336" si="6252">SUM(WRC334:WRC335)</f>
        <v>0</v>
      </c>
      <c r="WRD336" s="539">
        <f t="shared" si="6252"/>
        <v>0</v>
      </c>
      <c r="WRE336" s="536">
        <f t="shared" si="6252"/>
        <v>0</v>
      </c>
      <c r="WRF336" s="536">
        <f t="shared" si="6252"/>
        <v>0</v>
      </c>
      <c r="WRG336" s="537"/>
      <c r="WRH336" s="538"/>
      <c r="WRI336" s="402"/>
      <c r="WRJ336" s="2"/>
      <c r="WRK336" s="536">
        <f t="shared" ref="WRK336:WRN336" si="6253">SUM(WRK334:WRK335)</f>
        <v>0</v>
      </c>
      <c r="WRL336" s="539">
        <f t="shared" si="6253"/>
        <v>0</v>
      </c>
      <c r="WRM336" s="536">
        <f t="shared" si="6253"/>
        <v>0</v>
      </c>
      <c r="WRN336" s="536">
        <f t="shared" si="6253"/>
        <v>0</v>
      </c>
      <c r="WRO336" s="537"/>
      <c r="WRP336" s="538"/>
      <c r="WRQ336" s="402"/>
      <c r="WRR336" s="2"/>
      <c r="WRS336" s="536">
        <f t="shared" ref="WRS336:WRV336" si="6254">SUM(WRS334:WRS335)</f>
        <v>0</v>
      </c>
      <c r="WRT336" s="539">
        <f t="shared" si="6254"/>
        <v>0</v>
      </c>
      <c r="WRU336" s="536">
        <f t="shared" si="6254"/>
        <v>0</v>
      </c>
      <c r="WRV336" s="536">
        <f t="shared" si="6254"/>
        <v>0</v>
      </c>
      <c r="WRW336" s="537"/>
      <c r="WRX336" s="538"/>
      <c r="WRY336" s="402"/>
      <c r="WRZ336" s="2"/>
      <c r="WSA336" s="536">
        <f t="shared" ref="WSA336:WSD336" si="6255">SUM(WSA334:WSA335)</f>
        <v>0</v>
      </c>
      <c r="WSB336" s="539">
        <f t="shared" si="6255"/>
        <v>0</v>
      </c>
      <c r="WSC336" s="536">
        <f t="shared" si="6255"/>
        <v>0</v>
      </c>
      <c r="WSD336" s="536">
        <f t="shared" si="6255"/>
        <v>0</v>
      </c>
      <c r="WSE336" s="537"/>
      <c r="WSF336" s="538"/>
      <c r="WSG336" s="402"/>
      <c r="WSH336" s="2"/>
      <c r="WSI336" s="536">
        <f t="shared" ref="WSI336:WSL336" si="6256">SUM(WSI334:WSI335)</f>
        <v>0</v>
      </c>
      <c r="WSJ336" s="539">
        <f t="shared" si="6256"/>
        <v>0</v>
      </c>
      <c r="WSK336" s="536">
        <f t="shared" si="6256"/>
        <v>0</v>
      </c>
      <c r="WSL336" s="536">
        <f t="shared" si="6256"/>
        <v>0</v>
      </c>
      <c r="WSM336" s="537"/>
      <c r="WSN336" s="538"/>
      <c r="WSO336" s="402"/>
      <c r="WSP336" s="2"/>
      <c r="WSQ336" s="536">
        <f t="shared" ref="WSQ336:WST336" si="6257">SUM(WSQ334:WSQ335)</f>
        <v>0</v>
      </c>
      <c r="WSR336" s="539">
        <f t="shared" si="6257"/>
        <v>0</v>
      </c>
      <c r="WSS336" s="536">
        <f t="shared" si="6257"/>
        <v>0</v>
      </c>
      <c r="WST336" s="536">
        <f t="shared" si="6257"/>
        <v>0</v>
      </c>
      <c r="WSU336" s="537"/>
      <c r="WSV336" s="538"/>
      <c r="WSW336" s="402"/>
      <c r="WSX336" s="2"/>
      <c r="WSY336" s="536">
        <f t="shared" ref="WSY336:WTB336" si="6258">SUM(WSY334:WSY335)</f>
        <v>0</v>
      </c>
      <c r="WSZ336" s="539">
        <f t="shared" si="6258"/>
        <v>0</v>
      </c>
      <c r="WTA336" s="536">
        <f t="shared" si="6258"/>
        <v>0</v>
      </c>
      <c r="WTB336" s="536">
        <f t="shared" si="6258"/>
        <v>0</v>
      </c>
      <c r="WTC336" s="537"/>
      <c r="WTD336" s="538"/>
      <c r="WTE336" s="402"/>
      <c r="WTF336" s="2"/>
      <c r="WTG336" s="536">
        <f t="shared" ref="WTG336:WTJ336" si="6259">SUM(WTG334:WTG335)</f>
        <v>0</v>
      </c>
      <c r="WTH336" s="539">
        <f t="shared" si="6259"/>
        <v>0</v>
      </c>
      <c r="WTI336" s="536">
        <f t="shared" si="6259"/>
        <v>0</v>
      </c>
      <c r="WTJ336" s="536">
        <f t="shared" si="6259"/>
        <v>0</v>
      </c>
      <c r="WTK336" s="537"/>
      <c r="WTL336" s="538"/>
      <c r="WTM336" s="402"/>
      <c r="WTN336" s="2"/>
      <c r="WTO336" s="536">
        <f t="shared" ref="WTO336:WTR336" si="6260">SUM(WTO334:WTO335)</f>
        <v>0</v>
      </c>
      <c r="WTP336" s="539">
        <f t="shared" si="6260"/>
        <v>0</v>
      </c>
      <c r="WTQ336" s="536">
        <f t="shared" si="6260"/>
        <v>0</v>
      </c>
      <c r="WTR336" s="536">
        <f t="shared" si="6260"/>
        <v>0</v>
      </c>
      <c r="WTS336" s="537"/>
      <c r="WTT336" s="538"/>
      <c r="WTU336" s="402"/>
      <c r="WTV336" s="2"/>
      <c r="WTW336" s="536">
        <f t="shared" ref="WTW336:WTZ336" si="6261">SUM(WTW334:WTW335)</f>
        <v>0</v>
      </c>
      <c r="WTX336" s="539">
        <f t="shared" si="6261"/>
        <v>0</v>
      </c>
      <c r="WTY336" s="536">
        <f t="shared" si="6261"/>
        <v>0</v>
      </c>
      <c r="WTZ336" s="536">
        <f t="shared" si="6261"/>
        <v>0</v>
      </c>
      <c r="WUA336" s="537"/>
      <c r="WUB336" s="538"/>
      <c r="WUC336" s="402"/>
      <c r="WUD336" s="2"/>
      <c r="WUE336" s="536">
        <f t="shared" ref="WUE336:WUH336" si="6262">SUM(WUE334:WUE335)</f>
        <v>0</v>
      </c>
      <c r="WUF336" s="539">
        <f t="shared" si="6262"/>
        <v>0</v>
      </c>
      <c r="WUG336" s="536">
        <f t="shared" si="6262"/>
        <v>0</v>
      </c>
      <c r="WUH336" s="536">
        <f t="shared" si="6262"/>
        <v>0</v>
      </c>
      <c r="WUI336" s="537"/>
      <c r="WUJ336" s="538"/>
      <c r="WUK336" s="402"/>
      <c r="WUL336" s="2"/>
      <c r="WUM336" s="536">
        <f t="shared" ref="WUM336:WUP336" si="6263">SUM(WUM334:WUM335)</f>
        <v>0</v>
      </c>
      <c r="WUN336" s="539">
        <f t="shared" si="6263"/>
        <v>0</v>
      </c>
      <c r="WUO336" s="536">
        <f t="shared" si="6263"/>
        <v>0</v>
      </c>
      <c r="WUP336" s="536">
        <f t="shared" si="6263"/>
        <v>0</v>
      </c>
      <c r="WUQ336" s="537"/>
      <c r="WUR336" s="538"/>
      <c r="WUS336" s="402"/>
      <c r="WUT336" s="2"/>
      <c r="WUU336" s="536">
        <f t="shared" ref="WUU336:WUX336" si="6264">SUM(WUU334:WUU335)</f>
        <v>0</v>
      </c>
      <c r="WUV336" s="539">
        <f t="shared" si="6264"/>
        <v>0</v>
      </c>
      <c r="WUW336" s="536">
        <f t="shared" si="6264"/>
        <v>0</v>
      </c>
      <c r="WUX336" s="536">
        <f t="shared" si="6264"/>
        <v>0</v>
      </c>
      <c r="WUY336" s="537"/>
      <c r="WUZ336" s="538"/>
      <c r="WVA336" s="402"/>
      <c r="WVB336" s="2"/>
      <c r="WVC336" s="536">
        <f t="shared" ref="WVC336:WVF336" si="6265">SUM(WVC334:WVC335)</f>
        <v>0</v>
      </c>
      <c r="WVD336" s="539">
        <f t="shared" si="6265"/>
        <v>0</v>
      </c>
      <c r="WVE336" s="536">
        <f t="shared" si="6265"/>
        <v>0</v>
      </c>
      <c r="WVF336" s="536">
        <f t="shared" si="6265"/>
        <v>0</v>
      </c>
      <c r="WVG336" s="537"/>
      <c r="WVH336" s="538"/>
      <c r="WVI336" s="402"/>
      <c r="WVJ336" s="2"/>
      <c r="WVK336" s="536">
        <f t="shared" ref="WVK336:WVN336" si="6266">SUM(WVK334:WVK335)</f>
        <v>0</v>
      </c>
      <c r="WVL336" s="539">
        <f t="shared" si="6266"/>
        <v>0</v>
      </c>
      <c r="WVM336" s="536">
        <f t="shared" si="6266"/>
        <v>0</v>
      </c>
      <c r="WVN336" s="536">
        <f t="shared" si="6266"/>
        <v>0</v>
      </c>
      <c r="WVO336" s="537"/>
      <c r="WVP336" s="538"/>
      <c r="WVQ336" s="402"/>
      <c r="WVR336" s="2"/>
      <c r="WVS336" s="536">
        <f t="shared" ref="WVS336:WVV336" si="6267">SUM(WVS334:WVS335)</f>
        <v>0</v>
      </c>
      <c r="WVT336" s="539">
        <f t="shared" si="6267"/>
        <v>0</v>
      </c>
      <c r="WVU336" s="536">
        <f t="shared" si="6267"/>
        <v>0</v>
      </c>
      <c r="WVV336" s="536">
        <f t="shared" si="6267"/>
        <v>0</v>
      </c>
      <c r="WVW336" s="537"/>
      <c r="WVX336" s="538"/>
      <c r="WVY336" s="402"/>
      <c r="WVZ336" s="2"/>
      <c r="WWA336" s="536">
        <f t="shared" ref="WWA336:WWD336" si="6268">SUM(WWA334:WWA335)</f>
        <v>0</v>
      </c>
      <c r="WWB336" s="539">
        <f t="shared" si="6268"/>
        <v>0</v>
      </c>
      <c r="WWC336" s="536">
        <f t="shared" si="6268"/>
        <v>0</v>
      </c>
      <c r="WWD336" s="536">
        <f t="shared" si="6268"/>
        <v>0</v>
      </c>
      <c r="WWE336" s="537"/>
      <c r="WWF336" s="538"/>
      <c r="WWG336" s="402"/>
      <c r="WWH336" s="2"/>
      <c r="WWI336" s="536">
        <f t="shared" ref="WWI336:WWL336" si="6269">SUM(WWI334:WWI335)</f>
        <v>0</v>
      </c>
      <c r="WWJ336" s="539">
        <f t="shared" si="6269"/>
        <v>0</v>
      </c>
      <c r="WWK336" s="536">
        <f t="shared" si="6269"/>
        <v>0</v>
      </c>
      <c r="WWL336" s="536">
        <f t="shared" si="6269"/>
        <v>0</v>
      </c>
      <c r="WWM336" s="537"/>
      <c r="WWN336" s="538"/>
      <c r="WWO336" s="402"/>
      <c r="WWP336" s="2"/>
      <c r="WWQ336" s="536">
        <f t="shared" ref="WWQ336:WWT336" si="6270">SUM(WWQ334:WWQ335)</f>
        <v>0</v>
      </c>
      <c r="WWR336" s="539">
        <f t="shared" si="6270"/>
        <v>0</v>
      </c>
      <c r="WWS336" s="536">
        <f t="shared" si="6270"/>
        <v>0</v>
      </c>
      <c r="WWT336" s="536">
        <f t="shared" si="6270"/>
        <v>0</v>
      </c>
      <c r="WWU336" s="537"/>
      <c r="WWV336" s="538"/>
      <c r="WWW336" s="402"/>
      <c r="WWX336" s="2"/>
      <c r="WWY336" s="536">
        <f t="shared" ref="WWY336:WXB336" si="6271">SUM(WWY334:WWY335)</f>
        <v>0</v>
      </c>
      <c r="WWZ336" s="539">
        <f t="shared" si="6271"/>
        <v>0</v>
      </c>
      <c r="WXA336" s="536">
        <f t="shared" si="6271"/>
        <v>0</v>
      </c>
      <c r="WXB336" s="536">
        <f t="shared" si="6271"/>
        <v>0</v>
      </c>
      <c r="WXC336" s="537"/>
      <c r="WXD336" s="538"/>
      <c r="WXE336" s="402"/>
      <c r="WXF336" s="2"/>
      <c r="WXG336" s="536">
        <f t="shared" ref="WXG336:WXJ336" si="6272">SUM(WXG334:WXG335)</f>
        <v>0</v>
      </c>
      <c r="WXH336" s="539">
        <f t="shared" si="6272"/>
        <v>0</v>
      </c>
      <c r="WXI336" s="536">
        <f t="shared" si="6272"/>
        <v>0</v>
      </c>
      <c r="WXJ336" s="536">
        <f t="shared" si="6272"/>
        <v>0</v>
      </c>
      <c r="WXK336" s="537"/>
      <c r="WXL336" s="538"/>
      <c r="WXM336" s="402"/>
      <c r="WXN336" s="2"/>
      <c r="WXO336" s="536">
        <f t="shared" ref="WXO336:WXR336" si="6273">SUM(WXO334:WXO335)</f>
        <v>0</v>
      </c>
      <c r="WXP336" s="539">
        <f t="shared" si="6273"/>
        <v>0</v>
      </c>
      <c r="WXQ336" s="536">
        <f t="shared" si="6273"/>
        <v>0</v>
      </c>
      <c r="WXR336" s="536">
        <f t="shared" si="6273"/>
        <v>0</v>
      </c>
      <c r="WXS336" s="537"/>
      <c r="WXT336" s="538"/>
      <c r="WXU336" s="402"/>
      <c r="WXV336" s="2"/>
      <c r="WXW336" s="536">
        <f t="shared" ref="WXW336:WXZ336" si="6274">SUM(WXW334:WXW335)</f>
        <v>0</v>
      </c>
      <c r="WXX336" s="539">
        <f t="shared" si="6274"/>
        <v>0</v>
      </c>
      <c r="WXY336" s="536">
        <f t="shared" si="6274"/>
        <v>0</v>
      </c>
      <c r="WXZ336" s="536">
        <f t="shared" si="6274"/>
        <v>0</v>
      </c>
      <c r="WYA336" s="537"/>
      <c r="WYB336" s="538"/>
      <c r="WYC336" s="402"/>
      <c r="WYD336" s="2"/>
      <c r="WYE336" s="536">
        <f t="shared" ref="WYE336:WYH336" si="6275">SUM(WYE334:WYE335)</f>
        <v>0</v>
      </c>
      <c r="WYF336" s="539">
        <f t="shared" si="6275"/>
        <v>0</v>
      </c>
      <c r="WYG336" s="536">
        <f t="shared" si="6275"/>
        <v>0</v>
      </c>
      <c r="WYH336" s="536">
        <f t="shared" si="6275"/>
        <v>0</v>
      </c>
      <c r="WYI336" s="537"/>
      <c r="WYJ336" s="538"/>
      <c r="WYK336" s="402"/>
      <c r="WYL336" s="2"/>
      <c r="WYM336" s="536">
        <f t="shared" ref="WYM336:WYP336" si="6276">SUM(WYM334:WYM335)</f>
        <v>0</v>
      </c>
      <c r="WYN336" s="539">
        <f t="shared" si="6276"/>
        <v>0</v>
      </c>
      <c r="WYO336" s="536">
        <f t="shared" si="6276"/>
        <v>0</v>
      </c>
      <c r="WYP336" s="536">
        <f t="shared" si="6276"/>
        <v>0</v>
      </c>
      <c r="WYQ336" s="537"/>
      <c r="WYR336" s="538"/>
      <c r="WYS336" s="402"/>
      <c r="WYT336" s="2"/>
      <c r="WYU336" s="536">
        <f t="shared" ref="WYU336:WYX336" si="6277">SUM(WYU334:WYU335)</f>
        <v>0</v>
      </c>
      <c r="WYV336" s="539">
        <f t="shared" si="6277"/>
        <v>0</v>
      </c>
      <c r="WYW336" s="536">
        <f t="shared" si="6277"/>
        <v>0</v>
      </c>
      <c r="WYX336" s="536">
        <f t="shared" si="6277"/>
        <v>0</v>
      </c>
      <c r="WYY336" s="537"/>
      <c r="WYZ336" s="538"/>
      <c r="WZA336" s="402"/>
      <c r="WZB336" s="2"/>
      <c r="WZC336" s="536">
        <f t="shared" ref="WZC336:WZF336" si="6278">SUM(WZC334:WZC335)</f>
        <v>0</v>
      </c>
      <c r="WZD336" s="539">
        <f t="shared" si="6278"/>
        <v>0</v>
      </c>
      <c r="WZE336" s="536">
        <f t="shared" si="6278"/>
        <v>0</v>
      </c>
      <c r="WZF336" s="536">
        <f t="shared" si="6278"/>
        <v>0</v>
      </c>
      <c r="WZG336" s="537"/>
      <c r="WZH336" s="538"/>
      <c r="WZI336" s="402"/>
      <c r="WZJ336" s="2"/>
      <c r="WZK336" s="536">
        <f t="shared" ref="WZK336:WZN336" si="6279">SUM(WZK334:WZK335)</f>
        <v>0</v>
      </c>
      <c r="WZL336" s="539">
        <f t="shared" si="6279"/>
        <v>0</v>
      </c>
      <c r="WZM336" s="536">
        <f t="shared" si="6279"/>
        <v>0</v>
      </c>
      <c r="WZN336" s="536">
        <f t="shared" si="6279"/>
        <v>0</v>
      </c>
      <c r="WZO336" s="537"/>
      <c r="WZP336" s="538"/>
      <c r="WZQ336" s="402"/>
      <c r="WZR336" s="2"/>
      <c r="WZS336" s="536">
        <f t="shared" ref="WZS336:WZV336" si="6280">SUM(WZS334:WZS335)</f>
        <v>0</v>
      </c>
      <c r="WZT336" s="539">
        <f t="shared" si="6280"/>
        <v>0</v>
      </c>
      <c r="WZU336" s="536">
        <f t="shared" si="6280"/>
        <v>0</v>
      </c>
      <c r="WZV336" s="536">
        <f t="shared" si="6280"/>
        <v>0</v>
      </c>
      <c r="WZW336" s="537"/>
      <c r="WZX336" s="538"/>
      <c r="WZY336" s="402"/>
      <c r="WZZ336" s="2"/>
      <c r="XAA336" s="536">
        <f t="shared" ref="XAA336:XAD336" si="6281">SUM(XAA334:XAA335)</f>
        <v>0</v>
      </c>
      <c r="XAB336" s="539">
        <f t="shared" si="6281"/>
        <v>0</v>
      </c>
      <c r="XAC336" s="536">
        <f t="shared" si="6281"/>
        <v>0</v>
      </c>
      <c r="XAD336" s="536">
        <f t="shared" si="6281"/>
        <v>0</v>
      </c>
      <c r="XAE336" s="537"/>
      <c r="XAF336" s="538"/>
      <c r="XAG336" s="402"/>
      <c r="XAH336" s="2"/>
      <c r="XAI336" s="536">
        <f t="shared" ref="XAI336:XAL336" si="6282">SUM(XAI334:XAI335)</f>
        <v>0</v>
      </c>
      <c r="XAJ336" s="539">
        <f t="shared" si="6282"/>
        <v>0</v>
      </c>
      <c r="XAK336" s="536">
        <f t="shared" si="6282"/>
        <v>0</v>
      </c>
      <c r="XAL336" s="536">
        <f t="shared" si="6282"/>
        <v>0</v>
      </c>
      <c r="XAM336" s="537"/>
      <c r="XAN336" s="538"/>
      <c r="XAO336" s="402"/>
      <c r="XAP336" s="2"/>
      <c r="XAQ336" s="536">
        <f t="shared" ref="XAQ336:XAT336" si="6283">SUM(XAQ334:XAQ335)</f>
        <v>0</v>
      </c>
      <c r="XAR336" s="539">
        <f t="shared" si="6283"/>
        <v>0</v>
      </c>
      <c r="XAS336" s="536">
        <f t="shared" si="6283"/>
        <v>0</v>
      </c>
      <c r="XAT336" s="536">
        <f t="shared" si="6283"/>
        <v>0</v>
      </c>
      <c r="XAU336" s="537"/>
      <c r="XAV336" s="538"/>
      <c r="XAW336" s="402"/>
      <c r="XAX336" s="2"/>
      <c r="XAY336" s="536">
        <f t="shared" ref="XAY336:XBB336" si="6284">SUM(XAY334:XAY335)</f>
        <v>0</v>
      </c>
      <c r="XAZ336" s="539">
        <f t="shared" si="6284"/>
        <v>0</v>
      </c>
      <c r="XBA336" s="536">
        <f t="shared" si="6284"/>
        <v>0</v>
      </c>
      <c r="XBB336" s="536">
        <f t="shared" si="6284"/>
        <v>0</v>
      </c>
      <c r="XBC336" s="537"/>
      <c r="XBD336" s="538"/>
      <c r="XBE336" s="402"/>
      <c r="XBF336" s="2"/>
      <c r="XBG336" s="536">
        <f t="shared" ref="XBG336:XBJ336" si="6285">SUM(XBG334:XBG335)</f>
        <v>0</v>
      </c>
      <c r="XBH336" s="539">
        <f t="shared" si="6285"/>
        <v>0</v>
      </c>
      <c r="XBI336" s="536">
        <f t="shared" si="6285"/>
        <v>0</v>
      </c>
      <c r="XBJ336" s="536">
        <f t="shared" si="6285"/>
        <v>0</v>
      </c>
      <c r="XBK336" s="537"/>
      <c r="XBL336" s="538"/>
      <c r="XBM336" s="402"/>
      <c r="XBN336" s="2"/>
      <c r="XBO336" s="536">
        <f t="shared" ref="XBO336:XBR336" si="6286">SUM(XBO334:XBO335)</f>
        <v>0</v>
      </c>
      <c r="XBP336" s="539">
        <f t="shared" si="6286"/>
        <v>0</v>
      </c>
      <c r="XBQ336" s="536">
        <f t="shared" si="6286"/>
        <v>0</v>
      </c>
      <c r="XBR336" s="536">
        <f t="shared" si="6286"/>
        <v>0</v>
      </c>
      <c r="XBS336" s="537"/>
      <c r="XBT336" s="538"/>
      <c r="XBU336" s="402"/>
      <c r="XBV336" s="2"/>
      <c r="XBW336" s="536">
        <f t="shared" ref="XBW336:XBZ336" si="6287">SUM(XBW334:XBW335)</f>
        <v>0</v>
      </c>
      <c r="XBX336" s="539">
        <f t="shared" si="6287"/>
        <v>0</v>
      </c>
      <c r="XBY336" s="536">
        <f t="shared" si="6287"/>
        <v>0</v>
      </c>
      <c r="XBZ336" s="536">
        <f t="shared" si="6287"/>
        <v>0</v>
      </c>
      <c r="XCA336" s="537"/>
      <c r="XCB336" s="538"/>
      <c r="XCC336" s="402"/>
      <c r="XCD336" s="2"/>
      <c r="XCE336" s="536">
        <f t="shared" ref="XCE336:XCH336" si="6288">SUM(XCE334:XCE335)</f>
        <v>0</v>
      </c>
      <c r="XCF336" s="539">
        <f t="shared" si="6288"/>
        <v>0</v>
      </c>
      <c r="XCG336" s="536">
        <f t="shared" si="6288"/>
        <v>0</v>
      </c>
      <c r="XCH336" s="536">
        <f t="shared" si="6288"/>
        <v>0</v>
      </c>
      <c r="XCI336" s="537"/>
      <c r="XCJ336" s="538"/>
      <c r="XCK336" s="402"/>
      <c r="XCL336" s="2"/>
      <c r="XCM336" s="536">
        <f t="shared" ref="XCM336:XCP336" si="6289">SUM(XCM334:XCM335)</f>
        <v>0</v>
      </c>
      <c r="XCN336" s="539">
        <f t="shared" si="6289"/>
        <v>0</v>
      </c>
      <c r="XCO336" s="536">
        <f t="shared" si="6289"/>
        <v>0</v>
      </c>
      <c r="XCP336" s="536">
        <f t="shared" si="6289"/>
        <v>0</v>
      </c>
      <c r="XCQ336" s="537"/>
      <c r="XCR336" s="538"/>
      <c r="XCS336" s="402"/>
      <c r="XCT336" s="2"/>
      <c r="XCU336" s="536">
        <f t="shared" ref="XCU336:XCX336" si="6290">SUM(XCU334:XCU335)</f>
        <v>0</v>
      </c>
      <c r="XCV336" s="539">
        <f t="shared" si="6290"/>
        <v>0</v>
      </c>
      <c r="XCW336" s="536">
        <f t="shared" si="6290"/>
        <v>0</v>
      </c>
      <c r="XCX336" s="536">
        <f t="shared" si="6290"/>
        <v>0</v>
      </c>
      <c r="XCY336" s="537"/>
      <c r="XCZ336" s="538"/>
      <c r="XDA336" s="402"/>
      <c r="XDB336" s="2"/>
      <c r="XDC336" s="536">
        <f t="shared" ref="XDC336:XDF336" si="6291">SUM(XDC334:XDC335)</f>
        <v>0</v>
      </c>
      <c r="XDD336" s="539">
        <f t="shared" si="6291"/>
        <v>0</v>
      </c>
      <c r="XDE336" s="536">
        <f t="shared" si="6291"/>
        <v>0</v>
      </c>
      <c r="XDF336" s="536">
        <f t="shared" si="6291"/>
        <v>0</v>
      </c>
      <c r="XDG336" s="537"/>
      <c r="XDH336" s="538"/>
      <c r="XDI336" s="402"/>
      <c r="XDJ336" s="2"/>
      <c r="XDK336" s="536">
        <f t="shared" ref="XDK336:XDN336" si="6292">SUM(XDK334:XDK335)</f>
        <v>0</v>
      </c>
      <c r="XDL336" s="539">
        <f t="shared" si="6292"/>
        <v>0</v>
      </c>
      <c r="XDM336" s="536">
        <f t="shared" si="6292"/>
        <v>0</v>
      </c>
      <c r="XDN336" s="536">
        <f t="shared" si="6292"/>
        <v>0</v>
      </c>
      <c r="XDO336" s="537"/>
      <c r="XDP336" s="538"/>
      <c r="XDQ336" s="402"/>
      <c r="XDR336" s="2"/>
      <c r="XDS336" s="536">
        <f t="shared" ref="XDS336:XDV336" si="6293">SUM(XDS334:XDS335)</f>
        <v>0</v>
      </c>
      <c r="XDT336" s="539">
        <f t="shared" si="6293"/>
        <v>0</v>
      </c>
      <c r="XDU336" s="536">
        <f t="shared" si="6293"/>
        <v>0</v>
      </c>
      <c r="XDV336" s="536">
        <f t="shared" si="6293"/>
        <v>0</v>
      </c>
      <c r="XDW336" s="537"/>
      <c r="XDX336" s="538"/>
      <c r="XDY336" s="402"/>
      <c r="XDZ336" s="2"/>
      <c r="XEA336" s="536">
        <f t="shared" ref="XEA336:XED336" si="6294">SUM(XEA334:XEA335)</f>
        <v>0</v>
      </c>
      <c r="XEB336" s="539">
        <f t="shared" si="6294"/>
        <v>0</v>
      </c>
      <c r="XEC336" s="536">
        <f t="shared" si="6294"/>
        <v>0</v>
      </c>
      <c r="XED336" s="536">
        <f t="shared" si="6294"/>
        <v>0</v>
      </c>
      <c r="XEE336" s="537"/>
      <c r="XEF336" s="538"/>
      <c r="XEG336" s="402"/>
      <c r="XEH336" s="2"/>
      <c r="XEI336" s="536">
        <f t="shared" ref="XEI336:XEL336" si="6295">SUM(XEI334:XEI335)</f>
        <v>0</v>
      </c>
      <c r="XEJ336" s="539">
        <f t="shared" si="6295"/>
        <v>0</v>
      </c>
      <c r="XEK336" s="536">
        <f t="shared" si="6295"/>
        <v>0</v>
      </c>
      <c r="XEL336" s="536">
        <f t="shared" si="6295"/>
        <v>0</v>
      </c>
      <c r="XEM336" s="537"/>
      <c r="XEN336" s="538"/>
      <c r="XEO336" s="402"/>
      <c r="XEP336" s="2"/>
      <c r="XEQ336" s="536">
        <f t="shared" ref="XEQ336:XET336" si="6296">SUM(XEQ334:XEQ335)</f>
        <v>0</v>
      </c>
      <c r="XER336" s="539">
        <f t="shared" si="6296"/>
        <v>0</v>
      </c>
      <c r="XES336" s="536">
        <f t="shared" si="6296"/>
        <v>0</v>
      </c>
      <c r="XET336" s="536">
        <f t="shared" si="6296"/>
        <v>0</v>
      </c>
      <c r="XEU336" s="537"/>
      <c r="XEV336" s="538"/>
      <c r="XEW336" s="402"/>
      <c r="XEX336" s="2"/>
      <c r="XEY336" s="536">
        <f t="shared" ref="XEY336:XFB336" si="6297">SUM(XEY334:XEY335)</f>
        <v>0</v>
      </c>
      <c r="XEZ336" s="539">
        <f t="shared" si="6297"/>
        <v>0</v>
      </c>
      <c r="XFA336" s="536">
        <f t="shared" si="6297"/>
        <v>0</v>
      </c>
      <c r="XFB336" s="536">
        <f t="shared" si="6297"/>
        <v>0</v>
      </c>
      <c r="XFC336" s="537"/>
      <c r="XFD336" s="538"/>
    </row>
    <row r="337" spans="1:16384" s="124" customFormat="1" ht="14.5">
      <c r="A337" s="533" t="s">
        <v>287</v>
      </c>
      <c r="B337" s="2"/>
      <c r="C337" s="535">
        <f t="shared" ref="C337:F338" si="6298">C306+C318+C330</f>
        <v>200990.89167136856</v>
      </c>
      <c r="D337" s="535">
        <f t="shared" si="6298"/>
        <v>5937.207908560511</v>
      </c>
      <c r="E337" s="535">
        <f t="shared" si="6298"/>
        <v>0</v>
      </c>
      <c r="F337" s="535">
        <f t="shared" si="6298"/>
        <v>0</v>
      </c>
      <c r="G337" s="2"/>
      <c r="H337" s="402"/>
      <c r="I337" s="533"/>
      <c r="J337" s="2"/>
      <c r="K337" s="497"/>
      <c r="L337" s="540"/>
      <c r="M337" s="497"/>
      <c r="N337" s="497"/>
      <c r="P337" s="309"/>
      <c r="Q337" s="309"/>
      <c r="S337" s="497"/>
      <c r="T337" s="540"/>
      <c r="U337" s="497"/>
      <c r="V337" s="497"/>
      <c r="X337" s="309"/>
      <c r="Y337" s="309"/>
      <c r="AA337" s="497"/>
      <c r="AB337" s="540"/>
      <c r="AC337" s="497"/>
      <c r="AD337" s="497"/>
      <c r="AF337" s="309"/>
      <c r="AG337" s="309"/>
      <c r="AI337" s="497"/>
      <c r="AJ337" s="540"/>
      <c r="AK337" s="497"/>
      <c r="AL337" s="497"/>
      <c r="AN337" s="309"/>
      <c r="AO337" s="309"/>
      <c r="AQ337" s="497"/>
      <c r="AR337" s="540"/>
      <c r="AS337" s="497"/>
      <c r="AT337" s="497"/>
      <c r="AV337" s="309"/>
      <c r="AW337" s="309"/>
      <c r="AY337" s="497"/>
      <c r="AZ337" s="540"/>
      <c r="BA337" s="497"/>
      <c r="BB337" s="497"/>
      <c r="BD337" s="309"/>
      <c r="BE337" s="309"/>
      <c r="BG337" s="497"/>
      <c r="BH337" s="540"/>
      <c r="BI337" s="497"/>
      <c r="BJ337" s="497"/>
      <c r="BL337" s="309"/>
      <c r="BM337" s="309"/>
      <c r="BO337" s="497"/>
      <c r="BP337" s="540"/>
      <c r="BQ337" s="497"/>
      <c r="BR337" s="497"/>
      <c r="BT337" s="309"/>
      <c r="BU337" s="309"/>
      <c r="BW337" s="497"/>
      <c r="BX337" s="540"/>
      <c r="BY337" s="497"/>
      <c r="BZ337" s="497"/>
      <c r="CB337" s="309"/>
      <c r="CC337" s="309"/>
      <c r="CE337" s="497"/>
      <c r="CF337" s="540"/>
      <c r="CG337" s="497"/>
      <c r="CH337" s="497"/>
      <c r="CJ337" s="309"/>
      <c r="CK337" s="309"/>
      <c r="CM337" s="497"/>
      <c r="CN337" s="540"/>
      <c r="CO337" s="497"/>
      <c r="CP337" s="497"/>
      <c r="CR337" s="309"/>
      <c r="CS337" s="309"/>
      <c r="CU337" s="497"/>
      <c r="CV337" s="540"/>
      <c r="CW337" s="497"/>
      <c r="CX337" s="497"/>
      <c r="CZ337" s="309"/>
      <c r="DA337" s="309"/>
      <c r="DC337" s="497"/>
      <c r="DD337" s="540"/>
      <c r="DE337" s="497"/>
      <c r="DF337" s="497"/>
      <c r="DH337" s="309"/>
      <c r="DI337" s="309"/>
      <c r="DK337" s="497"/>
      <c r="DL337" s="540"/>
      <c r="DM337" s="497"/>
      <c r="DN337" s="497"/>
      <c r="DP337" s="309"/>
      <c r="DQ337" s="309"/>
      <c r="DS337" s="497"/>
      <c r="DT337" s="540"/>
      <c r="DU337" s="497"/>
      <c r="DV337" s="497"/>
      <c r="DX337" s="309"/>
      <c r="DY337" s="309"/>
      <c r="EA337" s="497"/>
      <c r="EB337" s="540"/>
      <c r="EC337" s="497"/>
      <c r="ED337" s="497"/>
      <c r="EF337" s="309"/>
      <c r="EG337" s="309"/>
      <c r="EI337" s="497"/>
      <c r="EJ337" s="540"/>
      <c r="EK337" s="497"/>
      <c r="EL337" s="497"/>
      <c r="EN337" s="309"/>
      <c r="EO337" s="309"/>
      <c r="EQ337" s="497"/>
      <c r="ER337" s="540"/>
      <c r="ES337" s="497"/>
      <c r="ET337" s="497"/>
      <c r="EV337" s="309"/>
      <c r="EW337" s="309"/>
      <c r="EY337" s="497"/>
      <c r="EZ337" s="540"/>
      <c r="FA337" s="497"/>
      <c r="FB337" s="497"/>
      <c r="FD337" s="309"/>
      <c r="FE337" s="309"/>
      <c r="FG337" s="497"/>
      <c r="FH337" s="540"/>
      <c r="FI337" s="497"/>
      <c r="FJ337" s="497"/>
      <c r="FL337" s="309"/>
      <c r="FM337" s="309"/>
      <c r="FO337" s="497"/>
      <c r="FP337" s="540"/>
      <c r="FQ337" s="497"/>
      <c r="FR337" s="497"/>
      <c r="FT337" s="309"/>
      <c r="FU337" s="309"/>
      <c r="FW337" s="497"/>
      <c r="FX337" s="540"/>
      <c r="FY337" s="497"/>
      <c r="FZ337" s="497"/>
      <c r="GB337" s="309"/>
      <c r="GC337" s="309"/>
      <c r="GE337" s="497"/>
      <c r="GF337" s="540"/>
      <c r="GG337" s="497"/>
      <c r="GH337" s="497"/>
      <c r="GJ337" s="309"/>
      <c r="GK337" s="309"/>
      <c r="GM337" s="497"/>
      <c r="GN337" s="540"/>
      <c r="GO337" s="497"/>
      <c r="GP337" s="497"/>
      <c r="GR337" s="309"/>
      <c r="GS337" s="309"/>
      <c r="GU337" s="497"/>
      <c r="GV337" s="540"/>
      <c r="GW337" s="497"/>
      <c r="GX337" s="497"/>
      <c r="GZ337" s="309"/>
      <c r="HA337" s="309"/>
      <c r="HC337" s="497"/>
      <c r="HD337" s="540"/>
      <c r="HE337" s="497"/>
      <c r="HF337" s="497"/>
      <c r="HH337" s="309"/>
      <c r="HI337" s="309"/>
      <c r="HK337" s="497"/>
      <c r="HL337" s="540"/>
      <c r="HM337" s="497"/>
      <c r="HN337" s="497"/>
      <c r="HP337" s="309"/>
      <c r="HQ337" s="309"/>
      <c r="HS337" s="497"/>
      <c r="HT337" s="540"/>
      <c r="HU337" s="497"/>
      <c r="HV337" s="497"/>
      <c r="HX337" s="309"/>
      <c r="HY337" s="309"/>
      <c r="IA337" s="497"/>
      <c r="IB337" s="540"/>
      <c r="IC337" s="497"/>
      <c r="ID337" s="497"/>
      <c r="IF337" s="309"/>
      <c r="IG337" s="309"/>
      <c r="II337" s="497"/>
      <c r="IJ337" s="540"/>
      <c r="IK337" s="497"/>
      <c r="IL337" s="497"/>
      <c r="IN337" s="309"/>
      <c r="IO337" s="309"/>
      <c r="IQ337" s="497"/>
      <c r="IR337" s="540"/>
      <c r="IS337" s="497"/>
      <c r="IT337" s="497"/>
      <c r="IV337" s="309"/>
      <c r="IW337" s="309"/>
      <c r="IY337" s="497"/>
      <c r="IZ337" s="540"/>
      <c r="JA337" s="497"/>
      <c r="JB337" s="497"/>
      <c r="JD337" s="309"/>
      <c r="JE337" s="309"/>
      <c r="JG337" s="497"/>
      <c r="JH337" s="540"/>
      <c r="JI337" s="497"/>
      <c r="JJ337" s="497"/>
      <c r="JL337" s="309"/>
      <c r="JM337" s="309"/>
      <c r="JO337" s="497"/>
      <c r="JP337" s="540"/>
      <c r="JQ337" s="497"/>
      <c r="JR337" s="497"/>
      <c r="JT337" s="309"/>
      <c r="JU337" s="309"/>
      <c r="JW337" s="497"/>
      <c r="JX337" s="540"/>
      <c r="JY337" s="497"/>
      <c r="JZ337" s="497"/>
      <c r="KB337" s="309"/>
      <c r="KC337" s="309"/>
      <c r="KE337" s="497"/>
      <c r="KF337" s="540"/>
      <c r="KG337" s="497"/>
      <c r="KH337" s="497"/>
      <c r="KJ337" s="309"/>
      <c r="KK337" s="309"/>
      <c r="KM337" s="497"/>
      <c r="KN337" s="540"/>
      <c r="KO337" s="497"/>
      <c r="KP337" s="497"/>
      <c r="KR337" s="309"/>
      <c r="KS337" s="309"/>
      <c r="KU337" s="497"/>
      <c r="KV337" s="540"/>
      <c r="KW337" s="497"/>
      <c r="KX337" s="497"/>
      <c r="KZ337" s="309"/>
      <c r="LA337" s="309"/>
      <c r="LC337" s="497"/>
      <c r="LD337" s="540"/>
      <c r="LE337" s="497"/>
      <c r="LF337" s="497"/>
      <c r="LH337" s="309"/>
      <c r="LI337" s="309"/>
      <c r="LK337" s="497"/>
      <c r="LL337" s="540"/>
      <c r="LM337" s="497"/>
      <c r="LN337" s="497"/>
      <c r="LP337" s="309"/>
      <c r="LQ337" s="309"/>
      <c r="LS337" s="497"/>
      <c r="LT337" s="540"/>
      <c r="LU337" s="497"/>
      <c r="LV337" s="497"/>
      <c r="LX337" s="309"/>
      <c r="LY337" s="309"/>
      <c r="MA337" s="497"/>
      <c r="MB337" s="540"/>
      <c r="MC337" s="497"/>
      <c r="MD337" s="497"/>
      <c r="MF337" s="309"/>
      <c r="MG337" s="309"/>
      <c r="MI337" s="497"/>
      <c r="MJ337" s="540"/>
      <c r="MK337" s="497"/>
      <c r="ML337" s="497"/>
      <c r="MN337" s="309"/>
      <c r="MO337" s="309"/>
      <c r="MQ337" s="497"/>
      <c r="MR337" s="540"/>
      <c r="MS337" s="497"/>
      <c r="MT337" s="497"/>
      <c r="MV337" s="309"/>
      <c r="MW337" s="309"/>
      <c r="MY337" s="497"/>
      <c r="MZ337" s="540"/>
      <c r="NA337" s="497"/>
      <c r="NB337" s="497"/>
      <c r="ND337" s="309"/>
      <c r="NE337" s="309"/>
      <c r="NG337" s="497"/>
      <c r="NH337" s="540"/>
      <c r="NI337" s="497"/>
      <c r="NJ337" s="497"/>
      <c r="NL337" s="309"/>
      <c r="NM337" s="309"/>
      <c r="NO337" s="497"/>
      <c r="NP337" s="540"/>
      <c r="NQ337" s="497"/>
      <c r="NR337" s="497"/>
      <c r="NT337" s="309"/>
      <c r="NU337" s="309"/>
      <c r="NW337" s="497"/>
      <c r="NX337" s="540"/>
      <c r="NY337" s="497"/>
      <c r="NZ337" s="497"/>
      <c r="OB337" s="309"/>
      <c r="OC337" s="309"/>
      <c r="OE337" s="497"/>
      <c r="OF337" s="540"/>
      <c r="OG337" s="497"/>
      <c r="OH337" s="497"/>
      <c r="OJ337" s="309"/>
      <c r="OK337" s="309"/>
      <c r="OM337" s="497"/>
      <c r="ON337" s="540"/>
      <c r="OO337" s="497"/>
      <c r="OP337" s="497"/>
      <c r="OR337" s="309"/>
      <c r="OS337" s="309"/>
      <c r="OU337" s="497"/>
      <c r="OV337" s="540"/>
      <c r="OW337" s="497"/>
      <c r="OX337" s="497"/>
      <c r="OZ337" s="309"/>
      <c r="PA337" s="309"/>
      <c r="PC337" s="497"/>
      <c r="PD337" s="540"/>
      <c r="PE337" s="497"/>
      <c r="PF337" s="497"/>
      <c r="PH337" s="309"/>
      <c r="PI337" s="309"/>
      <c r="PK337" s="497"/>
      <c r="PL337" s="540"/>
      <c r="PM337" s="497"/>
      <c r="PN337" s="497"/>
      <c r="PP337" s="309"/>
      <c r="PQ337" s="309"/>
      <c r="PS337" s="497"/>
      <c r="PT337" s="540"/>
      <c r="PU337" s="497"/>
      <c r="PV337" s="497"/>
      <c r="PX337" s="309"/>
      <c r="PY337" s="309"/>
      <c r="QA337" s="497"/>
      <c r="QB337" s="540"/>
      <c r="QC337" s="497"/>
      <c r="QD337" s="497"/>
      <c r="QF337" s="309"/>
      <c r="QG337" s="309"/>
      <c r="QI337" s="497"/>
      <c r="QJ337" s="540"/>
      <c r="QK337" s="497"/>
      <c r="QL337" s="497"/>
      <c r="QN337" s="309"/>
      <c r="QO337" s="309"/>
      <c r="QQ337" s="497"/>
      <c r="QR337" s="540"/>
      <c r="QS337" s="497"/>
      <c r="QT337" s="497"/>
      <c r="QV337" s="309"/>
      <c r="QW337" s="309"/>
      <c r="QY337" s="497"/>
      <c r="QZ337" s="540"/>
      <c r="RA337" s="497"/>
      <c r="RB337" s="497"/>
      <c r="RD337" s="309"/>
      <c r="RE337" s="309"/>
      <c r="RG337" s="497"/>
      <c r="RH337" s="540"/>
      <c r="RI337" s="497"/>
      <c r="RJ337" s="497"/>
      <c r="RL337" s="309"/>
      <c r="RM337" s="309"/>
      <c r="RO337" s="497"/>
      <c r="RP337" s="540"/>
      <c r="RQ337" s="497"/>
      <c r="RR337" s="497"/>
      <c r="RT337" s="309"/>
      <c r="RU337" s="309"/>
      <c r="RW337" s="497"/>
      <c r="RX337" s="540"/>
      <c r="RY337" s="497"/>
      <c r="RZ337" s="497"/>
      <c r="SB337" s="309"/>
      <c r="SC337" s="309"/>
      <c r="SE337" s="497"/>
      <c r="SF337" s="540"/>
      <c r="SG337" s="497"/>
      <c r="SH337" s="497"/>
      <c r="SJ337" s="309"/>
      <c r="SK337" s="309"/>
      <c r="SM337" s="497"/>
      <c r="SN337" s="540"/>
      <c r="SO337" s="497"/>
      <c r="SP337" s="497"/>
      <c r="SR337" s="309"/>
      <c r="SS337" s="309"/>
      <c r="SU337" s="497"/>
      <c r="SV337" s="540"/>
      <c r="SW337" s="497"/>
      <c r="SX337" s="497"/>
      <c r="SZ337" s="309"/>
      <c r="TA337" s="309"/>
      <c r="TC337" s="497"/>
      <c r="TD337" s="540"/>
      <c r="TE337" s="497"/>
      <c r="TF337" s="497"/>
      <c r="TH337" s="309"/>
      <c r="TI337" s="309"/>
      <c r="TK337" s="497"/>
      <c r="TL337" s="540"/>
      <c r="TM337" s="497"/>
      <c r="TN337" s="497"/>
      <c r="TP337" s="309"/>
      <c r="TQ337" s="309"/>
      <c r="TS337" s="497"/>
      <c r="TT337" s="540"/>
      <c r="TU337" s="497"/>
      <c r="TV337" s="497"/>
      <c r="TX337" s="309"/>
      <c r="TY337" s="309"/>
      <c r="UA337" s="497"/>
      <c r="UB337" s="540"/>
      <c r="UC337" s="497"/>
      <c r="UD337" s="497"/>
      <c r="UF337" s="309"/>
      <c r="UG337" s="309"/>
      <c r="UI337" s="497"/>
      <c r="UJ337" s="540"/>
      <c r="UK337" s="497"/>
      <c r="UL337" s="497"/>
      <c r="UN337" s="309"/>
      <c r="UO337" s="309"/>
      <c r="UQ337" s="497"/>
      <c r="UR337" s="540"/>
      <c r="US337" s="497"/>
      <c r="UT337" s="497"/>
      <c r="UV337" s="309"/>
      <c r="UW337" s="309"/>
      <c r="UY337" s="497"/>
      <c r="UZ337" s="540"/>
      <c r="VA337" s="497"/>
      <c r="VB337" s="497"/>
      <c r="VD337" s="309"/>
      <c r="VE337" s="309"/>
      <c r="VG337" s="497"/>
      <c r="VH337" s="540"/>
      <c r="VI337" s="497"/>
      <c r="VJ337" s="497"/>
      <c r="VL337" s="309"/>
      <c r="VM337" s="309"/>
      <c r="VO337" s="497"/>
      <c r="VP337" s="540"/>
      <c r="VQ337" s="497"/>
      <c r="VR337" s="497"/>
      <c r="VT337" s="309"/>
      <c r="VU337" s="309"/>
      <c r="VW337" s="497"/>
      <c r="VX337" s="540"/>
      <c r="VY337" s="497"/>
      <c r="VZ337" s="497"/>
      <c r="WB337" s="309"/>
      <c r="WC337" s="309"/>
      <c r="WE337" s="497"/>
      <c r="WF337" s="540"/>
      <c r="WG337" s="497"/>
      <c r="WH337" s="497"/>
      <c r="WJ337" s="309"/>
      <c r="WK337" s="309"/>
      <c r="WM337" s="497"/>
      <c r="WN337" s="540"/>
      <c r="WO337" s="497"/>
      <c r="WP337" s="497"/>
      <c r="WR337" s="309"/>
      <c r="WS337" s="309"/>
      <c r="WU337" s="497"/>
      <c r="WV337" s="540"/>
      <c r="WW337" s="497"/>
      <c r="WX337" s="497"/>
      <c r="WZ337" s="309"/>
      <c r="XA337" s="309"/>
      <c r="XC337" s="497"/>
      <c r="XD337" s="540"/>
      <c r="XE337" s="497"/>
      <c r="XF337" s="497"/>
      <c r="XH337" s="309"/>
      <c r="XI337" s="309"/>
      <c r="XK337" s="497"/>
      <c r="XL337" s="540"/>
      <c r="XM337" s="497"/>
      <c r="XN337" s="497"/>
      <c r="XP337" s="309"/>
      <c r="XQ337" s="309"/>
      <c r="XS337" s="497"/>
      <c r="XT337" s="540"/>
      <c r="XU337" s="497"/>
      <c r="XV337" s="497"/>
      <c r="XX337" s="309"/>
      <c r="XY337" s="309"/>
      <c r="YA337" s="497"/>
      <c r="YB337" s="540"/>
      <c r="YC337" s="497"/>
      <c r="YD337" s="497"/>
      <c r="YF337" s="309"/>
      <c r="YG337" s="309"/>
      <c r="YI337" s="497"/>
      <c r="YJ337" s="540"/>
      <c r="YK337" s="497"/>
      <c r="YL337" s="497"/>
      <c r="YN337" s="309"/>
      <c r="YO337" s="309"/>
      <c r="YQ337" s="497"/>
      <c r="YR337" s="540"/>
      <c r="YS337" s="497"/>
      <c r="YT337" s="497"/>
      <c r="YV337" s="309"/>
      <c r="YW337" s="309"/>
      <c r="YY337" s="497"/>
      <c r="YZ337" s="540"/>
      <c r="ZA337" s="497"/>
      <c r="ZB337" s="497"/>
      <c r="ZD337" s="309"/>
      <c r="ZE337" s="309"/>
      <c r="ZG337" s="497"/>
      <c r="ZH337" s="540"/>
      <c r="ZI337" s="497"/>
      <c r="ZJ337" s="497"/>
      <c r="ZL337" s="309"/>
      <c r="ZM337" s="309"/>
      <c r="ZO337" s="497"/>
      <c r="ZP337" s="540"/>
      <c r="ZQ337" s="497"/>
      <c r="ZR337" s="497"/>
      <c r="ZT337" s="309"/>
      <c r="ZU337" s="309"/>
      <c r="ZW337" s="497"/>
      <c r="ZX337" s="540"/>
      <c r="ZY337" s="497"/>
      <c r="ZZ337" s="497"/>
      <c r="AAB337" s="309"/>
      <c r="AAC337" s="309"/>
      <c r="AAE337" s="497"/>
      <c r="AAF337" s="540"/>
      <c r="AAG337" s="497"/>
      <c r="AAH337" s="497"/>
      <c r="AAJ337" s="309"/>
      <c r="AAK337" s="309"/>
      <c r="AAM337" s="497"/>
      <c r="AAN337" s="540"/>
      <c r="AAO337" s="497"/>
      <c r="AAP337" s="497"/>
      <c r="AAR337" s="309"/>
      <c r="AAS337" s="309"/>
      <c r="AAU337" s="497"/>
      <c r="AAV337" s="540"/>
      <c r="AAW337" s="497"/>
      <c r="AAX337" s="497"/>
      <c r="AAZ337" s="309"/>
      <c r="ABA337" s="309"/>
      <c r="ABC337" s="497"/>
      <c r="ABD337" s="540"/>
      <c r="ABE337" s="497"/>
      <c r="ABF337" s="497"/>
      <c r="ABH337" s="309"/>
      <c r="ABI337" s="309"/>
      <c r="ABK337" s="497"/>
      <c r="ABL337" s="540"/>
      <c r="ABM337" s="497"/>
      <c r="ABN337" s="497"/>
      <c r="ABP337" s="309"/>
      <c r="ABQ337" s="309"/>
      <c r="ABS337" s="497"/>
      <c r="ABT337" s="540"/>
      <c r="ABU337" s="497"/>
      <c r="ABV337" s="497"/>
      <c r="ABX337" s="309"/>
      <c r="ABY337" s="309"/>
      <c r="ACA337" s="497"/>
      <c r="ACB337" s="540"/>
      <c r="ACC337" s="497"/>
      <c r="ACD337" s="497"/>
      <c r="ACF337" s="309"/>
      <c r="ACG337" s="309"/>
      <c r="ACI337" s="497"/>
      <c r="ACJ337" s="540"/>
      <c r="ACK337" s="497"/>
      <c r="ACL337" s="497"/>
      <c r="ACN337" s="309"/>
      <c r="ACO337" s="309"/>
      <c r="ACQ337" s="497"/>
      <c r="ACR337" s="540"/>
      <c r="ACS337" s="497"/>
      <c r="ACT337" s="497"/>
      <c r="ACV337" s="309"/>
      <c r="ACW337" s="309"/>
      <c r="ACY337" s="497"/>
      <c r="ACZ337" s="540"/>
      <c r="ADA337" s="497"/>
      <c r="ADB337" s="497"/>
      <c r="ADD337" s="309"/>
      <c r="ADE337" s="309"/>
      <c r="ADG337" s="497"/>
      <c r="ADH337" s="540"/>
      <c r="ADI337" s="497"/>
      <c r="ADJ337" s="497"/>
      <c r="ADL337" s="309"/>
      <c r="ADM337" s="309"/>
      <c r="ADO337" s="497"/>
      <c r="ADP337" s="540"/>
      <c r="ADQ337" s="497"/>
      <c r="ADR337" s="497"/>
      <c r="ADT337" s="309"/>
      <c r="ADU337" s="309"/>
      <c r="ADW337" s="497"/>
      <c r="ADX337" s="540"/>
      <c r="ADY337" s="497"/>
      <c r="ADZ337" s="497"/>
      <c r="AEB337" s="309"/>
      <c r="AEC337" s="309"/>
      <c r="AEE337" s="497"/>
      <c r="AEF337" s="540"/>
      <c r="AEG337" s="497"/>
      <c r="AEH337" s="497"/>
      <c r="AEJ337" s="309"/>
      <c r="AEK337" s="309"/>
      <c r="AEM337" s="497"/>
      <c r="AEN337" s="540"/>
      <c r="AEO337" s="497"/>
      <c r="AEP337" s="497"/>
      <c r="AER337" s="309"/>
      <c r="AES337" s="309"/>
      <c r="AEU337" s="497"/>
      <c r="AEV337" s="540"/>
      <c r="AEW337" s="497"/>
      <c r="AEX337" s="497"/>
      <c r="AEZ337" s="309"/>
      <c r="AFA337" s="309"/>
      <c r="AFC337" s="497"/>
      <c r="AFD337" s="540"/>
      <c r="AFE337" s="497"/>
      <c r="AFF337" s="497"/>
      <c r="AFH337" s="309"/>
      <c r="AFI337" s="309"/>
      <c r="AFK337" s="497"/>
      <c r="AFL337" s="540"/>
      <c r="AFM337" s="497"/>
      <c r="AFN337" s="497"/>
      <c r="AFP337" s="309"/>
      <c r="AFQ337" s="309"/>
      <c r="AFS337" s="497"/>
      <c r="AFT337" s="540"/>
      <c r="AFU337" s="497"/>
      <c r="AFV337" s="497"/>
      <c r="AFX337" s="309"/>
      <c r="AFY337" s="309"/>
      <c r="AGA337" s="497"/>
      <c r="AGB337" s="540"/>
      <c r="AGC337" s="497"/>
      <c r="AGD337" s="497"/>
      <c r="AGF337" s="309"/>
      <c r="AGG337" s="309"/>
      <c r="AGI337" s="497"/>
      <c r="AGJ337" s="540"/>
      <c r="AGK337" s="497"/>
      <c r="AGL337" s="497"/>
      <c r="AGN337" s="309"/>
      <c r="AGO337" s="309"/>
      <c r="AGQ337" s="497"/>
      <c r="AGR337" s="540"/>
      <c r="AGS337" s="497"/>
      <c r="AGT337" s="497"/>
      <c r="AGV337" s="309"/>
      <c r="AGW337" s="309"/>
      <c r="AGY337" s="497"/>
      <c r="AGZ337" s="540"/>
      <c r="AHA337" s="497"/>
      <c r="AHB337" s="497"/>
      <c r="AHD337" s="309"/>
      <c r="AHE337" s="309"/>
      <c r="AHG337" s="497"/>
      <c r="AHH337" s="540"/>
      <c r="AHI337" s="497"/>
      <c r="AHJ337" s="497"/>
      <c r="AHL337" s="309"/>
      <c r="AHM337" s="309"/>
      <c r="AHO337" s="497"/>
      <c r="AHP337" s="540"/>
      <c r="AHQ337" s="497"/>
      <c r="AHR337" s="497"/>
      <c r="AHT337" s="309"/>
      <c r="AHU337" s="309"/>
      <c r="AHW337" s="497"/>
      <c r="AHX337" s="540"/>
      <c r="AHY337" s="497"/>
      <c r="AHZ337" s="497"/>
      <c r="AIB337" s="309"/>
      <c r="AIC337" s="309"/>
      <c r="AIE337" s="497"/>
      <c r="AIF337" s="540"/>
      <c r="AIG337" s="497"/>
      <c r="AIH337" s="497"/>
      <c r="AIJ337" s="309"/>
      <c r="AIK337" s="309"/>
      <c r="AIM337" s="497"/>
      <c r="AIN337" s="540"/>
      <c r="AIO337" s="497"/>
      <c r="AIP337" s="497"/>
      <c r="AIR337" s="309"/>
      <c r="AIS337" s="309"/>
      <c r="AIU337" s="497"/>
      <c r="AIV337" s="540"/>
      <c r="AIW337" s="497"/>
      <c r="AIX337" s="497"/>
      <c r="AIZ337" s="309"/>
      <c r="AJA337" s="309"/>
      <c r="AJC337" s="497"/>
      <c r="AJD337" s="540"/>
      <c r="AJE337" s="497"/>
      <c r="AJF337" s="497"/>
      <c r="AJH337" s="309"/>
      <c r="AJI337" s="309"/>
      <c r="AJK337" s="497"/>
      <c r="AJL337" s="540"/>
      <c r="AJM337" s="497"/>
      <c r="AJN337" s="497"/>
      <c r="AJP337" s="309"/>
      <c r="AJQ337" s="309"/>
      <c r="AJS337" s="497"/>
      <c r="AJT337" s="540"/>
      <c r="AJU337" s="497"/>
      <c r="AJV337" s="497"/>
      <c r="AJX337" s="309"/>
      <c r="AJY337" s="309"/>
      <c r="AKA337" s="497"/>
      <c r="AKB337" s="540"/>
      <c r="AKC337" s="497"/>
      <c r="AKD337" s="497"/>
      <c r="AKF337" s="309"/>
      <c r="AKG337" s="309"/>
      <c r="AKI337" s="497"/>
      <c r="AKJ337" s="540"/>
      <c r="AKK337" s="497"/>
      <c r="AKL337" s="497"/>
      <c r="AKN337" s="309"/>
      <c r="AKO337" s="309"/>
      <c r="AKQ337" s="497"/>
      <c r="AKR337" s="540"/>
      <c r="AKS337" s="497"/>
      <c r="AKT337" s="497"/>
      <c r="AKV337" s="309"/>
      <c r="AKW337" s="309"/>
      <c r="AKY337" s="497"/>
      <c r="AKZ337" s="540"/>
      <c r="ALA337" s="497"/>
      <c r="ALB337" s="497"/>
      <c r="ALD337" s="309"/>
      <c r="ALE337" s="309"/>
      <c r="ALG337" s="497"/>
      <c r="ALH337" s="540"/>
      <c r="ALI337" s="497"/>
      <c r="ALJ337" s="497"/>
      <c r="ALL337" s="309"/>
      <c r="ALM337" s="309"/>
      <c r="ALO337" s="497"/>
      <c r="ALP337" s="540"/>
      <c r="ALQ337" s="497"/>
      <c r="ALR337" s="497"/>
      <c r="ALT337" s="309"/>
      <c r="ALU337" s="309"/>
      <c r="ALW337" s="497"/>
      <c r="ALX337" s="540"/>
      <c r="ALY337" s="497"/>
      <c r="ALZ337" s="497"/>
      <c r="AMB337" s="309"/>
      <c r="AMC337" s="309"/>
      <c r="AME337" s="497"/>
      <c r="AMF337" s="540"/>
      <c r="AMG337" s="497"/>
      <c r="AMH337" s="497"/>
      <c r="AMJ337" s="309"/>
      <c r="AMK337" s="309"/>
      <c r="AMM337" s="497"/>
      <c r="AMN337" s="540"/>
      <c r="AMO337" s="497"/>
      <c r="AMP337" s="497"/>
      <c r="AMR337" s="309"/>
      <c r="AMS337" s="309"/>
      <c r="AMU337" s="497"/>
      <c r="AMV337" s="540"/>
      <c r="AMW337" s="497"/>
      <c r="AMX337" s="497"/>
      <c r="AMZ337" s="309"/>
      <c r="ANA337" s="309"/>
      <c r="ANC337" s="497"/>
      <c r="AND337" s="540"/>
      <c r="ANE337" s="497"/>
      <c r="ANF337" s="497"/>
      <c r="ANH337" s="309"/>
      <c r="ANI337" s="309"/>
      <c r="ANK337" s="497"/>
      <c r="ANL337" s="540"/>
      <c r="ANM337" s="497"/>
      <c r="ANN337" s="497"/>
      <c r="ANP337" s="309"/>
      <c r="ANQ337" s="309"/>
      <c r="ANS337" s="497"/>
      <c r="ANT337" s="540"/>
      <c r="ANU337" s="497"/>
      <c r="ANV337" s="497"/>
      <c r="ANX337" s="309"/>
      <c r="ANY337" s="309"/>
      <c r="AOA337" s="497"/>
      <c r="AOB337" s="540"/>
      <c r="AOC337" s="497"/>
      <c r="AOD337" s="497"/>
      <c r="AOF337" s="309"/>
      <c r="AOG337" s="309"/>
      <c r="AOI337" s="497"/>
      <c r="AOJ337" s="540"/>
      <c r="AOK337" s="497"/>
      <c r="AOL337" s="497"/>
      <c r="AON337" s="309"/>
      <c r="AOO337" s="309"/>
      <c r="AOQ337" s="497"/>
      <c r="AOR337" s="540"/>
      <c r="AOS337" s="497"/>
      <c r="AOT337" s="497"/>
      <c r="AOV337" s="309"/>
      <c r="AOW337" s="309"/>
      <c r="AOY337" s="497"/>
      <c r="AOZ337" s="540"/>
      <c r="APA337" s="497"/>
      <c r="APB337" s="497"/>
      <c r="APD337" s="309"/>
      <c r="APE337" s="309"/>
      <c r="APG337" s="497"/>
      <c r="APH337" s="540"/>
      <c r="API337" s="497"/>
      <c r="APJ337" s="497"/>
      <c r="APL337" s="309"/>
      <c r="APM337" s="309"/>
      <c r="APO337" s="497"/>
      <c r="APP337" s="540"/>
      <c r="APQ337" s="497"/>
      <c r="APR337" s="497"/>
      <c r="APT337" s="309"/>
      <c r="APU337" s="309"/>
      <c r="APW337" s="497"/>
      <c r="APX337" s="540"/>
      <c r="APY337" s="497"/>
      <c r="APZ337" s="497"/>
      <c r="AQB337" s="309"/>
      <c r="AQC337" s="309"/>
      <c r="AQE337" s="497"/>
      <c r="AQF337" s="540"/>
      <c r="AQG337" s="497"/>
      <c r="AQH337" s="497"/>
      <c r="AQJ337" s="309"/>
      <c r="AQK337" s="309"/>
      <c r="AQM337" s="497"/>
      <c r="AQN337" s="540"/>
      <c r="AQO337" s="497"/>
      <c r="AQP337" s="497"/>
      <c r="AQR337" s="309"/>
      <c r="AQS337" s="309"/>
      <c r="AQU337" s="497"/>
      <c r="AQV337" s="540"/>
      <c r="AQW337" s="497"/>
      <c r="AQX337" s="497"/>
      <c r="AQZ337" s="309"/>
      <c r="ARA337" s="309"/>
      <c r="ARC337" s="497"/>
      <c r="ARD337" s="540"/>
      <c r="ARE337" s="497"/>
      <c r="ARF337" s="497"/>
      <c r="ARH337" s="309"/>
      <c r="ARI337" s="309"/>
      <c r="ARK337" s="497"/>
      <c r="ARL337" s="540"/>
      <c r="ARM337" s="497"/>
      <c r="ARN337" s="497"/>
      <c r="ARP337" s="309"/>
      <c r="ARQ337" s="309"/>
      <c r="ARS337" s="497"/>
      <c r="ART337" s="540"/>
      <c r="ARU337" s="497"/>
      <c r="ARV337" s="497"/>
      <c r="ARX337" s="309"/>
      <c r="ARY337" s="309"/>
      <c r="ASA337" s="497"/>
      <c r="ASB337" s="540"/>
      <c r="ASC337" s="497"/>
      <c r="ASD337" s="497"/>
      <c r="ASF337" s="309"/>
      <c r="ASG337" s="309"/>
      <c r="ASI337" s="497"/>
      <c r="ASJ337" s="540"/>
      <c r="ASK337" s="497"/>
      <c r="ASL337" s="497"/>
      <c r="ASN337" s="309"/>
      <c r="ASO337" s="309"/>
      <c r="ASQ337" s="497"/>
      <c r="ASR337" s="540"/>
      <c r="ASS337" s="497"/>
      <c r="AST337" s="497"/>
      <c r="ASV337" s="309"/>
      <c r="ASW337" s="309"/>
      <c r="ASY337" s="497"/>
      <c r="ASZ337" s="540"/>
      <c r="ATA337" s="497"/>
      <c r="ATB337" s="497"/>
      <c r="ATD337" s="309"/>
      <c r="ATE337" s="309"/>
      <c r="ATG337" s="497"/>
      <c r="ATH337" s="540"/>
      <c r="ATI337" s="497"/>
      <c r="ATJ337" s="497"/>
      <c r="ATL337" s="309"/>
      <c r="ATM337" s="309"/>
      <c r="ATO337" s="497"/>
      <c r="ATP337" s="540"/>
      <c r="ATQ337" s="497"/>
      <c r="ATR337" s="497"/>
      <c r="ATT337" s="309"/>
      <c r="ATU337" s="309"/>
      <c r="ATW337" s="497"/>
      <c r="ATX337" s="540"/>
      <c r="ATY337" s="497"/>
      <c r="ATZ337" s="497"/>
      <c r="AUB337" s="309"/>
      <c r="AUC337" s="309"/>
      <c r="AUE337" s="497"/>
      <c r="AUF337" s="540"/>
      <c r="AUG337" s="497"/>
      <c r="AUH337" s="497"/>
      <c r="AUJ337" s="309"/>
      <c r="AUK337" s="309"/>
      <c r="AUM337" s="497"/>
      <c r="AUN337" s="540"/>
      <c r="AUO337" s="497"/>
      <c r="AUP337" s="497"/>
      <c r="AUR337" s="309"/>
      <c r="AUS337" s="309"/>
      <c r="AUU337" s="497"/>
      <c r="AUV337" s="540"/>
      <c r="AUW337" s="497"/>
      <c r="AUX337" s="497"/>
      <c r="AUZ337" s="309"/>
      <c r="AVA337" s="309"/>
      <c r="AVC337" s="497"/>
      <c r="AVD337" s="540"/>
      <c r="AVE337" s="497"/>
      <c r="AVF337" s="497"/>
      <c r="AVH337" s="309"/>
      <c r="AVI337" s="309"/>
      <c r="AVK337" s="497"/>
      <c r="AVL337" s="540"/>
      <c r="AVM337" s="497"/>
      <c r="AVN337" s="497"/>
      <c r="AVP337" s="309"/>
      <c r="AVQ337" s="309"/>
      <c r="AVS337" s="497"/>
      <c r="AVT337" s="540"/>
      <c r="AVU337" s="497"/>
      <c r="AVV337" s="497"/>
      <c r="AVX337" s="309"/>
      <c r="AVY337" s="309"/>
      <c r="AWA337" s="497"/>
      <c r="AWB337" s="540"/>
      <c r="AWC337" s="497"/>
      <c r="AWD337" s="497"/>
      <c r="AWF337" s="309"/>
      <c r="AWG337" s="309"/>
      <c r="AWI337" s="497"/>
      <c r="AWJ337" s="540"/>
      <c r="AWK337" s="497"/>
      <c r="AWL337" s="497"/>
      <c r="AWN337" s="309"/>
      <c r="AWO337" s="309"/>
      <c r="AWQ337" s="497"/>
      <c r="AWR337" s="540"/>
      <c r="AWS337" s="497"/>
      <c r="AWT337" s="497"/>
      <c r="AWV337" s="309"/>
      <c r="AWW337" s="309"/>
      <c r="AWY337" s="497"/>
      <c r="AWZ337" s="540"/>
      <c r="AXA337" s="497"/>
      <c r="AXB337" s="497"/>
      <c r="AXD337" s="309"/>
      <c r="AXE337" s="309"/>
      <c r="AXG337" s="497"/>
      <c r="AXH337" s="540"/>
      <c r="AXI337" s="497"/>
      <c r="AXJ337" s="497"/>
      <c r="AXL337" s="309"/>
      <c r="AXM337" s="309"/>
      <c r="AXO337" s="497"/>
      <c r="AXP337" s="540"/>
      <c r="AXQ337" s="497"/>
      <c r="AXR337" s="497"/>
      <c r="AXT337" s="309"/>
      <c r="AXU337" s="309"/>
      <c r="AXW337" s="497"/>
      <c r="AXX337" s="540"/>
      <c r="AXY337" s="497"/>
      <c r="AXZ337" s="497"/>
      <c r="AYB337" s="309"/>
      <c r="AYC337" s="309"/>
      <c r="AYE337" s="497"/>
      <c r="AYF337" s="540"/>
      <c r="AYG337" s="497"/>
      <c r="AYH337" s="497"/>
      <c r="AYJ337" s="309"/>
      <c r="AYK337" s="309"/>
      <c r="AYM337" s="497"/>
      <c r="AYN337" s="540"/>
      <c r="AYO337" s="497"/>
      <c r="AYP337" s="497"/>
      <c r="AYR337" s="309"/>
      <c r="AYS337" s="309"/>
      <c r="AYU337" s="497"/>
      <c r="AYV337" s="540"/>
      <c r="AYW337" s="497"/>
      <c r="AYX337" s="497"/>
      <c r="AYZ337" s="309"/>
      <c r="AZA337" s="309"/>
      <c r="AZC337" s="497"/>
      <c r="AZD337" s="540"/>
      <c r="AZE337" s="497"/>
      <c r="AZF337" s="497"/>
      <c r="AZH337" s="309"/>
      <c r="AZI337" s="309"/>
      <c r="AZK337" s="497"/>
      <c r="AZL337" s="540"/>
      <c r="AZM337" s="497"/>
      <c r="AZN337" s="497"/>
      <c r="AZP337" s="309"/>
      <c r="AZQ337" s="309"/>
      <c r="AZS337" s="497"/>
      <c r="AZT337" s="540"/>
      <c r="AZU337" s="497"/>
      <c r="AZV337" s="497"/>
      <c r="AZX337" s="309"/>
      <c r="AZY337" s="309"/>
      <c r="BAA337" s="497"/>
      <c r="BAB337" s="540"/>
      <c r="BAC337" s="497"/>
      <c r="BAD337" s="497"/>
      <c r="BAF337" s="309"/>
      <c r="BAG337" s="309"/>
      <c r="BAI337" s="497"/>
      <c r="BAJ337" s="540"/>
      <c r="BAK337" s="497"/>
      <c r="BAL337" s="497"/>
      <c r="BAN337" s="309"/>
      <c r="BAO337" s="309"/>
      <c r="BAQ337" s="497"/>
      <c r="BAR337" s="540"/>
      <c r="BAS337" s="497"/>
      <c r="BAT337" s="497"/>
      <c r="BAV337" s="309"/>
      <c r="BAW337" s="309"/>
      <c r="BAY337" s="497"/>
      <c r="BAZ337" s="540"/>
      <c r="BBA337" s="497"/>
      <c r="BBB337" s="497"/>
      <c r="BBD337" s="309"/>
      <c r="BBE337" s="309"/>
      <c r="BBG337" s="497"/>
      <c r="BBH337" s="540"/>
      <c r="BBI337" s="497"/>
      <c r="BBJ337" s="497"/>
      <c r="BBL337" s="309"/>
      <c r="BBM337" s="309"/>
      <c r="BBO337" s="497"/>
      <c r="BBP337" s="540"/>
      <c r="BBQ337" s="497"/>
      <c r="BBR337" s="497"/>
      <c r="BBT337" s="309"/>
      <c r="BBU337" s="309"/>
      <c r="BBW337" s="497"/>
      <c r="BBX337" s="540"/>
      <c r="BBY337" s="497"/>
      <c r="BBZ337" s="497"/>
      <c r="BCB337" s="309"/>
      <c r="BCC337" s="309"/>
      <c r="BCE337" s="497"/>
      <c r="BCF337" s="540"/>
      <c r="BCG337" s="497"/>
      <c r="BCH337" s="497"/>
      <c r="BCJ337" s="309"/>
      <c r="BCK337" s="309"/>
      <c r="BCM337" s="497"/>
      <c r="BCN337" s="540"/>
      <c r="BCO337" s="497"/>
      <c r="BCP337" s="497"/>
      <c r="BCR337" s="309"/>
      <c r="BCS337" s="309"/>
      <c r="BCU337" s="497"/>
      <c r="BCV337" s="540"/>
      <c r="BCW337" s="497"/>
      <c r="BCX337" s="497"/>
      <c r="BCZ337" s="309"/>
      <c r="BDA337" s="309"/>
      <c r="BDC337" s="497"/>
      <c r="BDD337" s="540"/>
      <c r="BDE337" s="497"/>
      <c r="BDF337" s="497"/>
      <c r="BDH337" s="309"/>
      <c r="BDI337" s="309"/>
      <c r="BDK337" s="497"/>
      <c r="BDL337" s="540"/>
      <c r="BDM337" s="497"/>
      <c r="BDN337" s="497"/>
      <c r="BDP337" s="309"/>
      <c r="BDQ337" s="309"/>
      <c r="BDS337" s="497"/>
      <c r="BDT337" s="540"/>
      <c r="BDU337" s="497"/>
      <c r="BDV337" s="497"/>
      <c r="BDX337" s="309"/>
      <c r="BDY337" s="309"/>
      <c r="BEA337" s="497"/>
      <c r="BEB337" s="540"/>
      <c r="BEC337" s="497"/>
      <c r="BED337" s="497"/>
      <c r="BEF337" s="309"/>
      <c r="BEG337" s="309"/>
      <c r="BEI337" s="497"/>
      <c r="BEJ337" s="540"/>
      <c r="BEK337" s="497"/>
      <c r="BEL337" s="497"/>
      <c r="BEN337" s="309"/>
      <c r="BEO337" s="309"/>
      <c r="BEQ337" s="497"/>
      <c r="BER337" s="540"/>
      <c r="BES337" s="497"/>
      <c r="BET337" s="497"/>
      <c r="BEV337" s="309"/>
      <c r="BEW337" s="309"/>
      <c r="BEY337" s="497"/>
      <c r="BEZ337" s="540"/>
      <c r="BFA337" s="497"/>
      <c r="BFB337" s="497"/>
      <c r="BFD337" s="309"/>
      <c r="BFE337" s="309"/>
      <c r="BFG337" s="497"/>
      <c r="BFH337" s="540"/>
      <c r="BFI337" s="497"/>
      <c r="BFJ337" s="497"/>
      <c r="BFL337" s="309"/>
      <c r="BFM337" s="309"/>
      <c r="BFO337" s="497"/>
      <c r="BFP337" s="540"/>
      <c r="BFQ337" s="497"/>
      <c r="BFR337" s="497"/>
      <c r="BFT337" s="309"/>
      <c r="BFU337" s="309"/>
      <c r="BFW337" s="497"/>
      <c r="BFX337" s="540"/>
      <c r="BFY337" s="497"/>
      <c r="BFZ337" s="497"/>
      <c r="BGB337" s="309"/>
      <c r="BGC337" s="309"/>
      <c r="BGE337" s="497"/>
      <c r="BGF337" s="540"/>
      <c r="BGG337" s="497"/>
      <c r="BGH337" s="497"/>
      <c r="BGJ337" s="309"/>
      <c r="BGK337" s="309"/>
      <c r="BGM337" s="497"/>
      <c r="BGN337" s="540"/>
      <c r="BGO337" s="497"/>
      <c r="BGP337" s="497"/>
      <c r="BGR337" s="309"/>
      <c r="BGS337" s="309"/>
      <c r="BGU337" s="497"/>
      <c r="BGV337" s="540"/>
      <c r="BGW337" s="497"/>
      <c r="BGX337" s="497"/>
      <c r="BGZ337" s="309"/>
      <c r="BHA337" s="309"/>
      <c r="BHC337" s="497"/>
      <c r="BHD337" s="540"/>
      <c r="BHE337" s="497"/>
      <c r="BHF337" s="497"/>
      <c r="BHH337" s="309"/>
      <c r="BHI337" s="309"/>
      <c r="BHK337" s="497"/>
      <c r="BHL337" s="540"/>
      <c r="BHM337" s="497"/>
      <c r="BHN337" s="497"/>
      <c r="BHP337" s="309"/>
      <c r="BHQ337" s="309"/>
      <c r="BHS337" s="497"/>
      <c r="BHT337" s="540"/>
      <c r="BHU337" s="497"/>
      <c r="BHV337" s="497"/>
      <c r="BHX337" s="309"/>
      <c r="BHY337" s="309"/>
      <c r="BIA337" s="497"/>
      <c r="BIB337" s="540"/>
      <c r="BIC337" s="497"/>
      <c r="BID337" s="497"/>
      <c r="BIF337" s="309"/>
      <c r="BIG337" s="309"/>
      <c r="BII337" s="497"/>
      <c r="BIJ337" s="540"/>
      <c r="BIK337" s="497"/>
      <c r="BIL337" s="497"/>
      <c r="BIN337" s="309"/>
      <c r="BIO337" s="309"/>
      <c r="BIQ337" s="497"/>
      <c r="BIR337" s="540"/>
      <c r="BIS337" s="497"/>
      <c r="BIT337" s="497"/>
      <c r="BIV337" s="309"/>
      <c r="BIW337" s="309"/>
      <c r="BIY337" s="497"/>
      <c r="BIZ337" s="540"/>
      <c r="BJA337" s="497"/>
      <c r="BJB337" s="497"/>
      <c r="BJD337" s="309"/>
      <c r="BJE337" s="309"/>
      <c r="BJG337" s="497"/>
      <c r="BJH337" s="540"/>
      <c r="BJI337" s="497"/>
      <c r="BJJ337" s="497"/>
      <c r="BJL337" s="309"/>
      <c r="BJM337" s="309"/>
      <c r="BJO337" s="497"/>
      <c r="BJP337" s="540"/>
      <c r="BJQ337" s="497"/>
      <c r="BJR337" s="497"/>
      <c r="BJT337" s="309"/>
      <c r="BJU337" s="309"/>
      <c r="BJW337" s="497"/>
      <c r="BJX337" s="540"/>
      <c r="BJY337" s="497"/>
      <c r="BJZ337" s="497"/>
      <c r="BKB337" s="309"/>
      <c r="BKC337" s="309"/>
      <c r="BKE337" s="497"/>
      <c r="BKF337" s="540"/>
      <c r="BKG337" s="497"/>
      <c r="BKH337" s="497"/>
      <c r="BKJ337" s="309"/>
      <c r="BKK337" s="309"/>
      <c r="BKM337" s="497"/>
      <c r="BKN337" s="540"/>
      <c r="BKO337" s="497"/>
      <c r="BKP337" s="497"/>
      <c r="BKR337" s="309"/>
      <c r="BKS337" s="309"/>
      <c r="BKU337" s="497"/>
      <c r="BKV337" s="540"/>
      <c r="BKW337" s="497"/>
      <c r="BKX337" s="497"/>
      <c r="BKZ337" s="309"/>
      <c r="BLA337" s="309"/>
      <c r="BLC337" s="497"/>
      <c r="BLD337" s="540"/>
      <c r="BLE337" s="497"/>
      <c r="BLF337" s="497"/>
      <c r="BLH337" s="309"/>
      <c r="BLI337" s="309"/>
      <c r="BLK337" s="497"/>
      <c r="BLL337" s="540"/>
      <c r="BLM337" s="497"/>
      <c r="BLN337" s="497"/>
      <c r="BLP337" s="309"/>
      <c r="BLQ337" s="309"/>
      <c r="BLS337" s="497"/>
      <c r="BLT337" s="540"/>
      <c r="BLU337" s="497"/>
      <c r="BLV337" s="497"/>
      <c r="BLX337" s="309"/>
      <c r="BLY337" s="309"/>
      <c r="BMA337" s="497"/>
      <c r="BMB337" s="540"/>
      <c r="BMC337" s="497"/>
      <c r="BMD337" s="497"/>
      <c r="BMF337" s="309"/>
      <c r="BMG337" s="309"/>
      <c r="BMI337" s="497"/>
      <c r="BMJ337" s="540"/>
      <c r="BMK337" s="497"/>
      <c r="BML337" s="497"/>
      <c r="BMN337" s="309"/>
      <c r="BMO337" s="309"/>
      <c r="BMQ337" s="497"/>
      <c r="BMR337" s="540"/>
      <c r="BMS337" s="497"/>
      <c r="BMT337" s="497"/>
      <c r="BMV337" s="309"/>
      <c r="BMW337" s="309"/>
      <c r="BMY337" s="497"/>
      <c r="BMZ337" s="540"/>
      <c r="BNA337" s="497"/>
      <c r="BNB337" s="497"/>
      <c r="BND337" s="309"/>
      <c r="BNE337" s="309"/>
      <c r="BNG337" s="497"/>
      <c r="BNH337" s="540"/>
      <c r="BNI337" s="497"/>
      <c r="BNJ337" s="497"/>
      <c r="BNL337" s="309"/>
      <c r="BNM337" s="309"/>
      <c r="BNO337" s="497"/>
      <c r="BNP337" s="540"/>
      <c r="BNQ337" s="497"/>
      <c r="BNR337" s="497"/>
      <c r="BNT337" s="309"/>
      <c r="BNU337" s="309"/>
      <c r="BNW337" s="497"/>
      <c r="BNX337" s="540"/>
      <c r="BNY337" s="497"/>
      <c r="BNZ337" s="497"/>
      <c r="BOB337" s="309"/>
      <c r="BOC337" s="309"/>
      <c r="BOE337" s="497"/>
      <c r="BOF337" s="540"/>
      <c r="BOG337" s="497"/>
      <c r="BOH337" s="497"/>
      <c r="BOJ337" s="309"/>
      <c r="BOK337" s="309"/>
      <c r="BOM337" s="497"/>
      <c r="BON337" s="540"/>
      <c r="BOO337" s="497"/>
      <c r="BOP337" s="497"/>
      <c r="BOR337" s="309"/>
      <c r="BOS337" s="309"/>
      <c r="BOU337" s="497"/>
      <c r="BOV337" s="540"/>
      <c r="BOW337" s="497"/>
      <c r="BOX337" s="497"/>
      <c r="BOZ337" s="309"/>
      <c r="BPA337" s="309"/>
      <c r="BPC337" s="497"/>
      <c r="BPD337" s="540"/>
      <c r="BPE337" s="497"/>
      <c r="BPF337" s="497"/>
      <c r="BPH337" s="309"/>
      <c r="BPI337" s="309"/>
      <c r="BPK337" s="497"/>
      <c r="BPL337" s="540"/>
      <c r="BPM337" s="497"/>
      <c r="BPN337" s="497"/>
      <c r="BPP337" s="309"/>
      <c r="BPQ337" s="309"/>
      <c r="BPS337" s="497"/>
      <c r="BPT337" s="540"/>
      <c r="BPU337" s="497"/>
      <c r="BPV337" s="497"/>
      <c r="BPX337" s="309"/>
      <c r="BPY337" s="309"/>
      <c r="BQA337" s="497"/>
      <c r="BQB337" s="540"/>
      <c r="BQC337" s="497"/>
      <c r="BQD337" s="497"/>
      <c r="BQF337" s="309"/>
      <c r="BQG337" s="309"/>
      <c r="BQI337" s="497"/>
      <c r="BQJ337" s="540"/>
      <c r="BQK337" s="497"/>
      <c r="BQL337" s="497"/>
      <c r="BQN337" s="309"/>
      <c r="BQO337" s="309"/>
      <c r="BQQ337" s="497"/>
      <c r="BQR337" s="540"/>
      <c r="BQS337" s="497"/>
      <c r="BQT337" s="497"/>
      <c r="BQV337" s="309"/>
      <c r="BQW337" s="309"/>
      <c r="BQY337" s="497"/>
      <c r="BQZ337" s="540"/>
      <c r="BRA337" s="497"/>
      <c r="BRB337" s="497"/>
      <c r="BRD337" s="309"/>
      <c r="BRE337" s="309"/>
      <c r="BRG337" s="497"/>
      <c r="BRH337" s="540"/>
      <c r="BRI337" s="497"/>
      <c r="BRJ337" s="497"/>
      <c r="BRL337" s="309"/>
      <c r="BRM337" s="309"/>
      <c r="BRO337" s="497"/>
      <c r="BRP337" s="540"/>
      <c r="BRQ337" s="497"/>
      <c r="BRR337" s="497"/>
      <c r="BRT337" s="309"/>
      <c r="BRU337" s="309"/>
      <c r="BRW337" s="497"/>
      <c r="BRX337" s="540"/>
      <c r="BRY337" s="497"/>
      <c r="BRZ337" s="497"/>
      <c r="BSB337" s="309"/>
      <c r="BSC337" s="309"/>
      <c r="BSE337" s="497"/>
      <c r="BSF337" s="540"/>
      <c r="BSG337" s="497"/>
      <c r="BSH337" s="497"/>
      <c r="BSJ337" s="309"/>
      <c r="BSK337" s="309"/>
      <c r="BSM337" s="497"/>
      <c r="BSN337" s="540"/>
      <c r="BSO337" s="497"/>
      <c r="BSP337" s="497"/>
      <c r="BSR337" s="309"/>
      <c r="BSS337" s="309"/>
      <c r="BSU337" s="497"/>
      <c r="BSV337" s="540"/>
      <c r="BSW337" s="497"/>
      <c r="BSX337" s="497"/>
      <c r="BSZ337" s="309"/>
      <c r="BTA337" s="309"/>
      <c r="BTC337" s="497"/>
      <c r="BTD337" s="540"/>
      <c r="BTE337" s="497"/>
      <c r="BTF337" s="497"/>
      <c r="BTH337" s="309"/>
      <c r="BTI337" s="309"/>
      <c r="BTK337" s="497"/>
      <c r="BTL337" s="540"/>
      <c r="BTM337" s="497"/>
      <c r="BTN337" s="497"/>
      <c r="BTP337" s="309"/>
      <c r="BTQ337" s="309"/>
      <c r="BTS337" s="497"/>
      <c r="BTT337" s="540"/>
      <c r="BTU337" s="497"/>
      <c r="BTV337" s="497"/>
      <c r="BTX337" s="309"/>
      <c r="BTY337" s="309"/>
      <c r="BUA337" s="497"/>
      <c r="BUB337" s="540"/>
      <c r="BUC337" s="497"/>
      <c r="BUD337" s="497"/>
      <c r="BUF337" s="309"/>
      <c r="BUG337" s="309"/>
      <c r="BUI337" s="497"/>
      <c r="BUJ337" s="540"/>
      <c r="BUK337" s="497"/>
      <c r="BUL337" s="497"/>
      <c r="BUN337" s="309"/>
      <c r="BUO337" s="309"/>
      <c r="BUQ337" s="497"/>
      <c r="BUR337" s="540"/>
      <c r="BUS337" s="497"/>
      <c r="BUT337" s="497"/>
      <c r="BUV337" s="309"/>
      <c r="BUW337" s="309"/>
      <c r="BUY337" s="497"/>
      <c r="BUZ337" s="540"/>
      <c r="BVA337" s="497"/>
      <c r="BVB337" s="497"/>
      <c r="BVD337" s="309"/>
      <c r="BVE337" s="309"/>
      <c r="BVG337" s="497"/>
      <c r="BVH337" s="540"/>
      <c r="BVI337" s="497"/>
      <c r="BVJ337" s="497"/>
      <c r="BVL337" s="309"/>
      <c r="BVM337" s="309"/>
      <c r="BVO337" s="497"/>
      <c r="BVP337" s="540"/>
      <c r="BVQ337" s="497"/>
      <c r="BVR337" s="497"/>
      <c r="BVT337" s="309"/>
      <c r="BVU337" s="309"/>
      <c r="BVW337" s="497"/>
      <c r="BVX337" s="540"/>
      <c r="BVY337" s="497"/>
      <c r="BVZ337" s="497"/>
      <c r="BWB337" s="309"/>
      <c r="BWC337" s="309"/>
      <c r="BWE337" s="497"/>
      <c r="BWF337" s="540"/>
      <c r="BWG337" s="497"/>
      <c r="BWH337" s="497"/>
      <c r="BWJ337" s="309"/>
      <c r="BWK337" s="309"/>
      <c r="BWM337" s="497"/>
      <c r="BWN337" s="540"/>
      <c r="BWO337" s="497"/>
      <c r="BWP337" s="497"/>
      <c r="BWR337" s="309"/>
      <c r="BWS337" s="309"/>
      <c r="BWU337" s="497"/>
      <c r="BWV337" s="540"/>
      <c r="BWW337" s="497"/>
      <c r="BWX337" s="497"/>
      <c r="BWZ337" s="309"/>
      <c r="BXA337" s="309"/>
      <c r="BXC337" s="497"/>
      <c r="BXD337" s="540"/>
      <c r="BXE337" s="497"/>
      <c r="BXF337" s="497"/>
      <c r="BXH337" s="309"/>
      <c r="BXI337" s="309"/>
      <c r="BXK337" s="497"/>
      <c r="BXL337" s="540"/>
      <c r="BXM337" s="497"/>
      <c r="BXN337" s="497"/>
      <c r="BXP337" s="309"/>
      <c r="BXQ337" s="309"/>
      <c r="BXS337" s="497"/>
      <c r="BXT337" s="540"/>
      <c r="BXU337" s="497"/>
      <c r="BXV337" s="497"/>
      <c r="BXX337" s="309"/>
      <c r="BXY337" s="309"/>
      <c r="BYA337" s="497"/>
      <c r="BYB337" s="540"/>
      <c r="BYC337" s="497"/>
      <c r="BYD337" s="497"/>
      <c r="BYF337" s="309"/>
      <c r="BYG337" s="309"/>
      <c r="BYI337" s="497"/>
      <c r="BYJ337" s="540"/>
      <c r="BYK337" s="497"/>
      <c r="BYL337" s="497"/>
      <c r="BYN337" s="309"/>
      <c r="BYO337" s="309"/>
      <c r="BYQ337" s="497"/>
      <c r="BYR337" s="540"/>
      <c r="BYS337" s="497"/>
      <c r="BYT337" s="497"/>
      <c r="BYV337" s="309"/>
      <c r="BYW337" s="309"/>
      <c r="BYY337" s="497"/>
      <c r="BYZ337" s="540"/>
      <c r="BZA337" s="497"/>
      <c r="BZB337" s="497"/>
      <c r="BZD337" s="309"/>
      <c r="BZE337" s="309"/>
      <c r="BZG337" s="497"/>
      <c r="BZH337" s="540"/>
      <c r="BZI337" s="497"/>
      <c r="BZJ337" s="497"/>
      <c r="BZL337" s="309"/>
      <c r="BZM337" s="309"/>
      <c r="BZO337" s="497"/>
      <c r="BZP337" s="540"/>
      <c r="BZQ337" s="497"/>
      <c r="BZR337" s="497"/>
      <c r="BZT337" s="309"/>
      <c r="BZU337" s="309"/>
      <c r="BZW337" s="497"/>
      <c r="BZX337" s="540"/>
      <c r="BZY337" s="497"/>
      <c r="BZZ337" s="497"/>
      <c r="CAB337" s="309"/>
      <c r="CAC337" s="309"/>
      <c r="CAE337" s="497"/>
      <c r="CAF337" s="540"/>
      <c r="CAG337" s="497"/>
      <c r="CAH337" s="497"/>
      <c r="CAJ337" s="309"/>
      <c r="CAK337" s="309"/>
      <c r="CAM337" s="497"/>
      <c r="CAN337" s="540"/>
      <c r="CAO337" s="497"/>
      <c r="CAP337" s="497"/>
      <c r="CAR337" s="309"/>
      <c r="CAS337" s="309"/>
      <c r="CAU337" s="497"/>
      <c r="CAV337" s="540"/>
      <c r="CAW337" s="497"/>
      <c r="CAX337" s="497"/>
      <c r="CAZ337" s="309"/>
      <c r="CBA337" s="309"/>
      <c r="CBC337" s="497"/>
      <c r="CBD337" s="540"/>
      <c r="CBE337" s="497"/>
      <c r="CBF337" s="497"/>
      <c r="CBH337" s="309"/>
      <c r="CBI337" s="309"/>
      <c r="CBK337" s="497"/>
      <c r="CBL337" s="540"/>
      <c r="CBM337" s="497"/>
      <c r="CBN337" s="497"/>
      <c r="CBP337" s="309"/>
      <c r="CBQ337" s="309"/>
      <c r="CBS337" s="497"/>
      <c r="CBT337" s="540"/>
      <c r="CBU337" s="497"/>
      <c r="CBV337" s="497"/>
      <c r="CBX337" s="309"/>
      <c r="CBY337" s="309"/>
      <c r="CCA337" s="497"/>
      <c r="CCB337" s="540"/>
      <c r="CCC337" s="497"/>
      <c r="CCD337" s="497"/>
      <c r="CCF337" s="309"/>
      <c r="CCG337" s="309"/>
      <c r="CCI337" s="497"/>
      <c r="CCJ337" s="540"/>
      <c r="CCK337" s="497"/>
      <c r="CCL337" s="497"/>
      <c r="CCN337" s="309"/>
      <c r="CCO337" s="309"/>
      <c r="CCQ337" s="497"/>
      <c r="CCR337" s="540"/>
      <c r="CCS337" s="497"/>
      <c r="CCT337" s="497"/>
      <c r="CCV337" s="309"/>
      <c r="CCW337" s="309"/>
      <c r="CCY337" s="497"/>
      <c r="CCZ337" s="540"/>
      <c r="CDA337" s="497"/>
      <c r="CDB337" s="497"/>
      <c r="CDD337" s="309"/>
      <c r="CDE337" s="309"/>
      <c r="CDG337" s="497"/>
      <c r="CDH337" s="540"/>
      <c r="CDI337" s="497"/>
      <c r="CDJ337" s="497"/>
      <c r="CDL337" s="309"/>
      <c r="CDM337" s="309"/>
      <c r="CDO337" s="497"/>
      <c r="CDP337" s="540"/>
      <c r="CDQ337" s="497"/>
      <c r="CDR337" s="497"/>
      <c r="CDT337" s="309"/>
      <c r="CDU337" s="309"/>
      <c r="CDW337" s="497"/>
      <c r="CDX337" s="540"/>
      <c r="CDY337" s="497"/>
      <c r="CDZ337" s="497"/>
      <c r="CEB337" s="309"/>
      <c r="CEC337" s="309"/>
      <c r="CEE337" s="497"/>
      <c r="CEF337" s="540"/>
      <c r="CEG337" s="497"/>
      <c r="CEH337" s="497"/>
      <c r="CEJ337" s="309"/>
      <c r="CEK337" s="309"/>
      <c r="CEM337" s="497"/>
      <c r="CEN337" s="540"/>
      <c r="CEO337" s="497"/>
      <c r="CEP337" s="497"/>
      <c r="CER337" s="309"/>
      <c r="CES337" s="309"/>
      <c r="CEU337" s="497"/>
      <c r="CEV337" s="540"/>
      <c r="CEW337" s="497"/>
      <c r="CEX337" s="497"/>
      <c r="CEZ337" s="309"/>
      <c r="CFA337" s="309"/>
      <c r="CFC337" s="497"/>
      <c r="CFD337" s="540"/>
      <c r="CFE337" s="497"/>
      <c r="CFF337" s="497"/>
      <c r="CFH337" s="309"/>
      <c r="CFI337" s="309"/>
      <c r="CFK337" s="497"/>
      <c r="CFL337" s="540"/>
      <c r="CFM337" s="497"/>
      <c r="CFN337" s="497"/>
      <c r="CFP337" s="309"/>
      <c r="CFQ337" s="309"/>
      <c r="CFS337" s="497"/>
      <c r="CFT337" s="540"/>
      <c r="CFU337" s="497"/>
      <c r="CFV337" s="497"/>
      <c r="CFX337" s="309"/>
      <c r="CFY337" s="309"/>
      <c r="CGA337" s="497"/>
      <c r="CGB337" s="540"/>
      <c r="CGC337" s="497"/>
      <c r="CGD337" s="497"/>
      <c r="CGF337" s="309"/>
      <c r="CGG337" s="309"/>
      <c r="CGI337" s="497"/>
      <c r="CGJ337" s="540"/>
      <c r="CGK337" s="497"/>
      <c r="CGL337" s="497"/>
      <c r="CGN337" s="309"/>
      <c r="CGO337" s="309"/>
      <c r="CGQ337" s="497"/>
      <c r="CGR337" s="540"/>
      <c r="CGS337" s="497"/>
      <c r="CGT337" s="497"/>
      <c r="CGV337" s="309"/>
      <c r="CGW337" s="309"/>
      <c r="CGY337" s="497"/>
      <c r="CGZ337" s="540"/>
      <c r="CHA337" s="497"/>
      <c r="CHB337" s="497"/>
      <c r="CHD337" s="309"/>
      <c r="CHE337" s="309"/>
      <c r="CHG337" s="497"/>
      <c r="CHH337" s="540"/>
      <c r="CHI337" s="497"/>
      <c r="CHJ337" s="497"/>
      <c r="CHL337" s="309"/>
      <c r="CHM337" s="309"/>
      <c r="CHO337" s="497"/>
      <c r="CHP337" s="540"/>
      <c r="CHQ337" s="497"/>
      <c r="CHR337" s="497"/>
      <c r="CHT337" s="309"/>
      <c r="CHU337" s="309"/>
      <c r="CHW337" s="497"/>
      <c r="CHX337" s="540"/>
      <c r="CHY337" s="497"/>
      <c r="CHZ337" s="497"/>
      <c r="CIB337" s="309"/>
      <c r="CIC337" s="309"/>
      <c r="CIE337" s="497"/>
      <c r="CIF337" s="540"/>
      <c r="CIG337" s="497"/>
      <c r="CIH337" s="497"/>
      <c r="CIJ337" s="309"/>
      <c r="CIK337" s="309"/>
      <c r="CIM337" s="497"/>
      <c r="CIN337" s="540"/>
      <c r="CIO337" s="497"/>
      <c r="CIP337" s="497"/>
      <c r="CIR337" s="309"/>
      <c r="CIS337" s="309"/>
      <c r="CIU337" s="497"/>
      <c r="CIV337" s="540"/>
      <c r="CIW337" s="497"/>
      <c r="CIX337" s="497"/>
      <c r="CIZ337" s="309"/>
      <c r="CJA337" s="309"/>
      <c r="CJC337" s="497"/>
      <c r="CJD337" s="540"/>
      <c r="CJE337" s="497"/>
      <c r="CJF337" s="497"/>
      <c r="CJH337" s="309"/>
      <c r="CJI337" s="309"/>
      <c r="CJK337" s="497"/>
      <c r="CJL337" s="540"/>
      <c r="CJM337" s="497"/>
      <c r="CJN337" s="497"/>
      <c r="CJP337" s="309"/>
      <c r="CJQ337" s="309"/>
      <c r="CJS337" s="497"/>
      <c r="CJT337" s="540"/>
      <c r="CJU337" s="497"/>
      <c r="CJV337" s="497"/>
      <c r="CJX337" s="309"/>
      <c r="CJY337" s="309"/>
      <c r="CKA337" s="497"/>
      <c r="CKB337" s="540"/>
      <c r="CKC337" s="497"/>
      <c r="CKD337" s="497"/>
      <c r="CKF337" s="309"/>
      <c r="CKG337" s="309"/>
      <c r="CKI337" s="497"/>
      <c r="CKJ337" s="540"/>
      <c r="CKK337" s="497"/>
      <c r="CKL337" s="497"/>
      <c r="CKN337" s="309"/>
      <c r="CKO337" s="309"/>
      <c r="CKQ337" s="497"/>
      <c r="CKR337" s="540"/>
      <c r="CKS337" s="497"/>
      <c r="CKT337" s="497"/>
      <c r="CKV337" s="309"/>
      <c r="CKW337" s="309"/>
      <c r="CKY337" s="497"/>
      <c r="CKZ337" s="540"/>
      <c r="CLA337" s="497"/>
      <c r="CLB337" s="497"/>
      <c r="CLD337" s="309"/>
      <c r="CLE337" s="309"/>
      <c r="CLG337" s="497"/>
      <c r="CLH337" s="540"/>
      <c r="CLI337" s="497"/>
      <c r="CLJ337" s="497"/>
      <c r="CLL337" s="309"/>
      <c r="CLM337" s="309"/>
      <c r="CLO337" s="497"/>
      <c r="CLP337" s="540"/>
      <c r="CLQ337" s="497"/>
      <c r="CLR337" s="497"/>
      <c r="CLT337" s="309"/>
      <c r="CLU337" s="309"/>
      <c r="CLW337" s="497"/>
      <c r="CLX337" s="540"/>
      <c r="CLY337" s="497"/>
      <c r="CLZ337" s="497"/>
      <c r="CMB337" s="309"/>
      <c r="CMC337" s="309"/>
      <c r="CME337" s="497"/>
      <c r="CMF337" s="540"/>
      <c r="CMG337" s="497"/>
      <c r="CMH337" s="497"/>
      <c r="CMJ337" s="309"/>
      <c r="CMK337" s="309"/>
      <c r="CMM337" s="497"/>
      <c r="CMN337" s="540"/>
      <c r="CMO337" s="497"/>
      <c r="CMP337" s="497"/>
      <c r="CMR337" s="309"/>
      <c r="CMS337" s="309"/>
      <c r="CMU337" s="497"/>
      <c r="CMV337" s="540"/>
      <c r="CMW337" s="497"/>
      <c r="CMX337" s="497"/>
      <c r="CMZ337" s="309"/>
      <c r="CNA337" s="309"/>
      <c r="CNC337" s="497"/>
      <c r="CND337" s="540"/>
      <c r="CNE337" s="497"/>
      <c r="CNF337" s="497"/>
      <c r="CNH337" s="309"/>
      <c r="CNI337" s="309"/>
      <c r="CNK337" s="497"/>
      <c r="CNL337" s="540"/>
      <c r="CNM337" s="497"/>
      <c r="CNN337" s="497"/>
      <c r="CNP337" s="309"/>
      <c r="CNQ337" s="309"/>
      <c r="CNS337" s="497"/>
      <c r="CNT337" s="540"/>
      <c r="CNU337" s="497"/>
      <c r="CNV337" s="497"/>
      <c r="CNX337" s="309"/>
      <c r="CNY337" s="309"/>
      <c r="COA337" s="497"/>
      <c r="COB337" s="540"/>
      <c r="COC337" s="497"/>
      <c r="COD337" s="497"/>
      <c r="COF337" s="309"/>
      <c r="COG337" s="309"/>
      <c r="COI337" s="497"/>
      <c r="COJ337" s="540"/>
      <c r="COK337" s="497"/>
      <c r="COL337" s="497"/>
      <c r="CON337" s="309"/>
      <c r="COO337" s="309"/>
      <c r="COQ337" s="497"/>
      <c r="COR337" s="540"/>
      <c r="COS337" s="497"/>
      <c r="COT337" s="497"/>
      <c r="COV337" s="309"/>
      <c r="COW337" s="309"/>
      <c r="COY337" s="497"/>
      <c r="COZ337" s="540"/>
      <c r="CPA337" s="497"/>
      <c r="CPB337" s="497"/>
      <c r="CPD337" s="309"/>
      <c r="CPE337" s="309"/>
      <c r="CPG337" s="497"/>
      <c r="CPH337" s="540"/>
      <c r="CPI337" s="497"/>
      <c r="CPJ337" s="497"/>
      <c r="CPL337" s="309"/>
      <c r="CPM337" s="309"/>
      <c r="CPO337" s="497"/>
      <c r="CPP337" s="540"/>
      <c r="CPQ337" s="497"/>
      <c r="CPR337" s="497"/>
      <c r="CPT337" s="309"/>
      <c r="CPU337" s="309"/>
      <c r="CPW337" s="497"/>
      <c r="CPX337" s="540"/>
      <c r="CPY337" s="497"/>
      <c r="CPZ337" s="497"/>
      <c r="CQB337" s="309"/>
      <c r="CQC337" s="309"/>
      <c r="CQE337" s="497"/>
      <c r="CQF337" s="540"/>
      <c r="CQG337" s="497"/>
      <c r="CQH337" s="497"/>
      <c r="CQJ337" s="309"/>
      <c r="CQK337" s="309"/>
      <c r="CQM337" s="497"/>
      <c r="CQN337" s="540"/>
      <c r="CQO337" s="497"/>
      <c r="CQP337" s="497"/>
      <c r="CQR337" s="309"/>
      <c r="CQS337" s="309"/>
      <c r="CQU337" s="497"/>
      <c r="CQV337" s="540"/>
      <c r="CQW337" s="497"/>
      <c r="CQX337" s="497"/>
      <c r="CQZ337" s="309"/>
      <c r="CRA337" s="309"/>
      <c r="CRC337" s="497"/>
      <c r="CRD337" s="540"/>
      <c r="CRE337" s="497"/>
      <c r="CRF337" s="497"/>
      <c r="CRH337" s="309"/>
      <c r="CRI337" s="309"/>
      <c r="CRK337" s="497"/>
      <c r="CRL337" s="540"/>
      <c r="CRM337" s="497"/>
      <c r="CRN337" s="497"/>
      <c r="CRP337" s="309"/>
      <c r="CRQ337" s="309"/>
      <c r="CRS337" s="497"/>
      <c r="CRT337" s="540"/>
      <c r="CRU337" s="497"/>
      <c r="CRV337" s="497"/>
      <c r="CRX337" s="309"/>
      <c r="CRY337" s="309"/>
      <c r="CSA337" s="497"/>
      <c r="CSB337" s="540"/>
      <c r="CSC337" s="497"/>
      <c r="CSD337" s="497"/>
      <c r="CSF337" s="309"/>
      <c r="CSG337" s="309"/>
      <c r="CSI337" s="497"/>
      <c r="CSJ337" s="540"/>
      <c r="CSK337" s="497"/>
      <c r="CSL337" s="497"/>
      <c r="CSN337" s="309"/>
      <c r="CSO337" s="309"/>
      <c r="CSQ337" s="497"/>
      <c r="CSR337" s="540"/>
      <c r="CSS337" s="497"/>
      <c r="CST337" s="497"/>
      <c r="CSV337" s="309"/>
      <c r="CSW337" s="309"/>
      <c r="CSY337" s="497"/>
      <c r="CSZ337" s="540"/>
      <c r="CTA337" s="497"/>
      <c r="CTB337" s="497"/>
      <c r="CTD337" s="309"/>
      <c r="CTE337" s="309"/>
      <c r="CTG337" s="497"/>
      <c r="CTH337" s="540"/>
      <c r="CTI337" s="497"/>
      <c r="CTJ337" s="497"/>
      <c r="CTL337" s="309"/>
      <c r="CTM337" s="309"/>
      <c r="CTO337" s="497"/>
      <c r="CTP337" s="540"/>
      <c r="CTQ337" s="497"/>
      <c r="CTR337" s="497"/>
      <c r="CTT337" s="309"/>
      <c r="CTU337" s="309"/>
      <c r="CTW337" s="497"/>
      <c r="CTX337" s="540"/>
      <c r="CTY337" s="497"/>
      <c r="CTZ337" s="497"/>
      <c r="CUB337" s="309"/>
      <c r="CUC337" s="309"/>
      <c r="CUE337" s="497"/>
      <c r="CUF337" s="540"/>
      <c r="CUG337" s="497"/>
      <c r="CUH337" s="497"/>
      <c r="CUJ337" s="309"/>
      <c r="CUK337" s="309"/>
      <c r="CUM337" s="497"/>
      <c r="CUN337" s="540"/>
      <c r="CUO337" s="497"/>
      <c r="CUP337" s="497"/>
      <c r="CUR337" s="309"/>
      <c r="CUS337" s="309"/>
      <c r="CUU337" s="497"/>
      <c r="CUV337" s="540"/>
      <c r="CUW337" s="497"/>
      <c r="CUX337" s="497"/>
      <c r="CUZ337" s="309"/>
      <c r="CVA337" s="309"/>
      <c r="CVC337" s="497"/>
      <c r="CVD337" s="540"/>
      <c r="CVE337" s="497"/>
      <c r="CVF337" s="497"/>
      <c r="CVH337" s="309"/>
      <c r="CVI337" s="309"/>
      <c r="CVK337" s="497"/>
      <c r="CVL337" s="540"/>
      <c r="CVM337" s="497"/>
      <c r="CVN337" s="497"/>
      <c r="CVP337" s="309"/>
      <c r="CVQ337" s="309"/>
      <c r="CVS337" s="497"/>
      <c r="CVT337" s="540"/>
      <c r="CVU337" s="497"/>
      <c r="CVV337" s="497"/>
      <c r="CVX337" s="309"/>
      <c r="CVY337" s="309"/>
      <c r="CWA337" s="497"/>
      <c r="CWB337" s="540"/>
      <c r="CWC337" s="497"/>
      <c r="CWD337" s="497"/>
      <c r="CWF337" s="309"/>
      <c r="CWG337" s="309"/>
      <c r="CWI337" s="497"/>
      <c r="CWJ337" s="540"/>
      <c r="CWK337" s="497"/>
      <c r="CWL337" s="497"/>
      <c r="CWN337" s="309"/>
      <c r="CWO337" s="309"/>
      <c r="CWQ337" s="497"/>
      <c r="CWR337" s="540"/>
      <c r="CWS337" s="497"/>
      <c r="CWT337" s="497"/>
      <c r="CWV337" s="309"/>
      <c r="CWW337" s="309"/>
      <c r="CWY337" s="497"/>
      <c r="CWZ337" s="540"/>
      <c r="CXA337" s="497"/>
      <c r="CXB337" s="497"/>
      <c r="CXD337" s="309"/>
      <c r="CXE337" s="309"/>
      <c r="CXG337" s="497"/>
      <c r="CXH337" s="540"/>
      <c r="CXI337" s="497"/>
      <c r="CXJ337" s="497"/>
      <c r="CXL337" s="309"/>
      <c r="CXM337" s="309"/>
      <c r="CXO337" s="497"/>
      <c r="CXP337" s="540"/>
      <c r="CXQ337" s="497"/>
      <c r="CXR337" s="497"/>
      <c r="CXT337" s="309"/>
      <c r="CXU337" s="309"/>
      <c r="CXW337" s="497"/>
      <c r="CXX337" s="540"/>
      <c r="CXY337" s="497"/>
      <c r="CXZ337" s="497"/>
      <c r="CYB337" s="309"/>
      <c r="CYC337" s="309"/>
      <c r="CYE337" s="497"/>
      <c r="CYF337" s="540"/>
      <c r="CYG337" s="497"/>
      <c r="CYH337" s="497"/>
      <c r="CYJ337" s="309"/>
      <c r="CYK337" s="309"/>
      <c r="CYM337" s="497"/>
      <c r="CYN337" s="540"/>
      <c r="CYO337" s="497"/>
      <c r="CYP337" s="497"/>
      <c r="CYR337" s="309"/>
      <c r="CYS337" s="309"/>
      <c r="CYU337" s="497"/>
      <c r="CYV337" s="540"/>
      <c r="CYW337" s="497"/>
      <c r="CYX337" s="497"/>
      <c r="CYZ337" s="309"/>
      <c r="CZA337" s="309"/>
      <c r="CZC337" s="497"/>
      <c r="CZD337" s="540"/>
      <c r="CZE337" s="497"/>
      <c r="CZF337" s="497"/>
      <c r="CZH337" s="309"/>
      <c r="CZI337" s="309"/>
      <c r="CZK337" s="497"/>
      <c r="CZL337" s="540"/>
      <c r="CZM337" s="497"/>
      <c r="CZN337" s="497"/>
      <c r="CZP337" s="309"/>
      <c r="CZQ337" s="309"/>
      <c r="CZS337" s="497"/>
      <c r="CZT337" s="540"/>
      <c r="CZU337" s="497"/>
      <c r="CZV337" s="497"/>
      <c r="CZX337" s="309"/>
      <c r="CZY337" s="309"/>
      <c r="DAA337" s="497"/>
      <c r="DAB337" s="540"/>
      <c r="DAC337" s="497"/>
      <c r="DAD337" s="497"/>
      <c r="DAF337" s="309"/>
      <c r="DAG337" s="309"/>
      <c r="DAI337" s="497"/>
      <c r="DAJ337" s="540"/>
      <c r="DAK337" s="497"/>
      <c r="DAL337" s="497"/>
      <c r="DAN337" s="309"/>
      <c r="DAO337" s="309"/>
      <c r="DAQ337" s="497"/>
      <c r="DAR337" s="540"/>
      <c r="DAS337" s="497"/>
      <c r="DAT337" s="497"/>
      <c r="DAV337" s="309"/>
      <c r="DAW337" s="309"/>
      <c r="DAY337" s="497"/>
      <c r="DAZ337" s="540"/>
      <c r="DBA337" s="497"/>
      <c r="DBB337" s="497"/>
      <c r="DBD337" s="309"/>
      <c r="DBE337" s="309"/>
      <c r="DBG337" s="497"/>
      <c r="DBH337" s="540"/>
      <c r="DBI337" s="497"/>
      <c r="DBJ337" s="497"/>
      <c r="DBL337" s="309"/>
      <c r="DBM337" s="309"/>
      <c r="DBO337" s="497"/>
      <c r="DBP337" s="540"/>
      <c r="DBQ337" s="497"/>
      <c r="DBR337" s="497"/>
      <c r="DBT337" s="309"/>
      <c r="DBU337" s="309"/>
      <c r="DBW337" s="497"/>
      <c r="DBX337" s="540"/>
      <c r="DBY337" s="497"/>
      <c r="DBZ337" s="497"/>
      <c r="DCB337" s="309"/>
      <c r="DCC337" s="309"/>
      <c r="DCE337" s="497"/>
      <c r="DCF337" s="540"/>
      <c r="DCG337" s="497"/>
      <c r="DCH337" s="497"/>
      <c r="DCJ337" s="309"/>
      <c r="DCK337" s="309"/>
      <c r="DCM337" s="497"/>
      <c r="DCN337" s="540"/>
      <c r="DCO337" s="497"/>
      <c r="DCP337" s="497"/>
      <c r="DCR337" s="309"/>
      <c r="DCS337" s="309"/>
      <c r="DCU337" s="497"/>
      <c r="DCV337" s="540"/>
      <c r="DCW337" s="497"/>
      <c r="DCX337" s="497"/>
      <c r="DCZ337" s="309"/>
      <c r="DDA337" s="309"/>
      <c r="DDC337" s="497"/>
      <c r="DDD337" s="540"/>
      <c r="DDE337" s="497"/>
      <c r="DDF337" s="497"/>
      <c r="DDH337" s="309"/>
      <c r="DDI337" s="309"/>
      <c r="DDK337" s="497"/>
      <c r="DDL337" s="540"/>
      <c r="DDM337" s="497"/>
      <c r="DDN337" s="497"/>
      <c r="DDP337" s="309"/>
      <c r="DDQ337" s="309"/>
      <c r="DDS337" s="497"/>
      <c r="DDT337" s="540"/>
      <c r="DDU337" s="497"/>
      <c r="DDV337" s="497"/>
      <c r="DDX337" s="309"/>
      <c r="DDY337" s="309"/>
      <c r="DEA337" s="497"/>
      <c r="DEB337" s="540"/>
      <c r="DEC337" s="497"/>
      <c r="DED337" s="497"/>
      <c r="DEF337" s="309"/>
      <c r="DEG337" s="309"/>
      <c r="DEI337" s="497"/>
      <c r="DEJ337" s="540"/>
      <c r="DEK337" s="497"/>
      <c r="DEL337" s="497"/>
      <c r="DEN337" s="309"/>
      <c r="DEO337" s="309"/>
      <c r="DEQ337" s="497"/>
      <c r="DER337" s="540"/>
      <c r="DES337" s="497"/>
      <c r="DET337" s="497"/>
      <c r="DEV337" s="309"/>
      <c r="DEW337" s="309"/>
      <c r="DEY337" s="497"/>
      <c r="DEZ337" s="540"/>
      <c r="DFA337" s="497"/>
      <c r="DFB337" s="497"/>
      <c r="DFD337" s="309"/>
      <c r="DFE337" s="309"/>
      <c r="DFG337" s="497"/>
      <c r="DFH337" s="540"/>
      <c r="DFI337" s="497"/>
      <c r="DFJ337" s="497"/>
      <c r="DFL337" s="309"/>
      <c r="DFM337" s="309"/>
      <c r="DFO337" s="497"/>
      <c r="DFP337" s="540"/>
      <c r="DFQ337" s="497"/>
      <c r="DFR337" s="497"/>
      <c r="DFT337" s="309"/>
      <c r="DFU337" s="309"/>
      <c r="DFW337" s="497"/>
      <c r="DFX337" s="540"/>
      <c r="DFY337" s="497"/>
      <c r="DFZ337" s="497"/>
      <c r="DGB337" s="309"/>
      <c r="DGC337" s="309"/>
      <c r="DGE337" s="497"/>
      <c r="DGF337" s="540"/>
      <c r="DGG337" s="497"/>
      <c r="DGH337" s="497"/>
      <c r="DGJ337" s="309"/>
      <c r="DGK337" s="309"/>
      <c r="DGM337" s="497"/>
      <c r="DGN337" s="540"/>
      <c r="DGO337" s="497"/>
      <c r="DGP337" s="497"/>
      <c r="DGR337" s="309"/>
      <c r="DGS337" s="309"/>
      <c r="DGU337" s="497"/>
      <c r="DGV337" s="540"/>
      <c r="DGW337" s="497"/>
      <c r="DGX337" s="497"/>
      <c r="DGZ337" s="309"/>
      <c r="DHA337" s="309"/>
      <c r="DHC337" s="497"/>
      <c r="DHD337" s="540"/>
      <c r="DHE337" s="497"/>
      <c r="DHF337" s="497"/>
      <c r="DHH337" s="309"/>
      <c r="DHI337" s="309"/>
      <c r="DHK337" s="497"/>
      <c r="DHL337" s="540"/>
      <c r="DHM337" s="497"/>
      <c r="DHN337" s="497"/>
      <c r="DHP337" s="309"/>
      <c r="DHQ337" s="309"/>
      <c r="DHS337" s="497"/>
      <c r="DHT337" s="540"/>
      <c r="DHU337" s="497"/>
      <c r="DHV337" s="497"/>
      <c r="DHX337" s="309"/>
      <c r="DHY337" s="309"/>
      <c r="DIA337" s="497"/>
      <c r="DIB337" s="540"/>
      <c r="DIC337" s="497"/>
      <c r="DID337" s="497"/>
      <c r="DIF337" s="309"/>
      <c r="DIG337" s="309"/>
      <c r="DII337" s="497"/>
      <c r="DIJ337" s="540"/>
      <c r="DIK337" s="497"/>
      <c r="DIL337" s="497"/>
      <c r="DIN337" s="309"/>
      <c r="DIO337" s="309"/>
      <c r="DIQ337" s="497"/>
      <c r="DIR337" s="540"/>
      <c r="DIS337" s="497"/>
      <c r="DIT337" s="497"/>
      <c r="DIV337" s="309"/>
      <c r="DIW337" s="309"/>
      <c r="DIY337" s="497"/>
      <c r="DIZ337" s="540"/>
      <c r="DJA337" s="497"/>
      <c r="DJB337" s="497"/>
      <c r="DJD337" s="309"/>
      <c r="DJE337" s="309"/>
      <c r="DJG337" s="497"/>
      <c r="DJH337" s="540"/>
      <c r="DJI337" s="497"/>
      <c r="DJJ337" s="497"/>
      <c r="DJL337" s="309"/>
      <c r="DJM337" s="309"/>
      <c r="DJO337" s="497"/>
      <c r="DJP337" s="540"/>
      <c r="DJQ337" s="497"/>
      <c r="DJR337" s="497"/>
      <c r="DJT337" s="309"/>
      <c r="DJU337" s="309"/>
      <c r="DJW337" s="497"/>
      <c r="DJX337" s="540"/>
      <c r="DJY337" s="497"/>
      <c r="DJZ337" s="497"/>
      <c r="DKB337" s="309"/>
      <c r="DKC337" s="309"/>
      <c r="DKE337" s="497"/>
      <c r="DKF337" s="540"/>
      <c r="DKG337" s="497"/>
      <c r="DKH337" s="497"/>
      <c r="DKJ337" s="309"/>
      <c r="DKK337" s="309"/>
      <c r="DKM337" s="497"/>
      <c r="DKN337" s="540"/>
      <c r="DKO337" s="497"/>
      <c r="DKP337" s="497"/>
      <c r="DKR337" s="309"/>
      <c r="DKS337" s="309"/>
      <c r="DKU337" s="497"/>
      <c r="DKV337" s="540"/>
      <c r="DKW337" s="497"/>
      <c r="DKX337" s="497"/>
      <c r="DKZ337" s="309"/>
      <c r="DLA337" s="309"/>
      <c r="DLC337" s="497"/>
      <c r="DLD337" s="540"/>
      <c r="DLE337" s="497"/>
      <c r="DLF337" s="497"/>
      <c r="DLH337" s="309"/>
      <c r="DLI337" s="309"/>
      <c r="DLK337" s="497"/>
      <c r="DLL337" s="540"/>
      <c r="DLM337" s="497"/>
      <c r="DLN337" s="497"/>
      <c r="DLP337" s="309"/>
      <c r="DLQ337" s="309"/>
      <c r="DLS337" s="497"/>
      <c r="DLT337" s="540"/>
      <c r="DLU337" s="497"/>
      <c r="DLV337" s="497"/>
      <c r="DLX337" s="309"/>
      <c r="DLY337" s="309"/>
      <c r="DMA337" s="497"/>
      <c r="DMB337" s="540"/>
      <c r="DMC337" s="497"/>
      <c r="DMD337" s="497"/>
      <c r="DMF337" s="309"/>
      <c r="DMG337" s="309"/>
      <c r="DMI337" s="497"/>
      <c r="DMJ337" s="540"/>
      <c r="DMK337" s="497"/>
      <c r="DML337" s="497"/>
      <c r="DMN337" s="309"/>
      <c r="DMO337" s="309"/>
      <c r="DMQ337" s="497"/>
      <c r="DMR337" s="540"/>
      <c r="DMS337" s="497"/>
      <c r="DMT337" s="497"/>
      <c r="DMV337" s="309"/>
      <c r="DMW337" s="309"/>
      <c r="DMY337" s="497"/>
      <c r="DMZ337" s="540"/>
      <c r="DNA337" s="497"/>
      <c r="DNB337" s="497"/>
      <c r="DND337" s="309"/>
      <c r="DNE337" s="309"/>
      <c r="DNG337" s="497"/>
      <c r="DNH337" s="540"/>
      <c r="DNI337" s="497"/>
      <c r="DNJ337" s="497"/>
      <c r="DNL337" s="309"/>
      <c r="DNM337" s="309"/>
      <c r="DNO337" s="497"/>
      <c r="DNP337" s="540"/>
      <c r="DNQ337" s="497"/>
      <c r="DNR337" s="497"/>
      <c r="DNT337" s="309"/>
      <c r="DNU337" s="309"/>
      <c r="DNW337" s="497"/>
      <c r="DNX337" s="540"/>
      <c r="DNY337" s="497"/>
      <c r="DNZ337" s="497"/>
      <c r="DOB337" s="309"/>
      <c r="DOC337" s="309"/>
      <c r="DOE337" s="497"/>
      <c r="DOF337" s="540"/>
      <c r="DOG337" s="497"/>
      <c r="DOH337" s="497"/>
      <c r="DOJ337" s="309"/>
      <c r="DOK337" s="309"/>
      <c r="DOM337" s="497"/>
      <c r="DON337" s="540"/>
      <c r="DOO337" s="497"/>
      <c r="DOP337" s="497"/>
      <c r="DOR337" s="309"/>
      <c r="DOS337" s="309"/>
      <c r="DOU337" s="497"/>
      <c r="DOV337" s="540"/>
      <c r="DOW337" s="497"/>
      <c r="DOX337" s="497"/>
      <c r="DOZ337" s="309"/>
      <c r="DPA337" s="309"/>
      <c r="DPC337" s="497"/>
      <c r="DPD337" s="540"/>
      <c r="DPE337" s="497"/>
      <c r="DPF337" s="497"/>
      <c r="DPH337" s="309"/>
      <c r="DPI337" s="309"/>
      <c r="DPK337" s="497"/>
      <c r="DPL337" s="540"/>
      <c r="DPM337" s="497"/>
      <c r="DPN337" s="497"/>
      <c r="DPP337" s="309"/>
      <c r="DPQ337" s="309"/>
      <c r="DPS337" s="497"/>
      <c r="DPT337" s="540"/>
      <c r="DPU337" s="497"/>
      <c r="DPV337" s="497"/>
      <c r="DPX337" s="309"/>
      <c r="DPY337" s="309"/>
      <c r="DQA337" s="497"/>
      <c r="DQB337" s="540"/>
      <c r="DQC337" s="497"/>
      <c r="DQD337" s="497"/>
      <c r="DQF337" s="309"/>
      <c r="DQG337" s="309"/>
      <c r="DQI337" s="497"/>
      <c r="DQJ337" s="540"/>
      <c r="DQK337" s="497"/>
      <c r="DQL337" s="497"/>
      <c r="DQN337" s="309"/>
      <c r="DQO337" s="309"/>
      <c r="DQQ337" s="497"/>
      <c r="DQR337" s="540"/>
      <c r="DQS337" s="497"/>
      <c r="DQT337" s="497"/>
      <c r="DQV337" s="309"/>
      <c r="DQW337" s="309"/>
      <c r="DQY337" s="497"/>
      <c r="DQZ337" s="540"/>
      <c r="DRA337" s="497"/>
      <c r="DRB337" s="497"/>
      <c r="DRD337" s="309"/>
      <c r="DRE337" s="309"/>
      <c r="DRG337" s="497"/>
      <c r="DRH337" s="540"/>
      <c r="DRI337" s="497"/>
      <c r="DRJ337" s="497"/>
      <c r="DRL337" s="309"/>
      <c r="DRM337" s="309"/>
      <c r="DRO337" s="497"/>
      <c r="DRP337" s="540"/>
      <c r="DRQ337" s="497"/>
      <c r="DRR337" s="497"/>
      <c r="DRT337" s="309"/>
      <c r="DRU337" s="309"/>
      <c r="DRW337" s="497"/>
      <c r="DRX337" s="540"/>
      <c r="DRY337" s="497"/>
      <c r="DRZ337" s="497"/>
      <c r="DSB337" s="309"/>
      <c r="DSC337" s="309"/>
      <c r="DSE337" s="497"/>
      <c r="DSF337" s="540"/>
      <c r="DSG337" s="497"/>
      <c r="DSH337" s="497"/>
      <c r="DSJ337" s="309"/>
      <c r="DSK337" s="309"/>
      <c r="DSM337" s="497"/>
      <c r="DSN337" s="540"/>
      <c r="DSO337" s="497"/>
      <c r="DSP337" s="497"/>
      <c r="DSR337" s="309"/>
      <c r="DSS337" s="309"/>
      <c r="DSU337" s="497"/>
      <c r="DSV337" s="540"/>
      <c r="DSW337" s="497"/>
      <c r="DSX337" s="497"/>
      <c r="DSZ337" s="309"/>
      <c r="DTA337" s="309"/>
      <c r="DTC337" s="497"/>
      <c r="DTD337" s="540"/>
      <c r="DTE337" s="497"/>
      <c r="DTF337" s="497"/>
      <c r="DTH337" s="309"/>
      <c r="DTI337" s="309"/>
      <c r="DTK337" s="497"/>
      <c r="DTL337" s="540"/>
      <c r="DTM337" s="497"/>
      <c r="DTN337" s="497"/>
      <c r="DTP337" s="309"/>
      <c r="DTQ337" s="309"/>
      <c r="DTS337" s="497"/>
      <c r="DTT337" s="540"/>
      <c r="DTU337" s="497"/>
      <c r="DTV337" s="497"/>
      <c r="DTX337" s="309"/>
      <c r="DTY337" s="309"/>
      <c r="DUA337" s="497"/>
      <c r="DUB337" s="540"/>
      <c r="DUC337" s="497"/>
      <c r="DUD337" s="497"/>
      <c r="DUF337" s="309"/>
      <c r="DUG337" s="309"/>
      <c r="DUI337" s="497"/>
      <c r="DUJ337" s="540"/>
      <c r="DUK337" s="497"/>
      <c r="DUL337" s="497"/>
      <c r="DUN337" s="309"/>
      <c r="DUO337" s="309"/>
      <c r="DUQ337" s="497"/>
      <c r="DUR337" s="540"/>
      <c r="DUS337" s="497"/>
      <c r="DUT337" s="497"/>
      <c r="DUV337" s="309"/>
      <c r="DUW337" s="309"/>
      <c r="DUY337" s="497"/>
      <c r="DUZ337" s="540"/>
      <c r="DVA337" s="497"/>
      <c r="DVB337" s="497"/>
      <c r="DVD337" s="309"/>
      <c r="DVE337" s="309"/>
      <c r="DVG337" s="497"/>
      <c r="DVH337" s="540"/>
      <c r="DVI337" s="497"/>
      <c r="DVJ337" s="497"/>
      <c r="DVL337" s="309"/>
      <c r="DVM337" s="309"/>
      <c r="DVO337" s="497"/>
      <c r="DVP337" s="540"/>
      <c r="DVQ337" s="497"/>
      <c r="DVR337" s="497"/>
      <c r="DVT337" s="309"/>
      <c r="DVU337" s="309"/>
      <c r="DVW337" s="497"/>
      <c r="DVX337" s="540"/>
      <c r="DVY337" s="497"/>
      <c r="DVZ337" s="497"/>
      <c r="DWB337" s="309"/>
      <c r="DWC337" s="309"/>
      <c r="DWE337" s="497"/>
      <c r="DWF337" s="540"/>
      <c r="DWG337" s="497"/>
      <c r="DWH337" s="497"/>
      <c r="DWJ337" s="309"/>
      <c r="DWK337" s="309"/>
      <c r="DWM337" s="497"/>
      <c r="DWN337" s="540"/>
      <c r="DWO337" s="497"/>
      <c r="DWP337" s="497"/>
      <c r="DWR337" s="309"/>
      <c r="DWS337" s="309"/>
      <c r="DWU337" s="497"/>
      <c r="DWV337" s="540"/>
      <c r="DWW337" s="497"/>
      <c r="DWX337" s="497"/>
      <c r="DWZ337" s="309"/>
      <c r="DXA337" s="309"/>
      <c r="DXC337" s="497"/>
      <c r="DXD337" s="540"/>
      <c r="DXE337" s="497"/>
      <c r="DXF337" s="497"/>
      <c r="DXH337" s="309"/>
      <c r="DXI337" s="309"/>
      <c r="DXK337" s="497"/>
      <c r="DXL337" s="540"/>
      <c r="DXM337" s="497"/>
      <c r="DXN337" s="497"/>
      <c r="DXP337" s="309"/>
      <c r="DXQ337" s="309"/>
      <c r="DXS337" s="497"/>
      <c r="DXT337" s="540"/>
      <c r="DXU337" s="497"/>
      <c r="DXV337" s="497"/>
      <c r="DXX337" s="309"/>
      <c r="DXY337" s="309"/>
      <c r="DYA337" s="497"/>
      <c r="DYB337" s="540"/>
      <c r="DYC337" s="497"/>
      <c r="DYD337" s="497"/>
      <c r="DYF337" s="309"/>
      <c r="DYG337" s="309"/>
      <c r="DYI337" s="497"/>
      <c r="DYJ337" s="540"/>
      <c r="DYK337" s="497"/>
      <c r="DYL337" s="497"/>
      <c r="DYN337" s="309"/>
      <c r="DYO337" s="309"/>
      <c r="DYQ337" s="497"/>
      <c r="DYR337" s="540"/>
      <c r="DYS337" s="497"/>
      <c r="DYT337" s="497"/>
      <c r="DYV337" s="309"/>
      <c r="DYW337" s="309"/>
      <c r="DYY337" s="497"/>
      <c r="DYZ337" s="540"/>
      <c r="DZA337" s="497"/>
      <c r="DZB337" s="497"/>
      <c r="DZD337" s="309"/>
      <c r="DZE337" s="309"/>
      <c r="DZG337" s="497"/>
      <c r="DZH337" s="540"/>
      <c r="DZI337" s="497"/>
      <c r="DZJ337" s="497"/>
      <c r="DZL337" s="309"/>
      <c r="DZM337" s="309"/>
      <c r="DZO337" s="497"/>
      <c r="DZP337" s="540"/>
      <c r="DZQ337" s="497"/>
      <c r="DZR337" s="497"/>
      <c r="DZT337" s="309"/>
      <c r="DZU337" s="309"/>
      <c r="DZW337" s="497"/>
      <c r="DZX337" s="540"/>
      <c r="DZY337" s="497"/>
      <c r="DZZ337" s="497"/>
      <c r="EAB337" s="309"/>
      <c r="EAC337" s="309"/>
      <c r="EAE337" s="497"/>
      <c r="EAF337" s="540"/>
      <c r="EAG337" s="497"/>
      <c r="EAH337" s="497"/>
      <c r="EAJ337" s="309"/>
      <c r="EAK337" s="309"/>
      <c r="EAM337" s="497"/>
      <c r="EAN337" s="540"/>
      <c r="EAO337" s="497"/>
      <c r="EAP337" s="497"/>
      <c r="EAR337" s="309"/>
      <c r="EAS337" s="309"/>
      <c r="EAU337" s="497"/>
      <c r="EAV337" s="540"/>
      <c r="EAW337" s="497"/>
      <c r="EAX337" s="497"/>
      <c r="EAZ337" s="309"/>
      <c r="EBA337" s="309"/>
      <c r="EBC337" s="497"/>
      <c r="EBD337" s="540"/>
      <c r="EBE337" s="497"/>
      <c r="EBF337" s="497"/>
      <c r="EBH337" s="309"/>
      <c r="EBI337" s="309"/>
      <c r="EBK337" s="497"/>
      <c r="EBL337" s="540"/>
      <c r="EBM337" s="497"/>
      <c r="EBN337" s="497"/>
      <c r="EBP337" s="309"/>
      <c r="EBQ337" s="309"/>
      <c r="EBS337" s="497"/>
      <c r="EBT337" s="540"/>
      <c r="EBU337" s="497"/>
      <c r="EBV337" s="497"/>
      <c r="EBX337" s="309"/>
      <c r="EBY337" s="309"/>
      <c r="ECA337" s="497"/>
      <c r="ECB337" s="540"/>
      <c r="ECC337" s="497"/>
      <c r="ECD337" s="497"/>
      <c r="ECF337" s="309"/>
      <c r="ECG337" s="309"/>
      <c r="ECI337" s="497"/>
      <c r="ECJ337" s="540"/>
      <c r="ECK337" s="497"/>
      <c r="ECL337" s="497"/>
      <c r="ECN337" s="309"/>
      <c r="ECO337" s="309"/>
      <c r="ECQ337" s="497"/>
      <c r="ECR337" s="540"/>
      <c r="ECS337" s="497"/>
      <c r="ECT337" s="497"/>
      <c r="ECV337" s="309"/>
      <c r="ECW337" s="309"/>
      <c r="ECY337" s="497"/>
      <c r="ECZ337" s="540"/>
      <c r="EDA337" s="497"/>
      <c r="EDB337" s="497"/>
      <c r="EDD337" s="309"/>
      <c r="EDE337" s="309"/>
      <c r="EDG337" s="497"/>
      <c r="EDH337" s="540"/>
      <c r="EDI337" s="497"/>
      <c r="EDJ337" s="497"/>
      <c r="EDL337" s="309"/>
      <c r="EDM337" s="309"/>
      <c r="EDO337" s="497"/>
      <c r="EDP337" s="540"/>
      <c r="EDQ337" s="497"/>
      <c r="EDR337" s="497"/>
      <c r="EDT337" s="309"/>
      <c r="EDU337" s="309"/>
      <c r="EDW337" s="497"/>
      <c r="EDX337" s="540"/>
      <c r="EDY337" s="497"/>
      <c r="EDZ337" s="497"/>
      <c r="EEB337" s="309"/>
      <c r="EEC337" s="309"/>
      <c r="EEE337" s="497"/>
      <c r="EEF337" s="540"/>
      <c r="EEG337" s="497"/>
      <c r="EEH337" s="497"/>
      <c r="EEJ337" s="309"/>
      <c r="EEK337" s="309"/>
      <c r="EEM337" s="497"/>
      <c r="EEN337" s="540"/>
      <c r="EEO337" s="497"/>
      <c r="EEP337" s="497"/>
      <c r="EER337" s="309"/>
      <c r="EES337" s="309"/>
      <c r="EEU337" s="497"/>
      <c r="EEV337" s="540"/>
      <c r="EEW337" s="497"/>
      <c r="EEX337" s="497"/>
      <c r="EEZ337" s="309"/>
      <c r="EFA337" s="309"/>
      <c r="EFC337" s="497"/>
      <c r="EFD337" s="540"/>
      <c r="EFE337" s="497"/>
      <c r="EFF337" s="497"/>
      <c r="EFH337" s="309"/>
      <c r="EFI337" s="309"/>
      <c r="EFK337" s="497"/>
      <c r="EFL337" s="540"/>
      <c r="EFM337" s="497"/>
      <c r="EFN337" s="497"/>
      <c r="EFP337" s="309"/>
      <c r="EFQ337" s="309"/>
      <c r="EFS337" s="497"/>
      <c r="EFT337" s="540"/>
      <c r="EFU337" s="497"/>
      <c r="EFV337" s="497"/>
      <c r="EFX337" s="309"/>
      <c r="EFY337" s="309"/>
      <c r="EGA337" s="497"/>
      <c r="EGB337" s="540"/>
      <c r="EGC337" s="497"/>
      <c r="EGD337" s="497"/>
      <c r="EGF337" s="309"/>
      <c r="EGG337" s="309"/>
      <c r="EGI337" s="497"/>
      <c r="EGJ337" s="540"/>
      <c r="EGK337" s="497"/>
      <c r="EGL337" s="497"/>
      <c r="EGN337" s="309"/>
      <c r="EGO337" s="309"/>
      <c r="EGQ337" s="497"/>
      <c r="EGR337" s="540"/>
      <c r="EGS337" s="497"/>
      <c r="EGT337" s="497"/>
      <c r="EGV337" s="309"/>
      <c r="EGW337" s="309"/>
      <c r="EGY337" s="497"/>
      <c r="EGZ337" s="540"/>
      <c r="EHA337" s="497"/>
      <c r="EHB337" s="497"/>
      <c r="EHD337" s="309"/>
      <c r="EHE337" s="309"/>
      <c r="EHG337" s="497"/>
      <c r="EHH337" s="540"/>
      <c r="EHI337" s="497"/>
      <c r="EHJ337" s="497"/>
      <c r="EHL337" s="309"/>
      <c r="EHM337" s="309"/>
      <c r="EHO337" s="497"/>
      <c r="EHP337" s="540"/>
      <c r="EHQ337" s="497"/>
      <c r="EHR337" s="497"/>
      <c r="EHT337" s="309"/>
      <c r="EHU337" s="309"/>
      <c r="EHW337" s="497"/>
      <c r="EHX337" s="540"/>
      <c r="EHY337" s="497"/>
      <c r="EHZ337" s="497"/>
      <c r="EIB337" s="309"/>
      <c r="EIC337" s="309"/>
      <c r="EIE337" s="497"/>
      <c r="EIF337" s="540"/>
      <c r="EIG337" s="497"/>
      <c r="EIH337" s="497"/>
      <c r="EIJ337" s="309"/>
      <c r="EIK337" s="309"/>
      <c r="EIM337" s="497"/>
      <c r="EIN337" s="540"/>
      <c r="EIO337" s="497"/>
      <c r="EIP337" s="497"/>
      <c r="EIR337" s="309"/>
      <c r="EIS337" s="309"/>
      <c r="EIU337" s="497"/>
      <c r="EIV337" s="540"/>
      <c r="EIW337" s="497"/>
      <c r="EIX337" s="497"/>
      <c r="EIZ337" s="309"/>
      <c r="EJA337" s="309"/>
      <c r="EJC337" s="497"/>
      <c r="EJD337" s="540"/>
      <c r="EJE337" s="497"/>
      <c r="EJF337" s="497"/>
      <c r="EJH337" s="309"/>
      <c r="EJI337" s="309"/>
      <c r="EJK337" s="497"/>
      <c r="EJL337" s="540"/>
      <c r="EJM337" s="497"/>
      <c r="EJN337" s="497"/>
      <c r="EJP337" s="309"/>
      <c r="EJQ337" s="309"/>
      <c r="EJS337" s="497"/>
      <c r="EJT337" s="540"/>
      <c r="EJU337" s="497"/>
      <c r="EJV337" s="497"/>
      <c r="EJX337" s="309"/>
      <c r="EJY337" s="309"/>
      <c r="EKA337" s="497"/>
      <c r="EKB337" s="540"/>
      <c r="EKC337" s="497"/>
      <c r="EKD337" s="497"/>
      <c r="EKF337" s="309"/>
      <c r="EKG337" s="309"/>
      <c r="EKI337" s="497"/>
      <c r="EKJ337" s="540"/>
      <c r="EKK337" s="497"/>
      <c r="EKL337" s="497"/>
      <c r="EKN337" s="309"/>
      <c r="EKO337" s="309"/>
      <c r="EKQ337" s="497"/>
      <c r="EKR337" s="540"/>
      <c r="EKS337" s="497"/>
      <c r="EKT337" s="497"/>
      <c r="EKV337" s="309"/>
      <c r="EKW337" s="309"/>
      <c r="EKY337" s="497"/>
      <c r="EKZ337" s="540"/>
      <c r="ELA337" s="497"/>
      <c r="ELB337" s="497"/>
      <c r="ELD337" s="309"/>
      <c r="ELE337" s="309"/>
      <c r="ELG337" s="497"/>
      <c r="ELH337" s="540"/>
      <c r="ELI337" s="497"/>
      <c r="ELJ337" s="497"/>
      <c r="ELL337" s="309"/>
      <c r="ELM337" s="309"/>
      <c r="ELO337" s="497"/>
      <c r="ELP337" s="540"/>
      <c r="ELQ337" s="497"/>
      <c r="ELR337" s="497"/>
      <c r="ELT337" s="309"/>
      <c r="ELU337" s="309"/>
      <c r="ELW337" s="497"/>
      <c r="ELX337" s="540"/>
      <c r="ELY337" s="497"/>
      <c r="ELZ337" s="497"/>
      <c r="EMB337" s="309"/>
      <c r="EMC337" s="309"/>
      <c r="EME337" s="497"/>
      <c r="EMF337" s="540"/>
      <c r="EMG337" s="497"/>
      <c r="EMH337" s="497"/>
      <c r="EMJ337" s="309"/>
      <c r="EMK337" s="309"/>
      <c r="EMM337" s="497"/>
      <c r="EMN337" s="540"/>
      <c r="EMO337" s="497"/>
      <c r="EMP337" s="497"/>
      <c r="EMR337" s="309"/>
      <c r="EMS337" s="309"/>
      <c r="EMU337" s="497"/>
      <c r="EMV337" s="540"/>
      <c r="EMW337" s="497"/>
      <c r="EMX337" s="497"/>
      <c r="EMZ337" s="309"/>
      <c r="ENA337" s="309"/>
      <c r="ENC337" s="497"/>
      <c r="END337" s="540"/>
      <c r="ENE337" s="497"/>
      <c r="ENF337" s="497"/>
      <c r="ENH337" s="309"/>
      <c r="ENI337" s="309"/>
      <c r="ENK337" s="497"/>
      <c r="ENL337" s="540"/>
      <c r="ENM337" s="497"/>
      <c r="ENN337" s="497"/>
      <c r="ENP337" s="309"/>
      <c r="ENQ337" s="309"/>
      <c r="ENS337" s="497"/>
      <c r="ENT337" s="540"/>
      <c r="ENU337" s="497"/>
      <c r="ENV337" s="497"/>
      <c r="ENX337" s="309"/>
      <c r="ENY337" s="309"/>
      <c r="EOA337" s="497"/>
      <c r="EOB337" s="540"/>
      <c r="EOC337" s="497"/>
      <c r="EOD337" s="497"/>
      <c r="EOF337" s="309"/>
      <c r="EOG337" s="309"/>
      <c r="EOI337" s="497"/>
      <c r="EOJ337" s="540"/>
      <c r="EOK337" s="497"/>
      <c r="EOL337" s="497"/>
      <c r="EON337" s="309"/>
      <c r="EOO337" s="309"/>
      <c r="EOQ337" s="497"/>
      <c r="EOR337" s="540"/>
      <c r="EOS337" s="497"/>
      <c r="EOT337" s="497"/>
      <c r="EOV337" s="309"/>
      <c r="EOW337" s="309"/>
      <c r="EOY337" s="497"/>
      <c r="EOZ337" s="540"/>
      <c r="EPA337" s="497"/>
      <c r="EPB337" s="497"/>
      <c r="EPD337" s="309"/>
      <c r="EPE337" s="309"/>
      <c r="EPG337" s="497"/>
      <c r="EPH337" s="540"/>
      <c r="EPI337" s="497"/>
      <c r="EPJ337" s="497"/>
      <c r="EPL337" s="309"/>
      <c r="EPM337" s="309"/>
      <c r="EPO337" s="497"/>
      <c r="EPP337" s="540"/>
      <c r="EPQ337" s="497"/>
      <c r="EPR337" s="497"/>
      <c r="EPT337" s="309"/>
      <c r="EPU337" s="309"/>
      <c r="EPW337" s="497"/>
      <c r="EPX337" s="540"/>
      <c r="EPY337" s="497"/>
      <c r="EPZ337" s="497"/>
      <c r="EQB337" s="309"/>
      <c r="EQC337" s="309"/>
      <c r="EQE337" s="497"/>
      <c r="EQF337" s="540"/>
      <c r="EQG337" s="497"/>
      <c r="EQH337" s="497"/>
      <c r="EQJ337" s="309"/>
      <c r="EQK337" s="309"/>
      <c r="EQM337" s="497"/>
      <c r="EQN337" s="540"/>
      <c r="EQO337" s="497"/>
      <c r="EQP337" s="497"/>
      <c r="EQR337" s="309"/>
      <c r="EQS337" s="309"/>
      <c r="EQU337" s="497"/>
      <c r="EQV337" s="540"/>
      <c r="EQW337" s="497"/>
      <c r="EQX337" s="497"/>
      <c r="EQZ337" s="309"/>
      <c r="ERA337" s="309"/>
      <c r="ERC337" s="497"/>
      <c r="ERD337" s="540"/>
      <c r="ERE337" s="497"/>
      <c r="ERF337" s="497"/>
      <c r="ERH337" s="309"/>
      <c r="ERI337" s="309"/>
      <c r="ERK337" s="497"/>
      <c r="ERL337" s="540"/>
      <c r="ERM337" s="497"/>
      <c r="ERN337" s="497"/>
      <c r="ERP337" s="309"/>
      <c r="ERQ337" s="309"/>
      <c r="ERS337" s="497"/>
      <c r="ERT337" s="540"/>
      <c r="ERU337" s="497"/>
      <c r="ERV337" s="497"/>
      <c r="ERX337" s="309"/>
      <c r="ERY337" s="309"/>
      <c r="ESA337" s="497"/>
      <c r="ESB337" s="540"/>
      <c r="ESC337" s="497"/>
      <c r="ESD337" s="497"/>
      <c r="ESF337" s="309"/>
      <c r="ESG337" s="309"/>
      <c r="ESI337" s="497"/>
      <c r="ESJ337" s="540"/>
      <c r="ESK337" s="497"/>
      <c r="ESL337" s="497"/>
      <c r="ESN337" s="309"/>
      <c r="ESO337" s="309"/>
      <c r="ESQ337" s="497"/>
      <c r="ESR337" s="540"/>
      <c r="ESS337" s="497"/>
      <c r="EST337" s="497"/>
      <c r="ESV337" s="309"/>
      <c r="ESW337" s="309"/>
      <c r="ESY337" s="497"/>
      <c r="ESZ337" s="540"/>
      <c r="ETA337" s="497"/>
      <c r="ETB337" s="497"/>
      <c r="ETD337" s="309"/>
      <c r="ETE337" s="309"/>
      <c r="ETG337" s="497"/>
      <c r="ETH337" s="540"/>
      <c r="ETI337" s="497"/>
      <c r="ETJ337" s="497"/>
      <c r="ETL337" s="309"/>
      <c r="ETM337" s="309"/>
      <c r="ETO337" s="497"/>
      <c r="ETP337" s="540"/>
      <c r="ETQ337" s="497"/>
      <c r="ETR337" s="497"/>
      <c r="ETT337" s="309"/>
      <c r="ETU337" s="309"/>
      <c r="ETW337" s="497"/>
      <c r="ETX337" s="540"/>
      <c r="ETY337" s="497"/>
      <c r="ETZ337" s="497"/>
      <c r="EUB337" s="309"/>
      <c r="EUC337" s="309"/>
      <c r="EUE337" s="497"/>
      <c r="EUF337" s="540"/>
      <c r="EUG337" s="497"/>
      <c r="EUH337" s="497"/>
      <c r="EUJ337" s="309"/>
      <c r="EUK337" s="309"/>
      <c r="EUM337" s="497"/>
      <c r="EUN337" s="540"/>
      <c r="EUO337" s="497"/>
      <c r="EUP337" s="497"/>
      <c r="EUR337" s="309"/>
      <c r="EUS337" s="309"/>
      <c r="EUU337" s="497"/>
      <c r="EUV337" s="540"/>
      <c r="EUW337" s="497"/>
      <c r="EUX337" s="497"/>
      <c r="EUZ337" s="309"/>
      <c r="EVA337" s="309"/>
      <c r="EVC337" s="497"/>
      <c r="EVD337" s="540"/>
      <c r="EVE337" s="497"/>
      <c r="EVF337" s="497"/>
      <c r="EVH337" s="309"/>
      <c r="EVI337" s="309"/>
      <c r="EVK337" s="497"/>
      <c r="EVL337" s="540"/>
      <c r="EVM337" s="497"/>
      <c r="EVN337" s="497"/>
      <c r="EVP337" s="309"/>
      <c r="EVQ337" s="309"/>
      <c r="EVS337" s="497"/>
      <c r="EVT337" s="540"/>
      <c r="EVU337" s="497"/>
      <c r="EVV337" s="497"/>
      <c r="EVX337" s="309"/>
      <c r="EVY337" s="309"/>
      <c r="EWA337" s="497"/>
      <c r="EWB337" s="540"/>
      <c r="EWC337" s="497"/>
      <c r="EWD337" s="497"/>
      <c r="EWF337" s="309"/>
      <c r="EWG337" s="309"/>
      <c r="EWI337" s="497"/>
      <c r="EWJ337" s="540"/>
      <c r="EWK337" s="497"/>
      <c r="EWL337" s="497"/>
      <c r="EWN337" s="309"/>
      <c r="EWO337" s="309"/>
      <c r="EWQ337" s="497"/>
      <c r="EWR337" s="540"/>
      <c r="EWS337" s="497"/>
      <c r="EWT337" s="497"/>
      <c r="EWV337" s="309"/>
      <c r="EWW337" s="309"/>
      <c r="EWY337" s="497"/>
      <c r="EWZ337" s="540"/>
      <c r="EXA337" s="497"/>
      <c r="EXB337" s="497"/>
      <c r="EXD337" s="309"/>
      <c r="EXE337" s="309"/>
      <c r="EXG337" s="497"/>
      <c r="EXH337" s="540"/>
      <c r="EXI337" s="497"/>
      <c r="EXJ337" s="497"/>
      <c r="EXL337" s="309"/>
      <c r="EXM337" s="309"/>
      <c r="EXO337" s="497"/>
      <c r="EXP337" s="540"/>
      <c r="EXQ337" s="497"/>
      <c r="EXR337" s="497"/>
      <c r="EXT337" s="309"/>
      <c r="EXU337" s="309"/>
      <c r="EXW337" s="497"/>
      <c r="EXX337" s="540"/>
      <c r="EXY337" s="497"/>
      <c r="EXZ337" s="497"/>
      <c r="EYB337" s="309"/>
      <c r="EYC337" s="309"/>
      <c r="EYE337" s="497"/>
      <c r="EYF337" s="540"/>
      <c r="EYG337" s="497"/>
      <c r="EYH337" s="497"/>
      <c r="EYJ337" s="309"/>
      <c r="EYK337" s="309"/>
      <c r="EYM337" s="497"/>
      <c r="EYN337" s="540"/>
      <c r="EYO337" s="497"/>
      <c r="EYP337" s="497"/>
      <c r="EYR337" s="309"/>
      <c r="EYS337" s="309"/>
      <c r="EYU337" s="497"/>
      <c r="EYV337" s="540"/>
      <c r="EYW337" s="497"/>
      <c r="EYX337" s="497"/>
      <c r="EYZ337" s="309"/>
      <c r="EZA337" s="309"/>
      <c r="EZC337" s="497"/>
      <c r="EZD337" s="540"/>
      <c r="EZE337" s="497"/>
      <c r="EZF337" s="497"/>
      <c r="EZH337" s="309"/>
      <c r="EZI337" s="309"/>
      <c r="EZK337" s="497"/>
      <c r="EZL337" s="540"/>
      <c r="EZM337" s="497"/>
      <c r="EZN337" s="497"/>
      <c r="EZP337" s="309"/>
      <c r="EZQ337" s="309"/>
      <c r="EZS337" s="497"/>
      <c r="EZT337" s="540"/>
      <c r="EZU337" s="497"/>
      <c r="EZV337" s="497"/>
      <c r="EZX337" s="309"/>
      <c r="EZY337" s="309"/>
      <c r="FAA337" s="497"/>
      <c r="FAB337" s="540"/>
      <c r="FAC337" s="497"/>
      <c r="FAD337" s="497"/>
      <c r="FAF337" s="309"/>
      <c r="FAG337" s="309"/>
      <c r="FAI337" s="497"/>
      <c r="FAJ337" s="540"/>
      <c r="FAK337" s="497"/>
      <c r="FAL337" s="497"/>
      <c r="FAN337" s="309"/>
      <c r="FAO337" s="309"/>
      <c r="FAQ337" s="497"/>
      <c r="FAR337" s="540"/>
      <c r="FAS337" s="497"/>
      <c r="FAT337" s="497"/>
      <c r="FAV337" s="309"/>
      <c r="FAW337" s="309"/>
      <c r="FAY337" s="497"/>
      <c r="FAZ337" s="540"/>
      <c r="FBA337" s="497"/>
      <c r="FBB337" s="497"/>
      <c r="FBD337" s="309"/>
      <c r="FBE337" s="309"/>
      <c r="FBG337" s="497"/>
      <c r="FBH337" s="540"/>
      <c r="FBI337" s="497"/>
      <c r="FBJ337" s="497"/>
      <c r="FBL337" s="309"/>
      <c r="FBM337" s="309"/>
      <c r="FBO337" s="497"/>
      <c r="FBP337" s="540"/>
      <c r="FBQ337" s="497"/>
      <c r="FBR337" s="497"/>
      <c r="FBT337" s="309"/>
      <c r="FBU337" s="309"/>
      <c r="FBW337" s="497"/>
      <c r="FBX337" s="540"/>
      <c r="FBY337" s="497"/>
      <c r="FBZ337" s="497"/>
      <c r="FCB337" s="309"/>
      <c r="FCC337" s="309"/>
      <c r="FCE337" s="497"/>
      <c r="FCF337" s="540"/>
      <c r="FCG337" s="497"/>
      <c r="FCH337" s="497"/>
      <c r="FCJ337" s="309"/>
      <c r="FCK337" s="309"/>
      <c r="FCM337" s="497"/>
      <c r="FCN337" s="540"/>
      <c r="FCO337" s="497"/>
      <c r="FCP337" s="497"/>
      <c r="FCR337" s="309"/>
      <c r="FCS337" s="309"/>
      <c r="FCU337" s="497"/>
      <c r="FCV337" s="540"/>
      <c r="FCW337" s="497"/>
      <c r="FCX337" s="497"/>
      <c r="FCZ337" s="309"/>
      <c r="FDA337" s="309"/>
      <c r="FDC337" s="497"/>
      <c r="FDD337" s="540"/>
      <c r="FDE337" s="497"/>
      <c r="FDF337" s="497"/>
      <c r="FDH337" s="309"/>
      <c r="FDI337" s="309"/>
      <c r="FDK337" s="497"/>
      <c r="FDL337" s="540"/>
      <c r="FDM337" s="497"/>
      <c r="FDN337" s="497"/>
      <c r="FDP337" s="309"/>
      <c r="FDQ337" s="309"/>
      <c r="FDS337" s="497"/>
      <c r="FDT337" s="540"/>
      <c r="FDU337" s="497"/>
      <c r="FDV337" s="497"/>
      <c r="FDX337" s="309"/>
      <c r="FDY337" s="309"/>
      <c r="FEA337" s="497"/>
      <c r="FEB337" s="540"/>
      <c r="FEC337" s="497"/>
      <c r="FED337" s="497"/>
      <c r="FEF337" s="309"/>
      <c r="FEG337" s="309"/>
      <c r="FEI337" s="497"/>
      <c r="FEJ337" s="540"/>
      <c r="FEK337" s="497"/>
      <c r="FEL337" s="497"/>
      <c r="FEN337" s="309"/>
      <c r="FEO337" s="309"/>
      <c r="FEQ337" s="497"/>
      <c r="FER337" s="540"/>
      <c r="FES337" s="497"/>
      <c r="FET337" s="497"/>
      <c r="FEV337" s="309"/>
      <c r="FEW337" s="309"/>
      <c r="FEY337" s="497"/>
      <c r="FEZ337" s="540"/>
      <c r="FFA337" s="497"/>
      <c r="FFB337" s="497"/>
      <c r="FFD337" s="309"/>
      <c r="FFE337" s="309"/>
      <c r="FFG337" s="497"/>
      <c r="FFH337" s="540"/>
      <c r="FFI337" s="497"/>
      <c r="FFJ337" s="497"/>
      <c r="FFL337" s="309"/>
      <c r="FFM337" s="309"/>
      <c r="FFO337" s="497"/>
      <c r="FFP337" s="540"/>
      <c r="FFQ337" s="497"/>
      <c r="FFR337" s="497"/>
      <c r="FFT337" s="309"/>
      <c r="FFU337" s="309"/>
      <c r="FFW337" s="497"/>
      <c r="FFX337" s="540"/>
      <c r="FFY337" s="497"/>
      <c r="FFZ337" s="497"/>
      <c r="FGB337" s="309"/>
      <c r="FGC337" s="309"/>
      <c r="FGE337" s="497"/>
      <c r="FGF337" s="540"/>
      <c r="FGG337" s="497"/>
      <c r="FGH337" s="497"/>
      <c r="FGJ337" s="309"/>
      <c r="FGK337" s="309"/>
      <c r="FGM337" s="497"/>
      <c r="FGN337" s="540"/>
      <c r="FGO337" s="497"/>
      <c r="FGP337" s="497"/>
      <c r="FGR337" s="309"/>
      <c r="FGS337" s="309"/>
      <c r="FGU337" s="497"/>
      <c r="FGV337" s="540"/>
      <c r="FGW337" s="497"/>
      <c r="FGX337" s="497"/>
      <c r="FGZ337" s="309"/>
      <c r="FHA337" s="309"/>
      <c r="FHC337" s="497"/>
      <c r="FHD337" s="540"/>
      <c r="FHE337" s="497"/>
      <c r="FHF337" s="497"/>
      <c r="FHH337" s="309"/>
      <c r="FHI337" s="309"/>
      <c r="FHK337" s="497"/>
      <c r="FHL337" s="540"/>
      <c r="FHM337" s="497"/>
      <c r="FHN337" s="497"/>
      <c r="FHP337" s="309"/>
      <c r="FHQ337" s="309"/>
      <c r="FHS337" s="497"/>
      <c r="FHT337" s="540"/>
      <c r="FHU337" s="497"/>
      <c r="FHV337" s="497"/>
      <c r="FHX337" s="309"/>
      <c r="FHY337" s="309"/>
      <c r="FIA337" s="497"/>
      <c r="FIB337" s="540"/>
      <c r="FIC337" s="497"/>
      <c r="FID337" s="497"/>
      <c r="FIF337" s="309"/>
      <c r="FIG337" s="309"/>
      <c r="FII337" s="497"/>
      <c r="FIJ337" s="540"/>
      <c r="FIK337" s="497"/>
      <c r="FIL337" s="497"/>
      <c r="FIN337" s="309"/>
      <c r="FIO337" s="309"/>
      <c r="FIQ337" s="497"/>
      <c r="FIR337" s="540"/>
      <c r="FIS337" s="497"/>
      <c r="FIT337" s="497"/>
      <c r="FIV337" s="309"/>
      <c r="FIW337" s="309"/>
      <c r="FIY337" s="497"/>
      <c r="FIZ337" s="540"/>
      <c r="FJA337" s="497"/>
      <c r="FJB337" s="497"/>
      <c r="FJD337" s="309"/>
      <c r="FJE337" s="309"/>
      <c r="FJG337" s="497"/>
      <c r="FJH337" s="540"/>
      <c r="FJI337" s="497"/>
      <c r="FJJ337" s="497"/>
      <c r="FJL337" s="309"/>
      <c r="FJM337" s="309"/>
      <c r="FJO337" s="497"/>
      <c r="FJP337" s="540"/>
      <c r="FJQ337" s="497"/>
      <c r="FJR337" s="497"/>
      <c r="FJT337" s="309"/>
      <c r="FJU337" s="309"/>
      <c r="FJW337" s="497"/>
      <c r="FJX337" s="540"/>
      <c r="FJY337" s="497"/>
      <c r="FJZ337" s="497"/>
      <c r="FKB337" s="309"/>
      <c r="FKC337" s="309"/>
      <c r="FKE337" s="497"/>
      <c r="FKF337" s="540"/>
      <c r="FKG337" s="497"/>
      <c r="FKH337" s="497"/>
      <c r="FKJ337" s="309"/>
      <c r="FKK337" s="309"/>
      <c r="FKM337" s="497"/>
      <c r="FKN337" s="540"/>
      <c r="FKO337" s="497"/>
      <c r="FKP337" s="497"/>
      <c r="FKR337" s="309"/>
      <c r="FKS337" s="309"/>
      <c r="FKU337" s="497"/>
      <c r="FKV337" s="540"/>
      <c r="FKW337" s="497"/>
      <c r="FKX337" s="497"/>
      <c r="FKZ337" s="309"/>
      <c r="FLA337" s="309"/>
      <c r="FLC337" s="497"/>
      <c r="FLD337" s="540"/>
      <c r="FLE337" s="497"/>
      <c r="FLF337" s="497"/>
      <c r="FLH337" s="309"/>
      <c r="FLI337" s="309"/>
      <c r="FLK337" s="497"/>
      <c r="FLL337" s="540"/>
      <c r="FLM337" s="497"/>
      <c r="FLN337" s="497"/>
      <c r="FLP337" s="309"/>
      <c r="FLQ337" s="309"/>
      <c r="FLS337" s="497"/>
      <c r="FLT337" s="540"/>
      <c r="FLU337" s="497"/>
      <c r="FLV337" s="497"/>
      <c r="FLX337" s="309"/>
      <c r="FLY337" s="309"/>
      <c r="FMA337" s="497"/>
      <c r="FMB337" s="540"/>
      <c r="FMC337" s="497"/>
      <c r="FMD337" s="497"/>
      <c r="FMF337" s="309"/>
      <c r="FMG337" s="309"/>
      <c r="FMI337" s="497"/>
      <c r="FMJ337" s="540"/>
      <c r="FMK337" s="497"/>
      <c r="FML337" s="497"/>
      <c r="FMN337" s="309"/>
      <c r="FMO337" s="309"/>
      <c r="FMQ337" s="497"/>
      <c r="FMR337" s="540"/>
      <c r="FMS337" s="497"/>
      <c r="FMT337" s="497"/>
      <c r="FMV337" s="309"/>
      <c r="FMW337" s="309"/>
      <c r="FMY337" s="497"/>
      <c r="FMZ337" s="540"/>
      <c r="FNA337" s="497"/>
      <c r="FNB337" s="497"/>
      <c r="FND337" s="309"/>
      <c r="FNE337" s="309"/>
      <c r="FNG337" s="497"/>
      <c r="FNH337" s="540"/>
      <c r="FNI337" s="497"/>
      <c r="FNJ337" s="497"/>
      <c r="FNL337" s="309"/>
      <c r="FNM337" s="309"/>
      <c r="FNO337" s="497"/>
      <c r="FNP337" s="540"/>
      <c r="FNQ337" s="497"/>
      <c r="FNR337" s="497"/>
      <c r="FNT337" s="309"/>
      <c r="FNU337" s="309"/>
      <c r="FNW337" s="497"/>
      <c r="FNX337" s="540"/>
      <c r="FNY337" s="497"/>
      <c r="FNZ337" s="497"/>
      <c r="FOB337" s="309"/>
      <c r="FOC337" s="309"/>
      <c r="FOE337" s="497"/>
      <c r="FOF337" s="540"/>
      <c r="FOG337" s="497"/>
      <c r="FOH337" s="497"/>
      <c r="FOJ337" s="309"/>
      <c r="FOK337" s="309"/>
      <c r="FOM337" s="497"/>
      <c r="FON337" s="540"/>
      <c r="FOO337" s="497"/>
      <c r="FOP337" s="497"/>
      <c r="FOR337" s="309"/>
      <c r="FOS337" s="309"/>
      <c r="FOU337" s="497"/>
      <c r="FOV337" s="540"/>
      <c r="FOW337" s="497"/>
      <c r="FOX337" s="497"/>
      <c r="FOZ337" s="309"/>
      <c r="FPA337" s="309"/>
      <c r="FPC337" s="497"/>
      <c r="FPD337" s="540"/>
      <c r="FPE337" s="497"/>
      <c r="FPF337" s="497"/>
      <c r="FPH337" s="309"/>
      <c r="FPI337" s="309"/>
      <c r="FPK337" s="497"/>
      <c r="FPL337" s="540"/>
      <c r="FPM337" s="497"/>
      <c r="FPN337" s="497"/>
      <c r="FPP337" s="309"/>
      <c r="FPQ337" s="309"/>
      <c r="FPS337" s="497"/>
      <c r="FPT337" s="540"/>
      <c r="FPU337" s="497"/>
      <c r="FPV337" s="497"/>
      <c r="FPX337" s="309"/>
      <c r="FPY337" s="309"/>
      <c r="FQA337" s="497"/>
      <c r="FQB337" s="540"/>
      <c r="FQC337" s="497"/>
      <c r="FQD337" s="497"/>
      <c r="FQF337" s="309"/>
      <c r="FQG337" s="309"/>
      <c r="FQI337" s="497"/>
      <c r="FQJ337" s="540"/>
      <c r="FQK337" s="497"/>
      <c r="FQL337" s="497"/>
      <c r="FQN337" s="309"/>
      <c r="FQO337" s="309"/>
      <c r="FQQ337" s="497"/>
      <c r="FQR337" s="540"/>
      <c r="FQS337" s="497"/>
      <c r="FQT337" s="497"/>
      <c r="FQV337" s="309"/>
      <c r="FQW337" s="309"/>
      <c r="FQY337" s="497"/>
      <c r="FQZ337" s="540"/>
      <c r="FRA337" s="497"/>
      <c r="FRB337" s="497"/>
      <c r="FRD337" s="309"/>
      <c r="FRE337" s="309"/>
      <c r="FRG337" s="497"/>
      <c r="FRH337" s="540"/>
      <c r="FRI337" s="497"/>
      <c r="FRJ337" s="497"/>
      <c r="FRL337" s="309"/>
      <c r="FRM337" s="309"/>
      <c r="FRO337" s="497"/>
      <c r="FRP337" s="540"/>
      <c r="FRQ337" s="497"/>
      <c r="FRR337" s="497"/>
      <c r="FRT337" s="309"/>
      <c r="FRU337" s="309"/>
      <c r="FRW337" s="497"/>
      <c r="FRX337" s="540"/>
      <c r="FRY337" s="497"/>
      <c r="FRZ337" s="497"/>
      <c r="FSB337" s="309"/>
      <c r="FSC337" s="309"/>
      <c r="FSE337" s="497"/>
      <c r="FSF337" s="540"/>
      <c r="FSG337" s="497"/>
      <c r="FSH337" s="497"/>
      <c r="FSJ337" s="309"/>
      <c r="FSK337" s="309"/>
      <c r="FSM337" s="497"/>
      <c r="FSN337" s="540"/>
      <c r="FSO337" s="497"/>
      <c r="FSP337" s="497"/>
      <c r="FSR337" s="309"/>
      <c r="FSS337" s="309"/>
      <c r="FSU337" s="497"/>
      <c r="FSV337" s="540"/>
      <c r="FSW337" s="497"/>
      <c r="FSX337" s="497"/>
      <c r="FSZ337" s="309"/>
      <c r="FTA337" s="309"/>
      <c r="FTC337" s="497"/>
      <c r="FTD337" s="540"/>
      <c r="FTE337" s="497"/>
      <c r="FTF337" s="497"/>
      <c r="FTH337" s="309"/>
      <c r="FTI337" s="309"/>
      <c r="FTK337" s="497"/>
      <c r="FTL337" s="540"/>
      <c r="FTM337" s="497"/>
      <c r="FTN337" s="497"/>
      <c r="FTP337" s="309"/>
      <c r="FTQ337" s="309"/>
      <c r="FTS337" s="497"/>
      <c r="FTT337" s="540"/>
      <c r="FTU337" s="497"/>
      <c r="FTV337" s="497"/>
      <c r="FTX337" s="309"/>
      <c r="FTY337" s="309"/>
      <c r="FUA337" s="497"/>
      <c r="FUB337" s="540"/>
      <c r="FUC337" s="497"/>
      <c r="FUD337" s="497"/>
      <c r="FUF337" s="309"/>
      <c r="FUG337" s="309"/>
      <c r="FUI337" s="497"/>
      <c r="FUJ337" s="540"/>
      <c r="FUK337" s="497"/>
      <c r="FUL337" s="497"/>
      <c r="FUN337" s="309"/>
      <c r="FUO337" s="309"/>
      <c r="FUQ337" s="497"/>
      <c r="FUR337" s="540"/>
      <c r="FUS337" s="497"/>
      <c r="FUT337" s="497"/>
      <c r="FUV337" s="309"/>
      <c r="FUW337" s="309"/>
      <c r="FUY337" s="497"/>
      <c r="FUZ337" s="540"/>
      <c r="FVA337" s="497"/>
      <c r="FVB337" s="497"/>
      <c r="FVD337" s="309"/>
      <c r="FVE337" s="309"/>
      <c r="FVG337" s="497"/>
      <c r="FVH337" s="540"/>
      <c r="FVI337" s="497"/>
      <c r="FVJ337" s="497"/>
      <c r="FVL337" s="309"/>
      <c r="FVM337" s="309"/>
      <c r="FVO337" s="497"/>
      <c r="FVP337" s="540"/>
      <c r="FVQ337" s="497"/>
      <c r="FVR337" s="497"/>
      <c r="FVT337" s="309"/>
      <c r="FVU337" s="309"/>
      <c r="FVW337" s="497"/>
      <c r="FVX337" s="540"/>
      <c r="FVY337" s="497"/>
      <c r="FVZ337" s="497"/>
      <c r="FWB337" s="309"/>
      <c r="FWC337" s="309"/>
      <c r="FWE337" s="497"/>
      <c r="FWF337" s="540"/>
      <c r="FWG337" s="497"/>
      <c r="FWH337" s="497"/>
      <c r="FWJ337" s="309"/>
      <c r="FWK337" s="309"/>
      <c r="FWM337" s="497"/>
      <c r="FWN337" s="540"/>
      <c r="FWO337" s="497"/>
      <c r="FWP337" s="497"/>
      <c r="FWR337" s="309"/>
      <c r="FWS337" s="309"/>
      <c r="FWU337" s="497"/>
      <c r="FWV337" s="540"/>
      <c r="FWW337" s="497"/>
      <c r="FWX337" s="497"/>
      <c r="FWZ337" s="309"/>
      <c r="FXA337" s="309"/>
      <c r="FXC337" s="497"/>
      <c r="FXD337" s="540"/>
      <c r="FXE337" s="497"/>
      <c r="FXF337" s="497"/>
      <c r="FXH337" s="309"/>
      <c r="FXI337" s="309"/>
      <c r="FXK337" s="497"/>
      <c r="FXL337" s="540"/>
      <c r="FXM337" s="497"/>
      <c r="FXN337" s="497"/>
      <c r="FXP337" s="309"/>
      <c r="FXQ337" s="309"/>
      <c r="FXS337" s="497"/>
      <c r="FXT337" s="540"/>
      <c r="FXU337" s="497"/>
      <c r="FXV337" s="497"/>
      <c r="FXX337" s="309"/>
      <c r="FXY337" s="309"/>
      <c r="FYA337" s="497"/>
      <c r="FYB337" s="540"/>
      <c r="FYC337" s="497"/>
      <c r="FYD337" s="497"/>
      <c r="FYF337" s="309"/>
      <c r="FYG337" s="309"/>
      <c r="FYI337" s="497"/>
      <c r="FYJ337" s="540"/>
      <c r="FYK337" s="497"/>
      <c r="FYL337" s="497"/>
      <c r="FYN337" s="309"/>
      <c r="FYO337" s="309"/>
      <c r="FYQ337" s="497"/>
      <c r="FYR337" s="540"/>
      <c r="FYS337" s="497"/>
      <c r="FYT337" s="497"/>
      <c r="FYV337" s="309"/>
      <c r="FYW337" s="309"/>
      <c r="FYY337" s="497"/>
      <c r="FYZ337" s="540"/>
      <c r="FZA337" s="497"/>
      <c r="FZB337" s="497"/>
      <c r="FZD337" s="309"/>
      <c r="FZE337" s="309"/>
      <c r="FZG337" s="497"/>
      <c r="FZH337" s="540"/>
      <c r="FZI337" s="497"/>
      <c r="FZJ337" s="497"/>
      <c r="FZL337" s="309"/>
      <c r="FZM337" s="309"/>
      <c r="FZO337" s="497"/>
      <c r="FZP337" s="540"/>
      <c r="FZQ337" s="497"/>
      <c r="FZR337" s="497"/>
      <c r="FZT337" s="309"/>
      <c r="FZU337" s="309"/>
      <c r="FZW337" s="497"/>
      <c r="FZX337" s="540"/>
      <c r="FZY337" s="497"/>
      <c r="FZZ337" s="497"/>
      <c r="GAB337" s="309"/>
      <c r="GAC337" s="309"/>
      <c r="GAE337" s="497"/>
      <c r="GAF337" s="540"/>
      <c r="GAG337" s="497"/>
      <c r="GAH337" s="497"/>
      <c r="GAJ337" s="309"/>
      <c r="GAK337" s="309"/>
      <c r="GAM337" s="497"/>
      <c r="GAN337" s="540"/>
      <c r="GAO337" s="497"/>
      <c r="GAP337" s="497"/>
      <c r="GAR337" s="309"/>
      <c r="GAS337" s="309"/>
      <c r="GAU337" s="497"/>
      <c r="GAV337" s="540"/>
      <c r="GAW337" s="497"/>
      <c r="GAX337" s="497"/>
      <c r="GAZ337" s="309"/>
      <c r="GBA337" s="309"/>
      <c r="GBC337" s="497"/>
      <c r="GBD337" s="540"/>
      <c r="GBE337" s="497"/>
      <c r="GBF337" s="497"/>
      <c r="GBH337" s="309"/>
      <c r="GBI337" s="309"/>
      <c r="GBK337" s="497"/>
      <c r="GBL337" s="540"/>
      <c r="GBM337" s="497"/>
      <c r="GBN337" s="497"/>
      <c r="GBP337" s="309"/>
      <c r="GBQ337" s="309"/>
      <c r="GBS337" s="497"/>
      <c r="GBT337" s="540"/>
      <c r="GBU337" s="497"/>
      <c r="GBV337" s="497"/>
      <c r="GBX337" s="309"/>
      <c r="GBY337" s="309"/>
      <c r="GCA337" s="497"/>
      <c r="GCB337" s="540"/>
      <c r="GCC337" s="497"/>
      <c r="GCD337" s="497"/>
      <c r="GCF337" s="309"/>
      <c r="GCG337" s="309"/>
      <c r="GCI337" s="497"/>
      <c r="GCJ337" s="540"/>
      <c r="GCK337" s="497"/>
      <c r="GCL337" s="497"/>
      <c r="GCN337" s="309"/>
      <c r="GCO337" s="309"/>
      <c r="GCQ337" s="497"/>
      <c r="GCR337" s="540"/>
      <c r="GCS337" s="497"/>
      <c r="GCT337" s="497"/>
      <c r="GCV337" s="309"/>
      <c r="GCW337" s="309"/>
      <c r="GCY337" s="497"/>
      <c r="GCZ337" s="540"/>
      <c r="GDA337" s="497"/>
      <c r="GDB337" s="497"/>
      <c r="GDD337" s="309"/>
      <c r="GDE337" s="309"/>
      <c r="GDG337" s="497"/>
      <c r="GDH337" s="540"/>
      <c r="GDI337" s="497"/>
      <c r="GDJ337" s="497"/>
      <c r="GDL337" s="309"/>
      <c r="GDM337" s="309"/>
      <c r="GDO337" s="497"/>
      <c r="GDP337" s="540"/>
      <c r="GDQ337" s="497"/>
      <c r="GDR337" s="497"/>
      <c r="GDT337" s="309"/>
      <c r="GDU337" s="309"/>
      <c r="GDW337" s="497"/>
      <c r="GDX337" s="540"/>
      <c r="GDY337" s="497"/>
      <c r="GDZ337" s="497"/>
      <c r="GEB337" s="309"/>
      <c r="GEC337" s="309"/>
      <c r="GEE337" s="497"/>
      <c r="GEF337" s="540"/>
      <c r="GEG337" s="497"/>
      <c r="GEH337" s="497"/>
      <c r="GEJ337" s="309"/>
      <c r="GEK337" s="309"/>
      <c r="GEM337" s="497"/>
      <c r="GEN337" s="540"/>
      <c r="GEO337" s="497"/>
      <c r="GEP337" s="497"/>
      <c r="GER337" s="309"/>
      <c r="GES337" s="309"/>
      <c r="GEU337" s="497"/>
      <c r="GEV337" s="540"/>
      <c r="GEW337" s="497"/>
      <c r="GEX337" s="497"/>
      <c r="GEZ337" s="309"/>
      <c r="GFA337" s="309"/>
      <c r="GFC337" s="497"/>
      <c r="GFD337" s="540"/>
      <c r="GFE337" s="497"/>
      <c r="GFF337" s="497"/>
      <c r="GFH337" s="309"/>
      <c r="GFI337" s="309"/>
      <c r="GFK337" s="497"/>
      <c r="GFL337" s="540"/>
      <c r="GFM337" s="497"/>
      <c r="GFN337" s="497"/>
      <c r="GFP337" s="309"/>
      <c r="GFQ337" s="309"/>
      <c r="GFS337" s="497"/>
      <c r="GFT337" s="540"/>
      <c r="GFU337" s="497"/>
      <c r="GFV337" s="497"/>
      <c r="GFX337" s="309"/>
      <c r="GFY337" s="309"/>
      <c r="GGA337" s="497"/>
      <c r="GGB337" s="540"/>
      <c r="GGC337" s="497"/>
      <c r="GGD337" s="497"/>
      <c r="GGF337" s="309"/>
      <c r="GGG337" s="309"/>
      <c r="GGI337" s="497"/>
      <c r="GGJ337" s="540"/>
      <c r="GGK337" s="497"/>
      <c r="GGL337" s="497"/>
      <c r="GGN337" s="309"/>
      <c r="GGO337" s="309"/>
      <c r="GGQ337" s="497"/>
      <c r="GGR337" s="540"/>
      <c r="GGS337" s="497"/>
      <c r="GGT337" s="497"/>
      <c r="GGV337" s="309"/>
      <c r="GGW337" s="309"/>
      <c r="GGY337" s="497"/>
      <c r="GGZ337" s="540"/>
      <c r="GHA337" s="497"/>
      <c r="GHB337" s="497"/>
      <c r="GHD337" s="309"/>
      <c r="GHE337" s="309"/>
      <c r="GHG337" s="497"/>
      <c r="GHH337" s="540"/>
      <c r="GHI337" s="497"/>
      <c r="GHJ337" s="497"/>
      <c r="GHL337" s="309"/>
      <c r="GHM337" s="309"/>
      <c r="GHO337" s="497"/>
      <c r="GHP337" s="540"/>
      <c r="GHQ337" s="497"/>
      <c r="GHR337" s="497"/>
      <c r="GHT337" s="309"/>
      <c r="GHU337" s="309"/>
      <c r="GHW337" s="497"/>
      <c r="GHX337" s="540"/>
      <c r="GHY337" s="497"/>
      <c r="GHZ337" s="497"/>
      <c r="GIB337" s="309"/>
      <c r="GIC337" s="309"/>
      <c r="GIE337" s="497"/>
      <c r="GIF337" s="540"/>
      <c r="GIG337" s="497"/>
      <c r="GIH337" s="497"/>
      <c r="GIJ337" s="309"/>
      <c r="GIK337" s="309"/>
      <c r="GIM337" s="497"/>
      <c r="GIN337" s="540"/>
      <c r="GIO337" s="497"/>
      <c r="GIP337" s="497"/>
      <c r="GIR337" s="309"/>
      <c r="GIS337" s="309"/>
      <c r="GIU337" s="497"/>
      <c r="GIV337" s="540"/>
      <c r="GIW337" s="497"/>
      <c r="GIX337" s="497"/>
      <c r="GIZ337" s="309"/>
      <c r="GJA337" s="309"/>
      <c r="GJC337" s="497"/>
      <c r="GJD337" s="540"/>
      <c r="GJE337" s="497"/>
      <c r="GJF337" s="497"/>
      <c r="GJH337" s="309"/>
      <c r="GJI337" s="309"/>
      <c r="GJK337" s="497"/>
      <c r="GJL337" s="540"/>
      <c r="GJM337" s="497"/>
      <c r="GJN337" s="497"/>
      <c r="GJP337" s="309"/>
      <c r="GJQ337" s="309"/>
      <c r="GJS337" s="497"/>
      <c r="GJT337" s="540"/>
      <c r="GJU337" s="497"/>
      <c r="GJV337" s="497"/>
      <c r="GJX337" s="309"/>
      <c r="GJY337" s="309"/>
      <c r="GKA337" s="497"/>
      <c r="GKB337" s="540"/>
      <c r="GKC337" s="497"/>
      <c r="GKD337" s="497"/>
      <c r="GKF337" s="309"/>
      <c r="GKG337" s="309"/>
      <c r="GKI337" s="497"/>
      <c r="GKJ337" s="540"/>
      <c r="GKK337" s="497"/>
      <c r="GKL337" s="497"/>
      <c r="GKN337" s="309"/>
      <c r="GKO337" s="309"/>
      <c r="GKQ337" s="497"/>
      <c r="GKR337" s="540"/>
      <c r="GKS337" s="497"/>
      <c r="GKT337" s="497"/>
      <c r="GKV337" s="309"/>
      <c r="GKW337" s="309"/>
      <c r="GKY337" s="497"/>
      <c r="GKZ337" s="540"/>
      <c r="GLA337" s="497"/>
      <c r="GLB337" s="497"/>
      <c r="GLD337" s="309"/>
      <c r="GLE337" s="309"/>
      <c r="GLG337" s="497"/>
      <c r="GLH337" s="540"/>
      <c r="GLI337" s="497"/>
      <c r="GLJ337" s="497"/>
      <c r="GLL337" s="309"/>
      <c r="GLM337" s="309"/>
      <c r="GLO337" s="497"/>
      <c r="GLP337" s="540"/>
      <c r="GLQ337" s="497"/>
      <c r="GLR337" s="497"/>
      <c r="GLT337" s="309"/>
      <c r="GLU337" s="309"/>
      <c r="GLW337" s="497"/>
      <c r="GLX337" s="540"/>
      <c r="GLY337" s="497"/>
      <c r="GLZ337" s="497"/>
      <c r="GMB337" s="309"/>
      <c r="GMC337" s="309"/>
      <c r="GME337" s="497"/>
      <c r="GMF337" s="540"/>
      <c r="GMG337" s="497"/>
      <c r="GMH337" s="497"/>
      <c r="GMJ337" s="309"/>
      <c r="GMK337" s="309"/>
      <c r="GMM337" s="497"/>
      <c r="GMN337" s="540"/>
      <c r="GMO337" s="497"/>
      <c r="GMP337" s="497"/>
      <c r="GMR337" s="309"/>
      <c r="GMS337" s="309"/>
      <c r="GMU337" s="497"/>
      <c r="GMV337" s="540"/>
      <c r="GMW337" s="497"/>
      <c r="GMX337" s="497"/>
      <c r="GMZ337" s="309"/>
      <c r="GNA337" s="309"/>
      <c r="GNC337" s="497"/>
      <c r="GND337" s="540"/>
      <c r="GNE337" s="497"/>
      <c r="GNF337" s="497"/>
      <c r="GNH337" s="309"/>
      <c r="GNI337" s="309"/>
      <c r="GNK337" s="497"/>
      <c r="GNL337" s="540"/>
      <c r="GNM337" s="497"/>
      <c r="GNN337" s="497"/>
      <c r="GNP337" s="309"/>
      <c r="GNQ337" s="309"/>
      <c r="GNS337" s="497"/>
      <c r="GNT337" s="540"/>
      <c r="GNU337" s="497"/>
      <c r="GNV337" s="497"/>
      <c r="GNX337" s="309"/>
      <c r="GNY337" s="309"/>
      <c r="GOA337" s="497"/>
      <c r="GOB337" s="540"/>
      <c r="GOC337" s="497"/>
      <c r="GOD337" s="497"/>
      <c r="GOF337" s="309"/>
      <c r="GOG337" s="309"/>
      <c r="GOI337" s="497"/>
      <c r="GOJ337" s="540"/>
      <c r="GOK337" s="497"/>
      <c r="GOL337" s="497"/>
      <c r="GON337" s="309"/>
      <c r="GOO337" s="309"/>
      <c r="GOQ337" s="497"/>
      <c r="GOR337" s="540"/>
      <c r="GOS337" s="497"/>
      <c r="GOT337" s="497"/>
      <c r="GOV337" s="309"/>
      <c r="GOW337" s="309"/>
      <c r="GOY337" s="497"/>
      <c r="GOZ337" s="540"/>
      <c r="GPA337" s="497"/>
      <c r="GPB337" s="497"/>
      <c r="GPD337" s="309"/>
      <c r="GPE337" s="309"/>
      <c r="GPG337" s="497"/>
      <c r="GPH337" s="540"/>
      <c r="GPI337" s="497"/>
      <c r="GPJ337" s="497"/>
      <c r="GPL337" s="309"/>
      <c r="GPM337" s="309"/>
      <c r="GPO337" s="497"/>
      <c r="GPP337" s="540"/>
      <c r="GPQ337" s="497"/>
      <c r="GPR337" s="497"/>
      <c r="GPT337" s="309"/>
      <c r="GPU337" s="309"/>
      <c r="GPW337" s="497"/>
      <c r="GPX337" s="540"/>
      <c r="GPY337" s="497"/>
      <c r="GPZ337" s="497"/>
      <c r="GQB337" s="309"/>
      <c r="GQC337" s="309"/>
      <c r="GQE337" s="497"/>
      <c r="GQF337" s="540"/>
      <c r="GQG337" s="497"/>
      <c r="GQH337" s="497"/>
      <c r="GQJ337" s="309"/>
      <c r="GQK337" s="309"/>
      <c r="GQM337" s="497"/>
      <c r="GQN337" s="540"/>
      <c r="GQO337" s="497"/>
      <c r="GQP337" s="497"/>
      <c r="GQR337" s="309"/>
      <c r="GQS337" s="309"/>
      <c r="GQU337" s="497"/>
      <c r="GQV337" s="540"/>
      <c r="GQW337" s="497"/>
      <c r="GQX337" s="497"/>
      <c r="GQZ337" s="309"/>
      <c r="GRA337" s="309"/>
      <c r="GRC337" s="497"/>
      <c r="GRD337" s="540"/>
      <c r="GRE337" s="497"/>
      <c r="GRF337" s="497"/>
      <c r="GRH337" s="309"/>
      <c r="GRI337" s="309"/>
      <c r="GRK337" s="497"/>
      <c r="GRL337" s="540"/>
      <c r="GRM337" s="497"/>
      <c r="GRN337" s="497"/>
      <c r="GRP337" s="309"/>
      <c r="GRQ337" s="309"/>
      <c r="GRS337" s="497"/>
      <c r="GRT337" s="540"/>
      <c r="GRU337" s="497"/>
      <c r="GRV337" s="497"/>
      <c r="GRX337" s="309"/>
      <c r="GRY337" s="309"/>
      <c r="GSA337" s="497"/>
      <c r="GSB337" s="540"/>
      <c r="GSC337" s="497"/>
      <c r="GSD337" s="497"/>
      <c r="GSF337" s="309"/>
      <c r="GSG337" s="309"/>
      <c r="GSI337" s="497"/>
      <c r="GSJ337" s="540"/>
      <c r="GSK337" s="497"/>
      <c r="GSL337" s="497"/>
      <c r="GSN337" s="309"/>
      <c r="GSO337" s="309"/>
      <c r="GSQ337" s="497"/>
      <c r="GSR337" s="540"/>
      <c r="GSS337" s="497"/>
      <c r="GST337" s="497"/>
      <c r="GSV337" s="309"/>
      <c r="GSW337" s="309"/>
      <c r="GSY337" s="497"/>
      <c r="GSZ337" s="540"/>
      <c r="GTA337" s="497"/>
      <c r="GTB337" s="497"/>
      <c r="GTD337" s="309"/>
      <c r="GTE337" s="309"/>
      <c r="GTG337" s="497"/>
      <c r="GTH337" s="540"/>
      <c r="GTI337" s="497"/>
      <c r="GTJ337" s="497"/>
      <c r="GTL337" s="309"/>
      <c r="GTM337" s="309"/>
      <c r="GTO337" s="497"/>
      <c r="GTP337" s="540"/>
      <c r="GTQ337" s="497"/>
      <c r="GTR337" s="497"/>
      <c r="GTT337" s="309"/>
      <c r="GTU337" s="309"/>
      <c r="GTW337" s="497"/>
      <c r="GTX337" s="540"/>
      <c r="GTY337" s="497"/>
      <c r="GTZ337" s="497"/>
      <c r="GUB337" s="309"/>
      <c r="GUC337" s="309"/>
      <c r="GUE337" s="497"/>
      <c r="GUF337" s="540"/>
      <c r="GUG337" s="497"/>
      <c r="GUH337" s="497"/>
      <c r="GUJ337" s="309"/>
      <c r="GUK337" s="309"/>
      <c r="GUM337" s="497"/>
      <c r="GUN337" s="540"/>
      <c r="GUO337" s="497"/>
      <c r="GUP337" s="497"/>
      <c r="GUR337" s="309"/>
      <c r="GUS337" s="309"/>
      <c r="GUU337" s="497"/>
      <c r="GUV337" s="540"/>
      <c r="GUW337" s="497"/>
      <c r="GUX337" s="497"/>
      <c r="GUZ337" s="309"/>
      <c r="GVA337" s="309"/>
      <c r="GVC337" s="497"/>
      <c r="GVD337" s="540"/>
      <c r="GVE337" s="497"/>
      <c r="GVF337" s="497"/>
      <c r="GVH337" s="309"/>
      <c r="GVI337" s="309"/>
      <c r="GVK337" s="497"/>
      <c r="GVL337" s="540"/>
      <c r="GVM337" s="497"/>
      <c r="GVN337" s="497"/>
      <c r="GVP337" s="309"/>
      <c r="GVQ337" s="309"/>
      <c r="GVS337" s="497"/>
      <c r="GVT337" s="540"/>
      <c r="GVU337" s="497"/>
      <c r="GVV337" s="497"/>
      <c r="GVX337" s="309"/>
      <c r="GVY337" s="309"/>
      <c r="GWA337" s="497"/>
      <c r="GWB337" s="540"/>
      <c r="GWC337" s="497"/>
      <c r="GWD337" s="497"/>
      <c r="GWF337" s="309"/>
      <c r="GWG337" s="309"/>
      <c r="GWI337" s="497"/>
      <c r="GWJ337" s="540"/>
      <c r="GWK337" s="497"/>
      <c r="GWL337" s="497"/>
      <c r="GWN337" s="309"/>
      <c r="GWO337" s="309"/>
      <c r="GWQ337" s="497"/>
      <c r="GWR337" s="540"/>
      <c r="GWS337" s="497"/>
      <c r="GWT337" s="497"/>
      <c r="GWV337" s="309"/>
      <c r="GWW337" s="309"/>
      <c r="GWY337" s="497"/>
      <c r="GWZ337" s="540"/>
      <c r="GXA337" s="497"/>
      <c r="GXB337" s="497"/>
      <c r="GXD337" s="309"/>
      <c r="GXE337" s="309"/>
      <c r="GXG337" s="497"/>
      <c r="GXH337" s="540"/>
      <c r="GXI337" s="497"/>
      <c r="GXJ337" s="497"/>
      <c r="GXL337" s="309"/>
      <c r="GXM337" s="309"/>
      <c r="GXO337" s="497"/>
      <c r="GXP337" s="540"/>
      <c r="GXQ337" s="497"/>
      <c r="GXR337" s="497"/>
      <c r="GXT337" s="309"/>
      <c r="GXU337" s="309"/>
      <c r="GXW337" s="497"/>
      <c r="GXX337" s="540"/>
      <c r="GXY337" s="497"/>
      <c r="GXZ337" s="497"/>
      <c r="GYB337" s="309"/>
      <c r="GYC337" s="309"/>
      <c r="GYE337" s="497"/>
      <c r="GYF337" s="540"/>
      <c r="GYG337" s="497"/>
      <c r="GYH337" s="497"/>
      <c r="GYJ337" s="309"/>
      <c r="GYK337" s="309"/>
      <c r="GYM337" s="497"/>
      <c r="GYN337" s="540"/>
      <c r="GYO337" s="497"/>
      <c r="GYP337" s="497"/>
      <c r="GYR337" s="309"/>
      <c r="GYS337" s="309"/>
      <c r="GYU337" s="497"/>
      <c r="GYV337" s="540"/>
      <c r="GYW337" s="497"/>
      <c r="GYX337" s="497"/>
      <c r="GYZ337" s="309"/>
      <c r="GZA337" s="309"/>
      <c r="GZC337" s="497"/>
      <c r="GZD337" s="540"/>
      <c r="GZE337" s="497"/>
      <c r="GZF337" s="497"/>
      <c r="GZH337" s="309"/>
      <c r="GZI337" s="309"/>
      <c r="GZK337" s="497"/>
      <c r="GZL337" s="540"/>
      <c r="GZM337" s="497"/>
      <c r="GZN337" s="497"/>
      <c r="GZP337" s="309"/>
      <c r="GZQ337" s="309"/>
      <c r="GZS337" s="497"/>
      <c r="GZT337" s="540"/>
      <c r="GZU337" s="497"/>
      <c r="GZV337" s="497"/>
      <c r="GZX337" s="309"/>
      <c r="GZY337" s="309"/>
      <c r="HAA337" s="497"/>
      <c r="HAB337" s="540"/>
      <c r="HAC337" s="497"/>
      <c r="HAD337" s="497"/>
      <c r="HAF337" s="309"/>
      <c r="HAG337" s="309"/>
      <c r="HAI337" s="497"/>
      <c r="HAJ337" s="540"/>
      <c r="HAK337" s="497"/>
      <c r="HAL337" s="497"/>
      <c r="HAN337" s="309"/>
      <c r="HAO337" s="309"/>
      <c r="HAQ337" s="497"/>
      <c r="HAR337" s="540"/>
      <c r="HAS337" s="497"/>
      <c r="HAT337" s="497"/>
      <c r="HAV337" s="309"/>
      <c r="HAW337" s="309"/>
      <c r="HAY337" s="497"/>
      <c r="HAZ337" s="540"/>
      <c r="HBA337" s="497"/>
      <c r="HBB337" s="497"/>
      <c r="HBD337" s="309"/>
      <c r="HBE337" s="309"/>
      <c r="HBG337" s="497"/>
      <c r="HBH337" s="540"/>
      <c r="HBI337" s="497"/>
      <c r="HBJ337" s="497"/>
      <c r="HBL337" s="309"/>
      <c r="HBM337" s="309"/>
      <c r="HBO337" s="497"/>
      <c r="HBP337" s="540"/>
      <c r="HBQ337" s="497"/>
      <c r="HBR337" s="497"/>
      <c r="HBT337" s="309"/>
      <c r="HBU337" s="309"/>
      <c r="HBW337" s="497"/>
      <c r="HBX337" s="540"/>
      <c r="HBY337" s="497"/>
      <c r="HBZ337" s="497"/>
      <c r="HCB337" s="309"/>
      <c r="HCC337" s="309"/>
      <c r="HCE337" s="497"/>
      <c r="HCF337" s="540"/>
      <c r="HCG337" s="497"/>
      <c r="HCH337" s="497"/>
      <c r="HCJ337" s="309"/>
      <c r="HCK337" s="309"/>
      <c r="HCM337" s="497"/>
      <c r="HCN337" s="540"/>
      <c r="HCO337" s="497"/>
      <c r="HCP337" s="497"/>
      <c r="HCR337" s="309"/>
      <c r="HCS337" s="309"/>
      <c r="HCU337" s="497"/>
      <c r="HCV337" s="540"/>
      <c r="HCW337" s="497"/>
      <c r="HCX337" s="497"/>
      <c r="HCZ337" s="309"/>
      <c r="HDA337" s="309"/>
      <c r="HDC337" s="497"/>
      <c r="HDD337" s="540"/>
      <c r="HDE337" s="497"/>
      <c r="HDF337" s="497"/>
      <c r="HDH337" s="309"/>
      <c r="HDI337" s="309"/>
      <c r="HDK337" s="497"/>
      <c r="HDL337" s="540"/>
      <c r="HDM337" s="497"/>
      <c r="HDN337" s="497"/>
      <c r="HDP337" s="309"/>
      <c r="HDQ337" s="309"/>
      <c r="HDS337" s="497"/>
      <c r="HDT337" s="540"/>
      <c r="HDU337" s="497"/>
      <c r="HDV337" s="497"/>
      <c r="HDX337" s="309"/>
      <c r="HDY337" s="309"/>
      <c r="HEA337" s="497"/>
      <c r="HEB337" s="540"/>
      <c r="HEC337" s="497"/>
      <c r="HED337" s="497"/>
      <c r="HEF337" s="309"/>
      <c r="HEG337" s="309"/>
      <c r="HEI337" s="497"/>
      <c r="HEJ337" s="540"/>
      <c r="HEK337" s="497"/>
      <c r="HEL337" s="497"/>
      <c r="HEN337" s="309"/>
      <c r="HEO337" s="309"/>
      <c r="HEQ337" s="497"/>
      <c r="HER337" s="540"/>
      <c r="HES337" s="497"/>
      <c r="HET337" s="497"/>
      <c r="HEV337" s="309"/>
      <c r="HEW337" s="309"/>
      <c r="HEY337" s="497"/>
      <c r="HEZ337" s="540"/>
      <c r="HFA337" s="497"/>
      <c r="HFB337" s="497"/>
      <c r="HFD337" s="309"/>
      <c r="HFE337" s="309"/>
      <c r="HFG337" s="497"/>
      <c r="HFH337" s="540"/>
      <c r="HFI337" s="497"/>
      <c r="HFJ337" s="497"/>
      <c r="HFL337" s="309"/>
      <c r="HFM337" s="309"/>
      <c r="HFO337" s="497"/>
      <c r="HFP337" s="540"/>
      <c r="HFQ337" s="497"/>
      <c r="HFR337" s="497"/>
      <c r="HFT337" s="309"/>
      <c r="HFU337" s="309"/>
      <c r="HFW337" s="497"/>
      <c r="HFX337" s="540"/>
      <c r="HFY337" s="497"/>
      <c r="HFZ337" s="497"/>
      <c r="HGB337" s="309"/>
      <c r="HGC337" s="309"/>
      <c r="HGE337" s="497"/>
      <c r="HGF337" s="540"/>
      <c r="HGG337" s="497"/>
      <c r="HGH337" s="497"/>
      <c r="HGJ337" s="309"/>
      <c r="HGK337" s="309"/>
      <c r="HGM337" s="497"/>
      <c r="HGN337" s="540"/>
      <c r="HGO337" s="497"/>
      <c r="HGP337" s="497"/>
      <c r="HGR337" s="309"/>
      <c r="HGS337" s="309"/>
      <c r="HGU337" s="497"/>
      <c r="HGV337" s="540"/>
      <c r="HGW337" s="497"/>
      <c r="HGX337" s="497"/>
      <c r="HGZ337" s="309"/>
      <c r="HHA337" s="309"/>
      <c r="HHC337" s="497"/>
      <c r="HHD337" s="540"/>
      <c r="HHE337" s="497"/>
      <c r="HHF337" s="497"/>
      <c r="HHH337" s="309"/>
      <c r="HHI337" s="309"/>
      <c r="HHK337" s="497"/>
      <c r="HHL337" s="540"/>
      <c r="HHM337" s="497"/>
      <c r="HHN337" s="497"/>
      <c r="HHP337" s="309"/>
      <c r="HHQ337" s="309"/>
      <c r="HHS337" s="497"/>
      <c r="HHT337" s="540"/>
      <c r="HHU337" s="497"/>
      <c r="HHV337" s="497"/>
      <c r="HHX337" s="309"/>
      <c r="HHY337" s="309"/>
      <c r="HIA337" s="497"/>
      <c r="HIB337" s="540"/>
      <c r="HIC337" s="497"/>
      <c r="HID337" s="497"/>
      <c r="HIF337" s="309"/>
      <c r="HIG337" s="309"/>
      <c r="HII337" s="497"/>
      <c r="HIJ337" s="540"/>
      <c r="HIK337" s="497"/>
      <c r="HIL337" s="497"/>
      <c r="HIN337" s="309"/>
      <c r="HIO337" s="309"/>
      <c r="HIQ337" s="497"/>
      <c r="HIR337" s="540"/>
      <c r="HIS337" s="497"/>
      <c r="HIT337" s="497"/>
      <c r="HIV337" s="309"/>
      <c r="HIW337" s="309"/>
      <c r="HIY337" s="497"/>
      <c r="HIZ337" s="540"/>
      <c r="HJA337" s="497"/>
      <c r="HJB337" s="497"/>
      <c r="HJD337" s="309"/>
      <c r="HJE337" s="309"/>
      <c r="HJG337" s="497"/>
      <c r="HJH337" s="540"/>
      <c r="HJI337" s="497"/>
      <c r="HJJ337" s="497"/>
      <c r="HJL337" s="309"/>
      <c r="HJM337" s="309"/>
      <c r="HJO337" s="497"/>
      <c r="HJP337" s="540"/>
      <c r="HJQ337" s="497"/>
      <c r="HJR337" s="497"/>
      <c r="HJT337" s="309"/>
      <c r="HJU337" s="309"/>
      <c r="HJW337" s="497"/>
      <c r="HJX337" s="540"/>
      <c r="HJY337" s="497"/>
      <c r="HJZ337" s="497"/>
      <c r="HKB337" s="309"/>
      <c r="HKC337" s="309"/>
      <c r="HKE337" s="497"/>
      <c r="HKF337" s="540"/>
      <c r="HKG337" s="497"/>
      <c r="HKH337" s="497"/>
      <c r="HKJ337" s="309"/>
      <c r="HKK337" s="309"/>
      <c r="HKM337" s="497"/>
      <c r="HKN337" s="540"/>
      <c r="HKO337" s="497"/>
      <c r="HKP337" s="497"/>
      <c r="HKR337" s="309"/>
      <c r="HKS337" s="309"/>
      <c r="HKU337" s="497"/>
      <c r="HKV337" s="540"/>
      <c r="HKW337" s="497"/>
      <c r="HKX337" s="497"/>
      <c r="HKZ337" s="309"/>
      <c r="HLA337" s="309"/>
      <c r="HLC337" s="497"/>
      <c r="HLD337" s="540"/>
      <c r="HLE337" s="497"/>
      <c r="HLF337" s="497"/>
      <c r="HLH337" s="309"/>
      <c r="HLI337" s="309"/>
      <c r="HLK337" s="497"/>
      <c r="HLL337" s="540"/>
      <c r="HLM337" s="497"/>
      <c r="HLN337" s="497"/>
      <c r="HLP337" s="309"/>
      <c r="HLQ337" s="309"/>
      <c r="HLS337" s="497"/>
      <c r="HLT337" s="540"/>
      <c r="HLU337" s="497"/>
      <c r="HLV337" s="497"/>
      <c r="HLX337" s="309"/>
      <c r="HLY337" s="309"/>
      <c r="HMA337" s="497"/>
      <c r="HMB337" s="540"/>
      <c r="HMC337" s="497"/>
      <c r="HMD337" s="497"/>
      <c r="HMF337" s="309"/>
      <c r="HMG337" s="309"/>
      <c r="HMI337" s="497"/>
      <c r="HMJ337" s="540"/>
      <c r="HMK337" s="497"/>
      <c r="HML337" s="497"/>
      <c r="HMN337" s="309"/>
      <c r="HMO337" s="309"/>
      <c r="HMQ337" s="497"/>
      <c r="HMR337" s="540"/>
      <c r="HMS337" s="497"/>
      <c r="HMT337" s="497"/>
      <c r="HMV337" s="309"/>
      <c r="HMW337" s="309"/>
      <c r="HMY337" s="497"/>
      <c r="HMZ337" s="540"/>
      <c r="HNA337" s="497"/>
      <c r="HNB337" s="497"/>
      <c r="HND337" s="309"/>
      <c r="HNE337" s="309"/>
      <c r="HNG337" s="497"/>
      <c r="HNH337" s="540"/>
      <c r="HNI337" s="497"/>
      <c r="HNJ337" s="497"/>
      <c r="HNL337" s="309"/>
      <c r="HNM337" s="309"/>
      <c r="HNO337" s="497"/>
      <c r="HNP337" s="540"/>
      <c r="HNQ337" s="497"/>
      <c r="HNR337" s="497"/>
      <c r="HNT337" s="309"/>
      <c r="HNU337" s="309"/>
      <c r="HNW337" s="497"/>
      <c r="HNX337" s="540"/>
      <c r="HNY337" s="497"/>
      <c r="HNZ337" s="497"/>
      <c r="HOB337" s="309"/>
      <c r="HOC337" s="309"/>
      <c r="HOE337" s="497"/>
      <c r="HOF337" s="540"/>
      <c r="HOG337" s="497"/>
      <c r="HOH337" s="497"/>
      <c r="HOJ337" s="309"/>
      <c r="HOK337" s="309"/>
      <c r="HOM337" s="497"/>
      <c r="HON337" s="540"/>
      <c r="HOO337" s="497"/>
      <c r="HOP337" s="497"/>
      <c r="HOR337" s="309"/>
      <c r="HOS337" s="309"/>
      <c r="HOU337" s="497"/>
      <c r="HOV337" s="540"/>
      <c r="HOW337" s="497"/>
      <c r="HOX337" s="497"/>
      <c r="HOZ337" s="309"/>
      <c r="HPA337" s="309"/>
      <c r="HPC337" s="497"/>
      <c r="HPD337" s="540"/>
      <c r="HPE337" s="497"/>
      <c r="HPF337" s="497"/>
      <c r="HPH337" s="309"/>
      <c r="HPI337" s="309"/>
      <c r="HPK337" s="497"/>
      <c r="HPL337" s="540"/>
      <c r="HPM337" s="497"/>
      <c r="HPN337" s="497"/>
      <c r="HPP337" s="309"/>
      <c r="HPQ337" s="309"/>
      <c r="HPS337" s="497"/>
      <c r="HPT337" s="540"/>
      <c r="HPU337" s="497"/>
      <c r="HPV337" s="497"/>
      <c r="HPX337" s="309"/>
      <c r="HPY337" s="309"/>
      <c r="HQA337" s="497"/>
      <c r="HQB337" s="540"/>
      <c r="HQC337" s="497"/>
      <c r="HQD337" s="497"/>
      <c r="HQF337" s="309"/>
      <c r="HQG337" s="309"/>
      <c r="HQI337" s="497"/>
      <c r="HQJ337" s="540"/>
      <c r="HQK337" s="497"/>
      <c r="HQL337" s="497"/>
      <c r="HQN337" s="309"/>
      <c r="HQO337" s="309"/>
      <c r="HQQ337" s="497"/>
      <c r="HQR337" s="540"/>
      <c r="HQS337" s="497"/>
      <c r="HQT337" s="497"/>
      <c r="HQV337" s="309"/>
      <c r="HQW337" s="309"/>
      <c r="HQY337" s="497"/>
      <c r="HQZ337" s="540"/>
      <c r="HRA337" s="497"/>
      <c r="HRB337" s="497"/>
      <c r="HRD337" s="309"/>
      <c r="HRE337" s="309"/>
      <c r="HRG337" s="497"/>
      <c r="HRH337" s="540"/>
      <c r="HRI337" s="497"/>
      <c r="HRJ337" s="497"/>
      <c r="HRL337" s="309"/>
      <c r="HRM337" s="309"/>
      <c r="HRO337" s="497"/>
      <c r="HRP337" s="540"/>
      <c r="HRQ337" s="497"/>
      <c r="HRR337" s="497"/>
      <c r="HRT337" s="309"/>
      <c r="HRU337" s="309"/>
      <c r="HRW337" s="497"/>
      <c r="HRX337" s="540"/>
      <c r="HRY337" s="497"/>
      <c r="HRZ337" s="497"/>
      <c r="HSB337" s="309"/>
      <c r="HSC337" s="309"/>
      <c r="HSE337" s="497"/>
      <c r="HSF337" s="540"/>
      <c r="HSG337" s="497"/>
      <c r="HSH337" s="497"/>
      <c r="HSJ337" s="309"/>
      <c r="HSK337" s="309"/>
      <c r="HSM337" s="497"/>
      <c r="HSN337" s="540"/>
      <c r="HSO337" s="497"/>
      <c r="HSP337" s="497"/>
      <c r="HSR337" s="309"/>
      <c r="HSS337" s="309"/>
      <c r="HSU337" s="497"/>
      <c r="HSV337" s="540"/>
      <c r="HSW337" s="497"/>
      <c r="HSX337" s="497"/>
      <c r="HSZ337" s="309"/>
      <c r="HTA337" s="309"/>
      <c r="HTC337" s="497"/>
      <c r="HTD337" s="540"/>
      <c r="HTE337" s="497"/>
      <c r="HTF337" s="497"/>
      <c r="HTH337" s="309"/>
      <c r="HTI337" s="309"/>
      <c r="HTK337" s="497"/>
      <c r="HTL337" s="540"/>
      <c r="HTM337" s="497"/>
      <c r="HTN337" s="497"/>
      <c r="HTP337" s="309"/>
      <c r="HTQ337" s="309"/>
      <c r="HTS337" s="497"/>
      <c r="HTT337" s="540"/>
      <c r="HTU337" s="497"/>
      <c r="HTV337" s="497"/>
      <c r="HTX337" s="309"/>
      <c r="HTY337" s="309"/>
      <c r="HUA337" s="497"/>
      <c r="HUB337" s="540"/>
      <c r="HUC337" s="497"/>
      <c r="HUD337" s="497"/>
      <c r="HUF337" s="309"/>
      <c r="HUG337" s="309"/>
      <c r="HUI337" s="497"/>
      <c r="HUJ337" s="540"/>
      <c r="HUK337" s="497"/>
      <c r="HUL337" s="497"/>
      <c r="HUN337" s="309"/>
      <c r="HUO337" s="309"/>
      <c r="HUQ337" s="497"/>
      <c r="HUR337" s="540"/>
      <c r="HUS337" s="497"/>
      <c r="HUT337" s="497"/>
      <c r="HUV337" s="309"/>
      <c r="HUW337" s="309"/>
      <c r="HUY337" s="497"/>
      <c r="HUZ337" s="540"/>
      <c r="HVA337" s="497"/>
      <c r="HVB337" s="497"/>
      <c r="HVD337" s="309"/>
      <c r="HVE337" s="309"/>
      <c r="HVG337" s="497"/>
      <c r="HVH337" s="540"/>
      <c r="HVI337" s="497"/>
      <c r="HVJ337" s="497"/>
      <c r="HVL337" s="309"/>
      <c r="HVM337" s="309"/>
      <c r="HVO337" s="497"/>
      <c r="HVP337" s="540"/>
      <c r="HVQ337" s="497"/>
      <c r="HVR337" s="497"/>
      <c r="HVT337" s="309"/>
      <c r="HVU337" s="309"/>
      <c r="HVW337" s="497"/>
      <c r="HVX337" s="540"/>
      <c r="HVY337" s="497"/>
      <c r="HVZ337" s="497"/>
      <c r="HWB337" s="309"/>
      <c r="HWC337" s="309"/>
      <c r="HWE337" s="497"/>
      <c r="HWF337" s="540"/>
      <c r="HWG337" s="497"/>
      <c r="HWH337" s="497"/>
      <c r="HWJ337" s="309"/>
      <c r="HWK337" s="309"/>
      <c r="HWM337" s="497"/>
      <c r="HWN337" s="540"/>
      <c r="HWO337" s="497"/>
      <c r="HWP337" s="497"/>
      <c r="HWR337" s="309"/>
      <c r="HWS337" s="309"/>
      <c r="HWU337" s="497"/>
      <c r="HWV337" s="540"/>
      <c r="HWW337" s="497"/>
      <c r="HWX337" s="497"/>
      <c r="HWZ337" s="309"/>
      <c r="HXA337" s="309"/>
      <c r="HXC337" s="497"/>
      <c r="HXD337" s="540"/>
      <c r="HXE337" s="497"/>
      <c r="HXF337" s="497"/>
      <c r="HXH337" s="309"/>
      <c r="HXI337" s="309"/>
      <c r="HXK337" s="497"/>
      <c r="HXL337" s="540"/>
      <c r="HXM337" s="497"/>
      <c r="HXN337" s="497"/>
      <c r="HXP337" s="309"/>
      <c r="HXQ337" s="309"/>
      <c r="HXS337" s="497"/>
      <c r="HXT337" s="540"/>
      <c r="HXU337" s="497"/>
      <c r="HXV337" s="497"/>
      <c r="HXX337" s="309"/>
      <c r="HXY337" s="309"/>
      <c r="HYA337" s="497"/>
      <c r="HYB337" s="540"/>
      <c r="HYC337" s="497"/>
      <c r="HYD337" s="497"/>
      <c r="HYF337" s="309"/>
      <c r="HYG337" s="309"/>
      <c r="HYI337" s="497"/>
      <c r="HYJ337" s="540"/>
      <c r="HYK337" s="497"/>
      <c r="HYL337" s="497"/>
      <c r="HYN337" s="309"/>
      <c r="HYO337" s="309"/>
      <c r="HYQ337" s="497"/>
      <c r="HYR337" s="540"/>
      <c r="HYS337" s="497"/>
      <c r="HYT337" s="497"/>
      <c r="HYV337" s="309"/>
      <c r="HYW337" s="309"/>
      <c r="HYY337" s="497"/>
      <c r="HYZ337" s="540"/>
      <c r="HZA337" s="497"/>
      <c r="HZB337" s="497"/>
      <c r="HZD337" s="309"/>
      <c r="HZE337" s="309"/>
      <c r="HZG337" s="497"/>
      <c r="HZH337" s="540"/>
      <c r="HZI337" s="497"/>
      <c r="HZJ337" s="497"/>
      <c r="HZL337" s="309"/>
      <c r="HZM337" s="309"/>
      <c r="HZO337" s="497"/>
      <c r="HZP337" s="540"/>
      <c r="HZQ337" s="497"/>
      <c r="HZR337" s="497"/>
      <c r="HZT337" s="309"/>
      <c r="HZU337" s="309"/>
      <c r="HZW337" s="497"/>
      <c r="HZX337" s="540"/>
      <c r="HZY337" s="497"/>
      <c r="HZZ337" s="497"/>
      <c r="IAB337" s="309"/>
      <c r="IAC337" s="309"/>
      <c r="IAE337" s="497"/>
      <c r="IAF337" s="540"/>
      <c r="IAG337" s="497"/>
      <c r="IAH337" s="497"/>
      <c r="IAJ337" s="309"/>
      <c r="IAK337" s="309"/>
      <c r="IAM337" s="497"/>
      <c r="IAN337" s="540"/>
      <c r="IAO337" s="497"/>
      <c r="IAP337" s="497"/>
      <c r="IAR337" s="309"/>
      <c r="IAS337" s="309"/>
      <c r="IAU337" s="497"/>
      <c r="IAV337" s="540"/>
      <c r="IAW337" s="497"/>
      <c r="IAX337" s="497"/>
      <c r="IAZ337" s="309"/>
      <c r="IBA337" s="309"/>
      <c r="IBC337" s="497"/>
      <c r="IBD337" s="540"/>
      <c r="IBE337" s="497"/>
      <c r="IBF337" s="497"/>
      <c r="IBH337" s="309"/>
      <c r="IBI337" s="309"/>
      <c r="IBK337" s="497"/>
      <c r="IBL337" s="540"/>
      <c r="IBM337" s="497"/>
      <c r="IBN337" s="497"/>
      <c r="IBP337" s="309"/>
      <c r="IBQ337" s="309"/>
      <c r="IBS337" s="497"/>
      <c r="IBT337" s="540"/>
      <c r="IBU337" s="497"/>
      <c r="IBV337" s="497"/>
      <c r="IBX337" s="309"/>
      <c r="IBY337" s="309"/>
      <c r="ICA337" s="497"/>
      <c r="ICB337" s="540"/>
      <c r="ICC337" s="497"/>
      <c r="ICD337" s="497"/>
      <c r="ICF337" s="309"/>
      <c r="ICG337" s="309"/>
      <c r="ICI337" s="497"/>
      <c r="ICJ337" s="540"/>
      <c r="ICK337" s="497"/>
      <c r="ICL337" s="497"/>
      <c r="ICN337" s="309"/>
      <c r="ICO337" s="309"/>
      <c r="ICQ337" s="497"/>
      <c r="ICR337" s="540"/>
      <c r="ICS337" s="497"/>
      <c r="ICT337" s="497"/>
      <c r="ICV337" s="309"/>
      <c r="ICW337" s="309"/>
      <c r="ICY337" s="497"/>
      <c r="ICZ337" s="540"/>
      <c r="IDA337" s="497"/>
      <c r="IDB337" s="497"/>
      <c r="IDD337" s="309"/>
      <c r="IDE337" s="309"/>
      <c r="IDG337" s="497"/>
      <c r="IDH337" s="540"/>
      <c r="IDI337" s="497"/>
      <c r="IDJ337" s="497"/>
      <c r="IDL337" s="309"/>
      <c r="IDM337" s="309"/>
      <c r="IDO337" s="497"/>
      <c r="IDP337" s="540"/>
      <c r="IDQ337" s="497"/>
      <c r="IDR337" s="497"/>
      <c r="IDT337" s="309"/>
      <c r="IDU337" s="309"/>
      <c r="IDW337" s="497"/>
      <c r="IDX337" s="540"/>
      <c r="IDY337" s="497"/>
      <c r="IDZ337" s="497"/>
      <c r="IEB337" s="309"/>
      <c r="IEC337" s="309"/>
      <c r="IEE337" s="497"/>
      <c r="IEF337" s="540"/>
      <c r="IEG337" s="497"/>
      <c r="IEH337" s="497"/>
      <c r="IEJ337" s="309"/>
      <c r="IEK337" s="309"/>
      <c r="IEM337" s="497"/>
      <c r="IEN337" s="540"/>
      <c r="IEO337" s="497"/>
      <c r="IEP337" s="497"/>
      <c r="IER337" s="309"/>
      <c r="IES337" s="309"/>
      <c r="IEU337" s="497"/>
      <c r="IEV337" s="540"/>
      <c r="IEW337" s="497"/>
      <c r="IEX337" s="497"/>
      <c r="IEZ337" s="309"/>
      <c r="IFA337" s="309"/>
      <c r="IFC337" s="497"/>
      <c r="IFD337" s="540"/>
      <c r="IFE337" s="497"/>
      <c r="IFF337" s="497"/>
      <c r="IFH337" s="309"/>
      <c r="IFI337" s="309"/>
      <c r="IFK337" s="497"/>
      <c r="IFL337" s="540"/>
      <c r="IFM337" s="497"/>
      <c r="IFN337" s="497"/>
      <c r="IFP337" s="309"/>
      <c r="IFQ337" s="309"/>
      <c r="IFS337" s="497"/>
      <c r="IFT337" s="540"/>
      <c r="IFU337" s="497"/>
      <c r="IFV337" s="497"/>
      <c r="IFX337" s="309"/>
      <c r="IFY337" s="309"/>
      <c r="IGA337" s="497"/>
      <c r="IGB337" s="540"/>
      <c r="IGC337" s="497"/>
      <c r="IGD337" s="497"/>
      <c r="IGF337" s="309"/>
      <c r="IGG337" s="309"/>
      <c r="IGI337" s="497"/>
      <c r="IGJ337" s="540"/>
      <c r="IGK337" s="497"/>
      <c r="IGL337" s="497"/>
      <c r="IGN337" s="309"/>
      <c r="IGO337" s="309"/>
      <c r="IGQ337" s="497"/>
      <c r="IGR337" s="540"/>
      <c r="IGS337" s="497"/>
      <c r="IGT337" s="497"/>
      <c r="IGV337" s="309"/>
      <c r="IGW337" s="309"/>
      <c r="IGY337" s="497"/>
      <c r="IGZ337" s="540"/>
      <c r="IHA337" s="497"/>
      <c r="IHB337" s="497"/>
      <c r="IHD337" s="309"/>
      <c r="IHE337" s="309"/>
      <c r="IHG337" s="497"/>
      <c r="IHH337" s="540"/>
      <c r="IHI337" s="497"/>
      <c r="IHJ337" s="497"/>
      <c r="IHL337" s="309"/>
      <c r="IHM337" s="309"/>
      <c r="IHO337" s="497"/>
      <c r="IHP337" s="540"/>
      <c r="IHQ337" s="497"/>
      <c r="IHR337" s="497"/>
      <c r="IHT337" s="309"/>
      <c r="IHU337" s="309"/>
      <c r="IHW337" s="497"/>
      <c r="IHX337" s="540"/>
      <c r="IHY337" s="497"/>
      <c r="IHZ337" s="497"/>
      <c r="IIB337" s="309"/>
      <c r="IIC337" s="309"/>
      <c r="IIE337" s="497"/>
      <c r="IIF337" s="540"/>
      <c r="IIG337" s="497"/>
      <c r="IIH337" s="497"/>
      <c r="IIJ337" s="309"/>
      <c r="IIK337" s="309"/>
      <c r="IIM337" s="497"/>
      <c r="IIN337" s="540"/>
      <c r="IIO337" s="497"/>
      <c r="IIP337" s="497"/>
      <c r="IIR337" s="309"/>
      <c r="IIS337" s="309"/>
      <c r="IIU337" s="497"/>
      <c r="IIV337" s="540"/>
      <c r="IIW337" s="497"/>
      <c r="IIX337" s="497"/>
      <c r="IIZ337" s="309"/>
      <c r="IJA337" s="309"/>
      <c r="IJC337" s="497"/>
      <c r="IJD337" s="540"/>
      <c r="IJE337" s="497"/>
      <c r="IJF337" s="497"/>
      <c r="IJH337" s="309"/>
      <c r="IJI337" s="309"/>
      <c r="IJK337" s="497"/>
      <c r="IJL337" s="540"/>
      <c r="IJM337" s="497"/>
      <c r="IJN337" s="497"/>
      <c r="IJP337" s="309"/>
      <c r="IJQ337" s="309"/>
      <c r="IJS337" s="497"/>
      <c r="IJT337" s="540"/>
      <c r="IJU337" s="497"/>
      <c r="IJV337" s="497"/>
      <c r="IJX337" s="309"/>
      <c r="IJY337" s="309"/>
      <c r="IKA337" s="497"/>
      <c r="IKB337" s="540"/>
      <c r="IKC337" s="497"/>
      <c r="IKD337" s="497"/>
      <c r="IKF337" s="309"/>
      <c r="IKG337" s="309"/>
      <c r="IKI337" s="497"/>
      <c r="IKJ337" s="540"/>
      <c r="IKK337" s="497"/>
      <c r="IKL337" s="497"/>
      <c r="IKN337" s="309"/>
      <c r="IKO337" s="309"/>
      <c r="IKQ337" s="497"/>
      <c r="IKR337" s="540"/>
      <c r="IKS337" s="497"/>
      <c r="IKT337" s="497"/>
      <c r="IKV337" s="309"/>
      <c r="IKW337" s="309"/>
      <c r="IKY337" s="497"/>
      <c r="IKZ337" s="540"/>
      <c r="ILA337" s="497"/>
      <c r="ILB337" s="497"/>
      <c r="ILD337" s="309"/>
      <c r="ILE337" s="309"/>
      <c r="ILG337" s="497"/>
      <c r="ILH337" s="540"/>
      <c r="ILI337" s="497"/>
      <c r="ILJ337" s="497"/>
      <c r="ILL337" s="309"/>
      <c r="ILM337" s="309"/>
      <c r="ILO337" s="497"/>
      <c r="ILP337" s="540"/>
      <c r="ILQ337" s="497"/>
      <c r="ILR337" s="497"/>
      <c r="ILT337" s="309"/>
      <c r="ILU337" s="309"/>
      <c r="ILW337" s="497"/>
      <c r="ILX337" s="540"/>
      <c r="ILY337" s="497"/>
      <c r="ILZ337" s="497"/>
      <c r="IMB337" s="309"/>
      <c r="IMC337" s="309"/>
      <c r="IME337" s="497"/>
      <c r="IMF337" s="540"/>
      <c r="IMG337" s="497"/>
      <c r="IMH337" s="497"/>
      <c r="IMJ337" s="309"/>
      <c r="IMK337" s="309"/>
      <c r="IMM337" s="497"/>
      <c r="IMN337" s="540"/>
      <c r="IMO337" s="497"/>
      <c r="IMP337" s="497"/>
      <c r="IMR337" s="309"/>
      <c r="IMS337" s="309"/>
      <c r="IMU337" s="497"/>
      <c r="IMV337" s="540"/>
      <c r="IMW337" s="497"/>
      <c r="IMX337" s="497"/>
      <c r="IMZ337" s="309"/>
      <c r="INA337" s="309"/>
      <c r="INC337" s="497"/>
      <c r="IND337" s="540"/>
      <c r="INE337" s="497"/>
      <c r="INF337" s="497"/>
      <c r="INH337" s="309"/>
      <c r="INI337" s="309"/>
      <c r="INK337" s="497"/>
      <c r="INL337" s="540"/>
      <c r="INM337" s="497"/>
      <c r="INN337" s="497"/>
      <c r="INP337" s="309"/>
      <c r="INQ337" s="309"/>
      <c r="INS337" s="497"/>
      <c r="INT337" s="540"/>
      <c r="INU337" s="497"/>
      <c r="INV337" s="497"/>
      <c r="INX337" s="309"/>
      <c r="INY337" s="309"/>
      <c r="IOA337" s="497"/>
      <c r="IOB337" s="540"/>
      <c r="IOC337" s="497"/>
      <c r="IOD337" s="497"/>
      <c r="IOF337" s="309"/>
      <c r="IOG337" s="309"/>
      <c r="IOI337" s="497"/>
      <c r="IOJ337" s="540"/>
      <c r="IOK337" s="497"/>
      <c r="IOL337" s="497"/>
      <c r="ION337" s="309"/>
      <c r="IOO337" s="309"/>
      <c r="IOQ337" s="497"/>
      <c r="IOR337" s="540"/>
      <c r="IOS337" s="497"/>
      <c r="IOT337" s="497"/>
      <c r="IOV337" s="309"/>
      <c r="IOW337" s="309"/>
      <c r="IOY337" s="497"/>
      <c r="IOZ337" s="540"/>
      <c r="IPA337" s="497"/>
      <c r="IPB337" s="497"/>
      <c r="IPD337" s="309"/>
      <c r="IPE337" s="309"/>
      <c r="IPG337" s="497"/>
      <c r="IPH337" s="540"/>
      <c r="IPI337" s="497"/>
      <c r="IPJ337" s="497"/>
      <c r="IPL337" s="309"/>
      <c r="IPM337" s="309"/>
      <c r="IPO337" s="497"/>
      <c r="IPP337" s="540"/>
      <c r="IPQ337" s="497"/>
      <c r="IPR337" s="497"/>
      <c r="IPT337" s="309"/>
      <c r="IPU337" s="309"/>
      <c r="IPW337" s="497"/>
      <c r="IPX337" s="540"/>
      <c r="IPY337" s="497"/>
      <c r="IPZ337" s="497"/>
      <c r="IQB337" s="309"/>
      <c r="IQC337" s="309"/>
      <c r="IQE337" s="497"/>
      <c r="IQF337" s="540"/>
      <c r="IQG337" s="497"/>
      <c r="IQH337" s="497"/>
      <c r="IQJ337" s="309"/>
      <c r="IQK337" s="309"/>
      <c r="IQM337" s="497"/>
      <c r="IQN337" s="540"/>
      <c r="IQO337" s="497"/>
      <c r="IQP337" s="497"/>
      <c r="IQR337" s="309"/>
      <c r="IQS337" s="309"/>
      <c r="IQU337" s="497"/>
      <c r="IQV337" s="540"/>
      <c r="IQW337" s="497"/>
      <c r="IQX337" s="497"/>
      <c r="IQZ337" s="309"/>
      <c r="IRA337" s="309"/>
      <c r="IRC337" s="497"/>
      <c r="IRD337" s="540"/>
      <c r="IRE337" s="497"/>
      <c r="IRF337" s="497"/>
      <c r="IRH337" s="309"/>
      <c r="IRI337" s="309"/>
      <c r="IRK337" s="497"/>
      <c r="IRL337" s="540"/>
      <c r="IRM337" s="497"/>
      <c r="IRN337" s="497"/>
      <c r="IRP337" s="309"/>
      <c r="IRQ337" s="309"/>
      <c r="IRS337" s="497"/>
      <c r="IRT337" s="540"/>
      <c r="IRU337" s="497"/>
      <c r="IRV337" s="497"/>
      <c r="IRX337" s="309"/>
      <c r="IRY337" s="309"/>
      <c r="ISA337" s="497"/>
      <c r="ISB337" s="540"/>
      <c r="ISC337" s="497"/>
      <c r="ISD337" s="497"/>
      <c r="ISF337" s="309"/>
      <c r="ISG337" s="309"/>
      <c r="ISI337" s="497"/>
      <c r="ISJ337" s="540"/>
      <c r="ISK337" s="497"/>
      <c r="ISL337" s="497"/>
      <c r="ISN337" s="309"/>
      <c r="ISO337" s="309"/>
      <c r="ISQ337" s="497"/>
      <c r="ISR337" s="540"/>
      <c r="ISS337" s="497"/>
      <c r="IST337" s="497"/>
      <c r="ISV337" s="309"/>
      <c r="ISW337" s="309"/>
      <c r="ISY337" s="497"/>
      <c r="ISZ337" s="540"/>
      <c r="ITA337" s="497"/>
      <c r="ITB337" s="497"/>
      <c r="ITD337" s="309"/>
      <c r="ITE337" s="309"/>
      <c r="ITG337" s="497"/>
      <c r="ITH337" s="540"/>
      <c r="ITI337" s="497"/>
      <c r="ITJ337" s="497"/>
      <c r="ITL337" s="309"/>
      <c r="ITM337" s="309"/>
      <c r="ITO337" s="497"/>
      <c r="ITP337" s="540"/>
      <c r="ITQ337" s="497"/>
      <c r="ITR337" s="497"/>
      <c r="ITT337" s="309"/>
      <c r="ITU337" s="309"/>
      <c r="ITW337" s="497"/>
      <c r="ITX337" s="540"/>
      <c r="ITY337" s="497"/>
      <c r="ITZ337" s="497"/>
      <c r="IUB337" s="309"/>
      <c r="IUC337" s="309"/>
      <c r="IUE337" s="497"/>
      <c r="IUF337" s="540"/>
      <c r="IUG337" s="497"/>
      <c r="IUH337" s="497"/>
      <c r="IUJ337" s="309"/>
      <c r="IUK337" s="309"/>
      <c r="IUM337" s="497"/>
      <c r="IUN337" s="540"/>
      <c r="IUO337" s="497"/>
      <c r="IUP337" s="497"/>
      <c r="IUR337" s="309"/>
      <c r="IUS337" s="309"/>
      <c r="IUU337" s="497"/>
      <c r="IUV337" s="540"/>
      <c r="IUW337" s="497"/>
      <c r="IUX337" s="497"/>
      <c r="IUZ337" s="309"/>
      <c r="IVA337" s="309"/>
      <c r="IVC337" s="497"/>
      <c r="IVD337" s="540"/>
      <c r="IVE337" s="497"/>
      <c r="IVF337" s="497"/>
      <c r="IVH337" s="309"/>
      <c r="IVI337" s="309"/>
      <c r="IVK337" s="497"/>
      <c r="IVL337" s="540"/>
      <c r="IVM337" s="497"/>
      <c r="IVN337" s="497"/>
      <c r="IVP337" s="309"/>
      <c r="IVQ337" s="309"/>
      <c r="IVS337" s="497"/>
      <c r="IVT337" s="540"/>
      <c r="IVU337" s="497"/>
      <c r="IVV337" s="497"/>
      <c r="IVX337" s="309"/>
      <c r="IVY337" s="309"/>
      <c r="IWA337" s="497"/>
      <c r="IWB337" s="540"/>
      <c r="IWC337" s="497"/>
      <c r="IWD337" s="497"/>
      <c r="IWF337" s="309"/>
      <c r="IWG337" s="309"/>
      <c r="IWI337" s="497"/>
      <c r="IWJ337" s="540"/>
      <c r="IWK337" s="497"/>
      <c r="IWL337" s="497"/>
      <c r="IWN337" s="309"/>
      <c r="IWO337" s="309"/>
      <c r="IWQ337" s="497"/>
      <c r="IWR337" s="540"/>
      <c r="IWS337" s="497"/>
      <c r="IWT337" s="497"/>
      <c r="IWV337" s="309"/>
      <c r="IWW337" s="309"/>
      <c r="IWY337" s="497"/>
      <c r="IWZ337" s="540"/>
      <c r="IXA337" s="497"/>
      <c r="IXB337" s="497"/>
      <c r="IXD337" s="309"/>
      <c r="IXE337" s="309"/>
      <c r="IXG337" s="497"/>
      <c r="IXH337" s="540"/>
      <c r="IXI337" s="497"/>
      <c r="IXJ337" s="497"/>
      <c r="IXL337" s="309"/>
      <c r="IXM337" s="309"/>
      <c r="IXO337" s="497"/>
      <c r="IXP337" s="540"/>
      <c r="IXQ337" s="497"/>
      <c r="IXR337" s="497"/>
      <c r="IXT337" s="309"/>
      <c r="IXU337" s="309"/>
      <c r="IXW337" s="497"/>
      <c r="IXX337" s="540"/>
      <c r="IXY337" s="497"/>
      <c r="IXZ337" s="497"/>
      <c r="IYB337" s="309"/>
      <c r="IYC337" s="309"/>
      <c r="IYE337" s="497"/>
      <c r="IYF337" s="540"/>
      <c r="IYG337" s="497"/>
      <c r="IYH337" s="497"/>
      <c r="IYJ337" s="309"/>
      <c r="IYK337" s="309"/>
      <c r="IYM337" s="497"/>
      <c r="IYN337" s="540"/>
      <c r="IYO337" s="497"/>
      <c r="IYP337" s="497"/>
      <c r="IYR337" s="309"/>
      <c r="IYS337" s="309"/>
      <c r="IYU337" s="497"/>
      <c r="IYV337" s="540"/>
      <c r="IYW337" s="497"/>
      <c r="IYX337" s="497"/>
      <c r="IYZ337" s="309"/>
      <c r="IZA337" s="309"/>
      <c r="IZC337" s="497"/>
      <c r="IZD337" s="540"/>
      <c r="IZE337" s="497"/>
      <c r="IZF337" s="497"/>
      <c r="IZH337" s="309"/>
      <c r="IZI337" s="309"/>
      <c r="IZK337" s="497"/>
      <c r="IZL337" s="540"/>
      <c r="IZM337" s="497"/>
      <c r="IZN337" s="497"/>
      <c r="IZP337" s="309"/>
      <c r="IZQ337" s="309"/>
      <c r="IZS337" s="497"/>
      <c r="IZT337" s="540"/>
      <c r="IZU337" s="497"/>
      <c r="IZV337" s="497"/>
      <c r="IZX337" s="309"/>
      <c r="IZY337" s="309"/>
      <c r="JAA337" s="497"/>
      <c r="JAB337" s="540"/>
      <c r="JAC337" s="497"/>
      <c r="JAD337" s="497"/>
      <c r="JAF337" s="309"/>
      <c r="JAG337" s="309"/>
      <c r="JAI337" s="497"/>
      <c r="JAJ337" s="540"/>
      <c r="JAK337" s="497"/>
      <c r="JAL337" s="497"/>
      <c r="JAN337" s="309"/>
      <c r="JAO337" s="309"/>
      <c r="JAQ337" s="497"/>
      <c r="JAR337" s="540"/>
      <c r="JAS337" s="497"/>
      <c r="JAT337" s="497"/>
      <c r="JAV337" s="309"/>
      <c r="JAW337" s="309"/>
      <c r="JAY337" s="497"/>
      <c r="JAZ337" s="540"/>
      <c r="JBA337" s="497"/>
      <c r="JBB337" s="497"/>
      <c r="JBD337" s="309"/>
      <c r="JBE337" s="309"/>
      <c r="JBG337" s="497"/>
      <c r="JBH337" s="540"/>
      <c r="JBI337" s="497"/>
      <c r="JBJ337" s="497"/>
      <c r="JBL337" s="309"/>
      <c r="JBM337" s="309"/>
      <c r="JBO337" s="497"/>
      <c r="JBP337" s="540"/>
      <c r="JBQ337" s="497"/>
      <c r="JBR337" s="497"/>
      <c r="JBT337" s="309"/>
      <c r="JBU337" s="309"/>
      <c r="JBW337" s="497"/>
      <c r="JBX337" s="540"/>
      <c r="JBY337" s="497"/>
      <c r="JBZ337" s="497"/>
      <c r="JCB337" s="309"/>
      <c r="JCC337" s="309"/>
      <c r="JCE337" s="497"/>
      <c r="JCF337" s="540"/>
      <c r="JCG337" s="497"/>
      <c r="JCH337" s="497"/>
      <c r="JCJ337" s="309"/>
      <c r="JCK337" s="309"/>
      <c r="JCM337" s="497"/>
      <c r="JCN337" s="540"/>
      <c r="JCO337" s="497"/>
      <c r="JCP337" s="497"/>
      <c r="JCR337" s="309"/>
      <c r="JCS337" s="309"/>
      <c r="JCU337" s="497"/>
      <c r="JCV337" s="540"/>
      <c r="JCW337" s="497"/>
      <c r="JCX337" s="497"/>
      <c r="JCZ337" s="309"/>
      <c r="JDA337" s="309"/>
      <c r="JDC337" s="497"/>
      <c r="JDD337" s="540"/>
      <c r="JDE337" s="497"/>
      <c r="JDF337" s="497"/>
      <c r="JDH337" s="309"/>
      <c r="JDI337" s="309"/>
      <c r="JDK337" s="497"/>
      <c r="JDL337" s="540"/>
      <c r="JDM337" s="497"/>
      <c r="JDN337" s="497"/>
      <c r="JDP337" s="309"/>
      <c r="JDQ337" s="309"/>
      <c r="JDS337" s="497"/>
      <c r="JDT337" s="540"/>
      <c r="JDU337" s="497"/>
      <c r="JDV337" s="497"/>
      <c r="JDX337" s="309"/>
      <c r="JDY337" s="309"/>
      <c r="JEA337" s="497"/>
      <c r="JEB337" s="540"/>
      <c r="JEC337" s="497"/>
      <c r="JED337" s="497"/>
      <c r="JEF337" s="309"/>
      <c r="JEG337" s="309"/>
      <c r="JEI337" s="497"/>
      <c r="JEJ337" s="540"/>
      <c r="JEK337" s="497"/>
      <c r="JEL337" s="497"/>
      <c r="JEN337" s="309"/>
      <c r="JEO337" s="309"/>
      <c r="JEQ337" s="497"/>
      <c r="JER337" s="540"/>
      <c r="JES337" s="497"/>
      <c r="JET337" s="497"/>
      <c r="JEV337" s="309"/>
      <c r="JEW337" s="309"/>
      <c r="JEY337" s="497"/>
      <c r="JEZ337" s="540"/>
      <c r="JFA337" s="497"/>
      <c r="JFB337" s="497"/>
      <c r="JFD337" s="309"/>
      <c r="JFE337" s="309"/>
      <c r="JFG337" s="497"/>
      <c r="JFH337" s="540"/>
      <c r="JFI337" s="497"/>
      <c r="JFJ337" s="497"/>
      <c r="JFL337" s="309"/>
      <c r="JFM337" s="309"/>
      <c r="JFO337" s="497"/>
      <c r="JFP337" s="540"/>
      <c r="JFQ337" s="497"/>
      <c r="JFR337" s="497"/>
      <c r="JFT337" s="309"/>
      <c r="JFU337" s="309"/>
      <c r="JFW337" s="497"/>
      <c r="JFX337" s="540"/>
      <c r="JFY337" s="497"/>
      <c r="JFZ337" s="497"/>
      <c r="JGB337" s="309"/>
      <c r="JGC337" s="309"/>
      <c r="JGE337" s="497"/>
      <c r="JGF337" s="540"/>
      <c r="JGG337" s="497"/>
      <c r="JGH337" s="497"/>
      <c r="JGJ337" s="309"/>
      <c r="JGK337" s="309"/>
      <c r="JGM337" s="497"/>
      <c r="JGN337" s="540"/>
      <c r="JGO337" s="497"/>
      <c r="JGP337" s="497"/>
      <c r="JGR337" s="309"/>
      <c r="JGS337" s="309"/>
      <c r="JGU337" s="497"/>
      <c r="JGV337" s="540"/>
      <c r="JGW337" s="497"/>
      <c r="JGX337" s="497"/>
      <c r="JGZ337" s="309"/>
      <c r="JHA337" s="309"/>
      <c r="JHC337" s="497"/>
      <c r="JHD337" s="540"/>
      <c r="JHE337" s="497"/>
      <c r="JHF337" s="497"/>
      <c r="JHH337" s="309"/>
      <c r="JHI337" s="309"/>
      <c r="JHK337" s="497"/>
      <c r="JHL337" s="540"/>
      <c r="JHM337" s="497"/>
      <c r="JHN337" s="497"/>
      <c r="JHP337" s="309"/>
      <c r="JHQ337" s="309"/>
      <c r="JHS337" s="497"/>
      <c r="JHT337" s="540"/>
      <c r="JHU337" s="497"/>
      <c r="JHV337" s="497"/>
      <c r="JHX337" s="309"/>
      <c r="JHY337" s="309"/>
      <c r="JIA337" s="497"/>
      <c r="JIB337" s="540"/>
      <c r="JIC337" s="497"/>
      <c r="JID337" s="497"/>
      <c r="JIF337" s="309"/>
      <c r="JIG337" s="309"/>
      <c r="JII337" s="497"/>
      <c r="JIJ337" s="540"/>
      <c r="JIK337" s="497"/>
      <c r="JIL337" s="497"/>
      <c r="JIN337" s="309"/>
      <c r="JIO337" s="309"/>
      <c r="JIQ337" s="497"/>
      <c r="JIR337" s="540"/>
      <c r="JIS337" s="497"/>
      <c r="JIT337" s="497"/>
      <c r="JIV337" s="309"/>
      <c r="JIW337" s="309"/>
      <c r="JIY337" s="497"/>
      <c r="JIZ337" s="540"/>
      <c r="JJA337" s="497"/>
      <c r="JJB337" s="497"/>
      <c r="JJD337" s="309"/>
      <c r="JJE337" s="309"/>
      <c r="JJG337" s="497"/>
      <c r="JJH337" s="540"/>
      <c r="JJI337" s="497"/>
      <c r="JJJ337" s="497"/>
      <c r="JJL337" s="309"/>
      <c r="JJM337" s="309"/>
      <c r="JJO337" s="497"/>
      <c r="JJP337" s="540"/>
      <c r="JJQ337" s="497"/>
      <c r="JJR337" s="497"/>
      <c r="JJT337" s="309"/>
      <c r="JJU337" s="309"/>
      <c r="JJW337" s="497"/>
      <c r="JJX337" s="540"/>
      <c r="JJY337" s="497"/>
      <c r="JJZ337" s="497"/>
      <c r="JKB337" s="309"/>
      <c r="JKC337" s="309"/>
      <c r="JKE337" s="497"/>
      <c r="JKF337" s="540"/>
      <c r="JKG337" s="497"/>
      <c r="JKH337" s="497"/>
      <c r="JKJ337" s="309"/>
      <c r="JKK337" s="309"/>
      <c r="JKM337" s="497"/>
      <c r="JKN337" s="540"/>
      <c r="JKO337" s="497"/>
      <c r="JKP337" s="497"/>
      <c r="JKR337" s="309"/>
      <c r="JKS337" s="309"/>
      <c r="JKU337" s="497"/>
      <c r="JKV337" s="540"/>
      <c r="JKW337" s="497"/>
      <c r="JKX337" s="497"/>
      <c r="JKZ337" s="309"/>
      <c r="JLA337" s="309"/>
      <c r="JLC337" s="497"/>
      <c r="JLD337" s="540"/>
      <c r="JLE337" s="497"/>
      <c r="JLF337" s="497"/>
      <c r="JLH337" s="309"/>
      <c r="JLI337" s="309"/>
      <c r="JLK337" s="497"/>
      <c r="JLL337" s="540"/>
      <c r="JLM337" s="497"/>
      <c r="JLN337" s="497"/>
      <c r="JLP337" s="309"/>
      <c r="JLQ337" s="309"/>
      <c r="JLS337" s="497"/>
      <c r="JLT337" s="540"/>
      <c r="JLU337" s="497"/>
      <c r="JLV337" s="497"/>
      <c r="JLX337" s="309"/>
      <c r="JLY337" s="309"/>
      <c r="JMA337" s="497"/>
      <c r="JMB337" s="540"/>
      <c r="JMC337" s="497"/>
      <c r="JMD337" s="497"/>
      <c r="JMF337" s="309"/>
      <c r="JMG337" s="309"/>
      <c r="JMI337" s="497"/>
      <c r="JMJ337" s="540"/>
      <c r="JMK337" s="497"/>
      <c r="JML337" s="497"/>
      <c r="JMN337" s="309"/>
      <c r="JMO337" s="309"/>
      <c r="JMQ337" s="497"/>
      <c r="JMR337" s="540"/>
      <c r="JMS337" s="497"/>
      <c r="JMT337" s="497"/>
      <c r="JMV337" s="309"/>
      <c r="JMW337" s="309"/>
      <c r="JMY337" s="497"/>
      <c r="JMZ337" s="540"/>
      <c r="JNA337" s="497"/>
      <c r="JNB337" s="497"/>
      <c r="JND337" s="309"/>
      <c r="JNE337" s="309"/>
      <c r="JNG337" s="497"/>
      <c r="JNH337" s="540"/>
      <c r="JNI337" s="497"/>
      <c r="JNJ337" s="497"/>
      <c r="JNL337" s="309"/>
      <c r="JNM337" s="309"/>
      <c r="JNO337" s="497"/>
      <c r="JNP337" s="540"/>
      <c r="JNQ337" s="497"/>
      <c r="JNR337" s="497"/>
      <c r="JNT337" s="309"/>
      <c r="JNU337" s="309"/>
      <c r="JNW337" s="497"/>
      <c r="JNX337" s="540"/>
      <c r="JNY337" s="497"/>
      <c r="JNZ337" s="497"/>
      <c r="JOB337" s="309"/>
      <c r="JOC337" s="309"/>
      <c r="JOE337" s="497"/>
      <c r="JOF337" s="540"/>
      <c r="JOG337" s="497"/>
      <c r="JOH337" s="497"/>
      <c r="JOJ337" s="309"/>
      <c r="JOK337" s="309"/>
      <c r="JOM337" s="497"/>
      <c r="JON337" s="540"/>
      <c r="JOO337" s="497"/>
      <c r="JOP337" s="497"/>
      <c r="JOR337" s="309"/>
      <c r="JOS337" s="309"/>
      <c r="JOU337" s="497"/>
      <c r="JOV337" s="540"/>
      <c r="JOW337" s="497"/>
      <c r="JOX337" s="497"/>
      <c r="JOZ337" s="309"/>
      <c r="JPA337" s="309"/>
      <c r="JPC337" s="497"/>
      <c r="JPD337" s="540"/>
      <c r="JPE337" s="497"/>
      <c r="JPF337" s="497"/>
      <c r="JPH337" s="309"/>
      <c r="JPI337" s="309"/>
      <c r="JPK337" s="497"/>
      <c r="JPL337" s="540"/>
      <c r="JPM337" s="497"/>
      <c r="JPN337" s="497"/>
      <c r="JPP337" s="309"/>
      <c r="JPQ337" s="309"/>
      <c r="JPS337" s="497"/>
      <c r="JPT337" s="540"/>
      <c r="JPU337" s="497"/>
      <c r="JPV337" s="497"/>
      <c r="JPX337" s="309"/>
      <c r="JPY337" s="309"/>
      <c r="JQA337" s="497"/>
      <c r="JQB337" s="540"/>
      <c r="JQC337" s="497"/>
      <c r="JQD337" s="497"/>
      <c r="JQF337" s="309"/>
      <c r="JQG337" s="309"/>
      <c r="JQI337" s="497"/>
      <c r="JQJ337" s="540"/>
      <c r="JQK337" s="497"/>
      <c r="JQL337" s="497"/>
      <c r="JQN337" s="309"/>
      <c r="JQO337" s="309"/>
      <c r="JQQ337" s="497"/>
      <c r="JQR337" s="540"/>
      <c r="JQS337" s="497"/>
      <c r="JQT337" s="497"/>
      <c r="JQV337" s="309"/>
      <c r="JQW337" s="309"/>
      <c r="JQY337" s="497"/>
      <c r="JQZ337" s="540"/>
      <c r="JRA337" s="497"/>
      <c r="JRB337" s="497"/>
      <c r="JRD337" s="309"/>
      <c r="JRE337" s="309"/>
      <c r="JRG337" s="497"/>
      <c r="JRH337" s="540"/>
      <c r="JRI337" s="497"/>
      <c r="JRJ337" s="497"/>
      <c r="JRL337" s="309"/>
      <c r="JRM337" s="309"/>
      <c r="JRO337" s="497"/>
      <c r="JRP337" s="540"/>
      <c r="JRQ337" s="497"/>
      <c r="JRR337" s="497"/>
      <c r="JRT337" s="309"/>
      <c r="JRU337" s="309"/>
      <c r="JRW337" s="497"/>
      <c r="JRX337" s="540"/>
      <c r="JRY337" s="497"/>
      <c r="JRZ337" s="497"/>
      <c r="JSB337" s="309"/>
      <c r="JSC337" s="309"/>
      <c r="JSE337" s="497"/>
      <c r="JSF337" s="540"/>
      <c r="JSG337" s="497"/>
      <c r="JSH337" s="497"/>
      <c r="JSJ337" s="309"/>
      <c r="JSK337" s="309"/>
      <c r="JSM337" s="497"/>
      <c r="JSN337" s="540"/>
      <c r="JSO337" s="497"/>
      <c r="JSP337" s="497"/>
      <c r="JSR337" s="309"/>
      <c r="JSS337" s="309"/>
      <c r="JSU337" s="497"/>
      <c r="JSV337" s="540"/>
      <c r="JSW337" s="497"/>
      <c r="JSX337" s="497"/>
      <c r="JSZ337" s="309"/>
      <c r="JTA337" s="309"/>
      <c r="JTC337" s="497"/>
      <c r="JTD337" s="540"/>
      <c r="JTE337" s="497"/>
      <c r="JTF337" s="497"/>
      <c r="JTH337" s="309"/>
      <c r="JTI337" s="309"/>
      <c r="JTK337" s="497"/>
      <c r="JTL337" s="540"/>
      <c r="JTM337" s="497"/>
      <c r="JTN337" s="497"/>
      <c r="JTP337" s="309"/>
      <c r="JTQ337" s="309"/>
      <c r="JTS337" s="497"/>
      <c r="JTT337" s="540"/>
      <c r="JTU337" s="497"/>
      <c r="JTV337" s="497"/>
      <c r="JTX337" s="309"/>
      <c r="JTY337" s="309"/>
      <c r="JUA337" s="497"/>
      <c r="JUB337" s="540"/>
      <c r="JUC337" s="497"/>
      <c r="JUD337" s="497"/>
      <c r="JUF337" s="309"/>
      <c r="JUG337" s="309"/>
      <c r="JUI337" s="497"/>
      <c r="JUJ337" s="540"/>
      <c r="JUK337" s="497"/>
      <c r="JUL337" s="497"/>
      <c r="JUN337" s="309"/>
      <c r="JUO337" s="309"/>
      <c r="JUQ337" s="497"/>
      <c r="JUR337" s="540"/>
      <c r="JUS337" s="497"/>
      <c r="JUT337" s="497"/>
      <c r="JUV337" s="309"/>
      <c r="JUW337" s="309"/>
      <c r="JUY337" s="497"/>
      <c r="JUZ337" s="540"/>
      <c r="JVA337" s="497"/>
      <c r="JVB337" s="497"/>
      <c r="JVD337" s="309"/>
      <c r="JVE337" s="309"/>
      <c r="JVG337" s="497"/>
      <c r="JVH337" s="540"/>
      <c r="JVI337" s="497"/>
      <c r="JVJ337" s="497"/>
      <c r="JVL337" s="309"/>
      <c r="JVM337" s="309"/>
      <c r="JVO337" s="497"/>
      <c r="JVP337" s="540"/>
      <c r="JVQ337" s="497"/>
      <c r="JVR337" s="497"/>
      <c r="JVT337" s="309"/>
      <c r="JVU337" s="309"/>
      <c r="JVW337" s="497"/>
      <c r="JVX337" s="540"/>
      <c r="JVY337" s="497"/>
      <c r="JVZ337" s="497"/>
      <c r="JWB337" s="309"/>
      <c r="JWC337" s="309"/>
      <c r="JWE337" s="497"/>
      <c r="JWF337" s="540"/>
      <c r="JWG337" s="497"/>
      <c r="JWH337" s="497"/>
      <c r="JWJ337" s="309"/>
      <c r="JWK337" s="309"/>
      <c r="JWM337" s="497"/>
      <c r="JWN337" s="540"/>
      <c r="JWO337" s="497"/>
      <c r="JWP337" s="497"/>
      <c r="JWR337" s="309"/>
      <c r="JWS337" s="309"/>
      <c r="JWU337" s="497"/>
      <c r="JWV337" s="540"/>
      <c r="JWW337" s="497"/>
      <c r="JWX337" s="497"/>
      <c r="JWZ337" s="309"/>
      <c r="JXA337" s="309"/>
      <c r="JXC337" s="497"/>
      <c r="JXD337" s="540"/>
      <c r="JXE337" s="497"/>
      <c r="JXF337" s="497"/>
      <c r="JXH337" s="309"/>
      <c r="JXI337" s="309"/>
      <c r="JXK337" s="497"/>
      <c r="JXL337" s="540"/>
      <c r="JXM337" s="497"/>
      <c r="JXN337" s="497"/>
      <c r="JXP337" s="309"/>
      <c r="JXQ337" s="309"/>
      <c r="JXS337" s="497"/>
      <c r="JXT337" s="540"/>
      <c r="JXU337" s="497"/>
      <c r="JXV337" s="497"/>
      <c r="JXX337" s="309"/>
      <c r="JXY337" s="309"/>
      <c r="JYA337" s="497"/>
      <c r="JYB337" s="540"/>
      <c r="JYC337" s="497"/>
      <c r="JYD337" s="497"/>
      <c r="JYF337" s="309"/>
      <c r="JYG337" s="309"/>
      <c r="JYI337" s="497"/>
      <c r="JYJ337" s="540"/>
      <c r="JYK337" s="497"/>
      <c r="JYL337" s="497"/>
      <c r="JYN337" s="309"/>
      <c r="JYO337" s="309"/>
      <c r="JYQ337" s="497"/>
      <c r="JYR337" s="540"/>
      <c r="JYS337" s="497"/>
      <c r="JYT337" s="497"/>
      <c r="JYV337" s="309"/>
      <c r="JYW337" s="309"/>
      <c r="JYY337" s="497"/>
      <c r="JYZ337" s="540"/>
      <c r="JZA337" s="497"/>
      <c r="JZB337" s="497"/>
      <c r="JZD337" s="309"/>
      <c r="JZE337" s="309"/>
      <c r="JZG337" s="497"/>
      <c r="JZH337" s="540"/>
      <c r="JZI337" s="497"/>
      <c r="JZJ337" s="497"/>
      <c r="JZL337" s="309"/>
      <c r="JZM337" s="309"/>
      <c r="JZO337" s="497"/>
      <c r="JZP337" s="540"/>
      <c r="JZQ337" s="497"/>
      <c r="JZR337" s="497"/>
      <c r="JZT337" s="309"/>
      <c r="JZU337" s="309"/>
      <c r="JZW337" s="497"/>
      <c r="JZX337" s="540"/>
      <c r="JZY337" s="497"/>
      <c r="JZZ337" s="497"/>
      <c r="KAB337" s="309"/>
      <c r="KAC337" s="309"/>
      <c r="KAE337" s="497"/>
      <c r="KAF337" s="540"/>
      <c r="KAG337" s="497"/>
      <c r="KAH337" s="497"/>
      <c r="KAJ337" s="309"/>
      <c r="KAK337" s="309"/>
      <c r="KAM337" s="497"/>
      <c r="KAN337" s="540"/>
      <c r="KAO337" s="497"/>
      <c r="KAP337" s="497"/>
      <c r="KAR337" s="309"/>
      <c r="KAS337" s="309"/>
      <c r="KAU337" s="497"/>
      <c r="KAV337" s="540"/>
      <c r="KAW337" s="497"/>
      <c r="KAX337" s="497"/>
      <c r="KAZ337" s="309"/>
      <c r="KBA337" s="309"/>
      <c r="KBC337" s="497"/>
      <c r="KBD337" s="540"/>
      <c r="KBE337" s="497"/>
      <c r="KBF337" s="497"/>
      <c r="KBH337" s="309"/>
      <c r="KBI337" s="309"/>
      <c r="KBK337" s="497"/>
      <c r="KBL337" s="540"/>
      <c r="KBM337" s="497"/>
      <c r="KBN337" s="497"/>
      <c r="KBP337" s="309"/>
      <c r="KBQ337" s="309"/>
      <c r="KBS337" s="497"/>
      <c r="KBT337" s="540"/>
      <c r="KBU337" s="497"/>
      <c r="KBV337" s="497"/>
      <c r="KBX337" s="309"/>
      <c r="KBY337" s="309"/>
      <c r="KCA337" s="497"/>
      <c r="KCB337" s="540"/>
      <c r="KCC337" s="497"/>
      <c r="KCD337" s="497"/>
      <c r="KCF337" s="309"/>
      <c r="KCG337" s="309"/>
      <c r="KCI337" s="497"/>
      <c r="KCJ337" s="540"/>
      <c r="KCK337" s="497"/>
      <c r="KCL337" s="497"/>
      <c r="KCN337" s="309"/>
      <c r="KCO337" s="309"/>
      <c r="KCQ337" s="497"/>
      <c r="KCR337" s="540"/>
      <c r="KCS337" s="497"/>
      <c r="KCT337" s="497"/>
      <c r="KCV337" s="309"/>
      <c r="KCW337" s="309"/>
      <c r="KCY337" s="497"/>
      <c r="KCZ337" s="540"/>
      <c r="KDA337" s="497"/>
      <c r="KDB337" s="497"/>
      <c r="KDD337" s="309"/>
      <c r="KDE337" s="309"/>
      <c r="KDG337" s="497"/>
      <c r="KDH337" s="540"/>
      <c r="KDI337" s="497"/>
      <c r="KDJ337" s="497"/>
      <c r="KDL337" s="309"/>
      <c r="KDM337" s="309"/>
      <c r="KDO337" s="497"/>
      <c r="KDP337" s="540"/>
      <c r="KDQ337" s="497"/>
      <c r="KDR337" s="497"/>
      <c r="KDT337" s="309"/>
      <c r="KDU337" s="309"/>
      <c r="KDW337" s="497"/>
      <c r="KDX337" s="540"/>
      <c r="KDY337" s="497"/>
      <c r="KDZ337" s="497"/>
      <c r="KEB337" s="309"/>
      <c r="KEC337" s="309"/>
      <c r="KEE337" s="497"/>
      <c r="KEF337" s="540"/>
      <c r="KEG337" s="497"/>
      <c r="KEH337" s="497"/>
      <c r="KEJ337" s="309"/>
      <c r="KEK337" s="309"/>
      <c r="KEM337" s="497"/>
      <c r="KEN337" s="540"/>
      <c r="KEO337" s="497"/>
      <c r="KEP337" s="497"/>
      <c r="KER337" s="309"/>
      <c r="KES337" s="309"/>
      <c r="KEU337" s="497"/>
      <c r="KEV337" s="540"/>
      <c r="KEW337" s="497"/>
      <c r="KEX337" s="497"/>
      <c r="KEZ337" s="309"/>
      <c r="KFA337" s="309"/>
      <c r="KFC337" s="497"/>
      <c r="KFD337" s="540"/>
      <c r="KFE337" s="497"/>
      <c r="KFF337" s="497"/>
      <c r="KFH337" s="309"/>
      <c r="KFI337" s="309"/>
      <c r="KFK337" s="497"/>
      <c r="KFL337" s="540"/>
      <c r="KFM337" s="497"/>
      <c r="KFN337" s="497"/>
      <c r="KFP337" s="309"/>
      <c r="KFQ337" s="309"/>
      <c r="KFS337" s="497"/>
      <c r="KFT337" s="540"/>
      <c r="KFU337" s="497"/>
      <c r="KFV337" s="497"/>
      <c r="KFX337" s="309"/>
      <c r="KFY337" s="309"/>
      <c r="KGA337" s="497"/>
      <c r="KGB337" s="540"/>
      <c r="KGC337" s="497"/>
      <c r="KGD337" s="497"/>
      <c r="KGF337" s="309"/>
      <c r="KGG337" s="309"/>
      <c r="KGI337" s="497"/>
      <c r="KGJ337" s="540"/>
      <c r="KGK337" s="497"/>
      <c r="KGL337" s="497"/>
      <c r="KGN337" s="309"/>
      <c r="KGO337" s="309"/>
      <c r="KGQ337" s="497"/>
      <c r="KGR337" s="540"/>
      <c r="KGS337" s="497"/>
      <c r="KGT337" s="497"/>
      <c r="KGV337" s="309"/>
      <c r="KGW337" s="309"/>
      <c r="KGY337" s="497"/>
      <c r="KGZ337" s="540"/>
      <c r="KHA337" s="497"/>
      <c r="KHB337" s="497"/>
      <c r="KHD337" s="309"/>
      <c r="KHE337" s="309"/>
      <c r="KHG337" s="497"/>
      <c r="KHH337" s="540"/>
      <c r="KHI337" s="497"/>
      <c r="KHJ337" s="497"/>
      <c r="KHL337" s="309"/>
      <c r="KHM337" s="309"/>
      <c r="KHO337" s="497"/>
      <c r="KHP337" s="540"/>
      <c r="KHQ337" s="497"/>
      <c r="KHR337" s="497"/>
      <c r="KHT337" s="309"/>
      <c r="KHU337" s="309"/>
      <c r="KHW337" s="497"/>
      <c r="KHX337" s="540"/>
      <c r="KHY337" s="497"/>
      <c r="KHZ337" s="497"/>
      <c r="KIB337" s="309"/>
      <c r="KIC337" s="309"/>
      <c r="KIE337" s="497"/>
      <c r="KIF337" s="540"/>
      <c r="KIG337" s="497"/>
      <c r="KIH337" s="497"/>
      <c r="KIJ337" s="309"/>
      <c r="KIK337" s="309"/>
      <c r="KIM337" s="497"/>
      <c r="KIN337" s="540"/>
      <c r="KIO337" s="497"/>
      <c r="KIP337" s="497"/>
      <c r="KIR337" s="309"/>
      <c r="KIS337" s="309"/>
      <c r="KIU337" s="497"/>
      <c r="KIV337" s="540"/>
      <c r="KIW337" s="497"/>
      <c r="KIX337" s="497"/>
      <c r="KIZ337" s="309"/>
      <c r="KJA337" s="309"/>
      <c r="KJC337" s="497"/>
      <c r="KJD337" s="540"/>
      <c r="KJE337" s="497"/>
      <c r="KJF337" s="497"/>
      <c r="KJH337" s="309"/>
      <c r="KJI337" s="309"/>
      <c r="KJK337" s="497"/>
      <c r="KJL337" s="540"/>
      <c r="KJM337" s="497"/>
      <c r="KJN337" s="497"/>
      <c r="KJP337" s="309"/>
      <c r="KJQ337" s="309"/>
      <c r="KJS337" s="497"/>
      <c r="KJT337" s="540"/>
      <c r="KJU337" s="497"/>
      <c r="KJV337" s="497"/>
      <c r="KJX337" s="309"/>
      <c r="KJY337" s="309"/>
      <c r="KKA337" s="497"/>
      <c r="KKB337" s="540"/>
      <c r="KKC337" s="497"/>
      <c r="KKD337" s="497"/>
      <c r="KKF337" s="309"/>
      <c r="KKG337" s="309"/>
      <c r="KKI337" s="497"/>
      <c r="KKJ337" s="540"/>
      <c r="KKK337" s="497"/>
      <c r="KKL337" s="497"/>
      <c r="KKN337" s="309"/>
      <c r="KKO337" s="309"/>
      <c r="KKQ337" s="497"/>
      <c r="KKR337" s="540"/>
      <c r="KKS337" s="497"/>
      <c r="KKT337" s="497"/>
      <c r="KKV337" s="309"/>
      <c r="KKW337" s="309"/>
      <c r="KKY337" s="497"/>
      <c r="KKZ337" s="540"/>
      <c r="KLA337" s="497"/>
      <c r="KLB337" s="497"/>
      <c r="KLD337" s="309"/>
      <c r="KLE337" s="309"/>
      <c r="KLG337" s="497"/>
      <c r="KLH337" s="540"/>
      <c r="KLI337" s="497"/>
      <c r="KLJ337" s="497"/>
      <c r="KLL337" s="309"/>
      <c r="KLM337" s="309"/>
      <c r="KLO337" s="497"/>
      <c r="KLP337" s="540"/>
      <c r="KLQ337" s="497"/>
      <c r="KLR337" s="497"/>
      <c r="KLT337" s="309"/>
      <c r="KLU337" s="309"/>
      <c r="KLW337" s="497"/>
      <c r="KLX337" s="540"/>
      <c r="KLY337" s="497"/>
      <c r="KLZ337" s="497"/>
      <c r="KMB337" s="309"/>
      <c r="KMC337" s="309"/>
      <c r="KME337" s="497"/>
      <c r="KMF337" s="540"/>
      <c r="KMG337" s="497"/>
      <c r="KMH337" s="497"/>
      <c r="KMJ337" s="309"/>
      <c r="KMK337" s="309"/>
      <c r="KMM337" s="497"/>
      <c r="KMN337" s="540"/>
      <c r="KMO337" s="497"/>
      <c r="KMP337" s="497"/>
      <c r="KMR337" s="309"/>
      <c r="KMS337" s="309"/>
      <c r="KMU337" s="497"/>
      <c r="KMV337" s="540"/>
      <c r="KMW337" s="497"/>
      <c r="KMX337" s="497"/>
      <c r="KMZ337" s="309"/>
      <c r="KNA337" s="309"/>
      <c r="KNC337" s="497"/>
      <c r="KND337" s="540"/>
      <c r="KNE337" s="497"/>
      <c r="KNF337" s="497"/>
      <c r="KNH337" s="309"/>
      <c r="KNI337" s="309"/>
      <c r="KNK337" s="497"/>
      <c r="KNL337" s="540"/>
      <c r="KNM337" s="497"/>
      <c r="KNN337" s="497"/>
      <c r="KNP337" s="309"/>
      <c r="KNQ337" s="309"/>
      <c r="KNS337" s="497"/>
      <c r="KNT337" s="540"/>
      <c r="KNU337" s="497"/>
      <c r="KNV337" s="497"/>
      <c r="KNX337" s="309"/>
      <c r="KNY337" s="309"/>
      <c r="KOA337" s="497"/>
      <c r="KOB337" s="540"/>
      <c r="KOC337" s="497"/>
      <c r="KOD337" s="497"/>
      <c r="KOF337" s="309"/>
      <c r="KOG337" s="309"/>
      <c r="KOI337" s="497"/>
      <c r="KOJ337" s="540"/>
      <c r="KOK337" s="497"/>
      <c r="KOL337" s="497"/>
      <c r="KON337" s="309"/>
      <c r="KOO337" s="309"/>
      <c r="KOQ337" s="497"/>
      <c r="KOR337" s="540"/>
      <c r="KOS337" s="497"/>
      <c r="KOT337" s="497"/>
      <c r="KOV337" s="309"/>
      <c r="KOW337" s="309"/>
      <c r="KOY337" s="497"/>
      <c r="KOZ337" s="540"/>
      <c r="KPA337" s="497"/>
      <c r="KPB337" s="497"/>
      <c r="KPD337" s="309"/>
      <c r="KPE337" s="309"/>
      <c r="KPG337" s="497"/>
      <c r="KPH337" s="540"/>
      <c r="KPI337" s="497"/>
      <c r="KPJ337" s="497"/>
      <c r="KPL337" s="309"/>
      <c r="KPM337" s="309"/>
      <c r="KPO337" s="497"/>
      <c r="KPP337" s="540"/>
      <c r="KPQ337" s="497"/>
      <c r="KPR337" s="497"/>
      <c r="KPT337" s="309"/>
      <c r="KPU337" s="309"/>
      <c r="KPW337" s="497"/>
      <c r="KPX337" s="540"/>
      <c r="KPY337" s="497"/>
      <c r="KPZ337" s="497"/>
      <c r="KQB337" s="309"/>
      <c r="KQC337" s="309"/>
      <c r="KQE337" s="497"/>
      <c r="KQF337" s="540"/>
      <c r="KQG337" s="497"/>
      <c r="KQH337" s="497"/>
      <c r="KQJ337" s="309"/>
      <c r="KQK337" s="309"/>
      <c r="KQM337" s="497"/>
      <c r="KQN337" s="540"/>
      <c r="KQO337" s="497"/>
      <c r="KQP337" s="497"/>
      <c r="KQR337" s="309"/>
      <c r="KQS337" s="309"/>
      <c r="KQU337" s="497"/>
      <c r="KQV337" s="540"/>
      <c r="KQW337" s="497"/>
      <c r="KQX337" s="497"/>
      <c r="KQZ337" s="309"/>
      <c r="KRA337" s="309"/>
      <c r="KRC337" s="497"/>
      <c r="KRD337" s="540"/>
      <c r="KRE337" s="497"/>
      <c r="KRF337" s="497"/>
      <c r="KRH337" s="309"/>
      <c r="KRI337" s="309"/>
      <c r="KRK337" s="497"/>
      <c r="KRL337" s="540"/>
      <c r="KRM337" s="497"/>
      <c r="KRN337" s="497"/>
      <c r="KRP337" s="309"/>
      <c r="KRQ337" s="309"/>
      <c r="KRS337" s="497"/>
      <c r="KRT337" s="540"/>
      <c r="KRU337" s="497"/>
      <c r="KRV337" s="497"/>
      <c r="KRX337" s="309"/>
      <c r="KRY337" s="309"/>
      <c r="KSA337" s="497"/>
      <c r="KSB337" s="540"/>
      <c r="KSC337" s="497"/>
      <c r="KSD337" s="497"/>
      <c r="KSF337" s="309"/>
      <c r="KSG337" s="309"/>
      <c r="KSI337" s="497"/>
      <c r="KSJ337" s="540"/>
      <c r="KSK337" s="497"/>
      <c r="KSL337" s="497"/>
      <c r="KSN337" s="309"/>
      <c r="KSO337" s="309"/>
      <c r="KSQ337" s="497"/>
      <c r="KSR337" s="540"/>
      <c r="KSS337" s="497"/>
      <c r="KST337" s="497"/>
      <c r="KSV337" s="309"/>
      <c r="KSW337" s="309"/>
      <c r="KSY337" s="497"/>
      <c r="KSZ337" s="540"/>
      <c r="KTA337" s="497"/>
      <c r="KTB337" s="497"/>
      <c r="KTD337" s="309"/>
      <c r="KTE337" s="309"/>
      <c r="KTG337" s="497"/>
      <c r="KTH337" s="540"/>
      <c r="KTI337" s="497"/>
      <c r="KTJ337" s="497"/>
      <c r="KTL337" s="309"/>
      <c r="KTM337" s="309"/>
      <c r="KTO337" s="497"/>
      <c r="KTP337" s="540"/>
      <c r="KTQ337" s="497"/>
      <c r="KTR337" s="497"/>
      <c r="KTT337" s="309"/>
      <c r="KTU337" s="309"/>
      <c r="KTW337" s="497"/>
      <c r="KTX337" s="540"/>
      <c r="KTY337" s="497"/>
      <c r="KTZ337" s="497"/>
      <c r="KUB337" s="309"/>
      <c r="KUC337" s="309"/>
      <c r="KUE337" s="497"/>
      <c r="KUF337" s="540"/>
      <c r="KUG337" s="497"/>
      <c r="KUH337" s="497"/>
      <c r="KUJ337" s="309"/>
      <c r="KUK337" s="309"/>
      <c r="KUM337" s="497"/>
      <c r="KUN337" s="540"/>
      <c r="KUO337" s="497"/>
      <c r="KUP337" s="497"/>
      <c r="KUR337" s="309"/>
      <c r="KUS337" s="309"/>
      <c r="KUU337" s="497"/>
      <c r="KUV337" s="540"/>
      <c r="KUW337" s="497"/>
      <c r="KUX337" s="497"/>
      <c r="KUZ337" s="309"/>
      <c r="KVA337" s="309"/>
      <c r="KVC337" s="497"/>
      <c r="KVD337" s="540"/>
      <c r="KVE337" s="497"/>
      <c r="KVF337" s="497"/>
      <c r="KVH337" s="309"/>
      <c r="KVI337" s="309"/>
      <c r="KVK337" s="497"/>
      <c r="KVL337" s="540"/>
      <c r="KVM337" s="497"/>
      <c r="KVN337" s="497"/>
      <c r="KVP337" s="309"/>
      <c r="KVQ337" s="309"/>
      <c r="KVS337" s="497"/>
      <c r="KVT337" s="540"/>
      <c r="KVU337" s="497"/>
      <c r="KVV337" s="497"/>
      <c r="KVX337" s="309"/>
      <c r="KVY337" s="309"/>
      <c r="KWA337" s="497"/>
      <c r="KWB337" s="540"/>
      <c r="KWC337" s="497"/>
      <c r="KWD337" s="497"/>
      <c r="KWF337" s="309"/>
      <c r="KWG337" s="309"/>
      <c r="KWI337" s="497"/>
      <c r="KWJ337" s="540"/>
      <c r="KWK337" s="497"/>
      <c r="KWL337" s="497"/>
      <c r="KWN337" s="309"/>
      <c r="KWO337" s="309"/>
      <c r="KWQ337" s="497"/>
      <c r="KWR337" s="540"/>
      <c r="KWS337" s="497"/>
      <c r="KWT337" s="497"/>
      <c r="KWV337" s="309"/>
      <c r="KWW337" s="309"/>
      <c r="KWY337" s="497"/>
      <c r="KWZ337" s="540"/>
      <c r="KXA337" s="497"/>
      <c r="KXB337" s="497"/>
      <c r="KXD337" s="309"/>
      <c r="KXE337" s="309"/>
      <c r="KXG337" s="497"/>
      <c r="KXH337" s="540"/>
      <c r="KXI337" s="497"/>
      <c r="KXJ337" s="497"/>
      <c r="KXL337" s="309"/>
      <c r="KXM337" s="309"/>
      <c r="KXO337" s="497"/>
      <c r="KXP337" s="540"/>
      <c r="KXQ337" s="497"/>
      <c r="KXR337" s="497"/>
      <c r="KXT337" s="309"/>
      <c r="KXU337" s="309"/>
      <c r="KXW337" s="497"/>
      <c r="KXX337" s="540"/>
      <c r="KXY337" s="497"/>
      <c r="KXZ337" s="497"/>
      <c r="KYB337" s="309"/>
      <c r="KYC337" s="309"/>
      <c r="KYE337" s="497"/>
      <c r="KYF337" s="540"/>
      <c r="KYG337" s="497"/>
      <c r="KYH337" s="497"/>
      <c r="KYJ337" s="309"/>
      <c r="KYK337" s="309"/>
      <c r="KYM337" s="497"/>
      <c r="KYN337" s="540"/>
      <c r="KYO337" s="497"/>
      <c r="KYP337" s="497"/>
      <c r="KYR337" s="309"/>
      <c r="KYS337" s="309"/>
      <c r="KYU337" s="497"/>
      <c r="KYV337" s="540"/>
      <c r="KYW337" s="497"/>
      <c r="KYX337" s="497"/>
      <c r="KYZ337" s="309"/>
      <c r="KZA337" s="309"/>
      <c r="KZC337" s="497"/>
      <c r="KZD337" s="540"/>
      <c r="KZE337" s="497"/>
      <c r="KZF337" s="497"/>
      <c r="KZH337" s="309"/>
      <c r="KZI337" s="309"/>
      <c r="KZK337" s="497"/>
      <c r="KZL337" s="540"/>
      <c r="KZM337" s="497"/>
      <c r="KZN337" s="497"/>
      <c r="KZP337" s="309"/>
      <c r="KZQ337" s="309"/>
      <c r="KZS337" s="497"/>
      <c r="KZT337" s="540"/>
      <c r="KZU337" s="497"/>
      <c r="KZV337" s="497"/>
      <c r="KZX337" s="309"/>
      <c r="KZY337" s="309"/>
      <c r="LAA337" s="497"/>
      <c r="LAB337" s="540"/>
      <c r="LAC337" s="497"/>
      <c r="LAD337" s="497"/>
      <c r="LAF337" s="309"/>
      <c r="LAG337" s="309"/>
      <c r="LAI337" s="497"/>
      <c r="LAJ337" s="540"/>
      <c r="LAK337" s="497"/>
      <c r="LAL337" s="497"/>
      <c r="LAN337" s="309"/>
      <c r="LAO337" s="309"/>
      <c r="LAQ337" s="497"/>
      <c r="LAR337" s="540"/>
      <c r="LAS337" s="497"/>
      <c r="LAT337" s="497"/>
      <c r="LAV337" s="309"/>
      <c r="LAW337" s="309"/>
      <c r="LAY337" s="497"/>
      <c r="LAZ337" s="540"/>
      <c r="LBA337" s="497"/>
      <c r="LBB337" s="497"/>
      <c r="LBD337" s="309"/>
      <c r="LBE337" s="309"/>
      <c r="LBG337" s="497"/>
      <c r="LBH337" s="540"/>
      <c r="LBI337" s="497"/>
      <c r="LBJ337" s="497"/>
      <c r="LBL337" s="309"/>
      <c r="LBM337" s="309"/>
      <c r="LBO337" s="497"/>
      <c r="LBP337" s="540"/>
      <c r="LBQ337" s="497"/>
      <c r="LBR337" s="497"/>
      <c r="LBT337" s="309"/>
      <c r="LBU337" s="309"/>
      <c r="LBW337" s="497"/>
      <c r="LBX337" s="540"/>
      <c r="LBY337" s="497"/>
      <c r="LBZ337" s="497"/>
      <c r="LCB337" s="309"/>
      <c r="LCC337" s="309"/>
      <c r="LCE337" s="497"/>
      <c r="LCF337" s="540"/>
      <c r="LCG337" s="497"/>
      <c r="LCH337" s="497"/>
      <c r="LCJ337" s="309"/>
      <c r="LCK337" s="309"/>
      <c r="LCM337" s="497"/>
      <c r="LCN337" s="540"/>
      <c r="LCO337" s="497"/>
      <c r="LCP337" s="497"/>
      <c r="LCR337" s="309"/>
      <c r="LCS337" s="309"/>
      <c r="LCU337" s="497"/>
      <c r="LCV337" s="540"/>
      <c r="LCW337" s="497"/>
      <c r="LCX337" s="497"/>
      <c r="LCZ337" s="309"/>
      <c r="LDA337" s="309"/>
      <c r="LDC337" s="497"/>
      <c r="LDD337" s="540"/>
      <c r="LDE337" s="497"/>
      <c r="LDF337" s="497"/>
      <c r="LDH337" s="309"/>
      <c r="LDI337" s="309"/>
      <c r="LDK337" s="497"/>
      <c r="LDL337" s="540"/>
      <c r="LDM337" s="497"/>
      <c r="LDN337" s="497"/>
      <c r="LDP337" s="309"/>
      <c r="LDQ337" s="309"/>
      <c r="LDS337" s="497"/>
      <c r="LDT337" s="540"/>
      <c r="LDU337" s="497"/>
      <c r="LDV337" s="497"/>
      <c r="LDX337" s="309"/>
      <c r="LDY337" s="309"/>
      <c r="LEA337" s="497"/>
      <c r="LEB337" s="540"/>
      <c r="LEC337" s="497"/>
      <c r="LED337" s="497"/>
      <c r="LEF337" s="309"/>
      <c r="LEG337" s="309"/>
      <c r="LEI337" s="497"/>
      <c r="LEJ337" s="540"/>
      <c r="LEK337" s="497"/>
      <c r="LEL337" s="497"/>
      <c r="LEN337" s="309"/>
      <c r="LEO337" s="309"/>
      <c r="LEQ337" s="497"/>
      <c r="LER337" s="540"/>
      <c r="LES337" s="497"/>
      <c r="LET337" s="497"/>
      <c r="LEV337" s="309"/>
      <c r="LEW337" s="309"/>
      <c r="LEY337" s="497"/>
      <c r="LEZ337" s="540"/>
      <c r="LFA337" s="497"/>
      <c r="LFB337" s="497"/>
      <c r="LFD337" s="309"/>
      <c r="LFE337" s="309"/>
      <c r="LFG337" s="497"/>
      <c r="LFH337" s="540"/>
      <c r="LFI337" s="497"/>
      <c r="LFJ337" s="497"/>
      <c r="LFL337" s="309"/>
      <c r="LFM337" s="309"/>
      <c r="LFO337" s="497"/>
      <c r="LFP337" s="540"/>
      <c r="LFQ337" s="497"/>
      <c r="LFR337" s="497"/>
      <c r="LFT337" s="309"/>
      <c r="LFU337" s="309"/>
      <c r="LFW337" s="497"/>
      <c r="LFX337" s="540"/>
      <c r="LFY337" s="497"/>
      <c r="LFZ337" s="497"/>
      <c r="LGB337" s="309"/>
      <c r="LGC337" s="309"/>
      <c r="LGE337" s="497"/>
      <c r="LGF337" s="540"/>
      <c r="LGG337" s="497"/>
      <c r="LGH337" s="497"/>
      <c r="LGJ337" s="309"/>
      <c r="LGK337" s="309"/>
      <c r="LGM337" s="497"/>
      <c r="LGN337" s="540"/>
      <c r="LGO337" s="497"/>
      <c r="LGP337" s="497"/>
      <c r="LGR337" s="309"/>
      <c r="LGS337" s="309"/>
      <c r="LGU337" s="497"/>
      <c r="LGV337" s="540"/>
      <c r="LGW337" s="497"/>
      <c r="LGX337" s="497"/>
      <c r="LGZ337" s="309"/>
      <c r="LHA337" s="309"/>
      <c r="LHC337" s="497"/>
      <c r="LHD337" s="540"/>
      <c r="LHE337" s="497"/>
      <c r="LHF337" s="497"/>
      <c r="LHH337" s="309"/>
      <c r="LHI337" s="309"/>
      <c r="LHK337" s="497"/>
      <c r="LHL337" s="540"/>
      <c r="LHM337" s="497"/>
      <c r="LHN337" s="497"/>
      <c r="LHP337" s="309"/>
      <c r="LHQ337" s="309"/>
      <c r="LHS337" s="497"/>
      <c r="LHT337" s="540"/>
      <c r="LHU337" s="497"/>
      <c r="LHV337" s="497"/>
      <c r="LHX337" s="309"/>
      <c r="LHY337" s="309"/>
      <c r="LIA337" s="497"/>
      <c r="LIB337" s="540"/>
      <c r="LIC337" s="497"/>
      <c r="LID337" s="497"/>
      <c r="LIF337" s="309"/>
      <c r="LIG337" s="309"/>
      <c r="LII337" s="497"/>
      <c r="LIJ337" s="540"/>
      <c r="LIK337" s="497"/>
      <c r="LIL337" s="497"/>
      <c r="LIN337" s="309"/>
      <c r="LIO337" s="309"/>
      <c r="LIQ337" s="497"/>
      <c r="LIR337" s="540"/>
      <c r="LIS337" s="497"/>
      <c r="LIT337" s="497"/>
      <c r="LIV337" s="309"/>
      <c r="LIW337" s="309"/>
      <c r="LIY337" s="497"/>
      <c r="LIZ337" s="540"/>
      <c r="LJA337" s="497"/>
      <c r="LJB337" s="497"/>
      <c r="LJD337" s="309"/>
      <c r="LJE337" s="309"/>
      <c r="LJG337" s="497"/>
      <c r="LJH337" s="540"/>
      <c r="LJI337" s="497"/>
      <c r="LJJ337" s="497"/>
      <c r="LJL337" s="309"/>
      <c r="LJM337" s="309"/>
      <c r="LJO337" s="497"/>
      <c r="LJP337" s="540"/>
      <c r="LJQ337" s="497"/>
      <c r="LJR337" s="497"/>
      <c r="LJT337" s="309"/>
      <c r="LJU337" s="309"/>
      <c r="LJW337" s="497"/>
      <c r="LJX337" s="540"/>
      <c r="LJY337" s="497"/>
      <c r="LJZ337" s="497"/>
      <c r="LKB337" s="309"/>
      <c r="LKC337" s="309"/>
      <c r="LKE337" s="497"/>
      <c r="LKF337" s="540"/>
      <c r="LKG337" s="497"/>
      <c r="LKH337" s="497"/>
      <c r="LKJ337" s="309"/>
      <c r="LKK337" s="309"/>
      <c r="LKM337" s="497"/>
      <c r="LKN337" s="540"/>
      <c r="LKO337" s="497"/>
      <c r="LKP337" s="497"/>
      <c r="LKR337" s="309"/>
      <c r="LKS337" s="309"/>
      <c r="LKU337" s="497"/>
      <c r="LKV337" s="540"/>
      <c r="LKW337" s="497"/>
      <c r="LKX337" s="497"/>
      <c r="LKZ337" s="309"/>
      <c r="LLA337" s="309"/>
      <c r="LLC337" s="497"/>
      <c r="LLD337" s="540"/>
      <c r="LLE337" s="497"/>
      <c r="LLF337" s="497"/>
      <c r="LLH337" s="309"/>
      <c r="LLI337" s="309"/>
      <c r="LLK337" s="497"/>
      <c r="LLL337" s="540"/>
      <c r="LLM337" s="497"/>
      <c r="LLN337" s="497"/>
      <c r="LLP337" s="309"/>
      <c r="LLQ337" s="309"/>
      <c r="LLS337" s="497"/>
      <c r="LLT337" s="540"/>
      <c r="LLU337" s="497"/>
      <c r="LLV337" s="497"/>
      <c r="LLX337" s="309"/>
      <c r="LLY337" s="309"/>
      <c r="LMA337" s="497"/>
      <c r="LMB337" s="540"/>
      <c r="LMC337" s="497"/>
      <c r="LMD337" s="497"/>
      <c r="LMF337" s="309"/>
      <c r="LMG337" s="309"/>
      <c r="LMI337" s="497"/>
      <c r="LMJ337" s="540"/>
      <c r="LMK337" s="497"/>
      <c r="LML337" s="497"/>
      <c r="LMN337" s="309"/>
      <c r="LMO337" s="309"/>
      <c r="LMQ337" s="497"/>
      <c r="LMR337" s="540"/>
      <c r="LMS337" s="497"/>
      <c r="LMT337" s="497"/>
      <c r="LMV337" s="309"/>
      <c r="LMW337" s="309"/>
      <c r="LMY337" s="497"/>
      <c r="LMZ337" s="540"/>
      <c r="LNA337" s="497"/>
      <c r="LNB337" s="497"/>
      <c r="LND337" s="309"/>
      <c r="LNE337" s="309"/>
      <c r="LNG337" s="497"/>
      <c r="LNH337" s="540"/>
      <c r="LNI337" s="497"/>
      <c r="LNJ337" s="497"/>
      <c r="LNL337" s="309"/>
      <c r="LNM337" s="309"/>
      <c r="LNO337" s="497"/>
      <c r="LNP337" s="540"/>
      <c r="LNQ337" s="497"/>
      <c r="LNR337" s="497"/>
      <c r="LNT337" s="309"/>
      <c r="LNU337" s="309"/>
      <c r="LNW337" s="497"/>
      <c r="LNX337" s="540"/>
      <c r="LNY337" s="497"/>
      <c r="LNZ337" s="497"/>
      <c r="LOB337" s="309"/>
      <c r="LOC337" s="309"/>
      <c r="LOE337" s="497"/>
      <c r="LOF337" s="540"/>
      <c r="LOG337" s="497"/>
      <c r="LOH337" s="497"/>
      <c r="LOJ337" s="309"/>
      <c r="LOK337" s="309"/>
      <c r="LOM337" s="497"/>
      <c r="LON337" s="540"/>
      <c r="LOO337" s="497"/>
      <c r="LOP337" s="497"/>
      <c r="LOR337" s="309"/>
      <c r="LOS337" s="309"/>
      <c r="LOU337" s="497"/>
      <c r="LOV337" s="540"/>
      <c r="LOW337" s="497"/>
      <c r="LOX337" s="497"/>
      <c r="LOZ337" s="309"/>
      <c r="LPA337" s="309"/>
      <c r="LPC337" s="497"/>
      <c r="LPD337" s="540"/>
      <c r="LPE337" s="497"/>
      <c r="LPF337" s="497"/>
      <c r="LPH337" s="309"/>
      <c r="LPI337" s="309"/>
      <c r="LPK337" s="497"/>
      <c r="LPL337" s="540"/>
      <c r="LPM337" s="497"/>
      <c r="LPN337" s="497"/>
      <c r="LPP337" s="309"/>
      <c r="LPQ337" s="309"/>
      <c r="LPS337" s="497"/>
      <c r="LPT337" s="540"/>
      <c r="LPU337" s="497"/>
      <c r="LPV337" s="497"/>
      <c r="LPX337" s="309"/>
      <c r="LPY337" s="309"/>
      <c r="LQA337" s="497"/>
      <c r="LQB337" s="540"/>
      <c r="LQC337" s="497"/>
      <c r="LQD337" s="497"/>
      <c r="LQF337" s="309"/>
      <c r="LQG337" s="309"/>
      <c r="LQI337" s="497"/>
      <c r="LQJ337" s="540"/>
      <c r="LQK337" s="497"/>
      <c r="LQL337" s="497"/>
      <c r="LQN337" s="309"/>
      <c r="LQO337" s="309"/>
      <c r="LQQ337" s="497"/>
      <c r="LQR337" s="540"/>
      <c r="LQS337" s="497"/>
      <c r="LQT337" s="497"/>
      <c r="LQV337" s="309"/>
      <c r="LQW337" s="309"/>
      <c r="LQY337" s="497"/>
      <c r="LQZ337" s="540"/>
      <c r="LRA337" s="497"/>
      <c r="LRB337" s="497"/>
      <c r="LRD337" s="309"/>
      <c r="LRE337" s="309"/>
      <c r="LRG337" s="497"/>
      <c r="LRH337" s="540"/>
      <c r="LRI337" s="497"/>
      <c r="LRJ337" s="497"/>
      <c r="LRL337" s="309"/>
      <c r="LRM337" s="309"/>
      <c r="LRO337" s="497"/>
      <c r="LRP337" s="540"/>
      <c r="LRQ337" s="497"/>
      <c r="LRR337" s="497"/>
      <c r="LRT337" s="309"/>
      <c r="LRU337" s="309"/>
      <c r="LRW337" s="497"/>
      <c r="LRX337" s="540"/>
      <c r="LRY337" s="497"/>
      <c r="LRZ337" s="497"/>
      <c r="LSB337" s="309"/>
      <c r="LSC337" s="309"/>
      <c r="LSE337" s="497"/>
      <c r="LSF337" s="540"/>
      <c r="LSG337" s="497"/>
      <c r="LSH337" s="497"/>
      <c r="LSJ337" s="309"/>
      <c r="LSK337" s="309"/>
      <c r="LSM337" s="497"/>
      <c r="LSN337" s="540"/>
      <c r="LSO337" s="497"/>
      <c r="LSP337" s="497"/>
      <c r="LSR337" s="309"/>
      <c r="LSS337" s="309"/>
      <c r="LSU337" s="497"/>
      <c r="LSV337" s="540"/>
      <c r="LSW337" s="497"/>
      <c r="LSX337" s="497"/>
      <c r="LSZ337" s="309"/>
      <c r="LTA337" s="309"/>
      <c r="LTC337" s="497"/>
      <c r="LTD337" s="540"/>
      <c r="LTE337" s="497"/>
      <c r="LTF337" s="497"/>
      <c r="LTH337" s="309"/>
      <c r="LTI337" s="309"/>
      <c r="LTK337" s="497"/>
      <c r="LTL337" s="540"/>
      <c r="LTM337" s="497"/>
      <c r="LTN337" s="497"/>
      <c r="LTP337" s="309"/>
      <c r="LTQ337" s="309"/>
      <c r="LTS337" s="497"/>
      <c r="LTT337" s="540"/>
      <c r="LTU337" s="497"/>
      <c r="LTV337" s="497"/>
      <c r="LTX337" s="309"/>
      <c r="LTY337" s="309"/>
      <c r="LUA337" s="497"/>
      <c r="LUB337" s="540"/>
      <c r="LUC337" s="497"/>
      <c r="LUD337" s="497"/>
      <c r="LUF337" s="309"/>
      <c r="LUG337" s="309"/>
      <c r="LUI337" s="497"/>
      <c r="LUJ337" s="540"/>
      <c r="LUK337" s="497"/>
      <c r="LUL337" s="497"/>
      <c r="LUN337" s="309"/>
      <c r="LUO337" s="309"/>
      <c r="LUQ337" s="497"/>
      <c r="LUR337" s="540"/>
      <c r="LUS337" s="497"/>
      <c r="LUT337" s="497"/>
      <c r="LUV337" s="309"/>
      <c r="LUW337" s="309"/>
      <c r="LUY337" s="497"/>
      <c r="LUZ337" s="540"/>
      <c r="LVA337" s="497"/>
      <c r="LVB337" s="497"/>
      <c r="LVD337" s="309"/>
      <c r="LVE337" s="309"/>
      <c r="LVG337" s="497"/>
      <c r="LVH337" s="540"/>
      <c r="LVI337" s="497"/>
      <c r="LVJ337" s="497"/>
      <c r="LVL337" s="309"/>
      <c r="LVM337" s="309"/>
      <c r="LVO337" s="497"/>
      <c r="LVP337" s="540"/>
      <c r="LVQ337" s="497"/>
      <c r="LVR337" s="497"/>
      <c r="LVT337" s="309"/>
      <c r="LVU337" s="309"/>
      <c r="LVW337" s="497"/>
      <c r="LVX337" s="540"/>
      <c r="LVY337" s="497"/>
      <c r="LVZ337" s="497"/>
      <c r="LWB337" s="309"/>
      <c r="LWC337" s="309"/>
      <c r="LWE337" s="497"/>
      <c r="LWF337" s="540"/>
      <c r="LWG337" s="497"/>
      <c r="LWH337" s="497"/>
      <c r="LWJ337" s="309"/>
      <c r="LWK337" s="309"/>
      <c r="LWM337" s="497"/>
      <c r="LWN337" s="540"/>
      <c r="LWO337" s="497"/>
      <c r="LWP337" s="497"/>
      <c r="LWR337" s="309"/>
      <c r="LWS337" s="309"/>
      <c r="LWU337" s="497"/>
      <c r="LWV337" s="540"/>
      <c r="LWW337" s="497"/>
      <c r="LWX337" s="497"/>
      <c r="LWZ337" s="309"/>
      <c r="LXA337" s="309"/>
      <c r="LXC337" s="497"/>
      <c r="LXD337" s="540"/>
      <c r="LXE337" s="497"/>
      <c r="LXF337" s="497"/>
      <c r="LXH337" s="309"/>
      <c r="LXI337" s="309"/>
      <c r="LXK337" s="497"/>
      <c r="LXL337" s="540"/>
      <c r="LXM337" s="497"/>
      <c r="LXN337" s="497"/>
      <c r="LXP337" s="309"/>
      <c r="LXQ337" s="309"/>
      <c r="LXS337" s="497"/>
      <c r="LXT337" s="540"/>
      <c r="LXU337" s="497"/>
      <c r="LXV337" s="497"/>
      <c r="LXX337" s="309"/>
      <c r="LXY337" s="309"/>
      <c r="LYA337" s="497"/>
      <c r="LYB337" s="540"/>
      <c r="LYC337" s="497"/>
      <c r="LYD337" s="497"/>
      <c r="LYF337" s="309"/>
      <c r="LYG337" s="309"/>
      <c r="LYI337" s="497"/>
      <c r="LYJ337" s="540"/>
      <c r="LYK337" s="497"/>
      <c r="LYL337" s="497"/>
      <c r="LYN337" s="309"/>
      <c r="LYO337" s="309"/>
      <c r="LYQ337" s="497"/>
      <c r="LYR337" s="540"/>
      <c r="LYS337" s="497"/>
      <c r="LYT337" s="497"/>
      <c r="LYV337" s="309"/>
      <c r="LYW337" s="309"/>
      <c r="LYY337" s="497"/>
      <c r="LYZ337" s="540"/>
      <c r="LZA337" s="497"/>
      <c r="LZB337" s="497"/>
      <c r="LZD337" s="309"/>
      <c r="LZE337" s="309"/>
      <c r="LZG337" s="497"/>
      <c r="LZH337" s="540"/>
      <c r="LZI337" s="497"/>
      <c r="LZJ337" s="497"/>
      <c r="LZL337" s="309"/>
      <c r="LZM337" s="309"/>
      <c r="LZO337" s="497"/>
      <c r="LZP337" s="540"/>
      <c r="LZQ337" s="497"/>
      <c r="LZR337" s="497"/>
      <c r="LZT337" s="309"/>
      <c r="LZU337" s="309"/>
      <c r="LZW337" s="497"/>
      <c r="LZX337" s="540"/>
      <c r="LZY337" s="497"/>
      <c r="LZZ337" s="497"/>
      <c r="MAB337" s="309"/>
      <c r="MAC337" s="309"/>
      <c r="MAE337" s="497"/>
      <c r="MAF337" s="540"/>
      <c r="MAG337" s="497"/>
      <c r="MAH337" s="497"/>
      <c r="MAJ337" s="309"/>
      <c r="MAK337" s="309"/>
      <c r="MAM337" s="497"/>
      <c r="MAN337" s="540"/>
      <c r="MAO337" s="497"/>
      <c r="MAP337" s="497"/>
      <c r="MAR337" s="309"/>
      <c r="MAS337" s="309"/>
      <c r="MAU337" s="497"/>
      <c r="MAV337" s="540"/>
      <c r="MAW337" s="497"/>
      <c r="MAX337" s="497"/>
      <c r="MAZ337" s="309"/>
      <c r="MBA337" s="309"/>
      <c r="MBC337" s="497"/>
      <c r="MBD337" s="540"/>
      <c r="MBE337" s="497"/>
      <c r="MBF337" s="497"/>
      <c r="MBH337" s="309"/>
      <c r="MBI337" s="309"/>
      <c r="MBK337" s="497"/>
      <c r="MBL337" s="540"/>
      <c r="MBM337" s="497"/>
      <c r="MBN337" s="497"/>
      <c r="MBP337" s="309"/>
      <c r="MBQ337" s="309"/>
      <c r="MBS337" s="497"/>
      <c r="MBT337" s="540"/>
      <c r="MBU337" s="497"/>
      <c r="MBV337" s="497"/>
      <c r="MBX337" s="309"/>
      <c r="MBY337" s="309"/>
      <c r="MCA337" s="497"/>
      <c r="MCB337" s="540"/>
      <c r="MCC337" s="497"/>
      <c r="MCD337" s="497"/>
      <c r="MCF337" s="309"/>
      <c r="MCG337" s="309"/>
      <c r="MCI337" s="497"/>
      <c r="MCJ337" s="540"/>
      <c r="MCK337" s="497"/>
      <c r="MCL337" s="497"/>
      <c r="MCN337" s="309"/>
      <c r="MCO337" s="309"/>
      <c r="MCQ337" s="497"/>
      <c r="MCR337" s="540"/>
      <c r="MCS337" s="497"/>
      <c r="MCT337" s="497"/>
      <c r="MCV337" s="309"/>
      <c r="MCW337" s="309"/>
      <c r="MCY337" s="497"/>
      <c r="MCZ337" s="540"/>
      <c r="MDA337" s="497"/>
      <c r="MDB337" s="497"/>
      <c r="MDD337" s="309"/>
      <c r="MDE337" s="309"/>
      <c r="MDG337" s="497"/>
      <c r="MDH337" s="540"/>
      <c r="MDI337" s="497"/>
      <c r="MDJ337" s="497"/>
      <c r="MDL337" s="309"/>
      <c r="MDM337" s="309"/>
      <c r="MDO337" s="497"/>
      <c r="MDP337" s="540"/>
      <c r="MDQ337" s="497"/>
      <c r="MDR337" s="497"/>
      <c r="MDT337" s="309"/>
      <c r="MDU337" s="309"/>
      <c r="MDW337" s="497"/>
      <c r="MDX337" s="540"/>
      <c r="MDY337" s="497"/>
      <c r="MDZ337" s="497"/>
      <c r="MEB337" s="309"/>
      <c r="MEC337" s="309"/>
      <c r="MEE337" s="497"/>
      <c r="MEF337" s="540"/>
      <c r="MEG337" s="497"/>
      <c r="MEH337" s="497"/>
      <c r="MEJ337" s="309"/>
      <c r="MEK337" s="309"/>
      <c r="MEM337" s="497"/>
      <c r="MEN337" s="540"/>
      <c r="MEO337" s="497"/>
      <c r="MEP337" s="497"/>
      <c r="MER337" s="309"/>
      <c r="MES337" s="309"/>
      <c r="MEU337" s="497"/>
      <c r="MEV337" s="540"/>
      <c r="MEW337" s="497"/>
      <c r="MEX337" s="497"/>
      <c r="MEZ337" s="309"/>
      <c r="MFA337" s="309"/>
      <c r="MFC337" s="497"/>
      <c r="MFD337" s="540"/>
      <c r="MFE337" s="497"/>
      <c r="MFF337" s="497"/>
      <c r="MFH337" s="309"/>
      <c r="MFI337" s="309"/>
      <c r="MFK337" s="497"/>
      <c r="MFL337" s="540"/>
      <c r="MFM337" s="497"/>
      <c r="MFN337" s="497"/>
      <c r="MFP337" s="309"/>
      <c r="MFQ337" s="309"/>
      <c r="MFS337" s="497"/>
      <c r="MFT337" s="540"/>
      <c r="MFU337" s="497"/>
      <c r="MFV337" s="497"/>
      <c r="MFX337" s="309"/>
      <c r="MFY337" s="309"/>
      <c r="MGA337" s="497"/>
      <c r="MGB337" s="540"/>
      <c r="MGC337" s="497"/>
      <c r="MGD337" s="497"/>
      <c r="MGF337" s="309"/>
      <c r="MGG337" s="309"/>
      <c r="MGI337" s="497"/>
      <c r="MGJ337" s="540"/>
      <c r="MGK337" s="497"/>
      <c r="MGL337" s="497"/>
      <c r="MGN337" s="309"/>
      <c r="MGO337" s="309"/>
      <c r="MGQ337" s="497"/>
      <c r="MGR337" s="540"/>
      <c r="MGS337" s="497"/>
      <c r="MGT337" s="497"/>
      <c r="MGV337" s="309"/>
      <c r="MGW337" s="309"/>
      <c r="MGY337" s="497"/>
      <c r="MGZ337" s="540"/>
      <c r="MHA337" s="497"/>
      <c r="MHB337" s="497"/>
      <c r="MHD337" s="309"/>
      <c r="MHE337" s="309"/>
      <c r="MHG337" s="497"/>
      <c r="MHH337" s="540"/>
      <c r="MHI337" s="497"/>
      <c r="MHJ337" s="497"/>
      <c r="MHL337" s="309"/>
      <c r="MHM337" s="309"/>
      <c r="MHO337" s="497"/>
      <c r="MHP337" s="540"/>
      <c r="MHQ337" s="497"/>
      <c r="MHR337" s="497"/>
      <c r="MHT337" s="309"/>
      <c r="MHU337" s="309"/>
      <c r="MHW337" s="497"/>
      <c r="MHX337" s="540"/>
      <c r="MHY337" s="497"/>
      <c r="MHZ337" s="497"/>
      <c r="MIB337" s="309"/>
      <c r="MIC337" s="309"/>
      <c r="MIE337" s="497"/>
      <c r="MIF337" s="540"/>
      <c r="MIG337" s="497"/>
      <c r="MIH337" s="497"/>
      <c r="MIJ337" s="309"/>
      <c r="MIK337" s="309"/>
      <c r="MIM337" s="497"/>
      <c r="MIN337" s="540"/>
      <c r="MIO337" s="497"/>
      <c r="MIP337" s="497"/>
      <c r="MIR337" s="309"/>
      <c r="MIS337" s="309"/>
      <c r="MIU337" s="497"/>
      <c r="MIV337" s="540"/>
      <c r="MIW337" s="497"/>
      <c r="MIX337" s="497"/>
      <c r="MIZ337" s="309"/>
      <c r="MJA337" s="309"/>
      <c r="MJC337" s="497"/>
      <c r="MJD337" s="540"/>
      <c r="MJE337" s="497"/>
      <c r="MJF337" s="497"/>
      <c r="MJH337" s="309"/>
      <c r="MJI337" s="309"/>
      <c r="MJK337" s="497"/>
      <c r="MJL337" s="540"/>
      <c r="MJM337" s="497"/>
      <c r="MJN337" s="497"/>
      <c r="MJP337" s="309"/>
      <c r="MJQ337" s="309"/>
      <c r="MJS337" s="497"/>
      <c r="MJT337" s="540"/>
      <c r="MJU337" s="497"/>
      <c r="MJV337" s="497"/>
      <c r="MJX337" s="309"/>
      <c r="MJY337" s="309"/>
      <c r="MKA337" s="497"/>
      <c r="MKB337" s="540"/>
      <c r="MKC337" s="497"/>
      <c r="MKD337" s="497"/>
      <c r="MKF337" s="309"/>
      <c r="MKG337" s="309"/>
      <c r="MKI337" s="497"/>
      <c r="MKJ337" s="540"/>
      <c r="MKK337" s="497"/>
      <c r="MKL337" s="497"/>
      <c r="MKN337" s="309"/>
      <c r="MKO337" s="309"/>
      <c r="MKQ337" s="497"/>
      <c r="MKR337" s="540"/>
      <c r="MKS337" s="497"/>
      <c r="MKT337" s="497"/>
      <c r="MKV337" s="309"/>
      <c r="MKW337" s="309"/>
      <c r="MKY337" s="497"/>
      <c r="MKZ337" s="540"/>
      <c r="MLA337" s="497"/>
      <c r="MLB337" s="497"/>
      <c r="MLD337" s="309"/>
      <c r="MLE337" s="309"/>
      <c r="MLG337" s="497"/>
      <c r="MLH337" s="540"/>
      <c r="MLI337" s="497"/>
      <c r="MLJ337" s="497"/>
      <c r="MLL337" s="309"/>
      <c r="MLM337" s="309"/>
      <c r="MLO337" s="497"/>
      <c r="MLP337" s="540"/>
      <c r="MLQ337" s="497"/>
      <c r="MLR337" s="497"/>
      <c r="MLT337" s="309"/>
      <c r="MLU337" s="309"/>
      <c r="MLW337" s="497"/>
      <c r="MLX337" s="540"/>
      <c r="MLY337" s="497"/>
      <c r="MLZ337" s="497"/>
      <c r="MMB337" s="309"/>
      <c r="MMC337" s="309"/>
      <c r="MME337" s="497"/>
      <c r="MMF337" s="540"/>
      <c r="MMG337" s="497"/>
      <c r="MMH337" s="497"/>
      <c r="MMJ337" s="309"/>
      <c r="MMK337" s="309"/>
      <c r="MMM337" s="497"/>
      <c r="MMN337" s="540"/>
      <c r="MMO337" s="497"/>
      <c r="MMP337" s="497"/>
      <c r="MMR337" s="309"/>
      <c r="MMS337" s="309"/>
      <c r="MMU337" s="497"/>
      <c r="MMV337" s="540"/>
      <c r="MMW337" s="497"/>
      <c r="MMX337" s="497"/>
      <c r="MMZ337" s="309"/>
      <c r="MNA337" s="309"/>
      <c r="MNC337" s="497"/>
      <c r="MND337" s="540"/>
      <c r="MNE337" s="497"/>
      <c r="MNF337" s="497"/>
      <c r="MNH337" s="309"/>
      <c r="MNI337" s="309"/>
      <c r="MNK337" s="497"/>
      <c r="MNL337" s="540"/>
      <c r="MNM337" s="497"/>
      <c r="MNN337" s="497"/>
      <c r="MNP337" s="309"/>
      <c r="MNQ337" s="309"/>
      <c r="MNS337" s="497"/>
      <c r="MNT337" s="540"/>
      <c r="MNU337" s="497"/>
      <c r="MNV337" s="497"/>
      <c r="MNX337" s="309"/>
      <c r="MNY337" s="309"/>
      <c r="MOA337" s="497"/>
      <c r="MOB337" s="540"/>
      <c r="MOC337" s="497"/>
      <c r="MOD337" s="497"/>
      <c r="MOF337" s="309"/>
      <c r="MOG337" s="309"/>
      <c r="MOI337" s="497"/>
      <c r="MOJ337" s="540"/>
      <c r="MOK337" s="497"/>
      <c r="MOL337" s="497"/>
      <c r="MON337" s="309"/>
      <c r="MOO337" s="309"/>
      <c r="MOQ337" s="497"/>
      <c r="MOR337" s="540"/>
      <c r="MOS337" s="497"/>
      <c r="MOT337" s="497"/>
      <c r="MOV337" s="309"/>
      <c r="MOW337" s="309"/>
      <c r="MOY337" s="497"/>
      <c r="MOZ337" s="540"/>
      <c r="MPA337" s="497"/>
      <c r="MPB337" s="497"/>
      <c r="MPD337" s="309"/>
      <c r="MPE337" s="309"/>
      <c r="MPG337" s="497"/>
      <c r="MPH337" s="540"/>
      <c r="MPI337" s="497"/>
      <c r="MPJ337" s="497"/>
      <c r="MPL337" s="309"/>
      <c r="MPM337" s="309"/>
      <c r="MPO337" s="497"/>
      <c r="MPP337" s="540"/>
      <c r="MPQ337" s="497"/>
      <c r="MPR337" s="497"/>
      <c r="MPT337" s="309"/>
      <c r="MPU337" s="309"/>
      <c r="MPW337" s="497"/>
      <c r="MPX337" s="540"/>
      <c r="MPY337" s="497"/>
      <c r="MPZ337" s="497"/>
      <c r="MQB337" s="309"/>
      <c r="MQC337" s="309"/>
      <c r="MQE337" s="497"/>
      <c r="MQF337" s="540"/>
      <c r="MQG337" s="497"/>
      <c r="MQH337" s="497"/>
      <c r="MQJ337" s="309"/>
      <c r="MQK337" s="309"/>
      <c r="MQM337" s="497"/>
      <c r="MQN337" s="540"/>
      <c r="MQO337" s="497"/>
      <c r="MQP337" s="497"/>
      <c r="MQR337" s="309"/>
      <c r="MQS337" s="309"/>
      <c r="MQU337" s="497"/>
      <c r="MQV337" s="540"/>
      <c r="MQW337" s="497"/>
      <c r="MQX337" s="497"/>
      <c r="MQZ337" s="309"/>
      <c r="MRA337" s="309"/>
      <c r="MRC337" s="497"/>
      <c r="MRD337" s="540"/>
      <c r="MRE337" s="497"/>
      <c r="MRF337" s="497"/>
      <c r="MRH337" s="309"/>
      <c r="MRI337" s="309"/>
      <c r="MRK337" s="497"/>
      <c r="MRL337" s="540"/>
      <c r="MRM337" s="497"/>
      <c r="MRN337" s="497"/>
      <c r="MRP337" s="309"/>
      <c r="MRQ337" s="309"/>
      <c r="MRS337" s="497"/>
      <c r="MRT337" s="540"/>
      <c r="MRU337" s="497"/>
      <c r="MRV337" s="497"/>
      <c r="MRX337" s="309"/>
      <c r="MRY337" s="309"/>
      <c r="MSA337" s="497"/>
      <c r="MSB337" s="540"/>
      <c r="MSC337" s="497"/>
      <c r="MSD337" s="497"/>
      <c r="MSF337" s="309"/>
      <c r="MSG337" s="309"/>
      <c r="MSI337" s="497"/>
      <c r="MSJ337" s="540"/>
      <c r="MSK337" s="497"/>
      <c r="MSL337" s="497"/>
      <c r="MSN337" s="309"/>
      <c r="MSO337" s="309"/>
      <c r="MSQ337" s="497"/>
      <c r="MSR337" s="540"/>
      <c r="MSS337" s="497"/>
      <c r="MST337" s="497"/>
      <c r="MSV337" s="309"/>
      <c r="MSW337" s="309"/>
      <c r="MSY337" s="497"/>
      <c r="MSZ337" s="540"/>
      <c r="MTA337" s="497"/>
      <c r="MTB337" s="497"/>
      <c r="MTD337" s="309"/>
      <c r="MTE337" s="309"/>
      <c r="MTG337" s="497"/>
      <c r="MTH337" s="540"/>
      <c r="MTI337" s="497"/>
      <c r="MTJ337" s="497"/>
      <c r="MTL337" s="309"/>
      <c r="MTM337" s="309"/>
      <c r="MTO337" s="497"/>
      <c r="MTP337" s="540"/>
      <c r="MTQ337" s="497"/>
      <c r="MTR337" s="497"/>
      <c r="MTT337" s="309"/>
      <c r="MTU337" s="309"/>
      <c r="MTW337" s="497"/>
      <c r="MTX337" s="540"/>
      <c r="MTY337" s="497"/>
      <c r="MTZ337" s="497"/>
      <c r="MUB337" s="309"/>
      <c r="MUC337" s="309"/>
      <c r="MUE337" s="497"/>
      <c r="MUF337" s="540"/>
      <c r="MUG337" s="497"/>
      <c r="MUH337" s="497"/>
      <c r="MUJ337" s="309"/>
      <c r="MUK337" s="309"/>
      <c r="MUM337" s="497"/>
      <c r="MUN337" s="540"/>
      <c r="MUO337" s="497"/>
      <c r="MUP337" s="497"/>
      <c r="MUR337" s="309"/>
      <c r="MUS337" s="309"/>
      <c r="MUU337" s="497"/>
      <c r="MUV337" s="540"/>
      <c r="MUW337" s="497"/>
      <c r="MUX337" s="497"/>
      <c r="MUZ337" s="309"/>
      <c r="MVA337" s="309"/>
      <c r="MVC337" s="497"/>
      <c r="MVD337" s="540"/>
      <c r="MVE337" s="497"/>
      <c r="MVF337" s="497"/>
      <c r="MVH337" s="309"/>
      <c r="MVI337" s="309"/>
      <c r="MVK337" s="497"/>
      <c r="MVL337" s="540"/>
      <c r="MVM337" s="497"/>
      <c r="MVN337" s="497"/>
      <c r="MVP337" s="309"/>
      <c r="MVQ337" s="309"/>
      <c r="MVS337" s="497"/>
      <c r="MVT337" s="540"/>
      <c r="MVU337" s="497"/>
      <c r="MVV337" s="497"/>
      <c r="MVX337" s="309"/>
      <c r="MVY337" s="309"/>
      <c r="MWA337" s="497"/>
      <c r="MWB337" s="540"/>
      <c r="MWC337" s="497"/>
      <c r="MWD337" s="497"/>
      <c r="MWF337" s="309"/>
      <c r="MWG337" s="309"/>
      <c r="MWI337" s="497"/>
      <c r="MWJ337" s="540"/>
      <c r="MWK337" s="497"/>
      <c r="MWL337" s="497"/>
      <c r="MWN337" s="309"/>
      <c r="MWO337" s="309"/>
      <c r="MWQ337" s="497"/>
      <c r="MWR337" s="540"/>
      <c r="MWS337" s="497"/>
      <c r="MWT337" s="497"/>
      <c r="MWV337" s="309"/>
      <c r="MWW337" s="309"/>
      <c r="MWY337" s="497"/>
      <c r="MWZ337" s="540"/>
      <c r="MXA337" s="497"/>
      <c r="MXB337" s="497"/>
      <c r="MXD337" s="309"/>
      <c r="MXE337" s="309"/>
      <c r="MXG337" s="497"/>
      <c r="MXH337" s="540"/>
      <c r="MXI337" s="497"/>
      <c r="MXJ337" s="497"/>
      <c r="MXL337" s="309"/>
      <c r="MXM337" s="309"/>
      <c r="MXO337" s="497"/>
      <c r="MXP337" s="540"/>
      <c r="MXQ337" s="497"/>
      <c r="MXR337" s="497"/>
      <c r="MXT337" s="309"/>
      <c r="MXU337" s="309"/>
      <c r="MXW337" s="497"/>
      <c r="MXX337" s="540"/>
      <c r="MXY337" s="497"/>
      <c r="MXZ337" s="497"/>
      <c r="MYB337" s="309"/>
      <c r="MYC337" s="309"/>
      <c r="MYE337" s="497"/>
      <c r="MYF337" s="540"/>
      <c r="MYG337" s="497"/>
      <c r="MYH337" s="497"/>
      <c r="MYJ337" s="309"/>
      <c r="MYK337" s="309"/>
      <c r="MYM337" s="497"/>
      <c r="MYN337" s="540"/>
      <c r="MYO337" s="497"/>
      <c r="MYP337" s="497"/>
      <c r="MYR337" s="309"/>
      <c r="MYS337" s="309"/>
      <c r="MYU337" s="497"/>
      <c r="MYV337" s="540"/>
      <c r="MYW337" s="497"/>
      <c r="MYX337" s="497"/>
      <c r="MYZ337" s="309"/>
      <c r="MZA337" s="309"/>
      <c r="MZC337" s="497"/>
      <c r="MZD337" s="540"/>
      <c r="MZE337" s="497"/>
      <c r="MZF337" s="497"/>
      <c r="MZH337" s="309"/>
      <c r="MZI337" s="309"/>
      <c r="MZK337" s="497"/>
      <c r="MZL337" s="540"/>
      <c r="MZM337" s="497"/>
      <c r="MZN337" s="497"/>
      <c r="MZP337" s="309"/>
      <c r="MZQ337" s="309"/>
      <c r="MZS337" s="497"/>
      <c r="MZT337" s="540"/>
      <c r="MZU337" s="497"/>
      <c r="MZV337" s="497"/>
      <c r="MZX337" s="309"/>
      <c r="MZY337" s="309"/>
      <c r="NAA337" s="497"/>
      <c r="NAB337" s="540"/>
      <c r="NAC337" s="497"/>
      <c r="NAD337" s="497"/>
      <c r="NAF337" s="309"/>
      <c r="NAG337" s="309"/>
      <c r="NAI337" s="497"/>
      <c r="NAJ337" s="540"/>
      <c r="NAK337" s="497"/>
      <c r="NAL337" s="497"/>
      <c r="NAN337" s="309"/>
      <c r="NAO337" s="309"/>
      <c r="NAQ337" s="497"/>
      <c r="NAR337" s="540"/>
      <c r="NAS337" s="497"/>
      <c r="NAT337" s="497"/>
      <c r="NAV337" s="309"/>
      <c r="NAW337" s="309"/>
      <c r="NAY337" s="497"/>
      <c r="NAZ337" s="540"/>
      <c r="NBA337" s="497"/>
      <c r="NBB337" s="497"/>
      <c r="NBD337" s="309"/>
      <c r="NBE337" s="309"/>
      <c r="NBG337" s="497"/>
      <c r="NBH337" s="540"/>
      <c r="NBI337" s="497"/>
      <c r="NBJ337" s="497"/>
      <c r="NBL337" s="309"/>
      <c r="NBM337" s="309"/>
      <c r="NBO337" s="497"/>
      <c r="NBP337" s="540"/>
      <c r="NBQ337" s="497"/>
      <c r="NBR337" s="497"/>
      <c r="NBT337" s="309"/>
      <c r="NBU337" s="309"/>
      <c r="NBW337" s="497"/>
      <c r="NBX337" s="540"/>
      <c r="NBY337" s="497"/>
      <c r="NBZ337" s="497"/>
      <c r="NCB337" s="309"/>
      <c r="NCC337" s="309"/>
      <c r="NCE337" s="497"/>
      <c r="NCF337" s="540"/>
      <c r="NCG337" s="497"/>
      <c r="NCH337" s="497"/>
      <c r="NCJ337" s="309"/>
      <c r="NCK337" s="309"/>
      <c r="NCM337" s="497"/>
      <c r="NCN337" s="540"/>
      <c r="NCO337" s="497"/>
      <c r="NCP337" s="497"/>
      <c r="NCR337" s="309"/>
      <c r="NCS337" s="309"/>
      <c r="NCU337" s="497"/>
      <c r="NCV337" s="540"/>
      <c r="NCW337" s="497"/>
      <c r="NCX337" s="497"/>
      <c r="NCZ337" s="309"/>
      <c r="NDA337" s="309"/>
      <c r="NDC337" s="497"/>
      <c r="NDD337" s="540"/>
      <c r="NDE337" s="497"/>
      <c r="NDF337" s="497"/>
      <c r="NDH337" s="309"/>
      <c r="NDI337" s="309"/>
      <c r="NDK337" s="497"/>
      <c r="NDL337" s="540"/>
      <c r="NDM337" s="497"/>
      <c r="NDN337" s="497"/>
      <c r="NDP337" s="309"/>
      <c r="NDQ337" s="309"/>
      <c r="NDS337" s="497"/>
      <c r="NDT337" s="540"/>
      <c r="NDU337" s="497"/>
      <c r="NDV337" s="497"/>
      <c r="NDX337" s="309"/>
      <c r="NDY337" s="309"/>
      <c r="NEA337" s="497"/>
      <c r="NEB337" s="540"/>
      <c r="NEC337" s="497"/>
      <c r="NED337" s="497"/>
      <c r="NEF337" s="309"/>
      <c r="NEG337" s="309"/>
      <c r="NEI337" s="497"/>
      <c r="NEJ337" s="540"/>
      <c r="NEK337" s="497"/>
      <c r="NEL337" s="497"/>
      <c r="NEN337" s="309"/>
      <c r="NEO337" s="309"/>
      <c r="NEQ337" s="497"/>
      <c r="NER337" s="540"/>
      <c r="NES337" s="497"/>
      <c r="NET337" s="497"/>
      <c r="NEV337" s="309"/>
      <c r="NEW337" s="309"/>
      <c r="NEY337" s="497"/>
      <c r="NEZ337" s="540"/>
      <c r="NFA337" s="497"/>
      <c r="NFB337" s="497"/>
      <c r="NFD337" s="309"/>
      <c r="NFE337" s="309"/>
      <c r="NFG337" s="497"/>
      <c r="NFH337" s="540"/>
      <c r="NFI337" s="497"/>
      <c r="NFJ337" s="497"/>
      <c r="NFL337" s="309"/>
      <c r="NFM337" s="309"/>
      <c r="NFO337" s="497"/>
      <c r="NFP337" s="540"/>
      <c r="NFQ337" s="497"/>
      <c r="NFR337" s="497"/>
      <c r="NFT337" s="309"/>
      <c r="NFU337" s="309"/>
      <c r="NFW337" s="497"/>
      <c r="NFX337" s="540"/>
      <c r="NFY337" s="497"/>
      <c r="NFZ337" s="497"/>
      <c r="NGB337" s="309"/>
      <c r="NGC337" s="309"/>
      <c r="NGE337" s="497"/>
      <c r="NGF337" s="540"/>
      <c r="NGG337" s="497"/>
      <c r="NGH337" s="497"/>
      <c r="NGJ337" s="309"/>
      <c r="NGK337" s="309"/>
      <c r="NGM337" s="497"/>
      <c r="NGN337" s="540"/>
      <c r="NGO337" s="497"/>
      <c r="NGP337" s="497"/>
      <c r="NGR337" s="309"/>
      <c r="NGS337" s="309"/>
      <c r="NGU337" s="497"/>
      <c r="NGV337" s="540"/>
      <c r="NGW337" s="497"/>
      <c r="NGX337" s="497"/>
      <c r="NGZ337" s="309"/>
      <c r="NHA337" s="309"/>
      <c r="NHC337" s="497"/>
      <c r="NHD337" s="540"/>
      <c r="NHE337" s="497"/>
      <c r="NHF337" s="497"/>
      <c r="NHH337" s="309"/>
      <c r="NHI337" s="309"/>
      <c r="NHK337" s="497"/>
      <c r="NHL337" s="540"/>
      <c r="NHM337" s="497"/>
      <c r="NHN337" s="497"/>
      <c r="NHP337" s="309"/>
      <c r="NHQ337" s="309"/>
      <c r="NHS337" s="497"/>
      <c r="NHT337" s="540"/>
      <c r="NHU337" s="497"/>
      <c r="NHV337" s="497"/>
      <c r="NHX337" s="309"/>
      <c r="NHY337" s="309"/>
      <c r="NIA337" s="497"/>
      <c r="NIB337" s="540"/>
      <c r="NIC337" s="497"/>
      <c r="NID337" s="497"/>
      <c r="NIF337" s="309"/>
      <c r="NIG337" s="309"/>
      <c r="NII337" s="497"/>
      <c r="NIJ337" s="540"/>
      <c r="NIK337" s="497"/>
      <c r="NIL337" s="497"/>
      <c r="NIN337" s="309"/>
      <c r="NIO337" s="309"/>
      <c r="NIQ337" s="497"/>
      <c r="NIR337" s="540"/>
      <c r="NIS337" s="497"/>
      <c r="NIT337" s="497"/>
      <c r="NIV337" s="309"/>
      <c r="NIW337" s="309"/>
      <c r="NIY337" s="497"/>
      <c r="NIZ337" s="540"/>
      <c r="NJA337" s="497"/>
      <c r="NJB337" s="497"/>
      <c r="NJD337" s="309"/>
      <c r="NJE337" s="309"/>
      <c r="NJG337" s="497"/>
      <c r="NJH337" s="540"/>
      <c r="NJI337" s="497"/>
      <c r="NJJ337" s="497"/>
      <c r="NJL337" s="309"/>
      <c r="NJM337" s="309"/>
      <c r="NJO337" s="497"/>
      <c r="NJP337" s="540"/>
      <c r="NJQ337" s="497"/>
      <c r="NJR337" s="497"/>
      <c r="NJT337" s="309"/>
      <c r="NJU337" s="309"/>
      <c r="NJW337" s="497"/>
      <c r="NJX337" s="540"/>
      <c r="NJY337" s="497"/>
      <c r="NJZ337" s="497"/>
      <c r="NKB337" s="309"/>
      <c r="NKC337" s="309"/>
      <c r="NKE337" s="497"/>
      <c r="NKF337" s="540"/>
      <c r="NKG337" s="497"/>
      <c r="NKH337" s="497"/>
      <c r="NKJ337" s="309"/>
      <c r="NKK337" s="309"/>
      <c r="NKM337" s="497"/>
      <c r="NKN337" s="540"/>
      <c r="NKO337" s="497"/>
      <c r="NKP337" s="497"/>
      <c r="NKR337" s="309"/>
      <c r="NKS337" s="309"/>
      <c r="NKU337" s="497"/>
      <c r="NKV337" s="540"/>
      <c r="NKW337" s="497"/>
      <c r="NKX337" s="497"/>
      <c r="NKZ337" s="309"/>
      <c r="NLA337" s="309"/>
      <c r="NLC337" s="497"/>
      <c r="NLD337" s="540"/>
      <c r="NLE337" s="497"/>
      <c r="NLF337" s="497"/>
      <c r="NLH337" s="309"/>
      <c r="NLI337" s="309"/>
      <c r="NLK337" s="497"/>
      <c r="NLL337" s="540"/>
      <c r="NLM337" s="497"/>
      <c r="NLN337" s="497"/>
      <c r="NLP337" s="309"/>
      <c r="NLQ337" s="309"/>
      <c r="NLS337" s="497"/>
      <c r="NLT337" s="540"/>
      <c r="NLU337" s="497"/>
      <c r="NLV337" s="497"/>
      <c r="NLX337" s="309"/>
      <c r="NLY337" s="309"/>
      <c r="NMA337" s="497"/>
      <c r="NMB337" s="540"/>
      <c r="NMC337" s="497"/>
      <c r="NMD337" s="497"/>
      <c r="NMF337" s="309"/>
      <c r="NMG337" s="309"/>
      <c r="NMI337" s="497"/>
      <c r="NMJ337" s="540"/>
      <c r="NMK337" s="497"/>
      <c r="NML337" s="497"/>
      <c r="NMN337" s="309"/>
      <c r="NMO337" s="309"/>
      <c r="NMQ337" s="497"/>
      <c r="NMR337" s="540"/>
      <c r="NMS337" s="497"/>
      <c r="NMT337" s="497"/>
      <c r="NMV337" s="309"/>
      <c r="NMW337" s="309"/>
      <c r="NMY337" s="497"/>
      <c r="NMZ337" s="540"/>
      <c r="NNA337" s="497"/>
      <c r="NNB337" s="497"/>
      <c r="NND337" s="309"/>
      <c r="NNE337" s="309"/>
      <c r="NNG337" s="497"/>
      <c r="NNH337" s="540"/>
      <c r="NNI337" s="497"/>
      <c r="NNJ337" s="497"/>
      <c r="NNL337" s="309"/>
      <c r="NNM337" s="309"/>
      <c r="NNO337" s="497"/>
      <c r="NNP337" s="540"/>
      <c r="NNQ337" s="497"/>
      <c r="NNR337" s="497"/>
      <c r="NNT337" s="309"/>
      <c r="NNU337" s="309"/>
      <c r="NNW337" s="497"/>
      <c r="NNX337" s="540"/>
      <c r="NNY337" s="497"/>
      <c r="NNZ337" s="497"/>
      <c r="NOB337" s="309"/>
      <c r="NOC337" s="309"/>
      <c r="NOE337" s="497"/>
      <c r="NOF337" s="540"/>
      <c r="NOG337" s="497"/>
      <c r="NOH337" s="497"/>
      <c r="NOJ337" s="309"/>
      <c r="NOK337" s="309"/>
      <c r="NOM337" s="497"/>
      <c r="NON337" s="540"/>
      <c r="NOO337" s="497"/>
      <c r="NOP337" s="497"/>
      <c r="NOR337" s="309"/>
      <c r="NOS337" s="309"/>
      <c r="NOU337" s="497"/>
      <c r="NOV337" s="540"/>
      <c r="NOW337" s="497"/>
      <c r="NOX337" s="497"/>
      <c r="NOZ337" s="309"/>
      <c r="NPA337" s="309"/>
      <c r="NPC337" s="497"/>
      <c r="NPD337" s="540"/>
      <c r="NPE337" s="497"/>
      <c r="NPF337" s="497"/>
      <c r="NPH337" s="309"/>
      <c r="NPI337" s="309"/>
      <c r="NPK337" s="497"/>
      <c r="NPL337" s="540"/>
      <c r="NPM337" s="497"/>
      <c r="NPN337" s="497"/>
      <c r="NPP337" s="309"/>
      <c r="NPQ337" s="309"/>
      <c r="NPS337" s="497"/>
      <c r="NPT337" s="540"/>
      <c r="NPU337" s="497"/>
      <c r="NPV337" s="497"/>
      <c r="NPX337" s="309"/>
      <c r="NPY337" s="309"/>
      <c r="NQA337" s="497"/>
      <c r="NQB337" s="540"/>
      <c r="NQC337" s="497"/>
      <c r="NQD337" s="497"/>
      <c r="NQF337" s="309"/>
      <c r="NQG337" s="309"/>
      <c r="NQI337" s="497"/>
      <c r="NQJ337" s="540"/>
      <c r="NQK337" s="497"/>
      <c r="NQL337" s="497"/>
      <c r="NQN337" s="309"/>
      <c r="NQO337" s="309"/>
      <c r="NQQ337" s="497"/>
      <c r="NQR337" s="540"/>
      <c r="NQS337" s="497"/>
      <c r="NQT337" s="497"/>
      <c r="NQV337" s="309"/>
      <c r="NQW337" s="309"/>
      <c r="NQY337" s="497"/>
      <c r="NQZ337" s="540"/>
      <c r="NRA337" s="497"/>
      <c r="NRB337" s="497"/>
      <c r="NRD337" s="309"/>
      <c r="NRE337" s="309"/>
      <c r="NRG337" s="497"/>
      <c r="NRH337" s="540"/>
      <c r="NRI337" s="497"/>
      <c r="NRJ337" s="497"/>
      <c r="NRL337" s="309"/>
      <c r="NRM337" s="309"/>
      <c r="NRO337" s="497"/>
      <c r="NRP337" s="540"/>
      <c r="NRQ337" s="497"/>
      <c r="NRR337" s="497"/>
      <c r="NRT337" s="309"/>
      <c r="NRU337" s="309"/>
      <c r="NRW337" s="497"/>
      <c r="NRX337" s="540"/>
      <c r="NRY337" s="497"/>
      <c r="NRZ337" s="497"/>
      <c r="NSB337" s="309"/>
      <c r="NSC337" s="309"/>
      <c r="NSE337" s="497"/>
      <c r="NSF337" s="540"/>
      <c r="NSG337" s="497"/>
      <c r="NSH337" s="497"/>
      <c r="NSJ337" s="309"/>
      <c r="NSK337" s="309"/>
      <c r="NSM337" s="497"/>
      <c r="NSN337" s="540"/>
      <c r="NSO337" s="497"/>
      <c r="NSP337" s="497"/>
      <c r="NSR337" s="309"/>
      <c r="NSS337" s="309"/>
      <c r="NSU337" s="497"/>
      <c r="NSV337" s="540"/>
      <c r="NSW337" s="497"/>
      <c r="NSX337" s="497"/>
      <c r="NSZ337" s="309"/>
      <c r="NTA337" s="309"/>
      <c r="NTC337" s="497"/>
      <c r="NTD337" s="540"/>
      <c r="NTE337" s="497"/>
      <c r="NTF337" s="497"/>
      <c r="NTH337" s="309"/>
      <c r="NTI337" s="309"/>
      <c r="NTK337" s="497"/>
      <c r="NTL337" s="540"/>
      <c r="NTM337" s="497"/>
      <c r="NTN337" s="497"/>
      <c r="NTP337" s="309"/>
      <c r="NTQ337" s="309"/>
      <c r="NTS337" s="497"/>
      <c r="NTT337" s="540"/>
      <c r="NTU337" s="497"/>
      <c r="NTV337" s="497"/>
      <c r="NTX337" s="309"/>
      <c r="NTY337" s="309"/>
      <c r="NUA337" s="497"/>
      <c r="NUB337" s="540"/>
      <c r="NUC337" s="497"/>
      <c r="NUD337" s="497"/>
      <c r="NUF337" s="309"/>
      <c r="NUG337" s="309"/>
      <c r="NUI337" s="497"/>
      <c r="NUJ337" s="540"/>
      <c r="NUK337" s="497"/>
      <c r="NUL337" s="497"/>
      <c r="NUN337" s="309"/>
      <c r="NUO337" s="309"/>
      <c r="NUQ337" s="497"/>
      <c r="NUR337" s="540"/>
      <c r="NUS337" s="497"/>
      <c r="NUT337" s="497"/>
      <c r="NUV337" s="309"/>
      <c r="NUW337" s="309"/>
      <c r="NUY337" s="497"/>
      <c r="NUZ337" s="540"/>
      <c r="NVA337" s="497"/>
      <c r="NVB337" s="497"/>
      <c r="NVD337" s="309"/>
      <c r="NVE337" s="309"/>
      <c r="NVG337" s="497"/>
      <c r="NVH337" s="540"/>
      <c r="NVI337" s="497"/>
      <c r="NVJ337" s="497"/>
      <c r="NVL337" s="309"/>
      <c r="NVM337" s="309"/>
      <c r="NVO337" s="497"/>
      <c r="NVP337" s="540"/>
      <c r="NVQ337" s="497"/>
      <c r="NVR337" s="497"/>
      <c r="NVT337" s="309"/>
      <c r="NVU337" s="309"/>
      <c r="NVW337" s="497"/>
      <c r="NVX337" s="540"/>
      <c r="NVY337" s="497"/>
      <c r="NVZ337" s="497"/>
      <c r="NWB337" s="309"/>
      <c r="NWC337" s="309"/>
      <c r="NWE337" s="497"/>
      <c r="NWF337" s="540"/>
      <c r="NWG337" s="497"/>
      <c r="NWH337" s="497"/>
      <c r="NWJ337" s="309"/>
      <c r="NWK337" s="309"/>
      <c r="NWM337" s="497"/>
      <c r="NWN337" s="540"/>
      <c r="NWO337" s="497"/>
      <c r="NWP337" s="497"/>
      <c r="NWR337" s="309"/>
      <c r="NWS337" s="309"/>
      <c r="NWU337" s="497"/>
      <c r="NWV337" s="540"/>
      <c r="NWW337" s="497"/>
      <c r="NWX337" s="497"/>
      <c r="NWZ337" s="309"/>
      <c r="NXA337" s="309"/>
      <c r="NXC337" s="497"/>
      <c r="NXD337" s="540"/>
      <c r="NXE337" s="497"/>
      <c r="NXF337" s="497"/>
      <c r="NXH337" s="309"/>
      <c r="NXI337" s="309"/>
      <c r="NXK337" s="497"/>
      <c r="NXL337" s="540"/>
      <c r="NXM337" s="497"/>
      <c r="NXN337" s="497"/>
      <c r="NXP337" s="309"/>
      <c r="NXQ337" s="309"/>
      <c r="NXS337" s="497"/>
      <c r="NXT337" s="540"/>
      <c r="NXU337" s="497"/>
      <c r="NXV337" s="497"/>
      <c r="NXX337" s="309"/>
      <c r="NXY337" s="309"/>
      <c r="NYA337" s="497"/>
      <c r="NYB337" s="540"/>
      <c r="NYC337" s="497"/>
      <c r="NYD337" s="497"/>
      <c r="NYF337" s="309"/>
      <c r="NYG337" s="309"/>
      <c r="NYI337" s="497"/>
      <c r="NYJ337" s="540"/>
      <c r="NYK337" s="497"/>
      <c r="NYL337" s="497"/>
      <c r="NYN337" s="309"/>
      <c r="NYO337" s="309"/>
      <c r="NYQ337" s="497"/>
      <c r="NYR337" s="540"/>
      <c r="NYS337" s="497"/>
      <c r="NYT337" s="497"/>
      <c r="NYV337" s="309"/>
      <c r="NYW337" s="309"/>
      <c r="NYY337" s="497"/>
      <c r="NYZ337" s="540"/>
      <c r="NZA337" s="497"/>
      <c r="NZB337" s="497"/>
      <c r="NZD337" s="309"/>
      <c r="NZE337" s="309"/>
      <c r="NZG337" s="497"/>
      <c r="NZH337" s="540"/>
      <c r="NZI337" s="497"/>
      <c r="NZJ337" s="497"/>
      <c r="NZL337" s="309"/>
      <c r="NZM337" s="309"/>
      <c r="NZO337" s="497"/>
      <c r="NZP337" s="540"/>
      <c r="NZQ337" s="497"/>
      <c r="NZR337" s="497"/>
      <c r="NZT337" s="309"/>
      <c r="NZU337" s="309"/>
      <c r="NZW337" s="497"/>
      <c r="NZX337" s="540"/>
      <c r="NZY337" s="497"/>
      <c r="NZZ337" s="497"/>
      <c r="OAB337" s="309"/>
      <c r="OAC337" s="309"/>
      <c r="OAE337" s="497"/>
      <c r="OAF337" s="540"/>
      <c r="OAG337" s="497"/>
      <c r="OAH337" s="497"/>
      <c r="OAJ337" s="309"/>
      <c r="OAK337" s="309"/>
      <c r="OAM337" s="497"/>
      <c r="OAN337" s="540"/>
      <c r="OAO337" s="497"/>
      <c r="OAP337" s="497"/>
      <c r="OAR337" s="309"/>
      <c r="OAS337" s="309"/>
      <c r="OAU337" s="497"/>
      <c r="OAV337" s="540"/>
      <c r="OAW337" s="497"/>
      <c r="OAX337" s="497"/>
      <c r="OAZ337" s="309"/>
      <c r="OBA337" s="309"/>
      <c r="OBC337" s="497"/>
      <c r="OBD337" s="540"/>
      <c r="OBE337" s="497"/>
      <c r="OBF337" s="497"/>
      <c r="OBH337" s="309"/>
      <c r="OBI337" s="309"/>
      <c r="OBK337" s="497"/>
      <c r="OBL337" s="540"/>
      <c r="OBM337" s="497"/>
      <c r="OBN337" s="497"/>
      <c r="OBP337" s="309"/>
      <c r="OBQ337" s="309"/>
      <c r="OBS337" s="497"/>
      <c r="OBT337" s="540"/>
      <c r="OBU337" s="497"/>
      <c r="OBV337" s="497"/>
      <c r="OBX337" s="309"/>
      <c r="OBY337" s="309"/>
      <c r="OCA337" s="497"/>
      <c r="OCB337" s="540"/>
      <c r="OCC337" s="497"/>
      <c r="OCD337" s="497"/>
      <c r="OCF337" s="309"/>
      <c r="OCG337" s="309"/>
      <c r="OCI337" s="497"/>
      <c r="OCJ337" s="540"/>
      <c r="OCK337" s="497"/>
      <c r="OCL337" s="497"/>
      <c r="OCN337" s="309"/>
      <c r="OCO337" s="309"/>
      <c r="OCQ337" s="497"/>
      <c r="OCR337" s="540"/>
      <c r="OCS337" s="497"/>
      <c r="OCT337" s="497"/>
      <c r="OCV337" s="309"/>
      <c r="OCW337" s="309"/>
      <c r="OCY337" s="497"/>
      <c r="OCZ337" s="540"/>
      <c r="ODA337" s="497"/>
      <c r="ODB337" s="497"/>
      <c r="ODD337" s="309"/>
      <c r="ODE337" s="309"/>
      <c r="ODG337" s="497"/>
      <c r="ODH337" s="540"/>
      <c r="ODI337" s="497"/>
      <c r="ODJ337" s="497"/>
      <c r="ODL337" s="309"/>
      <c r="ODM337" s="309"/>
      <c r="ODO337" s="497"/>
      <c r="ODP337" s="540"/>
      <c r="ODQ337" s="497"/>
      <c r="ODR337" s="497"/>
      <c r="ODT337" s="309"/>
      <c r="ODU337" s="309"/>
      <c r="ODW337" s="497"/>
      <c r="ODX337" s="540"/>
      <c r="ODY337" s="497"/>
      <c r="ODZ337" s="497"/>
      <c r="OEB337" s="309"/>
      <c r="OEC337" s="309"/>
      <c r="OEE337" s="497"/>
      <c r="OEF337" s="540"/>
      <c r="OEG337" s="497"/>
      <c r="OEH337" s="497"/>
      <c r="OEJ337" s="309"/>
      <c r="OEK337" s="309"/>
      <c r="OEM337" s="497"/>
      <c r="OEN337" s="540"/>
      <c r="OEO337" s="497"/>
      <c r="OEP337" s="497"/>
      <c r="OER337" s="309"/>
      <c r="OES337" s="309"/>
      <c r="OEU337" s="497"/>
      <c r="OEV337" s="540"/>
      <c r="OEW337" s="497"/>
      <c r="OEX337" s="497"/>
      <c r="OEZ337" s="309"/>
      <c r="OFA337" s="309"/>
      <c r="OFC337" s="497"/>
      <c r="OFD337" s="540"/>
      <c r="OFE337" s="497"/>
      <c r="OFF337" s="497"/>
      <c r="OFH337" s="309"/>
      <c r="OFI337" s="309"/>
      <c r="OFK337" s="497"/>
      <c r="OFL337" s="540"/>
      <c r="OFM337" s="497"/>
      <c r="OFN337" s="497"/>
      <c r="OFP337" s="309"/>
      <c r="OFQ337" s="309"/>
      <c r="OFS337" s="497"/>
      <c r="OFT337" s="540"/>
      <c r="OFU337" s="497"/>
      <c r="OFV337" s="497"/>
      <c r="OFX337" s="309"/>
      <c r="OFY337" s="309"/>
      <c r="OGA337" s="497"/>
      <c r="OGB337" s="540"/>
      <c r="OGC337" s="497"/>
      <c r="OGD337" s="497"/>
      <c r="OGF337" s="309"/>
      <c r="OGG337" s="309"/>
      <c r="OGI337" s="497"/>
      <c r="OGJ337" s="540"/>
      <c r="OGK337" s="497"/>
      <c r="OGL337" s="497"/>
      <c r="OGN337" s="309"/>
      <c r="OGO337" s="309"/>
      <c r="OGQ337" s="497"/>
      <c r="OGR337" s="540"/>
      <c r="OGS337" s="497"/>
      <c r="OGT337" s="497"/>
      <c r="OGV337" s="309"/>
      <c r="OGW337" s="309"/>
      <c r="OGY337" s="497"/>
      <c r="OGZ337" s="540"/>
      <c r="OHA337" s="497"/>
      <c r="OHB337" s="497"/>
      <c r="OHD337" s="309"/>
      <c r="OHE337" s="309"/>
      <c r="OHG337" s="497"/>
      <c r="OHH337" s="540"/>
      <c r="OHI337" s="497"/>
      <c r="OHJ337" s="497"/>
      <c r="OHL337" s="309"/>
      <c r="OHM337" s="309"/>
      <c r="OHO337" s="497"/>
      <c r="OHP337" s="540"/>
      <c r="OHQ337" s="497"/>
      <c r="OHR337" s="497"/>
      <c r="OHT337" s="309"/>
      <c r="OHU337" s="309"/>
      <c r="OHW337" s="497"/>
      <c r="OHX337" s="540"/>
      <c r="OHY337" s="497"/>
      <c r="OHZ337" s="497"/>
      <c r="OIB337" s="309"/>
      <c r="OIC337" s="309"/>
      <c r="OIE337" s="497"/>
      <c r="OIF337" s="540"/>
      <c r="OIG337" s="497"/>
      <c r="OIH337" s="497"/>
      <c r="OIJ337" s="309"/>
      <c r="OIK337" s="309"/>
      <c r="OIM337" s="497"/>
      <c r="OIN337" s="540"/>
      <c r="OIO337" s="497"/>
      <c r="OIP337" s="497"/>
      <c r="OIR337" s="309"/>
      <c r="OIS337" s="309"/>
      <c r="OIU337" s="497"/>
      <c r="OIV337" s="540"/>
      <c r="OIW337" s="497"/>
      <c r="OIX337" s="497"/>
      <c r="OIZ337" s="309"/>
      <c r="OJA337" s="309"/>
      <c r="OJC337" s="497"/>
      <c r="OJD337" s="540"/>
      <c r="OJE337" s="497"/>
      <c r="OJF337" s="497"/>
      <c r="OJH337" s="309"/>
      <c r="OJI337" s="309"/>
      <c r="OJK337" s="497"/>
      <c r="OJL337" s="540"/>
      <c r="OJM337" s="497"/>
      <c r="OJN337" s="497"/>
      <c r="OJP337" s="309"/>
      <c r="OJQ337" s="309"/>
      <c r="OJS337" s="497"/>
      <c r="OJT337" s="540"/>
      <c r="OJU337" s="497"/>
      <c r="OJV337" s="497"/>
      <c r="OJX337" s="309"/>
      <c r="OJY337" s="309"/>
      <c r="OKA337" s="497"/>
      <c r="OKB337" s="540"/>
      <c r="OKC337" s="497"/>
      <c r="OKD337" s="497"/>
      <c r="OKF337" s="309"/>
      <c r="OKG337" s="309"/>
      <c r="OKI337" s="497"/>
      <c r="OKJ337" s="540"/>
      <c r="OKK337" s="497"/>
      <c r="OKL337" s="497"/>
      <c r="OKN337" s="309"/>
      <c r="OKO337" s="309"/>
      <c r="OKQ337" s="497"/>
      <c r="OKR337" s="540"/>
      <c r="OKS337" s="497"/>
      <c r="OKT337" s="497"/>
      <c r="OKV337" s="309"/>
      <c r="OKW337" s="309"/>
      <c r="OKY337" s="497"/>
      <c r="OKZ337" s="540"/>
      <c r="OLA337" s="497"/>
      <c r="OLB337" s="497"/>
      <c r="OLD337" s="309"/>
      <c r="OLE337" s="309"/>
      <c r="OLG337" s="497"/>
      <c r="OLH337" s="540"/>
      <c r="OLI337" s="497"/>
      <c r="OLJ337" s="497"/>
      <c r="OLL337" s="309"/>
      <c r="OLM337" s="309"/>
      <c r="OLO337" s="497"/>
      <c r="OLP337" s="540"/>
      <c r="OLQ337" s="497"/>
      <c r="OLR337" s="497"/>
      <c r="OLT337" s="309"/>
      <c r="OLU337" s="309"/>
      <c r="OLW337" s="497"/>
      <c r="OLX337" s="540"/>
      <c r="OLY337" s="497"/>
      <c r="OLZ337" s="497"/>
      <c r="OMB337" s="309"/>
      <c r="OMC337" s="309"/>
      <c r="OME337" s="497"/>
      <c r="OMF337" s="540"/>
      <c r="OMG337" s="497"/>
      <c r="OMH337" s="497"/>
      <c r="OMJ337" s="309"/>
      <c r="OMK337" s="309"/>
      <c r="OMM337" s="497"/>
      <c r="OMN337" s="540"/>
      <c r="OMO337" s="497"/>
      <c r="OMP337" s="497"/>
      <c r="OMR337" s="309"/>
      <c r="OMS337" s="309"/>
      <c r="OMU337" s="497"/>
      <c r="OMV337" s="540"/>
      <c r="OMW337" s="497"/>
      <c r="OMX337" s="497"/>
      <c r="OMZ337" s="309"/>
      <c r="ONA337" s="309"/>
      <c r="ONC337" s="497"/>
      <c r="OND337" s="540"/>
      <c r="ONE337" s="497"/>
      <c r="ONF337" s="497"/>
      <c r="ONH337" s="309"/>
      <c r="ONI337" s="309"/>
      <c r="ONK337" s="497"/>
      <c r="ONL337" s="540"/>
      <c r="ONM337" s="497"/>
      <c r="ONN337" s="497"/>
      <c r="ONP337" s="309"/>
      <c r="ONQ337" s="309"/>
      <c r="ONS337" s="497"/>
      <c r="ONT337" s="540"/>
      <c r="ONU337" s="497"/>
      <c r="ONV337" s="497"/>
      <c r="ONX337" s="309"/>
      <c r="ONY337" s="309"/>
      <c r="OOA337" s="497"/>
      <c r="OOB337" s="540"/>
      <c r="OOC337" s="497"/>
      <c r="OOD337" s="497"/>
      <c r="OOF337" s="309"/>
      <c r="OOG337" s="309"/>
      <c r="OOI337" s="497"/>
      <c r="OOJ337" s="540"/>
      <c r="OOK337" s="497"/>
      <c r="OOL337" s="497"/>
      <c r="OON337" s="309"/>
      <c r="OOO337" s="309"/>
      <c r="OOQ337" s="497"/>
      <c r="OOR337" s="540"/>
      <c r="OOS337" s="497"/>
      <c r="OOT337" s="497"/>
      <c r="OOV337" s="309"/>
      <c r="OOW337" s="309"/>
      <c r="OOY337" s="497"/>
      <c r="OOZ337" s="540"/>
      <c r="OPA337" s="497"/>
      <c r="OPB337" s="497"/>
      <c r="OPD337" s="309"/>
      <c r="OPE337" s="309"/>
      <c r="OPG337" s="497"/>
      <c r="OPH337" s="540"/>
      <c r="OPI337" s="497"/>
      <c r="OPJ337" s="497"/>
      <c r="OPL337" s="309"/>
      <c r="OPM337" s="309"/>
      <c r="OPO337" s="497"/>
      <c r="OPP337" s="540"/>
      <c r="OPQ337" s="497"/>
      <c r="OPR337" s="497"/>
      <c r="OPT337" s="309"/>
      <c r="OPU337" s="309"/>
      <c r="OPW337" s="497"/>
      <c r="OPX337" s="540"/>
      <c r="OPY337" s="497"/>
      <c r="OPZ337" s="497"/>
      <c r="OQB337" s="309"/>
      <c r="OQC337" s="309"/>
      <c r="OQE337" s="497"/>
      <c r="OQF337" s="540"/>
      <c r="OQG337" s="497"/>
      <c r="OQH337" s="497"/>
      <c r="OQJ337" s="309"/>
      <c r="OQK337" s="309"/>
      <c r="OQM337" s="497"/>
      <c r="OQN337" s="540"/>
      <c r="OQO337" s="497"/>
      <c r="OQP337" s="497"/>
      <c r="OQR337" s="309"/>
      <c r="OQS337" s="309"/>
      <c r="OQU337" s="497"/>
      <c r="OQV337" s="540"/>
      <c r="OQW337" s="497"/>
      <c r="OQX337" s="497"/>
      <c r="OQZ337" s="309"/>
      <c r="ORA337" s="309"/>
      <c r="ORC337" s="497"/>
      <c r="ORD337" s="540"/>
      <c r="ORE337" s="497"/>
      <c r="ORF337" s="497"/>
      <c r="ORH337" s="309"/>
      <c r="ORI337" s="309"/>
      <c r="ORK337" s="497"/>
      <c r="ORL337" s="540"/>
      <c r="ORM337" s="497"/>
      <c r="ORN337" s="497"/>
      <c r="ORP337" s="309"/>
      <c r="ORQ337" s="309"/>
      <c r="ORS337" s="497"/>
      <c r="ORT337" s="540"/>
      <c r="ORU337" s="497"/>
      <c r="ORV337" s="497"/>
      <c r="ORX337" s="309"/>
      <c r="ORY337" s="309"/>
      <c r="OSA337" s="497"/>
      <c r="OSB337" s="540"/>
      <c r="OSC337" s="497"/>
      <c r="OSD337" s="497"/>
      <c r="OSF337" s="309"/>
      <c r="OSG337" s="309"/>
      <c r="OSI337" s="497"/>
      <c r="OSJ337" s="540"/>
      <c r="OSK337" s="497"/>
      <c r="OSL337" s="497"/>
      <c r="OSN337" s="309"/>
      <c r="OSO337" s="309"/>
      <c r="OSQ337" s="497"/>
      <c r="OSR337" s="540"/>
      <c r="OSS337" s="497"/>
      <c r="OST337" s="497"/>
      <c r="OSV337" s="309"/>
      <c r="OSW337" s="309"/>
      <c r="OSY337" s="497"/>
      <c r="OSZ337" s="540"/>
      <c r="OTA337" s="497"/>
      <c r="OTB337" s="497"/>
      <c r="OTD337" s="309"/>
      <c r="OTE337" s="309"/>
      <c r="OTG337" s="497"/>
      <c r="OTH337" s="540"/>
      <c r="OTI337" s="497"/>
      <c r="OTJ337" s="497"/>
      <c r="OTL337" s="309"/>
      <c r="OTM337" s="309"/>
      <c r="OTO337" s="497"/>
      <c r="OTP337" s="540"/>
      <c r="OTQ337" s="497"/>
      <c r="OTR337" s="497"/>
      <c r="OTT337" s="309"/>
      <c r="OTU337" s="309"/>
      <c r="OTW337" s="497"/>
      <c r="OTX337" s="540"/>
      <c r="OTY337" s="497"/>
      <c r="OTZ337" s="497"/>
      <c r="OUB337" s="309"/>
      <c r="OUC337" s="309"/>
      <c r="OUE337" s="497"/>
      <c r="OUF337" s="540"/>
      <c r="OUG337" s="497"/>
      <c r="OUH337" s="497"/>
      <c r="OUJ337" s="309"/>
      <c r="OUK337" s="309"/>
      <c r="OUM337" s="497"/>
      <c r="OUN337" s="540"/>
      <c r="OUO337" s="497"/>
      <c r="OUP337" s="497"/>
      <c r="OUR337" s="309"/>
      <c r="OUS337" s="309"/>
      <c r="OUU337" s="497"/>
      <c r="OUV337" s="540"/>
      <c r="OUW337" s="497"/>
      <c r="OUX337" s="497"/>
      <c r="OUZ337" s="309"/>
      <c r="OVA337" s="309"/>
      <c r="OVC337" s="497"/>
      <c r="OVD337" s="540"/>
      <c r="OVE337" s="497"/>
      <c r="OVF337" s="497"/>
      <c r="OVH337" s="309"/>
      <c r="OVI337" s="309"/>
      <c r="OVK337" s="497"/>
      <c r="OVL337" s="540"/>
      <c r="OVM337" s="497"/>
      <c r="OVN337" s="497"/>
      <c r="OVP337" s="309"/>
      <c r="OVQ337" s="309"/>
      <c r="OVS337" s="497"/>
      <c r="OVT337" s="540"/>
      <c r="OVU337" s="497"/>
      <c r="OVV337" s="497"/>
      <c r="OVX337" s="309"/>
      <c r="OVY337" s="309"/>
      <c r="OWA337" s="497"/>
      <c r="OWB337" s="540"/>
      <c r="OWC337" s="497"/>
      <c r="OWD337" s="497"/>
      <c r="OWF337" s="309"/>
      <c r="OWG337" s="309"/>
      <c r="OWI337" s="497"/>
      <c r="OWJ337" s="540"/>
      <c r="OWK337" s="497"/>
      <c r="OWL337" s="497"/>
      <c r="OWN337" s="309"/>
      <c r="OWO337" s="309"/>
      <c r="OWQ337" s="497"/>
      <c r="OWR337" s="540"/>
      <c r="OWS337" s="497"/>
      <c r="OWT337" s="497"/>
      <c r="OWV337" s="309"/>
      <c r="OWW337" s="309"/>
      <c r="OWY337" s="497"/>
      <c r="OWZ337" s="540"/>
      <c r="OXA337" s="497"/>
      <c r="OXB337" s="497"/>
      <c r="OXD337" s="309"/>
      <c r="OXE337" s="309"/>
      <c r="OXG337" s="497"/>
      <c r="OXH337" s="540"/>
      <c r="OXI337" s="497"/>
      <c r="OXJ337" s="497"/>
      <c r="OXL337" s="309"/>
      <c r="OXM337" s="309"/>
      <c r="OXO337" s="497"/>
      <c r="OXP337" s="540"/>
      <c r="OXQ337" s="497"/>
      <c r="OXR337" s="497"/>
      <c r="OXT337" s="309"/>
      <c r="OXU337" s="309"/>
      <c r="OXW337" s="497"/>
      <c r="OXX337" s="540"/>
      <c r="OXY337" s="497"/>
      <c r="OXZ337" s="497"/>
      <c r="OYB337" s="309"/>
      <c r="OYC337" s="309"/>
      <c r="OYE337" s="497"/>
      <c r="OYF337" s="540"/>
      <c r="OYG337" s="497"/>
      <c r="OYH337" s="497"/>
      <c r="OYJ337" s="309"/>
      <c r="OYK337" s="309"/>
      <c r="OYM337" s="497"/>
      <c r="OYN337" s="540"/>
      <c r="OYO337" s="497"/>
      <c r="OYP337" s="497"/>
      <c r="OYR337" s="309"/>
      <c r="OYS337" s="309"/>
      <c r="OYU337" s="497"/>
      <c r="OYV337" s="540"/>
      <c r="OYW337" s="497"/>
      <c r="OYX337" s="497"/>
      <c r="OYZ337" s="309"/>
      <c r="OZA337" s="309"/>
      <c r="OZC337" s="497"/>
      <c r="OZD337" s="540"/>
      <c r="OZE337" s="497"/>
      <c r="OZF337" s="497"/>
      <c r="OZH337" s="309"/>
      <c r="OZI337" s="309"/>
      <c r="OZK337" s="497"/>
      <c r="OZL337" s="540"/>
      <c r="OZM337" s="497"/>
      <c r="OZN337" s="497"/>
      <c r="OZP337" s="309"/>
      <c r="OZQ337" s="309"/>
      <c r="OZS337" s="497"/>
      <c r="OZT337" s="540"/>
      <c r="OZU337" s="497"/>
      <c r="OZV337" s="497"/>
      <c r="OZX337" s="309"/>
      <c r="OZY337" s="309"/>
      <c r="PAA337" s="497"/>
      <c r="PAB337" s="540"/>
      <c r="PAC337" s="497"/>
      <c r="PAD337" s="497"/>
      <c r="PAF337" s="309"/>
      <c r="PAG337" s="309"/>
      <c r="PAI337" s="497"/>
      <c r="PAJ337" s="540"/>
      <c r="PAK337" s="497"/>
      <c r="PAL337" s="497"/>
      <c r="PAN337" s="309"/>
      <c r="PAO337" s="309"/>
      <c r="PAQ337" s="497"/>
      <c r="PAR337" s="540"/>
      <c r="PAS337" s="497"/>
      <c r="PAT337" s="497"/>
      <c r="PAV337" s="309"/>
      <c r="PAW337" s="309"/>
      <c r="PAY337" s="497"/>
      <c r="PAZ337" s="540"/>
      <c r="PBA337" s="497"/>
      <c r="PBB337" s="497"/>
      <c r="PBD337" s="309"/>
      <c r="PBE337" s="309"/>
      <c r="PBG337" s="497"/>
      <c r="PBH337" s="540"/>
      <c r="PBI337" s="497"/>
      <c r="PBJ337" s="497"/>
      <c r="PBL337" s="309"/>
      <c r="PBM337" s="309"/>
      <c r="PBO337" s="497"/>
      <c r="PBP337" s="540"/>
      <c r="PBQ337" s="497"/>
      <c r="PBR337" s="497"/>
      <c r="PBT337" s="309"/>
      <c r="PBU337" s="309"/>
      <c r="PBW337" s="497"/>
      <c r="PBX337" s="540"/>
      <c r="PBY337" s="497"/>
      <c r="PBZ337" s="497"/>
      <c r="PCB337" s="309"/>
      <c r="PCC337" s="309"/>
      <c r="PCE337" s="497"/>
      <c r="PCF337" s="540"/>
      <c r="PCG337" s="497"/>
      <c r="PCH337" s="497"/>
      <c r="PCJ337" s="309"/>
      <c r="PCK337" s="309"/>
      <c r="PCM337" s="497"/>
      <c r="PCN337" s="540"/>
      <c r="PCO337" s="497"/>
      <c r="PCP337" s="497"/>
      <c r="PCR337" s="309"/>
      <c r="PCS337" s="309"/>
      <c r="PCU337" s="497"/>
      <c r="PCV337" s="540"/>
      <c r="PCW337" s="497"/>
      <c r="PCX337" s="497"/>
      <c r="PCZ337" s="309"/>
      <c r="PDA337" s="309"/>
      <c r="PDC337" s="497"/>
      <c r="PDD337" s="540"/>
      <c r="PDE337" s="497"/>
      <c r="PDF337" s="497"/>
      <c r="PDH337" s="309"/>
      <c r="PDI337" s="309"/>
      <c r="PDK337" s="497"/>
      <c r="PDL337" s="540"/>
      <c r="PDM337" s="497"/>
      <c r="PDN337" s="497"/>
      <c r="PDP337" s="309"/>
      <c r="PDQ337" s="309"/>
      <c r="PDS337" s="497"/>
      <c r="PDT337" s="540"/>
      <c r="PDU337" s="497"/>
      <c r="PDV337" s="497"/>
      <c r="PDX337" s="309"/>
      <c r="PDY337" s="309"/>
      <c r="PEA337" s="497"/>
      <c r="PEB337" s="540"/>
      <c r="PEC337" s="497"/>
      <c r="PED337" s="497"/>
      <c r="PEF337" s="309"/>
      <c r="PEG337" s="309"/>
      <c r="PEI337" s="497"/>
      <c r="PEJ337" s="540"/>
      <c r="PEK337" s="497"/>
      <c r="PEL337" s="497"/>
      <c r="PEN337" s="309"/>
      <c r="PEO337" s="309"/>
      <c r="PEQ337" s="497"/>
      <c r="PER337" s="540"/>
      <c r="PES337" s="497"/>
      <c r="PET337" s="497"/>
      <c r="PEV337" s="309"/>
      <c r="PEW337" s="309"/>
      <c r="PEY337" s="497"/>
      <c r="PEZ337" s="540"/>
      <c r="PFA337" s="497"/>
      <c r="PFB337" s="497"/>
      <c r="PFD337" s="309"/>
      <c r="PFE337" s="309"/>
      <c r="PFG337" s="497"/>
      <c r="PFH337" s="540"/>
      <c r="PFI337" s="497"/>
      <c r="PFJ337" s="497"/>
      <c r="PFL337" s="309"/>
      <c r="PFM337" s="309"/>
      <c r="PFO337" s="497"/>
      <c r="PFP337" s="540"/>
      <c r="PFQ337" s="497"/>
      <c r="PFR337" s="497"/>
      <c r="PFT337" s="309"/>
      <c r="PFU337" s="309"/>
      <c r="PFW337" s="497"/>
      <c r="PFX337" s="540"/>
      <c r="PFY337" s="497"/>
      <c r="PFZ337" s="497"/>
      <c r="PGB337" s="309"/>
      <c r="PGC337" s="309"/>
      <c r="PGE337" s="497"/>
      <c r="PGF337" s="540"/>
      <c r="PGG337" s="497"/>
      <c r="PGH337" s="497"/>
      <c r="PGJ337" s="309"/>
      <c r="PGK337" s="309"/>
      <c r="PGM337" s="497"/>
      <c r="PGN337" s="540"/>
      <c r="PGO337" s="497"/>
      <c r="PGP337" s="497"/>
      <c r="PGR337" s="309"/>
      <c r="PGS337" s="309"/>
      <c r="PGU337" s="497"/>
      <c r="PGV337" s="540"/>
      <c r="PGW337" s="497"/>
      <c r="PGX337" s="497"/>
      <c r="PGZ337" s="309"/>
      <c r="PHA337" s="309"/>
      <c r="PHC337" s="497"/>
      <c r="PHD337" s="540"/>
      <c r="PHE337" s="497"/>
      <c r="PHF337" s="497"/>
      <c r="PHH337" s="309"/>
      <c r="PHI337" s="309"/>
      <c r="PHK337" s="497"/>
      <c r="PHL337" s="540"/>
      <c r="PHM337" s="497"/>
      <c r="PHN337" s="497"/>
      <c r="PHP337" s="309"/>
      <c r="PHQ337" s="309"/>
      <c r="PHS337" s="497"/>
      <c r="PHT337" s="540"/>
      <c r="PHU337" s="497"/>
      <c r="PHV337" s="497"/>
      <c r="PHX337" s="309"/>
      <c r="PHY337" s="309"/>
      <c r="PIA337" s="497"/>
      <c r="PIB337" s="540"/>
      <c r="PIC337" s="497"/>
      <c r="PID337" s="497"/>
      <c r="PIF337" s="309"/>
      <c r="PIG337" s="309"/>
      <c r="PII337" s="497"/>
      <c r="PIJ337" s="540"/>
      <c r="PIK337" s="497"/>
      <c r="PIL337" s="497"/>
      <c r="PIN337" s="309"/>
      <c r="PIO337" s="309"/>
      <c r="PIQ337" s="497"/>
      <c r="PIR337" s="540"/>
      <c r="PIS337" s="497"/>
      <c r="PIT337" s="497"/>
      <c r="PIV337" s="309"/>
      <c r="PIW337" s="309"/>
      <c r="PIY337" s="497"/>
      <c r="PIZ337" s="540"/>
      <c r="PJA337" s="497"/>
      <c r="PJB337" s="497"/>
      <c r="PJD337" s="309"/>
      <c r="PJE337" s="309"/>
      <c r="PJG337" s="497"/>
      <c r="PJH337" s="540"/>
      <c r="PJI337" s="497"/>
      <c r="PJJ337" s="497"/>
      <c r="PJL337" s="309"/>
      <c r="PJM337" s="309"/>
      <c r="PJO337" s="497"/>
      <c r="PJP337" s="540"/>
      <c r="PJQ337" s="497"/>
      <c r="PJR337" s="497"/>
      <c r="PJT337" s="309"/>
      <c r="PJU337" s="309"/>
      <c r="PJW337" s="497"/>
      <c r="PJX337" s="540"/>
      <c r="PJY337" s="497"/>
      <c r="PJZ337" s="497"/>
      <c r="PKB337" s="309"/>
      <c r="PKC337" s="309"/>
      <c r="PKE337" s="497"/>
      <c r="PKF337" s="540"/>
      <c r="PKG337" s="497"/>
      <c r="PKH337" s="497"/>
      <c r="PKJ337" s="309"/>
      <c r="PKK337" s="309"/>
      <c r="PKM337" s="497"/>
      <c r="PKN337" s="540"/>
      <c r="PKO337" s="497"/>
      <c r="PKP337" s="497"/>
      <c r="PKR337" s="309"/>
      <c r="PKS337" s="309"/>
      <c r="PKU337" s="497"/>
      <c r="PKV337" s="540"/>
      <c r="PKW337" s="497"/>
      <c r="PKX337" s="497"/>
      <c r="PKZ337" s="309"/>
      <c r="PLA337" s="309"/>
      <c r="PLC337" s="497"/>
      <c r="PLD337" s="540"/>
      <c r="PLE337" s="497"/>
      <c r="PLF337" s="497"/>
      <c r="PLH337" s="309"/>
      <c r="PLI337" s="309"/>
      <c r="PLK337" s="497"/>
      <c r="PLL337" s="540"/>
      <c r="PLM337" s="497"/>
      <c r="PLN337" s="497"/>
      <c r="PLP337" s="309"/>
      <c r="PLQ337" s="309"/>
      <c r="PLS337" s="497"/>
      <c r="PLT337" s="540"/>
      <c r="PLU337" s="497"/>
      <c r="PLV337" s="497"/>
      <c r="PLX337" s="309"/>
      <c r="PLY337" s="309"/>
      <c r="PMA337" s="497"/>
      <c r="PMB337" s="540"/>
      <c r="PMC337" s="497"/>
      <c r="PMD337" s="497"/>
      <c r="PMF337" s="309"/>
      <c r="PMG337" s="309"/>
      <c r="PMI337" s="497"/>
      <c r="PMJ337" s="540"/>
      <c r="PMK337" s="497"/>
      <c r="PML337" s="497"/>
      <c r="PMN337" s="309"/>
      <c r="PMO337" s="309"/>
      <c r="PMQ337" s="497"/>
      <c r="PMR337" s="540"/>
      <c r="PMS337" s="497"/>
      <c r="PMT337" s="497"/>
      <c r="PMV337" s="309"/>
      <c r="PMW337" s="309"/>
      <c r="PMY337" s="497"/>
      <c r="PMZ337" s="540"/>
      <c r="PNA337" s="497"/>
      <c r="PNB337" s="497"/>
      <c r="PND337" s="309"/>
      <c r="PNE337" s="309"/>
      <c r="PNG337" s="497"/>
      <c r="PNH337" s="540"/>
      <c r="PNI337" s="497"/>
      <c r="PNJ337" s="497"/>
      <c r="PNL337" s="309"/>
      <c r="PNM337" s="309"/>
      <c r="PNO337" s="497"/>
      <c r="PNP337" s="540"/>
      <c r="PNQ337" s="497"/>
      <c r="PNR337" s="497"/>
      <c r="PNT337" s="309"/>
      <c r="PNU337" s="309"/>
      <c r="PNW337" s="497"/>
      <c r="PNX337" s="540"/>
      <c r="PNY337" s="497"/>
      <c r="PNZ337" s="497"/>
      <c r="POB337" s="309"/>
      <c r="POC337" s="309"/>
      <c r="POE337" s="497"/>
      <c r="POF337" s="540"/>
      <c r="POG337" s="497"/>
      <c r="POH337" s="497"/>
      <c r="POJ337" s="309"/>
      <c r="POK337" s="309"/>
      <c r="POM337" s="497"/>
      <c r="PON337" s="540"/>
      <c r="POO337" s="497"/>
      <c r="POP337" s="497"/>
      <c r="POR337" s="309"/>
      <c r="POS337" s="309"/>
      <c r="POU337" s="497"/>
      <c r="POV337" s="540"/>
      <c r="POW337" s="497"/>
      <c r="POX337" s="497"/>
      <c r="POZ337" s="309"/>
      <c r="PPA337" s="309"/>
      <c r="PPC337" s="497"/>
      <c r="PPD337" s="540"/>
      <c r="PPE337" s="497"/>
      <c r="PPF337" s="497"/>
      <c r="PPH337" s="309"/>
      <c r="PPI337" s="309"/>
      <c r="PPK337" s="497"/>
      <c r="PPL337" s="540"/>
      <c r="PPM337" s="497"/>
      <c r="PPN337" s="497"/>
      <c r="PPP337" s="309"/>
      <c r="PPQ337" s="309"/>
      <c r="PPS337" s="497"/>
      <c r="PPT337" s="540"/>
      <c r="PPU337" s="497"/>
      <c r="PPV337" s="497"/>
      <c r="PPX337" s="309"/>
      <c r="PPY337" s="309"/>
      <c r="PQA337" s="497"/>
      <c r="PQB337" s="540"/>
      <c r="PQC337" s="497"/>
      <c r="PQD337" s="497"/>
      <c r="PQF337" s="309"/>
      <c r="PQG337" s="309"/>
      <c r="PQI337" s="497"/>
      <c r="PQJ337" s="540"/>
      <c r="PQK337" s="497"/>
      <c r="PQL337" s="497"/>
      <c r="PQN337" s="309"/>
      <c r="PQO337" s="309"/>
      <c r="PQQ337" s="497"/>
      <c r="PQR337" s="540"/>
      <c r="PQS337" s="497"/>
      <c r="PQT337" s="497"/>
      <c r="PQV337" s="309"/>
      <c r="PQW337" s="309"/>
      <c r="PQY337" s="497"/>
      <c r="PQZ337" s="540"/>
      <c r="PRA337" s="497"/>
      <c r="PRB337" s="497"/>
      <c r="PRD337" s="309"/>
      <c r="PRE337" s="309"/>
      <c r="PRG337" s="497"/>
      <c r="PRH337" s="540"/>
      <c r="PRI337" s="497"/>
      <c r="PRJ337" s="497"/>
      <c r="PRL337" s="309"/>
      <c r="PRM337" s="309"/>
      <c r="PRO337" s="497"/>
      <c r="PRP337" s="540"/>
      <c r="PRQ337" s="497"/>
      <c r="PRR337" s="497"/>
      <c r="PRT337" s="309"/>
      <c r="PRU337" s="309"/>
      <c r="PRW337" s="497"/>
      <c r="PRX337" s="540"/>
      <c r="PRY337" s="497"/>
      <c r="PRZ337" s="497"/>
      <c r="PSB337" s="309"/>
      <c r="PSC337" s="309"/>
      <c r="PSE337" s="497"/>
      <c r="PSF337" s="540"/>
      <c r="PSG337" s="497"/>
      <c r="PSH337" s="497"/>
      <c r="PSJ337" s="309"/>
      <c r="PSK337" s="309"/>
      <c r="PSM337" s="497"/>
      <c r="PSN337" s="540"/>
      <c r="PSO337" s="497"/>
      <c r="PSP337" s="497"/>
      <c r="PSR337" s="309"/>
      <c r="PSS337" s="309"/>
      <c r="PSU337" s="497"/>
      <c r="PSV337" s="540"/>
      <c r="PSW337" s="497"/>
      <c r="PSX337" s="497"/>
      <c r="PSZ337" s="309"/>
      <c r="PTA337" s="309"/>
      <c r="PTC337" s="497"/>
      <c r="PTD337" s="540"/>
      <c r="PTE337" s="497"/>
      <c r="PTF337" s="497"/>
      <c r="PTH337" s="309"/>
      <c r="PTI337" s="309"/>
      <c r="PTK337" s="497"/>
      <c r="PTL337" s="540"/>
      <c r="PTM337" s="497"/>
      <c r="PTN337" s="497"/>
      <c r="PTP337" s="309"/>
      <c r="PTQ337" s="309"/>
      <c r="PTS337" s="497"/>
      <c r="PTT337" s="540"/>
      <c r="PTU337" s="497"/>
      <c r="PTV337" s="497"/>
      <c r="PTX337" s="309"/>
      <c r="PTY337" s="309"/>
      <c r="PUA337" s="497"/>
      <c r="PUB337" s="540"/>
      <c r="PUC337" s="497"/>
      <c r="PUD337" s="497"/>
      <c r="PUF337" s="309"/>
      <c r="PUG337" s="309"/>
      <c r="PUI337" s="497"/>
      <c r="PUJ337" s="540"/>
      <c r="PUK337" s="497"/>
      <c r="PUL337" s="497"/>
      <c r="PUN337" s="309"/>
      <c r="PUO337" s="309"/>
      <c r="PUQ337" s="497"/>
      <c r="PUR337" s="540"/>
      <c r="PUS337" s="497"/>
      <c r="PUT337" s="497"/>
      <c r="PUV337" s="309"/>
      <c r="PUW337" s="309"/>
      <c r="PUY337" s="497"/>
      <c r="PUZ337" s="540"/>
      <c r="PVA337" s="497"/>
      <c r="PVB337" s="497"/>
      <c r="PVD337" s="309"/>
      <c r="PVE337" s="309"/>
      <c r="PVG337" s="497"/>
      <c r="PVH337" s="540"/>
      <c r="PVI337" s="497"/>
      <c r="PVJ337" s="497"/>
      <c r="PVL337" s="309"/>
      <c r="PVM337" s="309"/>
      <c r="PVO337" s="497"/>
      <c r="PVP337" s="540"/>
      <c r="PVQ337" s="497"/>
      <c r="PVR337" s="497"/>
      <c r="PVT337" s="309"/>
      <c r="PVU337" s="309"/>
      <c r="PVW337" s="497"/>
      <c r="PVX337" s="540"/>
      <c r="PVY337" s="497"/>
      <c r="PVZ337" s="497"/>
      <c r="PWB337" s="309"/>
      <c r="PWC337" s="309"/>
      <c r="PWE337" s="497"/>
      <c r="PWF337" s="540"/>
      <c r="PWG337" s="497"/>
      <c r="PWH337" s="497"/>
      <c r="PWJ337" s="309"/>
      <c r="PWK337" s="309"/>
      <c r="PWM337" s="497"/>
      <c r="PWN337" s="540"/>
      <c r="PWO337" s="497"/>
      <c r="PWP337" s="497"/>
      <c r="PWR337" s="309"/>
      <c r="PWS337" s="309"/>
      <c r="PWU337" s="497"/>
      <c r="PWV337" s="540"/>
      <c r="PWW337" s="497"/>
      <c r="PWX337" s="497"/>
      <c r="PWZ337" s="309"/>
      <c r="PXA337" s="309"/>
      <c r="PXC337" s="497"/>
      <c r="PXD337" s="540"/>
      <c r="PXE337" s="497"/>
      <c r="PXF337" s="497"/>
      <c r="PXH337" s="309"/>
      <c r="PXI337" s="309"/>
      <c r="PXK337" s="497"/>
      <c r="PXL337" s="540"/>
      <c r="PXM337" s="497"/>
      <c r="PXN337" s="497"/>
      <c r="PXP337" s="309"/>
      <c r="PXQ337" s="309"/>
      <c r="PXS337" s="497"/>
      <c r="PXT337" s="540"/>
      <c r="PXU337" s="497"/>
      <c r="PXV337" s="497"/>
      <c r="PXX337" s="309"/>
      <c r="PXY337" s="309"/>
      <c r="PYA337" s="497"/>
      <c r="PYB337" s="540"/>
      <c r="PYC337" s="497"/>
      <c r="PYD337" s="497"/>
      <c r="PYF337" s="309"/>
      <c r="PYG337" s="309"/>
      <c r="PYI337" s="497"/>
      <c r="PYJ337" s="540"/>
      <c r="PYK337" s="497"/>
      <c r="PYL337" s="497"/>
      <c r="PYN337" s="309"/>
      <c r="PYO337" s="309"/>
      <c r="PYQ337" s="497"/>
      <c r="PYR337" s="540"/>
      <c r="PYS337" s="497"/>
      <c r="PYT337" s="497"/>
      <c r="PYV337" s="309"/>
      <c r="PYW337" s="309"/>
      <c r="PYY337" s="497"/>
      <c r="PYZ337" s="540"/>
      <c r="PZA337" s="497"/>
      <c r="PZB337" s="497"/>
      <c r="PZD337" s="309"/>
      <c r="PZE337" s="309"/>
      <c r="PZG337" s="497"/>
      <c r="PZH337" s="540"/>
      <c r="PZI337" s="497"/>
      <c r="PZJ337" s="497"/>
      <c r="PZL337" s="309"/>
      <c r="PZM337" s="309"/>
      <c r="PZO337" s="497"/>
      <c r="PZP337" s="540"/>
      <c r="PZQ337" s="497"/>
      <c r="PZR337" s="497"/>
      <c r="PZT337" s="309"/>
      <c r="PZU337" s="309"/>
      <c r="PZW337" s="497"/>
      <c r="PZX337" s="540"/>
      <c r="PZY337" s="497"/>
      <c r="PZZ337" s="497"/>
      <c r="QAB337" s="309"/>
      <c r="QAC337" s="309"/>
      <c r="QAE337" s="497"/>
      <c r="QAF337" s="540"/>
      <c r="QAG337" s="497"/>
      <c r="QAH337" s="497"/>
      <c r="QAJ337" s="309"/>
      <c r="QAK337" s="309"/>
      <c r="QAM337" s="497"/>
      <c r="QAN337" s="540"/>
      <c r="QAO337" s="497"/>
      <c r="QAP337" s="497"/>
      <c r="QAR337" s="309"/>
      <c r="QAS337" s="309"/>
      <c r="QAU337" s="497"/>
      <c r="QAV337" s="540"/>
      <c r="QAW337" s="497"/>
      <c r="QAX337" s="497"/>
      <c r="QAZ337" s="309"/>
      <c r="QBA337" s="309"/>
      <c r="QBC337" s="497"/>
      <c r="QBD337" s="540"/>
      <c r="QBE337" s="497"/>
      <c r="QBF337" s="497"/>
      <c r="QBH337" s="309"/>
      <c r="QBI337" s="309"/>
      <c r="QBK337" s="497"/>
      <c r="QBL337" s="540"/>
      <c r="QBM337" s="497"/>
      <c r="QBN337" s="497"/>
      <c r="QBP337" s="309"/>
      <c r="QBQ337" s="309"/>
      <c r="QBS337" s="497"/>
      <c r="QBT337" s="540"/>
      <c r="QBU337" s="497"/>
      <c r="QBV337" s="497"/>
      <c r="QBX337" s="309"/>
      <c r="QBY337" s="309"/>
      <c r="QCA337" s="497"/>
      <c r="QCB337" s="540"/>
      <c r="QCC337" s="497"/>
      <c r="QCD337" s="497"/>
      <c r="QCF337" s="309"/>
      <c r="QCG337" s="309"/>
      <c r="QCI337" s="497"/>
      <c r="QCJ337" s="540"/>
      <c r="QCK337" s="497"/>
      <c r="QCL337" s="497"/>
      <c r="QCN337" s="309"/>
      <c r="QCO337" s="309"/>
      <c r="QCQ337" s="497"/>
      <c r="QCR337" s="540"/>
      <c r="QCS337" s="497"/>
      <c r="QCT337" s="497"/>
      <c r="QCV337" s="309"/>
      <c r="QCW337" s="309"/>
      <c r="QCY337" s="497"/>
      <c r="QCZ337" s="540"/>
      <c r="QDA337" s="497"/>
      <c r="QDB337" s="497"/>
      <c r="QDD337" s="309"/>
      <c r="QDE337" s="309"/>
      <c r="QDG337" s="497"/>
      <c r="QDH337" s="540"/>
      <c r="QDI337" s="497"/>
      <c r="QDJ337" s="497"/>
      <c r="QDL337" s="309"/>
      <c r="QDM337" s="309"/>
      <c r="QDO337" s="497"/>
      <c r="QDP337" s="540"/>
      <c r="QDQ337" s="497"/>
      <c r="QDR337" s="497"/>
      <c r="QDT337" s="309"/>
      <c r="QDU337" s="309"/>
      <c r="QDW337" s="497"/>
      <c r="QDX337" s="540"/>
      <c r="QDY337" s="497"/>
      <c r="QDZ337" s="497"/>
      <c r="QEB337" s="309"/>
      <c r="QEC337" s="309"/>
      <c r="QEE337" s="497"/>
      <c r="QEF337" s="540"/>
      <c r="QEG337" s="497"/>
      <c r="QEH337" s="497"/>
      <c r="QEJ337" s="309"/>
      <c r="QEK337" s="309"/>
      <c r="QEM337" s="497"/>
      <c r="QEN337" s="540"/>
      <c r="QEO337" s="497"/>
      <c r="QEP337" s="497"/>
      <c r="QER337" s="309"/>
      <c r="QES337" s="309"/>
      <c r="QEU337" s="497"/>
      <c r="QEV337" s="540"/>
      <c r="QEW337" s="497"/>
      <c r="QEX337" s="497"/>
      <c r="QEZ337" s="309"/>
      <c r="QFA337" s="309"/>
      <c r="QFC337" s="497"/>
      <c r="QFD337" s="540"/>
      <c r="QFE337" s="497"/>
      <c r="QFF337" s="497"/>
      <c r="QFH337" s="309"/>
      <c r="QFI337" s="309"/>
      <c r="QFK337" s="497"/>
      <c r="QFL337" s="540"/>
      <c r="QFM337" s="497"/>
      <c r="QFN337" s="497"/>
      <c r="QFP337" s="309"/>
      <c r="QFQ337" s="309"/>
      <c r="QFS337" s="497"/>
      <c r="QFT337" s="540"/>
      <c r="QFU337" s="497"/>
      <c r="QFV337" s="497"/>
      <c r="QFX337" s="309"/>
      <c r="QFY337" s="309"/>
      <c r="QGA337" s="497"/>
      <c r="QGB337" s="540"/>
      <c r="QGC337" s="497"/>
      <c r="QGD337" s="497"/>
      <c r="QGF337" s="309"/>
      <c r="QGG337" s="309"/>
      <c r="QGI337" s="497"/>
      <c r="QGJ337" s="540"/>
      <c r="QGK337" s="497"/>
      <c r="QGL337" s="497"/>
      <c r="QGN337" s="309"/>
      <c r="QGO337" s="309"/>
      <c r="QGQ337" s="497"/>
      <c r="QGR337" s="540"/>
      <c r="QGS337" s="497"/>
      <c r="QGT337" s="497"/>
      <c r="QGV337" s="309"/>
      <c r="QGW337" s="309"/>
      <c r="QGY337" s="497"/>
      <c r="QGZ337" s="540"/>
      <c r="QHA337" s="497"/>
      <c r="QHB337" s="497"/>
      <c r="QHD337" s="309"/>
      <c r="QHE337" s="309"/>
      <c r="QHG337" s="497"/>
      <c r="QHH337" s="540"/>
      <c r="QHI337" s="497"/>
      <c r="QHJ337" s="497"/>
      <c r="QHL337" s="309"/>
      <c r="QHM337" s="309"/>
      <c r="QHO337" s="497"/>
      <c r="QHP337" s="540"/>
      <c r="QHQ337" s="497"/>
      <c r="QHR337" s="497"/>
      <c r="QHT337" s="309"/>
      <c r="QHU337" s="309"/>
      <c r="QHW337" s="497"/>
      <c r="QHX337" s="540"/>
      <c r="QHY337" s="497"/>
      <c r="QHZ337" s="497"/>
      <c r="QIB337" s="309"/>
      <c r="QIC337" s="309"/>
      <c r="QIE337" s="497"/>
      <c r="QIF337" s="540"/>
      <c r="QIG337" s="497"/>
      <c r="QIH337" s="497"/>
      <c r="QIJ337" s="309"/>
      <c r="QIK337" s="309"/>
      <c r="QIM337" s="497"/>
      <c r="QIN337" s="540"/>
      <c r="QIO337" s="497"/>
      <c r="QIP337" s="497"/>
      <c r="QIR337" s="309"/>
      <c r="QIS337" s="309"/>
      <c r="QIU337" s="497"/>
      <c r="QIV337" s="540"/>
      <c r="QIW337" s="497"/>
      <c r="QIX337" s="497"/>
      <c r="QIZ337" s="309"/>
      <c r="QJA337" s="309"/>
      <c r="QJC337" s="497"/>
      <c r="QJD337" s="540"/>
      <c r="QJE337" s="497"/>
      <c r="QJF337" s="497"/>
      <c r="QJH337" s="309"/>
      <c r="QJI337" s="309"/>
      <c r="QJK337" s="497"/>
      <c r="QJL337" s="540"/>
      <c r="QJM337" s="497"/>
      <c r="QJN337" s="497"/>
      <c r="QJP337" s="309"/>
      <c r="QJQ337" s="309"/>
      <c r="QJS337" s="497"/>
      <c r="QJT337" s="540"/>
      <c r="QJU337" s="497"/>
      <c r="QJV337" s="497"/>
      <c r="QJX337" s="309"/>
      <c r="QJY337" s="309"/>
      <c r="QKA337" s="497"/>
      <c r="QKB337" s="540"/>
      <c r="QKC337" s="497"/>
      <c r="QKD337" s="497"/>
      <c r="QKF337" s="309"/>
      <c r="QKG337" s="309"/>
      <c r="QKI337" s="497"/>
      <c r="QKJ337" s="540"/>
      <c r="QKK337" s="497"/>
      <c r="QKL337" s="497"/>
      <c r="QKN337" s="309"/>
      <c r="QKO337" s="309"/>
      <c r="QKQ337" s="497"/>
      <c r="QKR337" s="540"/>
      <c r="QKS337" s="497"/>
      <c r="QKT337" s="497"/>
      <c r="QKV337" s="309"/>
      <c r="QKW337" s="309"/>
      <c r="QKY337" s="497"/>
      <c r="QKZ337" s="540"/>
      <c r="QLA337" s="497"/>
      <c r="QLB337" s="497"/>
      <c r="QLD337" s="309"/>
      <c r="QLE337" s="309"/>
      <c r="QLG337" s="497"/>
      <c r="QLH337" s="540"/>
      <c r="QLI337" s="497"/>
      <c r="QLJ337" s="497"/>
      <c r="QLL337" s="309"/>
      <c r="QLM337" s="309"/>
      <c r="QLO337" s="497"/>
      <c r="QLP337" s="540"/>
      <c r="QLQ337" s="497"/>
      <c r="QLR337" s="497"/>
      <c r="QLT337" s="309"/>
      <c r="QLU337" s="309"/>
      <c r="QLW337" s="497"/>
      <c r="QLX337" s="540"/>
      <c r="QLY337" s="497"/>
      <c r="QLZ337" s="497"/>
      <c r="QMB337" s="309"/>
      <c r="QMC337" s="309"/>
      <c r="QME337" s="497"/>
      <c r="QMF337" s="540"/>
      <c r="QMG337" s="497"/>
      <c r="QMH337" s="497"/>
      <c r="QMJ337" s="309"/>
      <c r="QMK337" s="309"/>
      <c r="QMM337" s="497"/>
      <c r="QMN337" s="540"/>
      <c r="QMO337" s="497"/>
      <c r="QMP337" s="497"/>
      <c r="QMR337" s="309"/>
      <c r="QMS337" s="309"/>
      <c r="QMU337" s="497"/>
      <c r="QMV337" s="540"/>
      <c r="QMW337" s="497"/>
      <c r="QMX337" s="497"/>
      <c r="QMZ337" s="309"/>
      <c r="QNA337" s="309"/>
      <c r="QNC337" s="497"/>
      <c r="QND337" s="540"/>
      <c r="QNE337" s="497"/>
      <c r="QNF337" s="497"/>
      <c r="QNH337" s="309"/>
      <c r="QNI337" s="309"/>
      <c r="QNK337" s="497"/>
      <c r="QNL337" s="540"/>
      <c r="QNM337" s="497"/>
      <c r="QNN337" s="497"/>
      <c r="QNP337" s="309"/>
      <c r="QNQ337" s="309"/>
      <c r="QNS337" s="497"/>
      <c r="QNT337" s="540"/>
      <c r="QNU337" s="497"/>
      <c r="QNV337" s="497"/>
      <c r="QNX337" s="309"/>
      <c r="QNY337" s="309"/>
      <c r="QOA337" s="497"/>
      <c r="QOB337" s="540"/>
      <c r="QOC337" s="497"/>
      <c r="QOD337" s="497"/>
      <c r="QOF337" s="309"/>
      <c r="QOG337" s="309"/>
      <c r="QOI337" s="497"/>
      <c r="QOJ337" s="540"/>
      <c r="QOK337" s="497"/>
      <c r="QOL337" s="497"/>
      <c r="QON337" s="309"/>
      <c r="QOO337" s="309"/>
      <c r="QOQ337" s="497"/>
      <c r="QOR337" s="540"/>
      <c r="QOS337" s="497"/>
      <c r="QOT337" s="497"/>
      <c r="QOV337" s="309"/>
      <c r="QOW337" s="309"/>
      <c r="QOY337" s="497"/>
      <c r="QOZ337" s="540"/>
      <c r="QPA337" s="497"/>
      <c r="QPB337" s="497"/>
      <c r="QPD337" s="309"/>
      <c r="QPE337" s="309"/>
      <c r="QPG337" s="497"/>
      <c r="QPH337" s="540"/>
      <c r="QPI337" s="497"/>
      <c r="QPJ337" s="497"/>
      <c r="QPL337" s="309"/>
      <c r="QPM337" s="309"/>
      <c r="QPO337" s="497"/>
      <c r="QPP337" s="540"/>
      <c r="QPQ337" s="497"/>
      <c r="QPR337" s="497"/>
      <c r="QPT337" s="309"/>
      <c r="QPU337" s="309"/>
      <c r="QPW337" s="497"/>
      <c r="QPX337" s="540"/>
      <c r="QPY337" s="497"/>
      <c r="QPZ337" s="497"/>
      <c r="QQB337" s="309"/>
      <c r="QQC337" s="309"/>
      <c r="QQE337" s="497"/>
      <c r="QQF337" s="540"/>
      <c r="QQG337" s="497"/>
      <c r="QQH337" s="497"/>
      <c r="QQJ337" s="309"/>
      <c r="QQK337" s="309"/>
      <c r="QQM337" s="497"/>
      <c r="QQN337" s="540"/>
      <c r="QQO337" s="497"/>
      <c r="QQP337" s="497"/>
      <c r="QQR337" s="309"/>
      <c r="QQS337" s="309"/>
      <c r="QQU337" s="497"/>
      <c r="QQV337" s="540"/>
      <c r="QQW337" s="497"/>
      <c r="QQX337" s="497"/>
      <c r="QQZ337" s="309"/>
      <c r="QRA337" s="309"/>
      <c r="QRC337" s="497"/>
      <c r="QRD337" s="540"/>
      <c r="QRE337" s="497"/>
      <c r="QRF337" s="497"/>
      <c r="QRH337" s="309"/>
      <c r="QRI337" s="309"/>
      <c r="QRK337" s="497"/>
      <c r="QRL337" s="540"/>
      <c r="QRM337" s="497"/>
      <c r="QRN337" s="497"/>
      <c r="QRP337" s="309"/>
      <c r="QRQ337" s="309"/>
      <c r="QRS337" s="497"/>
      <c r="QRT337" s="540"/>
      <c r="QRU337" s="497"/>
      <c r="QRV337" s="497"/>
      <c r="QRX337" s="309"/>
      <c r="QRY337" s="309"/>
      <c r="QSA337" s="497"/>
      <c r="QSB337" s="540"/>
      <c r="QSC337" s="497"/>
      <c r="QSD337" s="497"/>
      <c r="QSF337" s="309"/>
      <c r="QSG337" s="309"/>
      <c r="QSI337" s="497"/>
      <c r="QSJ337" s="540"/>
      <c r="QSK337" s="497"/>
      <c r="QSL337" s="497"/>
      <c r="QSN337" s="309"/>
      <c r="QSO337" s="309"/>
      <c r="QSQ337" s="497"/>
      <c r="QSR337" s="540"/>
      <c r="QSS337" s="497"/>
      <c r="QST337" s="497"/>
      <c r="QSV337" s="309"/>
      <c r="QSW337" s="309"/>
      <c r="QSY337" s="497"/>
      <c r="QSZ337" s="540"/>
      <c r="QTA337" s="497"/>
      <c r="QTB337" s="497"/>
      <c r="QTD337" s="309"/>
      <c r="QTE337" s="309"/>
      <c r="QTG337" s="497"/>
      <c r="QTH337" s="540"/>
      <c r="QTI337" s="497"/>
      <c r="QTJ337" s="497"/>
      <c r="QTL337" s="309"/>
      <c r="QTM337" s="309"/>
      <c r="QTO337" s="497"/>
      <c r="QTP337" s="540"/>
      <c r="QTQ337" s="497"/>
      <c r="QTR337" s="497"/>
      <c r="QTT337" s="309"/>
      <c r="QTU337" s="309"/>
      <c r="QTW337" s="497"/>
      <c r="QTX337" s="540"/>
      <c r="QTY337" s="497"/>
      <c r="QTZ337" s="497"/>
      <c r="QUB337" s="309"/>
      <c r="QUC337" s="309"/>
      <c r="QUE337" s="497"/>
      <c r="QUF337" s="540"/>
      <c r="QUG337" s="497"/>
      <c r="QUH337" s="497"/>
      <c r="QUJ337" s="309"/>
      <c r="QUK337" s="309"/>
      <c r="QUM337" s="497"/>
      <c r="QUN337" s="540"/>
      <c r="QUO337" s="497"/>
      <c r="QUP337" s="497"/>
      <c r="QUR337" s="309"/>
      <c r="QUS337" s="309"/>
      <c r="QUU337" s="497"/>
      <c r="QUV337" s="540"/>
      <c r="QUW337" s="497"/>
      <c r="QUX337" s="497"/>
      <c r="QUZ337" s="309"/>
      <c r="QVA337" s="309"/>
      <c r="QVC337" s="497"/>
      <c r="QVD337" s="540"/>
      <c r="QVE337" s="497"/>
      <c r="QVF337" s="497"/>
      <c r="QVH337" s="309"/>
      <c r="QVI337" s="309"/>
      <c r="QVK337" s="497"/>
      <c r="QVL337" s="540"/>
      <c r="QVM337" s="497"/>
      <c r="QVN337" s="497"/>
      <c r="QVP337" s="309"/>
      <c r="QVQ337" s="309"/>
      <c r="QVS337" s="497"/>
      <c r="QVT337" s="540"/>
      <c r="QVU337" s="497"/>
      <c r="QVV337" s="497"/>
      <c r="QVX337" s="309"/>
      <c r="QVY337" s="309"/>
      <c r="QWA337" s="497"/>
      <c r="QWB337" s="540"/>
      <c r="QWC337" s="497"/>
      <c r="QWD337" s="497"/>
      <c r="QWF337" s="309"/>
      <c r="QWG337" s="309"/>
      <c r="QWI337" s="497"/>
      <c r="QWJ337" s="540"/>
      <c r="QWK337" s="497"/>
      <c r="QWL337" s="497"/>
      <c r="QWN337" s="309"/>
      <c r="QWO337" s="309"/>
      <c r="QWQ337" s="497"/>
      <c r="QWR337" s="540"/>
      <c r="QWS337" s="497"/>
      <c r="QWT337" s="497"/>
      <c r="QWV337" s="309"/>
      <c r="QWW337" s="309"/>
      <c r="QWY337" s="497"/>
      <c r="QWZ337" s="540"/>
      <c r="QXA337" s="497"/>
      <c r="QXB337" s="497"/>
      <c r="QXD337" s="309"/>
      <c r="QXE337" s="309"/>
      <c r="QXG337" s="497"/>
      <c r="QXH337" s="540"/>
      <c r="QXI337" s="497"/>
      <c r="QXJ337" s="497"/>
      <c r="QXL337" s="309"/>
      <c r="QXM337" s="309"/>
      <c r="QXO337" s="497"/>
      <c r="QXP337" s="540"/>
      <c r="QXQ337" s="497"/>
      <c r="QXR337" s="497"/>
      <c r="QXT337" s="309"/>
      <c r="QXU337" s="309"/>
      <c r="QXW337" s="497"/>
      <c r="QXX337" s="540"/>
      <c r="QXY337" s="497"/>
      <c r="QXZ337" s="497"/>
      <c r="QYB337" s="309"/>
      <c r="QYC337" s="309"/>
      <c r="QYE337" s="497"/>
      <c r="QYF337" s="540"/>
      <c r="QYG337" s="497"/>
      <c r="QYH337" s="497"/>
      <c r="QYJ337" s="309"/>
      <c r="QYK337" s="309"/>
      <c r="QYM337" s="497"/>
      <c r="QYN337" s="540"/>
      <c r="QYO337" s="497"/>
      <c r="QYP337" s="497"/>
      <c r="QYR337" s="309"/>
      <c r="QYS337" s="309"/>
      <c r="QYU337" s="497"/>
      <c r="QYV337" s="540"/>
      <c r="QYW337" s="497"/>
      <c r="QYX337" s="497"/>
      <c r="QYZ337" s="309"/>
      <c r="QZA337" s="309"/>
      <c r="QZC337" s="497"/>
      <c r="QZD337" s="540"/>
      <c r="QZE337" s="497"/>
      <c r="QZF337" s="497"/>
      <c r="QZH337" s="309"/>
      <c r="QZI337" s="309"/>
      <c r="QZK337" s="497"/>
      <c r="QZL337" s="540"/>
      <c r="QZM337" s="497"/>
      <c r="QZN337" s="497"/>
      <c r="QZP337" s="309"/>
      <c r="QZQ337" s="309"/>
      <c r="QZS337" s="497"/>
      <c r="QZT337" s="540"/>
      <c r="QZU337" s="497"/>
      <c r="QZV337" s="497"/>
      <c r="QZX337" s="309"/>
      <c r="QZY337" s="309"/>
      <c r="RAA337" s="497"/>
      <c r="RAB337" s="540"/>
      <c r="RAC337" s="497"/>
      <c r="RAD337" s="497"/>
      <c r="RAF337" s="309"/>
      <c r="RAG337" s="309"/>
      <c r="RAI337" s="497"/>
      <c r="RAJ337" s="540"/>
      <c r="RAK337" s="497"/>
      <c r="RAL337" s="497"/>
      <c r="RAN337" s="309"/>
      <c r="RAO337" s="309"/>
      <c r="RAQ337" s="497"/>
      <c r="RAR337" s="540"/>
      <c r="RAS337" s="497"/>
      <c r="RAT337" s="497"/>
      <c r="RAV337" s="309"/>
      <c r="RAW337" s="309"/>
      <c r="RAY337" s="497"/>
      <c r="RAZ337" s="540"/>
      <c r="RBA337" s="497"/>
      <c r="RBB337" s="497"/>
      <c r="RBD337" s="309"/>
      <c r="RBE337" s="309"/>
      <c r="RBG337" s="497"/>
      <c r="RBH337" s="540"/>
      <c r="RBI337" s="497"/>
      <c r="RBJ337" s="497"/>
      <c r="RBL337" s="309"/>
      <c r="RBM337" s="309"/>
      <c r="RBO337" s="497"/>
      <c r="RBP337" s="540"/>
      <c r="RBQ337" s="497"/>
      <c r="RBR337" s="497"/>
      <c r="RBT337" s="309"/>
      <c r="RBU337" s="309"/>
      <c r="RBW337" s="497"/>
      <c r="RBX337" s="540"/>
      <c r="RBY337" s="497"/>
      <c r="RBZ337" s="497"/>
      <c r="RCB337" s="309"/>
      <c r="RCC337" s="309"/>
      <c r="RCE337" s="497"/>
      <c r="RCF337" s="540"/>
      <c r="RCG337" s="497"/>
      <c r="RCH337" s="497"/>
      <c r="RCJ337" s="309"/>
      <c r="RCK337" s="309"/>
      <c r="RCM337" s="497"/>
      <c r="RCN337" s="540"/>
      <c r="RCO337" s="497"/>
      <c r="RCP337" s="497"/>
      <c r="RCR337" s="309"/>
      <c r="RCS337" s="309"/>
      <c r="RCU337" s="497"/>
      <c r="RCV337" s="540"/>
      <c r="RCW337" s="497"/>
      <c r="RCX337" s="497"/>
      <c r="RCZ337" s="309"/>
      <c r="RDA337" s="309"/>
      <c r="RDC337" s="497"/>
      <c r="RDD337" s="540"/>
      <c r="RDE337" s="497"/>
      <c r="RDF337" s="497"/>
      <c r="RDH337" s="309"/>
      <c r="RDI337" s="309"/>
      <c r="RDK337" s="497"/>
      <c r="RDL337" s="540"/>
      <c r="RDM337" s="497"/>
      <c r="RDN337" s="497"/>
      <c r="RDP337" s="309"/>
      <c r="RDQ337" s="309"/>
      <c r="RDS337" s="497"/>
      <c r="RDT337" s="540"/>
      <c r="RDU337" s="497"/>
      <c r="RDV337" s="497"/>
      <c r="RDX337" s="309"/>
      <c r="RDY337" s="309"/>
      <c r="REA337" s="497"/>
      <c r="REB337" s="540"/>
      <c r="REC337" s="497"/>
      <c r="RED337" s="497"/>
      <c r="REF337" s="309"/>
      <c r="REG337" s="309"/>
      <c r="REI337" s="497"/>
      <c r="REJ337" s="540"/>
      <c r="REK337" s="497"/>
      <c r="REL337" s="497"/>
      <c r="REN337" s="309"/>
      <c r="REO337" s="309"/>
      <c r="REQ337" s="497"/>
      <c r="RER337" s="540"/>
      <c r="RES337" s="497"/>
      <c r="RET337" s="497"/>
      <c r="REV337" s="309"/>
      <c r="REW337" s="309"/>
      <c r="REY337" s="497"/>
      <c r="REZ337" s="540"/>
      <c r="RFA337" s="497"/>
      <c r="RFB337" s="497"/>
      <c r="RFD337" s="309"/>
      <c r="RFE337" s="309"/>
      <c r="RFG337" s="497"/>
      <c r="RFH337" s="540"/>
      <c r="RFI337" s="497"/>
      <c r="RFJ337" s="497"/>
      <c r="RFL337" s="309"/>
      <c r="RFM337" s="309"/>
      <c r="RFO337" s="497"/>
      <c r="RFP337" s="540"/>
      <c r="RFQ337" s="497"/>
      <c r="RFR337" s="497"/>
      <c r="RFT337" s="309"/>
      <c r="RFU337" s="309"/>
      <c r="RFW337" s="497"/>
      <c r="RFX337" s="540"/>
      <c r="RFY337" s="497"/>
      <c r="RFZ337" s="497"/>
      <c r="RGB337" s="309"/>
      <c r="RGC337" s="309"/>
      <c r="RGE337" s="497"/>
      <c r="RGF337" s="540"/>
      <c r="RGG337" s="497"/>
      <c r="RGH337" s="497"/>
      <c r="RGJ337" s="309"/>
      <c r="RGK337" s="309"/>
      <c r="RGM337" s="497"/>
      <c r="RGN337" s="540"/>
      <c r="RGO337" s="497"/>
      <c r="RGP337" s="497"/>
      <c r="RGR337" s="309"/>
      <c r="RGS337" s="309"/>
      <c r="RGU337" s="497"/>
      <c r="RGV337" s="540"/>
      <c r="RGW337" s="497"/>
      <c r="RGX337" s="497"/>
      <c r="RGZ337" s="309"/>
      <c r="RHA337" s="309"/>
      <c r="RHC337" s="497"/>
      <c r="RHD337" s="540"/>
      <c r="RHE337" s="497"/>
      <c r="RHF337" s="497"/>
      <c r="RHH337" s="309"/>
      <c r="RHI337" s="309"/>
      <c r="RHK337" s="497"/>
      <c r="RHL337" s="540"/>
      <c r="RHM337" s="497"/>
      <c r="RHN337" s="497"/>
      <c r="RHP337" s="309"/>
      <c r="RHQ337" s="309"/>
      <c r="RHS337" s="497"/>
      <c r="RHT337" s="540"/>
      <c r="RHU337" s="497"/>
      <c r="RHV337" s="497"/>
      <c r="RHX337" s="309"/>
      <c r="RHY337" s="309"/>
      <c r="RIA337" s="497"/>
      <c r="RIB337" s="540"/>
      <c r="RIC337" s="497"/>
      <c r="RID337" s="497"/>
      <c r="RIF337" s="309"/>
      <c r="RIG337" s="309"/>
      <c r="RII337" s="497"/>
      <c r="RIJ337" s="540"/>
      <c r="RIK337" s="497"/>
      <c r="RIL337" s="497"/>
      <c r="RIN337" s="309"/>
      <c r="RIO337" s="309"/>
      <c r="RIQ337" s="497"/>
      <c r="RIR337" s="540"/>
      <c r="RIS337" s="497"/>
      <c r="RIT337" s="497"/>
      <c r="RIV337" s="309"/>
      <c r="RIW337" s="309"/>
      <c r="RIY337" s="497"/>
      <c r="RIZ337" s="540"/>
      <c r="RJA337" s="497"/>
      <c r="RJB337" s="497"/>
      <c r="RJD337" s="309"/>
      <c r="RJE337" s="309"/>
      <c r="RJG337" s="497"/>
      <c r="RJH337" s="540"/>
      <c r="RJI337" s="497"/>
      <c r="RJJ337" s="497"/>
      <c r="RJL337" s="309"/>
      <c r="RJM337" s="309"/>
      <c r="RJO337" s="497"/>
      <c r="RJP337" s="540"/>
      <c r="RJQ337" s="497"/>
      <c r="RJR337" s="497"/>
      <c r="RJT337" s="309"/>
      <c r="RJU337" s="309"/>
      <c r="RJW337" s="497"/>
      <c r="RJX337" s="540"/>
      <c r="RJY337" s="497"/>
      <c r="RJZ337" s="497"/>
      <c r="RKB337" s="309"/>
      <c r="RKC337" s="309"/>
      <c r="RKE337" s="497"/>
      <c r="RKF337" s="540"/>
      <c r="RKG337" s="497"/>
      <c r="RKH337" s="497"/>
      <c r="RKJ337" s="309"/>
      <c r="RKK337" s="309"/>
      <c r="RKM337" s="497"/>
      <c r="RKN337" s="540"/>
      <c r="RKO337" s="497"/>
      <c r="RKP337" s="497"/>
      <c r="RKR337" s="309"/>
      <c r="RKS337" s="309"/>
      <c r="RKU337" s="497"/>
      <c r="RKV337" s="540"/>
      <c r="RKW337" s="497"/>
      <c r="RKX337" s="497"/>
      <c r="RKZ337" s="309"/>
      <c r="RLA337" s="309"/>
      <c r="RLC337" s="497"/>
      <c r="RLD337" s="540"/>
      <c r="RLE337" s="497"/>
      <c r="RLF337" s="497"/>
      <c r="RLH337" s="309"/>
      <c r="RLI337" s="309"/>
      <c r="RLK337" s="497"/>
      <c r="RLL337" s="540"/>
      <c r="RLM337" s="497"/>
      <c r="RLN337" s="497"/>
      <c r="RLP337" s="309"/>
      <c r="RLQ337" s="309"/>
      <c r="RLS337" s="497"/>
      <c r="RLT337" s="540"/>
      <c r="RLU337" s="497"/>
      <c r="RLV337" s="497"/>
      <c r="RLX337" s="309"/>
      <c r="RLY337" s="309"/>
      <c r="RMA337" s="497"/>
      <c r="RMB337" s="540"/>
      <c r="RMC337" s="497"/>
      <c r="RMD337" s="497"/>
      <c r="RMF337" s="309"/>
      <c r="RMG337" s="309"/>
      <c r="RMI337" s="497"/>
      <c r="RMJ337" s="540"/>
      <c r="RMK337" s="497"/>
      <c r="RML337" s="497"/>
      <c r="RMN337" s="309"/>
      <c r="RMO337" s="309"/>
      <c r="RMQ337" s="497"/>
      <c r="RMR337" s="540"/>
      <c r="RMS337" s="497"/>
      <c r="RMT337" s="497"/>
      <c r="RMV337" s="309"/>
      <c r="RMW337" s="309"/>
      <c r="RMY337" s="497"/>
      <c r="RMZ337" s="540"/>
      <c r="RNA337" s="497"/>
      <c r="RNB337" s="497"/>
      <c r="RND337" s="309"/>
      <c r="RNE337" s="309"/>
      <c r="RNG337" s="497"/>
      <c r="RNH337" s="540"/>
      <c r="RNI337" s="497"/>
      <c r="RNJ337" s="497"/>
      <c r="RNL337" s="309"/>
      <c r="RNM337" s="309"/>
      <c r="RNO337" s="497"/>
      <c r="RNP337" s="540"/>
      <c r="RNQ337" s="497"/>
      <c r="RNR337" s="497"/>
      <c r="RNT337" s="309"/>
      <c r="RNU337" s="309"/>
      <c r="RNW337" s="497"/>
      <c r="RNX337" s="540"/>
      <c r="RNY337" s="497"/>
      <c r="RNZ337" s="497"/>
      <c r="ROB337" s="309"/>
      <c r="ROC337" s="309"/>
      <c r="ROE337" s="497"/>
      <c r="ROF337" s="540"/>
      <c r="ROG337" s="497"/>
      <c r="ROH337" s="497"/>
      <c r="ROJ337" s="309"/>
      <c r="ROK337" s="309"/>
      <c r="ROM337" s="497"/>
      <c r="RON337" s="540"/>
      <c r="ROO337" s="497"/>
      <c r="ROP337" s="497"/>
      <c r="ROR337" s="309"/>
      <c r="ROS337" s="309"/>
      <c r="ROU337" s="497"/>
      <c r="ROV337" s="540"/>
      <c r="ROW337" s="497"/>
      <c r="ROX337" s="497"/>
      <c r="ROZ337" s="309"/>
      <c r="RPA337" s="309"/>
      <c r="RPC337" s="497"/>
      <c r="RPD337" s="540"/>
      <c r="RPE337" s="497"/>
      <c r="RPF337" s="497"/>
      <c r="RPH337" s="309"/>
      <c r="RPI337" s="309"/>
      <c r="RPK337" s="497"/>
      <c r="RPL337" s="540"/>
      <c r="RPM337" s="497"/>
      <c r="RPN337" s="497"/>
      <c r="RPP337" s="309"/>
      <c r="RPQ337" s="309"/>
      <c r="RPS337" s="497"/>
      <c r="RPT337" s="540"/>
      <c r="RPU337" s="497"/>
      <c r="RPV337" s="497"/>
      <c r="RPX337" s="309"/>
      <c r="RPY337" s="309"/>
      <c r="RQA337" s="497"/>
      <c r="RQB337" s="540"/>
      <c r="RQC337" s="497"/>
      <c r="RQD337" s="497"/>
      <c r="RQF337" s="309"/>
      <c r="RQG337" s="309"/>
      <c r="RQI337" s="497"/>
      <c r="RQJ337" s="540"/>
      <c r="RQK337" s="497"/>
      <c r="RQL337" s="497"/>
      <c r="RQN337" s="309"/>
      <c r="RQO337" s="309"/>
      <c r="RQQ337" s="497"/>
      <c r="RQR337" s="540"/>
      <c r="RQS337" s="497"/>
      <c r="RQT337" s="497"/>
      <c r="RQV337" s="309"/>
      <c r="RQW337" s="309"/>
      <c r="RQY337" s="497"/>
      <c r="RQZ337" s="540"/>
      <c r="RRA337" s="497"/>
      <c r="RRB337" s="497"/>
      <c r="RRD337" s="309"/>
      <c r="RRE337" s="309"/>
      <c r="RRG337" s="497"/>
      <c r="RRH337" s="540"/>
      <c r="RRI337" s="497"/>
      <c r="RRJ337" s="497"/>
      <c r="RRL337" s="309"/>
      <c r="RRM337" s="309"/>
      <c r="RRO337" s="497"/>
      <c r="RRP337" s="540"/>
      <c r="RRQ337" s="497"/>
      <c r="RRR337" s="497"/>
      <c r="RRT337" s="309"/>
      <c r="RRU337" s="309"/>
      <c r="RRW337" s="497"/>
      <c r="RRX337" s="540"/>
      <c r="RRY337" s="497"/>
      <c r="RRZ337" s="497"/>
      <c r="RSB337" s="309"/>
      <c r="RSC337" s="309"/>
      <c r="RSE337" s="497"/>
      <c r="RSF337" s="540"/>
      <c r="RSG337" s="497"/>
      <c r="RSH337" s="497"/>
      <c r="RSJ337" s="309"/>
      <c r="RSK337" s="309"/>
      <c r="RSM337" s="497"/>
      <c r="RSN337" s="540"/>
      <c r="RSO337" s="497"/>
      <c r="RSP337" s="497"/>
      <c r="RSR337" s="309"/>
      <c r="RSS337" s="309"/>
      <c r="RSU337" s="497"/>
      <c r="RSV337" s="540"/>
      <c r="RSW337" s="497"/>
      <c r="RSX337" s="497"/>
      <c r="RSZ337" s="309"/>
      <c r="RTA337" s="309"/>
      <c r="RTC337" s="497"/>
      <c r="RTD337" s="540"/>
      <c r="RTE337" s="497"/>
      <c r="RTF337" s="497"/>
      <c r="RTH337" s="309"/>
      <c r="RTI337" s="309"/>
      <c r="RTK337" s="497"/>
      <c r="RTL337" s="540"/>
      <c r="RTM337" s="497"/>
      <c r="RTN337" s="497"/>
      <c r="RTP337" s="309"/>
      <c r="RTQ337" s="309"/>
      <c r="RTS337" s="497"/>
      <c r="RTT337" s="540"/>
      <c r="RTU337" s="497"/>
      <c r="RTV337" s="497"/>
      <c r="RTX337" s="309"/>
      <c r="RTY337" s="309"/>
      <c r="RUA337" s="497"/>
      <c r="RUB337" s="540"/>
      <c r="RUC337" s="497"/>
      <c r="RUD337" s="497"/>
      <c r="RUF337" s="309"/>
      <c r="RUG337" s="309"/>
      <c r="RUI337" s="497"/>
      <c r="RUJ337" s="540"/>
      <c r="RUK337" s="497"/>
      <c r="RUL337" s="497"/>
      <c r="RUN337" s="309"/>
      <c r="RUO337" s="309"/>
      <c r="RUQ337" s="497"/>
      <c r="RUR337" s="540"/>
      <c r="RUS337" s="497"/>
      <c r="RUT337" s="497"/>
      <c r="RUV337" s="309"/>
      <c r="RUW337" s="309"/>
      <c r="RUY337" s="497"/>
      <c r="RUZ337" s="540"/>
      <c r="RVA337" s="497"/>
      <c r="RVB337" s="497"/>
      <c r="RVD337" s="309"/>
      <c r="RVE337" s="309"/>
      <c r="RVG337" s="497"/>
      <c r="RVH337" s="540"/>
      <c r="RVI337" s="497"/>
      <c r="RVJ337" s="497"/>
      <c r="RVL337" s="309"/>
      <c r="RVM337" s="309"/>
      <c r="RVO337" s="497"/>
      <c r="RVP337" s="540"/>
      <c r="RVQ337" s="497"/>
      <c r="RVR337" s="497"/>
      <c r="RVT337" s="309"/>
      <c r="RVU337" s="309"/>
      <c r="RVW337" s="497"/>
      <c r="RVX337" s="540"/>
      <c r="RVY337" s="497"/>
      <c r="RVZ337" s="497"/>
      <c r="RWB337" s="309"/>
      <c r="RWC337" s="309"/>
      <c r="RWE337" s="497"/>
      <c r="RWF337" s="540"/>
      <c r="RWG337" s="497"/>
      <c r="RWH337" s="497"/>
      <c r="RWJ337" s="309"/>
      <c r="RWK337" s="309"/>
      <c r="RWM337" s="497"/>
      <c r="RWN337" s="540"/>
      <c r="RWO337" s="497"/>
      <c r="RWP337" s="497"/>
      <c r="RWR337" s="309"/>
      <c r="RWS337" s="309"/>
      <c r="RWU337" s="497"/>
      <c r="RWV337" s="540"/>
      <c r="RWW337" s="497"/>
      <c r="RWX337" s="497"/>
      <c r="RWZ337" s="309"/>
      <c r="RXA337" s="309"/>
      <c r="RXC337" s="497"/>
      <c r="RXD337" s="540"/>
      <c r="RXE337" s="497"/>
      <c r="RXF337" s="497"/>
      <c r="RXH337" s="309"/>
      <c r="RXI337" s="309"/>
      <c r="RXK337" s="497"/>
      <c r="RXL337" s="540"/>
      <c r="RXM337" s="497"/>
      <c r="RXN337" s="497"/>
      <c r="RXP337" s="309"/>
      <c r="RXQ337" s="309"/>
      <c r="RXS337" s="497"/>
      <c r="RXT337" s="540"/>
      <c r="RXU337" s="497"/>
      <c r="RXV337" s="497"/>
      <c r="RXX337" s="309"/>
      <c r="RXY337" s="309"/>
      <c r="RYA337" s="497"/>
      <c r="RYB337" s="540"/>
      <c r="RYC337" s="497"/>
      <c r="RYD337" s="497"/>
      <c r="RYF337" s="309"/>
      <c r="RYG337" s="309"/>
      <c r="RYI337" s="497"/>
      <c r="RYJ337" s="540"/>
      <c r="RYK337" s="497"/>
      <c r="RYL337" s="497"/>
      <c r="RYN337" s="309"/>
      <c r="RYO337" s="309"/>
      <c r="RYQ337" s="497"/>
      <c r="RYR337" s="540"/>
      <c r="RYS337" s="497"/>
      <c r="RYT337" s="497"/>
      <c r="RYV337" s="309"/>
      <c r="RYW337" s="309"/>
      <c r="RYY337" s="497"/>
      <c r="RYZ337" s="540"/>
      <c r="RZA337" s="497"/>
      <c r="RZB337" s="497"/>
      <c r="RZD337" s="309"/>
      <c r="RZE337" s="309"/>
      <c r="RZG337" s="497"/>
      <c r="RZH337" s="540"/>
      <c r="RZI337" s="497"/>
      <c r="RZJ337" s="497"/>
      <c r="RZL337" s="309"/>
      <c r="RZM337" s="309"/>
      <c r="RZO337" s="497"/>
      <c r="RZP337" s="540"/>
      <c r="RZQ337" s="497"/>
      <c r="RZR337" s="497"/>
      <c r="RZT337" s="309"/>
      <c r="RZU337" s="309"/>
      <c r="RZW337" s="497"/>
      <c r="RZX337" s="540"/>
      <c r="RZY337" s="497"/>
      <c r="RZZ337" s="497"/>
      <c r="SAB337" s="309"/>
      <c r="SAC337" s="309"/>
      <c r="SAE337" s="497"/>
      <c r="SAF337" s="540"/>
      <c r="SAG337" s="497"/>
      <c r="SAH337" s="497"/>
      <c r="SAJ337" s="309"/>
      <c r="SAK337" s="309"/>
      <c r="SAM337" s="497"/>
      <c r="SAN337" s="540"/>
      <c r="SAO337" s="497"/>
      <c r="SAP337" s="497"/>
      <c r="SAR337" s="309"/>
      <c r="SAS337" s="309"/>
      <c r="SAU337" s="497"/>
      <c r="SAV337" s="540"/>
      <c r="SAW337" s="497"/>
      <c r="SAX337" s="497"/>
      <c r="SAZ337" s="309"/>
      <c r="SBA337" s="309"/>
      <c r="SBC337" s="497"/>
      <c r="SBD337" s="540"/>
      <c r="SBE337" s="497"/>
      <c r="SBF337" s="497"/>
      <c r="SBH337" s="309"/>
      <c r="SBI337" s="309"/>
      <c r="SBK337" s="497"/>
      <c r="SBL337" s="540"/>
      <c r="SBM337" s="497"/>
      <c r="SBN337" s="497"/>
      <c r="SBP337" s="309"/>
      <c r="SBQ337" s="309"/>
      <c r="SBS337" s="497"/>
      <c r="SBT337" s="540"/>
      <c r="SBU337" s="497"/>
      <c r="SBV337" s="497"/>
      <c r="SBX337" s="309"/>
      <c r="SBY337" s="309"/>
      <c r="SCA337" s="497"/>
      <c r="SCB337" s="540"/>
      <c r="SCC337" s="497"/>
      <c r="SCD337" s="497"/>
      <c r="SCF337" s="309"/>
      <c r="SCG337" s="309"/>
      <c r="SCI337" s="497"/>
      <c r="SCJ337" s="540"/>
      <c r="SCK337" s="497"/>
      <c r="SCL337" s="497"/>
      <c r="SCN337" s="309"/>
      <c r="SCO337" s="309"/>
      <c r="SCQ337" s="497"/>
      <c r="SCR337" s="540"/>
      <c r="SCS337" s="497"/>
      <c r="SCT337" s="497"/>
      <c r="SCV337" s="309"/>
      <c r="SCW337" s="309"/>
      <c r="SCY337" s="497"/>
      <c r="SCZ337" s="540"/>
      <c r="SDA337" s="497"/>
      <c r="SDB337" s="497"/>
      <c r="SDD337" s="309"/>
      <c r="SDE337" s="309"/>
      <c r="SDG337" s="497"/>
      <c r="SDH337" s="540"/>
      <c r="SDI337" s="497"/>
      <c r="SDJ337" s="497"/>
      <c r="SDL337" s="309"/>
      <c r="SDM337" s="309"/>
      <c r="SDO337" s="497"/>
      <c r="SDP337" s="540"/>
      <c r="SDQ337" s="497"/>
      <c r="SDR337" s="497"/>
      <c r="SDT337" s="309"/>
      <c r="SDU337" s="309"/>
      <c r="SDW337" s="497"/>
      <c r="SDX337" s="540"/>
      <c r="SDY337" s="497"/>
      <c r="SDZ337" s="497"/>
      <c r="SEB337" s="309"/>
      <c r="SEC337" s="309"/>
      <c r="SEE337" s="497"/>
      <c r="SEF337" s="540"/>
      <c r="SEG337" s="497"/>
      <c r="SEH337" s="497"/>
      <c r="SEJ337" s="309"/>
      <c r="SEK337" s="309"/>
      <c r="SEM337" s="497"/>
      <c r="SEN337" s="540"/>
      <c r="SEO337" s="497"/>
      <c r="SEP337" s="497"/>
      <c r="SER337" s="309"/>
      <c r="SES337" s="309"/>
      <c r="SEU337" s="497"/>
      <c r="SEV337" s="540"/>
      <c r="SEW337" s="497"/>
      <c r="SEX337" s="497"/>
      <c r="SEZ337" s="309"/>
      <c r="SFA337" s="309"/>
      <c r="SFC337" s="497"/>
      <c r="SFD337" s="540"/>
      <c r="SFE337" s="497"/>
      <c r="SFF337" s="497"/>
      <c r="SFH337" s="309"/>
      <c r="SFI337" s="309"/>
      <c r="SFK337" s="497"/>
      <c r="SFL337" s="540"/>
      <c r="SFM337" s="497"/>
      <c r="SFN337" s="497"/>
      <c r="SFP337" s="309"/>
      <c r="SFQ337" s="309"/>
      <c r="SFS337" s="497"/>
      <c r="SFT337" s="540"/>
      <c r="SFU337" s="497"/>
      <c r="SFV337" s="497"/>
      <c r="SFX337" s="309"/>
      <c r="SFY337" s="309"/>
      <c r="SGA337" s="497"/>
      <c r="SGB337" s="540"/>
      <c r="SGC337" s="497"/>
      <c r="SGD337" s="497"/>
      <c r="SGF337" s="309"/>
      <c r="SGG337" s="309"/>
      <c r="SGI337" s="497"/>
      <c r="SGJ337" s="540"/>
      <c r="SGK337" s="497"/>
      <c r="SGL337" s="497"/>
      <c r="SGN337" s="309"/>
      <c r="SGO337" s="309"/>
      <c r="SGQ337" s="497"/>
      <c r="SGR337" s="540"/>
      <c r="SGS337" s="497"/>
      <c r="SGT337" s="497"/>
      <c r="SGV337" s="309"/>
      <c r="SGW337" s="309"/>
      <c r="SGY337" s="497"/>
      <c r="SGZ337" s="540"/>
      <c r="SHA337" s="497"/>
      <c r="SHB337" s="497"/>
      <c r="SHD337" s="309"/>
      <c r="SHE337" s="309"/>
      <c r="SHG337" s="497"/>
      <c r="SHH337" s="540"/>
      <c r="SHI337" s="497"/>
      <c r="SHJ337" s="497"/>
      <c r="SHL337" s="309"/>
      <c r="SHM337" s="309"/>
      <c r="SHO337" s="497"/>
      <c r="SHP337" s="540"/>
      <c r="SHQ337" s="497"/>
      <c r="SHR337" s="497"/>
      <c r="SHT337" s="309"/>
      <c r="SHU337" s="309"/>
      <c r="SHW337" s="497"/>
      <c r="SHX337" s="540"/>
      <c r="SHY337" s="497"/>
      <c r="SHZ337" s="497"/>
      <c r="SIB337" s="309"/>
      <c r="SIC337" s="309"/>
      <c r="SIE337" s="497"/>
      <c r="SIF337" s="540"/>
      <c r="SIG337" s="497"/>
      <c r="SIH337" s="497"/>
      <c r="SIJ337" s="309"/>
      <c r="SIK337" s="309"/>
      <c r="SIM337" s="497"/>
      <c r="SIN337" s="540"/>
      <c r="SIO337" s="497"/>
      <c r="SIP337" s="497"/>
      <c r="SIR337" s="309"/>
      <c r="SIS337" s="309"/>
      <c r="SIU337" s="497"/>
      <c r="SIV337" s="540"/>
      <c r="SIW337" s="497"/>
      <c r="SIX337" s="497"/>
      <c r="SIZ337" s="309"/>
      <c r="SJA337" s="309"/>
      <c r="SJC337" s="497"/>
      <c r="SJD337" s="540"/>
      <c r="SJE337" s="497"/>
      <c r="SJF337" s="497"/>
      <c r="SJH337" s="309"/>
      <c r="SJI337" s="309"/>
      <c r="SJK337" s="497"/>
      <c r="SJL337" s="540"/>
      <c r="SJM337" s="497"/>
      <c r="SJN337" s="497"/>
      <c r="SJP337" s="309"/>
      <c r="SJQ337" s="309"/>
      <c r="SJS337" s="497"/>
      <c r="SJT337" s="540"/>
      <c r="SJU337" s="497"/>
      <c r="SJV337" s="497"/>
      <c r="SJX337" s="309"/>
      <c r="SJY337" s="309"/>
      <c r="SKA337" s="497"/>
      <c r="SKB337" s="540"/>
      <c r="SKC337" s="497"/>
      <c r="SKD337" s="497"/>
      <c r="SKF337" s="309"/>
      <c r="SKG337" s="309"/>
      <c r="SKI337" s="497"/>
      <c r="SKJ337" s="540"/>
      <c r="SKK337" s="497"/>
      <c r="SKL337" s="497"/>
      <c r="SKN337" s="309"/>
      <c r="SKO337" s="309"/>
      <c r="SKQ337" s="497"/>
      <c r="SKR337" s="540"/>
      <c r="SKS337" s="497"/>
      <c r="SKT337" s="497"/>
      <c r="SKV337" s="309"/>
      <c r="SKW337" s="309"/>
      <c r="SKY337" s="497"/>
      <c r="SKZ337" s="540"/>
      <c r="SLA337" s="497"/>
      <c r="SLB337" s="497"/>
      <c r="SLD337" s="309"/>
      <c r="SLE337" s="309"/>
      <c r="SLG337" s="497"/>
      <c r="SLH337" s="540"/>
      <c r="SLI337" s="497"/>
      <c r="SLJ337" s="497"/>
      <c r="SLL337" s="309"/>
      <c r="SLM337" s="309"/>
      <c r="SLO337" s="497"/>
      <c r="SLP337" s="540"/>
      <c r="SLQ337" s="497"/>
      <c r="SLR337" s="497"/>
      <c r="SLT337" s="309"/>
      <c r="SLU337" s="309"/>
      <c r="SLW337" s="497"/>
      <c r="SLX337" s="540"/>
      <c r="SLY337" s="497"/>
      <c r="SLZ337" s="497"/>
      <c r="SMB337" s="309"/>
      <c r="SMC337" s="309"/>
      <c r="SME337" s="497"/>
      <c r="SMF337" s="540"/>
      <c r="SMG337" s="497"/>
      <c r="SMH337" s="497"/>
      <c r="SMJ337" s="309"/>
      <c r="SMK337" s="309"/>
      <c r="SMM337" s="497"/>
      <c r="SMN337" s="540"/>
      <c r="SMO337" s="497"/>
      <c r="SMP337" s="497"/>
      <c r="SMR337" s="309"/>
      <c r="SMS337" s="309"/>
      <c r="SMU337" s="497"/>
      <c r="SMV337" s="540"/>
      <c r="SMW337" s="497"/>
      <c r="SMX337" s="497"/>
      <c r="SMZ337" s="309"/>
      <c r="SNA337" s="309"/>
      <c r="SNC337" s="497"/>
      <c r="SND337" s="540"/>
      <c r="SNE337" s="497"/>
      <c r="SNF337" s="497"/>
      <c r="SNH337" s="309"/>
      <c r="SNI337" s="309"/>
      <c r="SNK337" s="497"/>
      <c r="SNL337" s="540"/>
      <c r="SNM337" s="497"/>
      <c r="SNN337" s="497"/>
      <c r="SNP337" s="309"/>
      <c r="SNQ337" s="309"/>
      <c r="SNS337" s="497"/>
      <c r="SNT337" s="540"/>
      <c r="SNU337" s="497"/>
      <c r="SNV337" s="497"/>
      <c r="SNX337" s="309"/>
      <c r="SNY337" s="309"/>
      <c r="SOA337" s="497"/>
      <c r="SOB337" s="540"/>
      <c r="SOC337" s="497"/>
      <c r="SOD337" s="497"/>
      <c r="SOF337" s="309"/>
      <c r="SOG337" s="309"/>
      <c r="SOI337" s="497"/>
      <c r="SOJ337" s="540"/>
      <c r="SOK337" s="497"/>
      <c r="SOL337" s="497"/>
      <c r="SON337" s="309"/>
      <c r="SOO337" s="309"/>
      <c r="SOQ337" s="497"/>
      <c r="SOR337" s="540"/>
      <c r="SOS337" s="497"/>
      <c r="SOT337" s="497"/>
      <c r="SOV337" s="309"/>
      <c r="SOW337" s="309"/>
      <c r="SOY337" s="497"/>
      <c r="SOZ337" s="540"/>
      <c r="SPA337" s="497"/>
      <c r="SPB337" s="497"/>
      <c r="SPD337" s="309"/>
      <c r="SPE337" s="309"/>
      <c r="SPG337" s="497"/>
      <c r="SPH337" s="540"/>
      <c r="SPI337" s="497"/>
      <c r="SPJ337" s="497"/>
      <c r="SPL337" s="309"/>
      <c r="SPM337" s="309"/>
      <c r="SPO337" s="497"/>
      <c r="SPP337" s="540"/>
      <c r="SPQ337" s="497"/>
      <c r="SPR337" s="497"/>
      <c r="SPT337" s="309"/>
      <c r="SPU337" s="309"/>
      <c r="SPW337" s="497"/>
      <c r="SPX337" s="540"/>
      <c r="SPY337" s="497"/>
      <c r="SPZ337" s="497"/>
      <c r="SQB337" s="309"/>
      <c r="SQC337" s="309"/>
      <c r="SQE337" s="497"/>
      <c r="SQF337" s="540"/>
      <c r="SQG337" s="497"/>
      <c r="SQH337" s="497"/>
      <c r="SQJ337" s="309"/>
      <c r="SQK337" s="309"/>
      <c r="SQM337" s="497"/>
      <c r="SQN337" s="540"/>
      <c r="SQO337" s="497"/>
      <c r="SQP337" s="497"/>
      <c r="SQR337" s="309"/>
      <c r="SQS337" s="309"/>
      <c r="SQU337" s="497"/>
      <c r="SQV337" s="540"/>
      <c r="SQW337" s="497"/>
      <c r="SQX337" s="497"/>
      <c r="SQZ337" s="309"/>
      <c r="SRA337" s="309"/>
      <c r="SRC337" s="497"/>
      <c r="SRD337" s="540"/>
      <c r="SRE337" s="497"/>
      <c r="SRF337" s="497"/>
      <c r="SRH337" s="309"/>
      <c r="SRI337" s="309"/>
      <c r="SRK337" s="497"/>
      <c r="SRL337" s="540"/>
      <c r="SRM337" s="497"/>
      <c r="SRN337" s="497"/>
      <c r="SRP337" s="309"/>
      <c r="SRQ337" s="309"/>
      <c r="SRS337" s="497"/>
      <c r="SRT337" s="540"/>
      <c r="SRU337" s="497"/>
      <c r="SRV337" s="497"/>
      <c r="SRX337" s="309"/>
      <c r="SRY337" s="309"/>
      <c r="SSA337" s="497"/>
      <c r="SSB337" s="540"/>
      <c r="SSC337" s="497"/>
      <c r="SSD337" s="497"/>
      <c r="SSF337" s="309"/>
      <c r="SSG337" s="309"/>
      <c r="SSI337" s="497"/>
      <c r="SSJ337" s="540"/>
      <c r="SSK337" s="497"/>
      <c r="SSL337" s="497"/>
      <c r="SSN337" s="309"/>
      <c r="SSO337" s="309"/>
      <c r="SSQ337" s="497"/>
      <c r="SSR337" s="540"/>
      <c r="SSS337" s="497"/>
      <c r="SST337" s="497"/>
      <c r="SSV337" s="309"/>
      <c r="SSW337" s="309"/>
      <c r="SSY337" s="497"/>
      <c r="SSZ337" s="540"/>
      <c r="STA337" s="497"/>
      <c r="STB337" s="497"/>
      <c r="STD337" s="309"/>
      <c r="STE337" s="309"/>
      <c r="STG337" s="497"/>
      <c r="STH337" s="540"/>
      <c r="STI337" s="497"/>
      <c r="STJ337" s="497"/>
      <c r="STL337" s="309"/>
      <c r="STM337" s="309"/>
      <c r="STO337" s="497"/>
      <c r="STP337" s="540"/>
      <c r="STQ337" s="497"/>
      <c r="STR337" s="497"/>
      <c r="STT337" s="309"/>
      <c r="STU337" s="309"/>
      <c r="STW337" s="497"/>
      <c r="STX337" s="540"/>
      <c r="STY337" s="497"/>
      <c r="STZ337" s="497"/>
      <c r="SUB337" s="309"/>
      <c r="SUC337" s="309"/>
      <c r="SUE337" s="497"/>
      <c r="SUF337" s="540"/>
      <c r="SUG337" s="497"/>
      <c r="SUH337" s="497"/>
      <c r="SUJ337" s="309"/>
      <c r="SUK337" s="309"/>
      <c r="SUM337" s="497"/>
      <c r="SUN337" s="540"/>
      <c r="SUO337" s="497"/>
      <c r="SUP337" s="497"/>
      <c r="SUR337" s="309"/>
      <c r="SUS337" s="309"/>
      <c r="SUU337" s="497"/>
      <c r="SUV337" s="540"/>
      <c r="SUW337" s="497"/>
      <c r="SUX337" s="497"/>
      <c r="SUZ337" s="309"/>
      <c r="SVA337" s="309"/>
      <c r="SVC337" s="497"/>
      <c r="SVD337" s="540"/>
      <c r="SVE337" s="497"/>
      <c r="SVF337" s="497"/>
      <c r="SVH337" s="309"/>
      <c r="SVI337" s="309"/>
      <c r="SVK337" s="497"/>
      <c r="SVL337" s="540"/>
      <c r="SVM337" s="497"/>
      <c r="SVN337" s="497"/>
      <c r="SVP337" s="309"/>
      <c r="SVQ337" s="309"/>
      <c r="SVS337" s="497"/>
      <c r="SVT337" s="540"/>
      <c r="SVU337" s="497"/>
      <c r="SVV337" s="497"/>
      <c r="SVX337" s="309"/>
      <c r="SVY337" s="309"/>
      <c r="SWA337" s="497"/>
      <c r="SWB337" s="540"/>
      <c r="SWC337" s="497"/>
      <c r="SWD337" s="497"/>
      <c r="SWF337" s="309"/>
      <c r="SWG337" s="309"/>
      <c r="SWI337" s="497"/>
      <c r="SWJ337" s="540"/>
      <c r="SWK337" s="497"/>
      <c r="SWL337" s="497"/>
      <c r="SWN337" s="309"/>
      <c r="SWO337" s="309"/>
      <c r="SWQ337" s="497"/>
      <c r="SWR337" s="540"/>
      <c r="SWS337" s="497"/>
      <c r="SWT337" s="497"/>
      <c r="SWV337" s="309"/>
      <c r="SWW337" s="309"/>
      <c r="SWY337" s="497"/>
      <c r="SWZ337" s="540"/>
      <c r="SXA337" s="497"/>
      <c r="SXB337" s="497"/>
      <c r="SXD337" s="309"/>
      <c r="SXE337" s="309"/>
      <c r="SXG337" s="497"/>
      <c r="SXH337" s="540"/>
      <c r="SXI337" s="497"/>
      <c r="SXJ337" s="497"/>
      <c r="SXL337" s="309"/>
      <c r="SXM337" s="309"/>
      <c r="SXO337" s="497"/>
      <c r="SXP337" s="540"/>
      <c r="SXQ337" s="497"/>
      <c r="SXR337" s="497"/>
      <c r="SXT337" s="309"/>
      <c r="SXU337" s="309"/>
      <c r="SXW337" s="497"/>
      <c r="SXX337" s="540"/>
      <c r="SXY337" s="497"/>
      <c r="SXZ337" s="497"/>
      <c r="SYB337" s="309"/>
      <c r="SYC337" s="309"/>
      <c r="SYE337" s="497"/>
      <c r="SYF337" s="540"/>
      <c r="SYG337" s="497"/>
      <c r="SYH337" s="497"/>
      <c r="SYJ337" s="309"/>
      <c r="SYK337" s="309"/>
      <c r="SYM337" s="497"/>
      <c r="SYN337" s="540"/>
      <c r="SYO337" s="497"/>
      <c r="SYP337" s="497"/>
      <c r="SYR337" s="309"/>
      <c r="SYS337" s="309"/>
      <c r="SYU337" s="497"/>
      <c r="SYV337" s="540"/>
      <c r="SYW337" s="497"/>
      <c r="SYX337" s="497"/>
      <c r="SYZ337" s="309"/>
      <c r="SZA337" s="309"/>
      <c r="SZC337" s="497"/>
      <c r="SZD337" s="540"/>
      <c r="SZE337" s="497"/>
      <c r="SZF337" s="497"/>
      <c r="SZH337" s="309"/>
      <c r="SZI337" s="309"/>
      <c r="SZK337" s="497"/>
      <c r="SZL337" s="540"/>
      <c r="SZM337" s="497"/>
      <c r="SZN337" s="497"/>
      <c r="SZP337" s="309"/>
      <c r="SZQ337" s="309"/>
      <c r="SZS337" s="497"/>
      <c r="SZT337" s="540"/>
      <c r="SZU337" s="497"/>
      <c r="SZV337" s="497"/>
      <c r="SZX337" s="309"/>
      <c r="SZY337" s="309"/>
      <c r="TAA337" s="497"/>
      <c r="TAB337" s="540"/>
      <c r="TAC337" s="497"/>
      <c r="TAD337" s="497"/>
      <c r="TAF337" s="309"/>
      <c r="TAG337" s="309"/>
      <c r="TAI337" s="497"/>
      <c r="TAJ337" s="540"/>
      <c r="TAK337" s="497"/>
      <c r="TAL337" s="497"/>
      <c r="TAN337" s="309"/>
      <c r="TAO337" s="309"/>
      <c r="TAQ337" s="497"/>
      <c r="TAR337" s="540"/>
      <c r="TAS337" s="497"/>
      <c r="TAT337" s="497"/>
      <c r="TAV337" s="309"/>
      <c r="TAW337" s="309"/>
      <c r="TAY337" s="497"/>
      <c r="TAZ337" s="540"/>
      <c r="TBA337" s="497"/>
      <c r="TBB337" s="497"/>
      <c r="TBD337" s="309"/>
      <c r="TBE337" s="309"/>
      <c r="TBG337" s="497"/>
      <c r="TBH337" s="540"/>
      <c r="TBI337" s="497"/>
      <c r="TBJ337" s="497"/>
      <c r="TBL337" s="309"/>
      <c r="TBM337" s="309"/>
      <c r="TBO337" s="497"/>
      <c r="TBP337" s="540"/>
      <c r="TBQ337" s="497"/>
      <c r="TBR337" s="497"/>
      <c r="TBT337" s="309"/>
      <c r="TBU337" s="309"/>
      <c r="TBW337" s="497"/>
      <c r="TBX337" s="540"/>
      <c r="TBY337" s="497"/>
      <c r="TBZ337" s="497"/>
      <c r="TCB337" s="309"/>
      <c r="TCC337" s="309"/>
      <c r="TCE337" s="497"/>
      <c r="TCF337" s="540"/>
      <c r="TCG337" s="497"/>
      <c r="TCH337" s="497"/>
      <c r="TCJ337" s="309"/>
      <c r="TCK337" s="309"/>
      <c r="TCM337" s="497"/>
      <c r="TCN337" s="540"/>
      <c r="TCO337" s="497"/>
      <c r="TCP337" s="497"/>
      <c r="TCR337" s="309"/>
      <c r="TCS337" s="309"/>
      <c r="TCU337" s="497"/>
      <c r="TCV337" s="540"/>
      <c r="TCW337" s="497"/>
      <c r="TCX337" s="497"/>
      <c r="TCZ337" s="309"/>
      <c r="TDA337" s="309"/>
      <c r="TDC337" s="497"/>
      <c r="TDD337" s="540"/>
      <c r="TDE337" s="497"/>
      <c r="TDF337" s="497"/>
      <c r="TDH337" s="309"/>
      <c r="TDI337" s="309"/>
      <c r="TDK337" s="497"/>
      <c r="TDL337" s="540"/>
      <c r="TDM337" s="497"/>
      <c r="TDN337" s="497"/>
      <c r="TDP337" s="309"/>
      <c r="TDQ337" s="309"/>
      <c r="TDS337" s="497"/>
      <c r="TDT337" s="540"/>
      <c r="TDU337" s="497"/>
      <c r="TDV337" s="497"/>
      <c r="TDX337" s="309"/>
      <c r="TDY337" s="309"/>
      <c r="TEA337" s="497"/>
      <c r="TEB337" s="540"/>
      <c r="TEC337" s="497"/>
      <c r="TED337" s="497"/>
      <c r="TEF337" s="309"/>
      <c r="TEG337" s="309"/>
      <c r="TEI337" s="497"/>
      <c r="TEJ337" s="540"/>
      <c r="TEK337" s="497"/>
      <c r="TEL337" s="497"/>
      <c r="TEN337" s="309"/>
      <c r="TEO337" s="309"/>
      <c r="TEQ337" s="497"/>
      <c r="TER337" s="540"/>
      <c r="TES337" s="497"/>
      <c r="TET337" s="497"/>
      <c r="TEV337" s="309"/>
      <c r="TEW337" s="309"/>
      <c r="TEY337" s="497"/>
      <c r="TEZ337" s="540"/>
      <c r="TFA337" s="497"/>
      <c r="TFB337" s="497"/>
      <c r="TFD337" s="309"/>
      <c r="TFE337" s="309"/>
      <c r="TFG337" s="497"/>
      <c r="TFH337" s="540"/>
      <c r="TFI337" s="497"/>
      <c r="TFJ337" s="497"/>
      <c r="TFL337" s="309"/>
      <c r="TFM337" s="309"/>
      <c r="TFO337" s="497"/>
      <c r="TFP337" s="540"/>
      <c r="TFQ337" s="497"/>
      <c r="TFR337" s="497"/>
      <c r="TFT337" s="309"/>
      <c r="TFU337" s="309"/>
      <c r="TFW337" s="497"/>
      <c r="TFX337" s="540"/>
      <c r="TFY337" s="497"/>
      <c r="TFZ337" s="497"/>
      <c r="TGB337" s="309"/>
      <c r="TGC337" s="309"/>
      <c r="TGE337" s="497"/>
      <c r="TGF337" s="540"/>
      <c r="TGG337" s="497"/>
      <c r="TGH337" s="497"/>
      <c r="TGJ337" s="309"/>
      <c r="TGK337" s="309"/>
      <c r="TGM337" s="497"/>
      <c r="TGN337" s="540"/>
      <c r="TGO337" s="497"/>
      <c r="TGP337" s="497"/>
      <c r="TGR337" s="309"/>
      <c r="TGS337" s="309"/>
      <c r="TGU337" s="497"/>
      <c r="TGV337" s="540"/>
      <c r="TGW337" s="497"/>
      <c r="TGX337" s="497"/>
      <c r="TGZ337" s="309"/>
      <c r="THA337" s="309"/>
      <c r="THC337" s="497"/>
      <c r="THD337" s="540"/>
      <c r="THE337" s="497"/>
      <c r="THF337" s="497"/>
      <c r="THH337" s="309"/>
      <c r="THI337" s="309"/>
      <c r="THK337" s="497"/>
      <c r="THL337" s="540"/>
      <c r="THM337" s="497"/>
      <c r="THN337" s="497"/>
      <c r="THP337" s="309"/>
      <c r="THQ337" s="309"/>
      <c r="THS337" s="497"/>
      <c r="THT337" s="540"/>
      <c r="THU337" s="497"/>
      <c r="THV337" s="497"/>
      <c r="THX337" s="309"/>
      <c r="THY337" s="309"/>
      <c r="TIA337" s="497"/>
      <c r="TIB337" s="540"/>
      <c r="TIC337" s="497"/>
      <c r="TID337" s="497"/>
      <c r="TIF337" s="309"/>
      <c r="TIG337" s="309"/>
      <c r="TII337" s="497"/>
      <c r="TIJ337" s="540"/>
      <c r="TIK337" s="497"/>
      <c r="TIL337" s="497"/>
      <c r="TIN337" s="309"/>
      <c r="TIO337" s="309"/>
      <c r="TIQ337" s="497"/>
      <c r="TIR337" s="540"/>
      <c r="TIS337" s="497"/>
      <c r="TIT337" s="497"/>
      <c r="TIV337" s="309"/>
      <c r="TIW337" s="309"/>
      <c r="TIY337" s="497"/>
      <c r="TIZ337" s="540"/>
      <c r="TJA337" s="497"/>
      <c r="TJB337" s="497"/>
      <c r="TJD337" s="309"/>
      <c r="TJE337" s="309"/>
      <c r="TJG337" s="497"/>
      <c r="TJH337" s="540"/>
      <c r="TJI337" s="497"/>
      <c r="TJJ337" s="497"/>
      <c r="TJL337" s="309"/>
      <c r="TJM337" s="309"/>
      <c r="TJO337" s="497"/>
      <c r="TJP337" s="540"/>
      <c r="TJQ337" s="497"/>
      <c r="TJR337" s="497"/>
      <c r="TJT337" s="309"/>
      <c r="TJU337" s="309"/>
      <c r="TJW337" s="497"/>
      <c r="TJX337" s="540"/>
      <c r="TJY337" s="497"/>
      <c r="TJZ337" s="497"/>
      <c r="TKB337" s="309"/>
      <c r="TKC337" s="309"/>
      <c r="TKE337" s="497"/>
      <c r="TKF337" s="540"/>
      <c r="TKG337" s="497"/>
      <c r="TKH337" s="497"/>
      <c r="TKJ337" s="309"/>
      <c r="TKK337" s="309"/>
      <c r="TKM337" s="497"/>
      <c r="TKN337" s="540"/>
      <c r="TKO337" s="497"/>
      <c r="TKP337" s="497"/>
      <c r="TKR337" s="309"/>
      <c r="TKS337" s="309"/>
      <c r="TKU337" s="497"/>
      <c r="TKV337" s="540"/>
      <c r="TKW337" s="497"/>
      <c r="TKX337" s="497"/>
      <c r="TKZ337" s="309"/>
      <c r="TLA337" s="309"/>
      <c r="TLC337" s="497"/>
      <c r="TLD337" s="540"/>
      <c r="TLE337" s="497"/>
      <c r="TLF337" s="497"/>
      <c r="TLH337" s="309"/>
      <c r="TLI337" s="309"/>
      <c r="TLK337" s="497"/>
      <c r="TLL337" s="540"/>
      <c r="TLM337" s="497"/>
      <c r="TLN337" s="497"/>
      <c r="TLP337" s="309"/>
      <c r="TLQ337" s="309"/>
      <c r="TLS337" s="497"/>
      <c r="TLT337" s="540"/>
      <c r="TLU337" s="497"/>
      <c r="TLV337" s="497"/>
      <c r="TLX337" s="309"/>
      <c r="TLY337" s="309"/>
      <c r="TMA337" s="497"/>
      <c r="TMB337" s="540"/>
      <c r="TMC337" s="497"/>
      <c r="TMD337" s="497"/>
      <c r="TMF337" s="309"/>
      <c r="TMG337" s="309"/>
      <c r="TMI337" s="497"/>
      <c r="TMJ337" s="540"/>
      <c r="TMK337" s="497"/>
      <c r="TML337" s="497"/>
      <c r="TMN337" s="309"/>
      <c r="TMO337" s="309"/>
      <c r="TMQ337" s="497"/>
      <c r="TMR337" s="540"/>
      <c r="TMS337" s="497"/>
      <c r="TMT337" s="497"/>
      <c r="TMV337" s="309"/>
      <c r="TMW337" s="309"/>
      <c r="TMY337" s="497"/>
      <c r="TMZ337" s="540"/>
      <c r="TNA337" s="497"/>
      <c r="TNB337" s="497"/>
      <c r="TND337" s="309"/>
      <c r="TNE337" s="309"/>
      <c r="TNG337" s="497"/>
      <c r="TNH337" s="540"/>
      <c r="TNI337" s="497"/>
      <c r="TNJ337" s="497"/>
      <c r="TNL337" s="309"/>
      <c r="TNM337" s="309"/>
      <c r="TNO337" s="497"/>
      <c r="TNP337" s="540"/>
      <c r="TNQ337" s="497"/>
      <c r="TNR337" s="497"/>
      <c r="TNT337" s="309"/>
      <c r="TNU337" s="309"/>
      <c r="TNW337" s="497"/>
      <c r="TNX337" s="540"/>
      <c r="TNY337" s="497"/>
      <c r="TNZ337" s="497"/>
      <c r="TOB337" s="309"/>
      <c r="TOC337" s="309"/>
      <c r="TOE337" s="497"/>
      <c r="TOF337" s="540"/>
      <c r="TOG337" s="497"/>
      <c r="TOH337" s="497"/>
      <c r="TOJ337" s="309"/>
      <c r="TOK337" s="309"/>
      <c r="TOM337" s="497"/>
      <c r="TON337" s="540"/>
      <c r="TOO337" s="497"/>
      <c r="TOP337" s="497"/>
      <c r="TOR337" s="309"/>
      <c r="TOS337" s="309"/>
      <c r="TOU337" s="497"/>
      <c r="TOV337" s="540"/>
      <c r="TOW337" s="497"/>
      <c r="TOX337" s="497"/>
      <c r="TOZ337" s="309"/>
      <c r="TPA337" s="309"/>
      <c r="TPC337" s="497"/>
      <c r="TPD337" s="540"/>
      <c r="TPE337" s="497"/>
      <c r="TPF337" s="497"/>
      <c r="TPH337" s="309"/>
      <c r="TPI337" s="309"/>
      <c r="TPK337" s="497"/>
      <c r="TPL337" s="540"/>
      <c r="TPM337" s="497"/>
      <c r="TPN337" s="497"/>
      <c r="TPP337" s="309"/>
      <c r="TPQ337" s="309"/>
      <c r="TPS337" s="497"/>
      <c r="TPT337" s="540"/>
      <c r="TPU337" s="497"/>
      <c r="TPV337" s="497"/>
      <c r="TPX337" s="309"/>
      <c r="TPY337" s="309"/>
      <c r="TQA337" s="497"/>
      <c r="TQB337" s="540"/>
      <c r="TQC337" s="497"/>
      <c r="TQD337" s="497"/>
      <c r="TQF337" s="309"/>
      <c r="TQG337" s="309"/>
      <c r="TQI337" s="497"/>
      <c r="TQJ337" s="540"/>
      <c r="TQK337" s="497"/>
      <c r="TQL337" s="497"/>
      <c r="TQN337" s="309"/>
      <c r="TQO337" s="309"/>
      <c r="TQQ337" s="497"/>
      <c r="TQR337" s="540"/>
      <c r="TQS337" s="497"/>
      <c r="TQT337" s="497"/>
      <c r="TQV337" s="309"/>
      <c r="TQW337" s="309"/>
      <c r="TQY337" s="497"/>
      <c r="TQZ337" s="540"/>
      <c r="TRA337" s="497"/>
      <c r="TRB337" s="497"/>
      <c r="TRD337" s="309"/>
      <c r="TRE337" s="309"/>
      <c r="TRG337" s="497"/>
      <c r="TRH337" s="540"/>
      <c r="TRI337" s="497"/>
      <c r="TRJ337" s="497"/>
      <c r="TRL337" s="309"/>
      <c r="TRM337" s="309"/>
      <c r="TRO337" s="497"/>
      <c r="TRP337" s="540"/>
      <c r="TRQ337" s="497"/>
      <c r="TRR337" s="497"/>
      <c r="TRT337" s="309"/>
      <c r="TRU337" s="309"/>
      <c r="TRW337" s="497"/>
      <c r="TRX337" s="540"/>
      <c r="TRY337" s="497"/>
      <c r="TRZ337" s="497"/>
      <c r="TSB337" s="309"/>
      <c r="TSC337" s="309"/>
      <c r="TSE337" s="497"/>
      <c r="TSF337" s="540"/>
      <c r="TSG337" s="497"/>
      <c r="TSH337" s="497"/>
      <c r="TSJ337" s="309"/>
      <c r="TSK337" s="309"/>
      <c r="TSM337" s="497"/>
      <c r="TSN337" s="540"/>
      <c r="TSO337" s="497"/>
      <c r="TSP337" s="497"/>
      <c r="TSR337" s="309"/>
      <c r="TSS337" s="309"/>
      <c r="TSU337" s="497"/>
      <c r="TSV337" s="540"/>
      <c r="TSW337" s="497"/>
      <c r="TSX337" s="497"/>
      <c r="TSZ337" s="309"/>
      <c r="TTA337" s="309"/>
      <c r="TTC337" s="497"/>
      <c r="TTD337" s="540"/>
      <c r="TTE337" s="497"/>
      <c r="TTF337" s="497"/>
      <c r="TTH337" s="309"/>
      <c r="TTI337" s="309"/>
      <c r="TTK337" s="497"/>
      <c r="TTL337" s="540"/>
      <c r="TTM337" s="497"/>
      <c r="TTN337" s="497"/>
      <c r="TTP337" s="309"/>
      <c r="TTQ337" s="309"/>
      <c r="TTS337" s="497"/>
      <c r="TTT337" s="540"/>
      <c r="TTU337" s="497"/>
      <c r="TTV337" s="497"/>
      <c r="TTX337" s="309"/>
      <c r="TTY337" s="309"/>
      <c r="TUA337" s="497"/>
      <c r="TUB337" s="540"/>
      <c r="TUC337" s="497"/>
      <c r="TUD337" s="497"/>
      <c r="TUF337" s="309"/>
      <c r="TUG337" s="309"/>
      <c r="TUI337" s="497"/>
      <c r="TUJ337" s="540"/>
      <c r="TUK337" s="497"/>
      <c r="TUL337" s="497"/>
      <c r="TUN337" s="309"/>
      <c r="TUO337" s="309"/>
      <c r="TUQ337" s="497"/>
      <c r="TUR337" s="540"/>
      <c r="TUS337" s="497"/>
      <c r="TUT337" s="497"/>
      <c r="TUV337" s="309"/>
      <c r="TUW337" s="309"/>
      <c r="TUY337" s="497"/>
      <c r="TUZ337" s="540"/>
      <c r="TVA337" s="497"/>
      <c r="TVB337" s="497"/>
      <c r="TVD337" s="309"/>
      <c r="TVE337" s="309"/>
      <c r="TVG337" s="497"/>
      <c r="TVH337" s="540"/>
      <c r="TVI337" s="497"/>
      <c r="TVJ337" s="497"/>
      <c r="TVL337" s="309"/>
      <c r="TVM337" s="309"/>
      <c r="TVO337" s="497"/>
      <c r="TVP337" s="540"/>
      <c r="TVQ337" s="497"/>
      <c r="TVR337" s="497"/>
      <c r="TVT337" s="309"/>
      <c r="TVU337" s="309"/>
      <c r="TVW337" s="497"/>
      <c r="TVX337" s="540"/>
      <c r="TVY337" s="497"/>
      <c r="TVZ337" s="497"/>
      <c r="TWB337" s="309"/>
      <c r="TWC337" s="309"/>
      <c r="TWE337" s="497"/>
      <c r="TWF337" s="540"/>
      <c r="TWG337" s="497"/>
      <c r="TWH337" s="497"/>
      <c r="TWJ337" s="309"/>
      <c r="TWK337" s="309"/>
      <c r="TWM337" s="497"/>
      <c r="TWN337" s="540"/>
      <c r="TWO337" s="497"/>
      <c r="TWP337" s="497"/>
      <c r="TWR337" s="309"/>
      <c r="TWS337" s="309"/>
      <c r="TWU337" s="497"/>
      <c r="TWV337" s="540"/>
      <c r="TWW337" s="497"/>
      <c r="TWX337" s="497"/>
      <c r="TWZ337" s="309"/>
      <c r="TXA337" s="309"/>
      <c r="TXC337" s="497"/>
      <c r="TXD337" s="540"/>
      <c r="TXE337" s="497"/>
      <c r="TXF337" s="497"/>
      <c r="TXH337" s="309"/>
      <c r="TXI337" s="309"/>
      <c r="TXK337" s="497"/>
      <c r="TXL337" s="540"/>
      <c r="TXM337" s="497"/>
      <c r="TXN337" s="497"/>
      <c r="TXP337" s="309"/>
      <c r="TXQ337" s="309"/>
      <c r="TXS337" s="497"/>
      <c r="TXT337" s="540"/>
      <c r="TXU337" s="497"/>
      <c r="TXV337" s="497"/>
      <c r="TXX337" s="309"/>
      <c r="TXY337" s="309"/>
      <c r="TYA337" s="497"/>
      <c r="TYB337" s="540"/>
      <c r="TYC337" s="497"/>
      <c r="TYD337" s="497"/>
      <c r="TYF337" s="309"/>
      <c r="TYG337" s="309"/>
      <c r="TYI337" s="497"/>
      <c r="TYJ337" s="540"/>
      <c r="TYK337" s="497"/>
      <c r="TYL337" s="497"/>
      <c r="TYN337" s="309"/>
      <c r="TYO337" s="309"/>
      <c r="TYQ337" s="497"/>
      <c r="TYR337" s="540"/>
      <c r="TYS337" s="497"/>
      <c r="TYT337" s="497"/>
      <c r="TYV337" s="309"/>
      <c r="TYW337" s="309"/>
      <c r="TYY337" s="497"/>
      <c r="TYZ337" s="540"/>
      <c r="TZA337" s="497"/>
      <c r="TZB337" s="497"/>
      <c r="TZD337" s="309"/>
      <c r="TZE337" s="309"/>
      <c r="TZG337" s="497"/>
      <c r="TZH337" s="540"/>
      <c r="TZI337" s="497"/>
      <c r="TZJ337" s="497"/>
      <c r="TZL337" s="309"/>
      <c r="TZM337" s="309"/>
      <c r="TZO337" s="497"/>
      <c r="TZP337" s="540"/>
      <c r="TZQ337" s="497"/>
      <c r="TZR337" s="497"/>
      <c r="TZT337" s="309"/>
      <c r="TZU337" s="309"/>
      <c r="TZW337" s="497"/>
      <c r="TZX337" s="540"/>
      <c r="TZY337" s="497"/>
      <c r="TZZ337" s="497"/>
      <c r="UAB337" s="309"/>
      <c r="UAC337" s="309"/>
      <c r="UAE337" s="497"/>
      <c r="UAF337" s="540"/>
      <c r="UAG337" s="497"/>
      <c r="UAH337" s="497"/>
      <c r="UAJ337" s="309"/>
      <c r="UAK337" s="309"/>
      <c r="UAM337" s="497"/>
      <c r="UAN337" s="540"/>
      <c r="UAO337" s="497"/>
      <c r="UAP337" s="497"/>
      <c r="UAR337" s="309"/>
      <c r="UAS337" s="309"/>
      <c r="UAU337" s="497"/>
      <c r="UAV337" s="540"/>
      <c r="UAW337" s="497"/>
      <c r="UAX337" s="497"/>
      <c r="UAZ337" s="309"/>
      <c r="UBA337" s="309"/>
      <c r="UBC337" s="497"/>
      <c r="UBD337" s="540"/>
      <c r="UBE337" s="497"/>
      <c r="UBF337" s="497"/>
      <c r="UBH337" s="309"/>
      <c r="UBI337" s="309"/>
      <c r="UBK337" s="497"/>
      <c r="UBL337" s="540"/>
      <c r="UBM337" s="497"/>
      <c r="UBN337" s="497"/>
      <c r="UBP337" s="309"/>
      <c r="UBQ337" s="309"/>
      <c r="UBS337" s="497"/>
      <c r="UBT337" s="540"/>
      <c r="UBU337" s="497"/>
      <c r="UBV337" s="497"/>
      <c r="UBX337" s="309"/>
      <c r="UBY337" s="309"/>
      <c r="UCA337" s="497"/>
      <c r="UCB337" s="540"/>
      <c r="UCC337" s="497"/>
      <c r="UCD337" s="497"/>
      <c r="UCF337" s="309"/>
      <c r="UCG337" s="309"/>
      <c r="UCI337" s="497"/>
      <c r="UCJ337" s="540"/>
      <c r="UCK337" s="497"/>
      <c r="UCL337" s="497"/>
      <c r="UCN337" s="309"/>
      <c r="UCO337" s="309"/>
      <c r="UCQ337" s="497"/>
      <c r="UCR337" s="540"/>
      <c r="UCS337" s="497"/>
      <c r="UCT337" s="497"/>
      <c r="UCV337" s="309"/>
      <c r="UCW337" s="309"/>
      <c r="UCY337" s="497"/>
      <c r="UCZ337" s="540"/>
      <c r="UDA337" s="497"/>
      <c r="UDB337" s="497"/>
      <c r="UDD337" s="309"/>
      <c r="UDE337" s="309"/>
      <c r="UDG337" s="497"/>
      <c r="UDH337" s="540"/>
      <c r="UDI337" s="497"/>
      <c r="UDJ337" s="497"/>
      <c r="UDL337" s="309"/>
      <c r="UDM337" s="309"/>
      <c r="UDO337" s="497"/>
      <c r="UDP337" s="540"/>
      <c r="UDQ337" s="497"/>
      <c r="UDR337" s="497"/>
      <c r="UDT337" s="309"/>
      <c r="UDU337" s="309"/>
      <c r="UDW337" s="497"/>
      <c r="UDX337" s="540"/>
      <c r="UDY337" s="497"/>
      <c r="UDZ337" s="497"/>
      <c r="UEB337" s="309"/>
      <c r="UEC337" s="309"/>
      <c r="UEE337" s="497"/>
      <c r="UEF337" s="540"/>
      <c r="UEG337" s="497"/>
      <c r="UEH337" s="497"/>
      <c r="UEJ337" s="309"/>
      <c r="UEK337" s="309"/>
      <c r="UEM337" s="497"/>
      <c r="UEN337" s="540"/>
      <c r="UEO337" s="497"/>
      <c r="UEP337" s="497"/>
      <c r="UER337" s="309"/>
      <c r="UES337" s="309"/>
      <c r="UEU337" s="497"/>
      <c r="UEV337" s="540"/>
      <c r="UEW337" s="497"/>
      <c r="UEX337" s="497"/>
      <c r="UEZ337" s="309"/>
      <c r="UFA337" s="309"/>
      <c r="UFC337" s="497"/>
      <c r="UFD337" s="540"/>
      <c r="UFE337" s="497"/>
      <c r="UFF337" s="497"/>
      <c r="UFH337" s="309"/>
      <c r="UFI337" s="309"/>
      <c r="UFK337" s="497"/>
      <c r="UFL337" s="540"/>
      <c r="UFM337" s="497"/>
      <c r="UFN337" s="497"/>
      <c r="UFP337" s="309"/>
      <c r="UFQ337" s="309"/>
      <c r="UFS337" s="497"/>
      <c r="UFT337" s="540"/>
      <c r="UFU337" s="497"/>
      <c r="UFV337" s="497"/>
      <c r="UFX337" s="309"/>
      <c r="UFY337" s="309"/>
      <c r="UGA337" s="497"/>
      <c r="UGB337" s="540"/>
      <c r="UGC337" s="497"/>
      <c r="UGD337" s="497"/>
      <c r="UGF337" s="309"/>
      <c r="UGG337" s="309"/>
      <c r="UGI337" s="497"/>
      <c r="UGJ337" s="540"/>
      <c r="UGK337" s="497"/>
      <c r="UGL337" s="497"/>
      <c r="UGN337" s="309"/>
      <c r="UGO337" s="309"/>
      <c r="UGQ337" s="497"/>
      <c r="UGR337" s="540"/>
      <c r="UGS337" s="497"/>
      <c r="UGT337" s="497"/>
      <c r="UGV337" s="309"/>
      <c r="UGW337" s="309"/>
      <c r="UGY337" s="497"/>
      <c r="UGZ337" s="540"/>
      <c r="UHA337" s="497"/>
      <c r="UHB337" s="497"/>
      <c r="UHD337" s="309"/>
      <c r="UHE337" s="309"/>
      <c r="UHG337" s="497"/>
      <c r="UHH337" s="540"/>
      <c r="UHI337" s="497"/>
      <c r="UHJ337" s="497"/>
      <c r="UHL337" s="309"/>
      <c r="UHM337" s="309"/>
      <c r="UHO337" s="497"/>
      <c r="UHP337" s="540"/>
      <c r="UHQ337" s="497"/>
      <c r="UHR337" s="497"/>
      <c r="UHT337" s="309"/>
      <c r="UHU337" s="309"/>
      <c r="UHW337" s="497"/>
      <c r="UHX337" s="540"/>
      <c r="UHY337" s="497"/>
      <c r="UHZ337" s="497"/>
      <c r="UIB337" s="309"/>
      <c r="UIC337" s="309"/>
      <c r="UIE337" s="497"/>
      <c r="UIF337" s="540"/>
      <c r="UIG337" s="497"/>
      <c r="UIH337" s="497"/>
      <c r="UIJ337" s="309"/>
      <c r="UIK337" s="309"/>
      <c r="UIM337" s="497"/>
      <c r="UIN337" s="540"/>
      <c r="UIO337" s="497"/>
      <c r="UIP337" s="497"/>
      <c r="UIR337" s="309"/>
      <c r="UIS337" s="309"/>
      <c r="UIU337" s="497"/>
      <c r="UIV337" s="540"/>
      <c r="UIW337" s="497"/>
      <c r="UIX337" s="497"/>
      <c r="UIZ337" s="309"/>
      <c r="UJA337" s="309"/>
      <c r="UJC337" s="497"/>
      <c r="UJD337" s="540"/>
      <c r="UJE337" s="497"/>
      <c r="UJF337" s="497"/>
      <c r="UJH337" s="309"/>
      <c r="UJI337" s="309"/>
      <c r="UJK337" s="497"/>
      <c r="UJL337" s="540"/>
      <c r="UJM337" s="497"/>
      <c r="UJN337" s="497"/>
      <c r="UJP337" s="309"/>
      <c r="UJQ337" s="309"/>
      <c r="UJS337" s="497"/>
      <c r="UJT337" s="540"/>
      <c r="UJU337" s="497"/>
      <c r="UJV337" s="497"/>
      <c r="UJX337" s="309"/>
      <c r="UJY337" s="309"/>
      <c r="UKA337" s="497"/>
      <c r="UKB337" s="540"/>
      <c r="UKC337" s="497"/>
      <c r="UKD337" s="497"/>
      <c r="UKF337" s="309"/>
      <c r="UKG337" s="309"/>
      <c r="UKI337" s="497"/>
      <c r="UKJ337" s="540"/>
      <c r="UKK337" s="497"/>
      <c r="UKL337" s="497"/>
      <c r="UKN337" s="309"/>
      <c r="UKO337" s="309"/>
      <c r="UKQ337" s="497"/>
      <c r="UKR337" s="540"/>
      <c r="UKS337" s="497"/>
      <c r="UKT337" s="497"/>
      <c r="UKV337" s="309"/>
      <c r="UKW337" s="309"/>
      <c r="UKY337" s="497"/>
      <c r="UKZ337" s="540"/>
      <c r="ULA337" s="497"/>
      <c r="ULB337" s="497"/>
      <c r="ULD337" s="309"/>
      <c r="ULE337" s="309"/>
      <c r="ULG337" s="497"/>
      <c r="ULH337" s="540"/>
      <c r="ULI337" s="497"/>
      <c r="ULJ337" s="497"/>
      <c r="ULL337" s="309"/>
      <c r="ULM337" s="309"/>
      <c r="ULO337" s="497"/>
      <c r="ULP337" s="540"/>
      <c r="ULQ337" s="497"/>
      <c r="ULR337" s="497"/>
      <c r="ULT337" s="309"/>
      <c r="ULU337" s="309"/>
      <c r="ULW337" s="497"/>
      <c r="ULX337" s="540"/>
      <c r="ULY337" s="497"/>
      <c r="ULZ337" s="497"/>
      <c r="UMB337" s="309"/>
      <c r="UMC337" s="309"/>
      <c r="UME337" s="497"/>
      <c r="UMF337" s="540"/>
      <c r="UMG337" s="497"/>
      <c r="UMH337" s="497"/>
      <c r="UMJ337" s="309"/>
      <c r="UMK337" s="309"/>
      <c r="UMM337" s="497"/>
      <c r="UMN337" s="540"/>
      <c r="UMO337" s="497"/>
      <c r="UMP337" s="497"/>
      <c r="UMR337" s="309"/>
      <c r="UMS337" s="309"/>
      <c r="UMU337" s="497"/>
      <c r="UMV337" s="540"/>
      <c r="UMW337" s="497"/>
      <c r="UMX337" s="497"/>
      <c r="UMZ337" s="309"/>
      <c r="UNA337" s="309"/>
      <c r="UNC337" s="497"/>
      <c r="UND337" s="540"/>
      <c r="UNE337" s="497"/>
      <c r="UNF337" s="497"/>
      <c r="UNH337" s="309"/>
      <c r="UNI337" s="309"/>
      <c r="UNK337" s="497"/>
      <c r="UNL337" s="540"/>
      <c r="UNM337" s="497"/>
      <c r="UNN337" s="497"/>
      <c r="UNP337" s="309"/>
      <c r="UNQ337" s="309"/>
      <c r="UNS337" s="497"/>
      <c r="UNT337" s="540"/>
      <c r="UNU337" s="497"/>
      <c r="UNV337" s="497"/>
      <c r="UNX337" s="309"/>
      <c r="UNY337" s="309"/>
      <c r="UOA337" s="497"/>
      <c r="UOB337" s="540"/>
      <c r="UOC337" s="497"/>
      <c r="UOD337" s="497"/>
      <c r="UOF337" s="309"/>
      <c r="UOG337" s="309"/>
      <c r="UOI337" s="497"/>
      <c r="UOJ337" s="540"/>
      <c r="UOK337" s="497"/>
      <c r="UOL337" s="497"/>
      <c r="UON337" s="309"/>
      <c r="UOO337" s="309"/>
      <c r="UOQ337" s="497"/>
      <c r="UOR337" s="540"/>
      <c r="UOS337" s="497"/>
      <c r="UOT337" s="497"/>
      <c r="UOV337" s="309"/>
      <c r="UOW337" s="309"/>
      <c r="UOY337" s="497"/>
      <c r="UOZ337" s="540"/>
      <c r="UPA337" s="497"/>
      <c r="UPB337" s="497"/>
      <c r="UPD337" s="309"/>
      <c r="UPE337" s="309"/>
      <c r="UPG337" s="497"/>
      <c r="UPH337" s="540"/>
      <c r="UPI337" s="497"/>
      <c r="UPJ337" s="497"/>
      <c r="UPL337" s="309"/>
      <c r="UPM337" s="309"/>
      <c r="UPO337" s="497"/>
      <c r="UPP337" s="540"/>
      <c r="UPQ337" s="497"/>
      <c r="UPR337" s="497"/>
      <c r="UPT337" s="309"/>
      <c r="UPU337" s="309"/>
      <c r="UPW337" s="497"/>
      <c r="UPX337" s="540"/>
      <c r="UPY337" s="497"/>
      <c r="UPZ337" s="497"/>
      <c r="UQB337" s="309"/>
      <c r="UQC337" s="309"/>
      <c r="UQE337" s="497"/>
      <c r="UQF337" s="540"/>
      <c r="UQG337" s="497"/>
      <c r="UQH337" s="497"/>
      <c r="UQJ337" s="309"/>
      <c r="UQK337" s="309"/>
      <c r="UQM337" s="497"/>
      <c r="UQN337" s="540"/>
      <c r="UQO337" s="497"/>
      <c r="UQP337" s="497"/>
      <c r="UQR337" s="309"/>
      <c r="UQS337" s="309"/>
      <c r="UQU337" s="497"/>
      <c r="UQV337" s="540"/>
      <c r="UQW337" s="497"/>
      <c r="UQX337" s="497"/>
      <c r="UQZ337" s="309"/>
      <c r="URA337" s="309"/>
      <c r="URC337" s="497"/>
      <c r="URD337" s="540"/>
      <c r="URE337" s="497"/>
      <c r="URF337" s="497"/>
      <c r="URH337" s="309"/>
      <c r="URI337" s="309"/>
      <c r="URK337" s="497"/>
      <c r="URL337" s="540"/>
      <c r="URM337" s="497"/>
      <c r="URN337" s="497"/>
      <c r="URP337" s="309"/>
      <c r="URQ337" s="309"/>
      <c r="URS337" s="497"/>
      <c r="URT337" s="540"/>
      <c r="URU337" s="497"/>
      <c r="URV337" s="497"/>
      <c r="URX337" s="309"/>
      <c r="URY337" s="309"/>
      <c r="USA337" s="497"/>
      <c r="USB337" s="540"/>
      <c r="USC337" s="497"/>
      <c r="USD337" s="497"/>
      <c r="USF337" s="309"/>
      <c r="USG337" s="309"/>
      <c r="USI337" s="497"/>
      <c r="USJ337" s="540"/>
      <c r="USK337" s="497"/>
      <c r="USL337" s="497"/>
      <c r="USN337" s="309"/>
      <c r="USO337" s="309"/>
      <c r="USQ337" s="497"/>
      <c r="USR337" s="540"/>
      <c r="USS337" s="497"/>
      <c r="UST337" s="497"/>
      <c r="USV337" s="309"/>
      <c r="USW337" s="309"/>
      <c r="USY337" s="497"/>
      <c r="USZ337" s="540"/>
      <c r="UTA337" s="497"/>
      <c r="UTB337" s="497"/>
      <c r="UTD337" s="309"/>
      <c r="UTE337" s="309"/>
      <c r="UTG337" s="497"/>
      <c r="UTH337" s="540"/>
      <c r="UTI337" s="497"/>
      <c r="UTJ337" s="497"/>
      <c r="UTL337" s="309"/>
      <c r="UTM337" s="309"/>
      <c r="UTO337" s="497"/>
      <c r="UTP337" s="540"/>
      <c r="UTQ337" s="497"/>
      <c r="UTR337" s="497"/>
      <c r="UTT337" s="309"/>
      <c r="UTU337" s="309"/>
      <c r="UTW337" s="497"/>
      <c r="UTX337" s="540"/>
      <c r="UTY337" s="497"/>
      <c r="UTZ337" s="497"/>
      <c r="UUB337" s="309"/>
      <c r="UUC337" s="309"/>
      <c r="UUE337" s="497"/>
      <c r="UUF337" s="540"/>
      <c r="UUG337" s="497"/>
      <c r="UUH337" s="497"/>
      <c r="UUJ337" s="309"/>
      <c r="UUK337" s="309"/>
      <c r="UUM337" s="497"/>
      <c r="UUN337" s="540"/>
      <c r="UUO337" s="497"/>
      <c r="UUP337" s="497"/>
      <c r="UUR337" s="309"/>
      <c r="UUS337" s="309"/>
      <c r="UUU337" s="497"/>
      <c r="UUV337" s="540"/>
      <c r="UUW337" s="497"/>
      <c r="UUX337" s="497"/>
      <c r="UUZ337" s="309"/>
      <c r="UVA337" s="309"/>
      <c r="UVC337" s="497"/>
      <c r="UVD337" s="540"/>
      <c r="UVE337" s="497"/>
      <c r="UVF337" s="497"/>
      <c r="UVH337" s="309"/>
      <c r="UVI337" s="309"/>
      <c r="UVK337" s="497"/>
      <c r="UVL337" s="540"/>
      <c r="UVM337" s="497"/>
      <c r="UVN337" s="497"/>
      <c r="UVP337" s="309"/>
      <c r="UVQ337" s="309"/>
      <c r="UVS337" s="497"/>
      <c r="UVT337" s="540"/>
      <c r="UVU337" s="497"/>
      <c r="UVV337" s="497"/>
      <c r="UVX337" s="309"/>
      <c r="UVY337" s="309"/>
      <c r="UWA337" s="497"/>
      <c r="UWB337" s="540"/>
      <c r="UWC337" s="497"/>
      <c r="UWD337" s="497"/>
      <c r="UWF337" s="309"/>
      <c r="UWG337" s="309"/>
      <c r="UWI337" s="497"/>
      <c r="UWJ337" s="540"/>
      <c r="UWK337" s="497"/>
      <c r="UWL337" s="497"/>
      <c r="UWN337" s="309"/>
      <c r="UWO337" s="309"/>
      <c r="UWQ337" s="497"/>
      <c r="UWR337" s="540"/>
      <c r="UWS337" s="497"/>
      <c r="UWT337" s="497"/>
      <c r="UWV337" s="309"/>
      <c r="UWW337" s="309"/>
      <c r="UWY337" s="497"/>
      <c r="UWZ337" s="540"/>
      <c r="UXA337" s="497"/>
      <c r="UXB337" s="497"/>
      <c r="UXD337" s="309"/>
      <c r="UXE337" s="309"/>
      <c r="UXG337" s="497"/>
      <c r="UXH337" s="540"/>
      <c r="UXI337" s="497"/>
      <c r="UXJ337" s="497"/>
      <c r="UXL337" s="309"/>
      <c r="UXM337" s="309"/>
      <c r="UXO337" s="497"/>
      <c r="UXP337" s="540"/>
      <c r="UXQ337" s="497"/>
      <c r="UXR337" s="497"/>
      <c r="UXT337" s="309"/>
      <c r="UXU337" s="309"/>
      <c r="UXW337" s="497"/>
      <c r="UXX337" s="540"/>
      <c r="UXY337" s="497"/>
      <c r="UXZ337" s="497"/>
      <c r="UYB337" s="309"/>
      <c r="UYC337" s="309"/>
      <c r="UYE337" s="497"/>
      <c r="UYF337" s="540"/>
      <c r="UYG337" s="497"/>
      <c r="UYH337" s="497"/>
      <c r="UYJ337" s="309"/>
      <c r="UYK337" s="309"/>
      <c r="UYM337" s="497"/>
      <c r="UYN337" s="540"/>
      <c r="UYO337" s="497"/>
      <c r="UYP337" s="497"/>
      <c r="UYR337" s="309"/>
      <c r="UYS337" s="309"/>
      <c r="UYU337" s="497"/>
      <c r="UYV337" s="540"/>
      <c r="UYW337" s="497"/>
      <c r="UYX337" s="497"/>
      <c r="UYZ337" s="309"/>
      <c r="UZA337" s="309"/>
      <c r="UZC337" s="497"/>
      <c r="UZD337" s="540"/>
      <c r="UZE337" s="497"/>
      <c r="UZF337" s="497"/>
      <c r="UZH337" s="309"/>
      <c r="UZI337" s="309"/>
      <c r="UZK337" s="497"/>
      <c r="UZL337" s="540"/>
      <c r="UZM337" s="497"/>
      <c r="UZN337" s="497"/>
      <c r="UZP337" s="309"/>
      <c r="UZQ337" s="309"/>
      <c r="UZS337" s="497"/>
      <c r="UZT337" s="540"/>
      <c r="UZU337" s="497"/>
      <c r="UZV337" s="497"/>
      <c r="UZX337" s="309"/>
      <c r="UZY337" s="309"/>
      <c r="VAA337" s="497"/>
      <c r="VAB337" s="540"/>
      <c r="VAC337" s="497"/>
      <c r="VAD337" s="497"/>
      <c r="VAF337" s="309"/>
      <c r="VAG337" s="309"/>
      <c r="VAI337" s="497"/>
      <c r="VAJ337" s="540"/>
      <c r="VAK337" s="497"/>
      <c r="VAL337" s="497"/>
      <c r="VAN337" s="309"/>
      <c r="VAO337" s="309"/>
      <c r="VAQ337" s="497"/>
      <c r="VAR337" s="540"/>
      <c r="VAS337" s="497"/>
      <c r="VAT337" s="497"/>
      <c r="VAV337" s="309"/>
      <c r="VAW337" s="309"/>
      <c r="VAY337" s="497"/>
      <c r="VAZ337" s="540"/>
      <c r="VBA337" s="497"/>
      <c r="VBB337" s="497"/>
      <c r="VBD337" s="309"/>
      <c r="VBE337" s="309"/>
      <c r="VBG337" s="497"/>
      <c r="VBH337" s="540"/>
      <c r="VBI337" s="497"/>
      <c r="VBJ337" s="497"/>
      <c r="VBL337" s="309"/>
      <c r="VBM337" s="309"/>
      <c r="VBO337" s="497"/>
      <c r="VBP337" s="540"/>
      <c r="VBQ337" s="497"/>
      <c r="VBR337" s="497"/>
      <c r="VBT337" s="309"/>
      <c r="VBU337" s="309"/>
      <c r="VBW337" s="497"/>
      <c r="VBX337" s="540"/>
      <c r="VBY337" s="497"/>
      <c r="VBZ337" s="497"/>
      <c r="VCB337" s="309"/>
      <c r="VCC337" s="309"/>
      <c r="VCE337" s="497"/>
      <c r="VCF337" s="540"/>
      <c r="VCG337" s="497"/>
      <c r="VCH337" s="497"/>
      <c r="VCJ337" s="309"/>
      <c r="VCK337" s="309"/>
      <c r="VCM337" s="497"/>
      <c r="VCN337" s="540"/>
      <c r="VCO337" s="497"/>
      <c r="VCP337" s="497"/>
      <c r="VCR337" s="309"/>
      <c r="VCS337" s="309"/>
      <c r="VCU337" s="497"/>
      <c r="VCV337" s="540"/>
      <c r="VCW337" s="497"/>
      <c r="VCX337" s="497"/>
      <c r="VCZ337" s="309"/>
      <c r="VDA337" s="309"/>
      <c r="VDC337" s="497"/>
      <c r="VDD337" s="540"/>
      <c r="VDE337" s="497"/>
      <c r="VDF337" s="497"/>
      <c r="VDH337" s="309"/>
      <c r="VDI337" s="309"/>
      <c r="VDK337" s="497"/>
      <c r="VDL337" s="540"/>
      <c r="VDM337" s="497"/>
      <c r="VDN337" s="497"/>
      <c r="VDP337" s="309"/>
      <c r="VDQ337" s="309"/>
      <c r="VDS337" s="497"/>
      <c r="VDT337" s="540"/>
      <c r="VDU337" s="497"/>
      <c r="VDV337" s="497"/>
      <c r="VDX337" s="309"/>
      <c r="VDY337" s="309"/>
      <c r="VEA337" s="497"/>
      <c r="VEB337" s="540"/>
      <c r="VEC337" s="497"/>
      <c r="VED337" s="497"/>
      <c r="VEF337" s="309"/>
      <c r="VEG337" s="309"/>
      <c r="VEI337" s="497"/>
      <c r="VEJ337" s="540"/>
      <c r="VEK337" s="497"/>
      <c r="VEL337" s="497"/>
      <c r="VEN337" s="309"/>
      <c r="VEO337" s="309"/>
      <c r="VEQ337" s="497"/>
      <c r="VER337" s="540"/>
      <c r="VES337" s="497"/>
      <c r="VET337" s="497"/>
      <c r="VEV337" s="309"/>
      <c r="VEW337" s="309"/>
      <c r="VEY337" s="497"/>
      <c r="VEZ337" s="540"/>
      <c r="VFA337" s="497"/>
      <c r="VFB337" s="497"/>
      <c r="VFD337" s="309"/>
      <c r="VFE337" s="309"/>
      <c r="VFG337" s="497"/>
      <c r="VFH337" s="540"/>
      <c r="VFI337" s="497"/>
      <c r="VFJ337" s="497"/>
      <c r="VFL337" s="309"/>
      <c r="VFM337" s="309"/>
      <c r="VFO337" s="497"/>
      <c r="VFP337" s="540"/>
      <c r="VFQ337" s="497"/>
      <c r="VFR337" s="497"/>
      <c r="VFT337" s="309"/>
      <c r="VFU337" s="309"/>
      <c r="VFW337" s="497"/>
      <c r="VFX337" s="540"/>
      <c r="VFY337" s="497"/>
      <c r="VFZ337" s="497"/>
      <c r="VGB337" s="309"/>
      <c r="VGC337" s="309"/>
      <c r="VGE337" s="497"/>
      <c r="VGF337" s="540"/>
      <c r="VGG337" s="497"/>
      <c r="VGH337" s="497"/>
      <c r="VGJ337" s="309"/>
      <c r="VGK337" s="309"/>
      <c r="VGM337" s="497"/>
      <c r="VGN337" s="540"/>
      <c r="VGO337" s="497"/>
      <c r="VGP337" s="497"/>
      <c r="VGR337" s="309"/>
      <c r="VGS337" s="309"/>
      <c r="VGU337" s="497"/>
      <c r="VGV337" s="540"/>
      <c r="VGW337" s="497"/>
      <c r="VGX337" s="497"/>
      <c r="VGZ337" s="309"/>
      <c r="VHA337" s="309"/>
      <c r="VHC337" s="497"/>
      <c r="VHD337" s="540"/>
      <c r="VHE337" s="497"/>
      <c r="VHF337" s="497"/>
      <c r="VHH337" s="309"/>
      <c r="VHI337" s="309"/>
      <c r="VHK337" s="497"/>
      <c r="VHL337" s="540"/>
      <c r="VHM337" s="497"/>
      <c r="VHN337" s="497"/>
      <c r="VHP337" s="309"/>
      <c r="VHQ337" s="309"/>
      <c r="VHS337" s="497"/>
      <c r="VHT337" s="540"/>
      <c r="VHU337" s="497"/>
      <c r="VHV337" s="497"/>
      <c r="VHX337" s="309"/>
      <c r="VHY337" s="309"/>
      <c r="VIA337" s="497"/>
      <c r="VIB337" s="540"/>
      <c r="VIC337" s="497"/>
      <c r="VID337" s="497"/>
      <c r="VIF337" s="309"/>
      <c r="VIG337" s="309"/>
      <c r="VII337" s="497"/>
      <c r="VIJ337" s="540"/>
      <c r="VIK337" s="497"/>
      <c r="VIL337" s="497"/>
      <c r="VIN337" s="309"/>
      <c r="VIO337" s="309"/>
      <c r="VIQ337" s="497"/>
      <c r="VIR337" s="540"/>
      <c r="VIS337" s="497"/>
      <c r="VIT337" s="497"/>
      <c r="VIV337" s="309"/>
      <c r="VIW337" s="309"/>
      <c r="VIY337" s="497"/>
      <c r="VIZ337" s="540"/>
      <c r="VJA337" s="497"/>
      <c r="VJB337" s="497"/>
      <c r="VJD337" s="309"/>
      <c r="VJE337" s="309"/>
      <c r="VJG337" s="497"/>
      <c r="VJH337" s="540"/>
      <c r="VJI337" s="497"/>
      <c r="VJJ337" s="497"/>
      <c r="VJL337" s="309"/>
      <c r="VJM337" s="309"/>
      <c r="VJO337" s="497"/>
      <c r="VJP337" s="540"/>
      <c r="VJQ337" s="497"/>
      <c r="VJR337" s="497"/>
      <c r="VJT337" s="309"/>
      <c r="VJU337" s="309"/>
      <c r="VJW337" s="497"/>
      <c r="VJX337" s="540"/>
      <c r="VJY337" s="497"/>
      <c r="VJZ337" s="497"/>
      <c r="VKB337" s="309"/>
      <c r="VKC337" s="309"/>
      <c r="VKE337" s="497"/>
      <c r="VKF337" s="540"/>
      <c r="VKG337" s="497"/>
      <c r="VKH337" s="497"/>
      <c r="VKJ337" s="309"/>
      <c r="VKK337" s="309"/>
      <c r="VKM337" s="497"/>
      <c r="VKN337" s="540"/>
      <c r="VKO337" s="497"/>
      <c r="VKP337" s="497"/>
      <c r="VKR337" s="309"/>
      <c r="VKS337" s="309"/>
      <c r="VKU337" s="497"/>
      <c r="VKV337" s="540"/>
      <c r="VKW337" s="497"/>
      <c r="VKX337" s="497"/>
      <c r="VKZ337" s="309"/>
      <c r="VLA337" s="309"/>
      <c r="VLC337" s="497"/>
      <c r="VLD337" s="540"/>
      <c r="VLE337" s="497"/>
      <c r="VLF337" s="497"/>
      <c r="VLH337" s="309"/>
      <c r="VLI337" s="309"/>
      <c r="VLK337" s="497"/>
      <c r="VLL337" s="540"/>
      <c r="VLM337" s="497"/>
      <c r="VLN337" s="497"/>
      <c r="VLP337" s="309"/>
      <c r="VLQ337" s="309"/>
      <c r="VLS337" s="497"/>
      <c r="VLT337" s="540"/>
      <c r="VLU337" s="497"/>
      <c r="VLV337" s="497"/>
      <c r="VLX337" s="309"/>
      <c r="VLY337" s="309"/>
      <c r="VMA337" s="497"/>
      <c r="VMB337" s="540"/>
      <c r="VMC337" s="497"/>
      <c r="VMD337" s="497"/>
      <c r="VMF337" s="309"/>
      <c r="VMG337" s="309"/>
      <c r="VMI337" s="497"/>
      <c r="VMJ337" s="540"/>
      <c r="VMK337" s="497"/>
      <c r="VML337" s="497"/>
      <c r="VMN337" s="309"/>
      <c r="VMO337" s="309"/>
      <c r="VMQ337" s="497"/>
      <c r="VMR337" s="540"/>
      <c r="VMS337" s="497"/>
      <c r="VMT337" s="497"/>
      <c r="VMV337" s="309"/>
      <c r="VMW337" s="309"/>
      <c r="VMY337" s="497"/>
      <c r="VMZ337" s="540"/>
      <c r="VNA337" s="497"/>
      <c r="VNB337" s="497"/>
      <c r="VND337" s="309"/>
      <c r="VNE337" s="309"/>
      <c r="VNG337" s="497"/>
      <c r="VNH337" s="540"/>
      <c r="VNI337" s="497"/>
      <c r="VNJ337" s="497"/>
      <c r="VNL337" s="309"/>
      <c r="VNM337" s="309"/>
      <c r="VNO337" s="497"/>
      <c r="VNP337" s="540"/>
      <c r="VNQ337" s="497"/>
      <c r="VNR337" s="497"/>
      <c r="VNT337" s="309"/>
      <c r="VNU337" s="309"/>
      <c r="VNW337" s="497"/>
      <c r="VNX337" s="540"/>
      <c r="VNY337" s="497"/>
      <c r="VNZ337" s="497"/>
      <c r="VOB337" s="309"/>
      <c r="VOC337" s="309"/>
      <c r="VOE337" s="497"/>
      <c r="VOF337" s="540"/>
      <c r="VOG337" s="497"/>
      <c r="VOH337" s="497"/>
      <c r="VOJ337" s="309"/>
      <c r="VOK337" s="309"/>
      <c r="VOM337" s="497"/>
      <c r="VON337" s="540"/>
      <c r="VOO337" s="497"/>
      <c r="VOP337" s="497"/>
      <c r="VOR337" s="309"/>
      <c r="VOS337" s="309"/>
      <c r="VOU337" s="497"/>
      <c r="VOV337" s="540"/>
      <c r="VOW337" s="497"/>
      <c r="VOX337" s="497"/>
      <c r="VOZ337" s="309"/>
      <c r="VPA337" s="309"/>
      <c r="VPC337" s="497"/>
      <c r="VPD337" s="540"/>
      <c r="VPE337" s="497"/>
      <c r="VPF337" s="497"/>
      <c r="VPH337" s="309"/>
      <c r="VPI337" s="309"/>
      <c r="VPK337" s="497"/>
      <c r="VPL337" s="540"/>
      <c r="VPM337" s="497"/>
      <c r="VPN337" s="497"/>
      <c r="VPP337" s="309"/>
      <c r="VPQ337" s="309"/>
      <c r="VPS337" s="497"/>
      <c r="VPT337" s="540"/>
      <c r="VPU337" s="497"/>
      <c r="VPV337" s="497"/>
      <c r="VPX337" s="309"/>
      <c r="VPY337" s="309"/>
      <c r="VQA337" s="497"/>
      <c r="VQB337" s="540"/>
      <c r="VQC337" s="497"/>
      <c r="VQD337" s="497"/>
      <c r="VQF337" s="309"/>
      <c r="VQG337" s="309"/>
      <c r="VQI337" s="497"/>
      <c r="VQJ337" s="540"/>
      <c r="VQK337" s="497"/>
      <c r="VQL337" s="497"/>
      <c r="VQN337" s="309"/>
      <c r="VQO337" s="309"/>
      <c r="VQQ337" s="497"/>
      <c r="VQR337" s="540"/>
      <c r="VQS337" s="497"/>
      <c r="VQT337" s="497"/>
      <c r="VQV337" s="309"/>
      <c r="VQW337" s="309"/>
      <c r="VQY337" s="497"/>
      <c r="VQZ337" s="540"/>
      <c r="VRA337" s="497"/>
      <c r="VRB337" s="497"/>
      <c r="VRD337" s="309"/>
      <c r="VRE337" s="309"/>
      <c r="VRG337" s="497"/>
      <c r="VRH337" s="540"/>
      <c r="VRI337" s="497"/>
      <c r="VRJ337" s="497"/>
      <c r="VRL337" s="309"/>
      <c r="VRM337" s="309"/>
      <c r="VRO337" s="497"/>
      <c r="VRP337" s="540"/>
      <c r="VRQ337" s="497"/>
      <c r="VRR337" s="497"/>
      <c r="VRT337" s="309"/>
      <c r="VRU337" s="309"/>
      <c r="VRW337" s="497"/>
      <c r="VRX337" s="540"/>
      <c r="VRY337" s="497"/>
      <c r="VRZ337" s="497"/>
      <c r="VSB337" s="309"/>
      <c r="VSC337" s="309"/>
      <c r="VSE337" s="497"/>
      <c r="VSF337" s="540"/>
      <c r="VSG337" s="497"/>
      <c r="VSH337" s="497"/>
      <c r="VSJ337" s="309"/>
      <c r="VSK337" s="309"/>
      <c r="VSM337" s="497"/>
      <c r="VSN337" s="540"/>
      <c r="VSO337" s="497"/>
      <c r="VSP337" s="497"/>
      <c r="VSR337" s="309"/>
      <c r="VSS337" s="309"/>
      <c r="VSU337" s="497"/>
      <c r="VSV337" s="540"/>
      <c r="VSW337" s="497"/>
      <c r="VSX337" s="497"/>
      <c r="VSZ337" s="309"/>
      <c r="VTA337" s="309"/>
      <c r="VTC337" s="497"/>
      <c r="VTD337" s="540"/>
      <c r="VTE337" s="497"/>
      <c r="VTF337" s="497"/>
      <c r="VTH337" s="309"/>
      <c r="VTI337" s="309"/>
      <c r="VTK337" s="497"/>
      <c r="VTL337" s="540"/>
      <c r="VTM337" s="497"/>
      <c r="VTN337" s="497"/>
      <c r="VTP337" s="309"/>
      <c r="VTQ337" s="309"/>
      <c r="VTS337" s="497"/>
      <c r="VTT337" s="540"/>
      <c r="VTU337" s="497"/>
      <c r="VTV337" s="497"/>
      <c r="VTX337" s="309"/>
      <c r="VTY337" s="309"/>
      <c r="VUA337" s="497"/>
      <c r="VUB337" s="540"/>
      <c r="VUC337" s="497"/>
      <c r="VUD337" s="497"/>
      <c r="VUF337" s="309"/>
      <c r="VUG337" s="309"/>
      <c r="VUI337" s="497"/>
      <c r="VUJ337" s="540"/>
      <c r="VUK337" s="497"/>
      <c r="VUL337" s="497"/>
      <c r="VUN337" s="309"/>
      <c r="VUO337" s="309"/>
      <c r="VUQ337" s="497"/>
      <c r="VUR337" s="540"/>
      <c r="VUS337" s="497"/>
      <c r="VUT337" s="497"/>
      <c r="VUV337" s="309"/>
      <c r="VUW337" s="309"/>
      <c r="VUY337" s="497"/>
      <c r="VUZ337" s="540"/>
      <c r="VVA337" s="497"/>
      <c r="VVB337" s="497"/>
      <c r="VVD337" s="309"/>
      <c r="VVE337" s="309"/>
      <c r="VVG337" s="497"/>
      <c r="VVH337" s="540"/>
      <c r="VVI337" s="497"/>
      <c r="VVJ337" s="497"/>
      <c r="VVL337" s="309"/>
      <c r="VVM337" s="309"/>
      <c r="VVO337" s="497"/>
      <c r="VVP337" s="540"/>
      <c r="VVQ337" s="497"/>
      <c r="VVR337" s="497"/>
      <c r="VVT337" s="309"/>
      <c r="VVU337" s="309"/>
      <c r="VVW337" s="497"/>
      <c r="VVX337" s="540"/>
      <c r="VVY337" s="497"/>
      <c r="VVZ337" s="497"/>
      <c r="VWB337" s="309"/>
      <c r="VWC337" s="309"/>
      <c r="VWE337" s="497"/>
      <c r="VWF337" s="540"/>
      <c r="VWG337" s="497"/>
      <c r="VWH337" s="497"/>
      <c r="VWJ337" s="309"/>
      <c r="VWK337" s="309"/>
      <c r="VWM337" s="497"/>
      <c r="VWN337" s="540"/>
      <c r="VWO337" s="497"/>
      <c r="VWP337" s="497"/>
      <c r="VWR337" s="309"/>
      <c r="VWS337" s="309"/>
      <c r="VWU337" s="497"/>
      <c r="VWV337" s="540"/>
      <c r="VWW337" s="497"/>
      <c r="VWX337" s="497"/>
      <c r="VWZ337" s="309"/>
      <c r="VXA337" s="309"/>
      <c r="VXC337" s="497"/>
      <c r="VXD337" s="540"/>
      <c r="VXE337" s="497"/>
      <c r="VXF337" s="497"/>
      <c r="VXH337" s="309"/>
      <c r="VXI337" s="309"/>
      <c r="VXK337" s="497"/>
      <c r="VXL337" s="540"/>
      <c r="VXM337" s="497"/>
      <c r="VXN337" s="497"/>
      <c r="VXP337" s="309"/>
      <c r="VXQ337" s="309"/>
      <c r="VXS337" s="497"/>
      <c r="VXT337" s="540"/>
      <c r="VXU337" s="497"/>
      <c r="VXV337" s="497"/>
      <c r="VXX337" s="309"/>
      <c r="VXY337" s="309"/>
      <c r="VYA337" s="497"/>
      <c r="VYB337" s="540"/>
      <c r="VYC337" s="497"/>
      <c r="VYD337" s="497"/>
      <c r="VYF337" s="309"/>
      <c r="VYG337" s="309"/>
      <c r="VYI337" s="497"/>
      <c r="VYJ337" s="540"/>
      <c r="VYK337" s="497"/>
      <c r="VYL337" s="497"/>
      <c r="VYN337" s="309"/>
      <c r="VYO337" s="309"/>
      <c r="VYQ337" s="497"/>
      <c r="VYR337" s="540"/>
      <c r="VYS337" s="497"/>
      <c r="VYT337" s="497"/>
      <c r="VYV337" s="309"/>
      <c r="VYW337" s="309"/>
      <c r="VYY337" s="497"/>
      <c r="VYZ337" s="540"/>
      <c r="VZA337" s="497"/>
      <c r="VZB337" s="497"/>
      <c r="VZD337" s="309"/>
      <c r="VZE337" s="309"/>
      <c r="VZG337" s="497"/>
      <c r="VZH337" s="540"/>
      <c r="VZI337" s="497"/>
      <c r="VZJ337" s="497"/>
      <c r="VZL337" s="309"/>
      <c r="VZM337" s="309"/>
      <c r="VZO337" s="497"/>
      <c r="VZP337" s="540"/>
      <c r="VZQ337" s="497"/>
      <c r="VZR337" s="497"/>
      <c r="VZT337" s="309"/>
      <c r="VZU337" s="309"/>
      <c r="VZW337" s="497"/>
      <c r="VZX337" s="540"/>
      <c r="VZY337" s="497"/>
      <c r="VZZ337" s="497"/>
      <c r="WAB337" s="309"/>
      <c r="WAC337" s="309"/>
      <c r="WAE337" s="497"/>
      <c r="WAF337" s="540"/>
      <c r="WAG337" s="497"/>
      <c r="WAH337" s="497"/>
      <c r="WAJ337" s="309"/>
      <c r="WAK337" s="309"/>
      <c r="WAM337" s="497"/>
      <c r="WAN337" s="540"/>
      <c r="WAO337" s="497"/>
      <c r="WAP337" s="497"/>
      <c r="WAR337" s="309"/>
      <c r="WAS337" s="309"/>
      <c r="WAU337" s="497"/>
      <c r="WAV337" s="540"/>
      <c r="WAW337" s="497"/>
      <c r="WAX337" s="497"/>
      <c r="WAZ337" s="309"/>
      <c r="WBA337" s="309"/>
      <c r="WBC337" s="497"/>
      <c r="WBD337" s="540"/>
      <c r="WBE337" s="497"/>
      <c r="WBF337" s="497"/>
      <c r="WBH337" s="309"/>
      <c r="WBI337" s="309"/>
      <c r="WBK337" s="497"/>
      <c r="WBL337" s="540"/>
      <c r="WBM337" s="497"/>
      <c r="WBN337" s="497"/>
      <c r="WBP337" s="309"/>
      <c r="WBQ337" s="309"/>
      <c r="WBS337" s="497"/>
      <c r="WBT337" s="540"/>
      <c r="WBU337" s="497"/>
      <c r="WBV337" s="497"/>
      <c r="WBX337" s="309"/>
      <c r="WBY337" s="309"/>
      <c r="WCA337" s="497"/>
      <c r="WCB337" s="540"/>
      <c r="WCC337" s="497"/>
      <c r="WCD337" s="497"/>
      <c r="WCF337" s="309"/>
      <c r="WCG337" s="309"/>
      <c r="WCI337" s="497"/>
      <c r="WCJ337" s="540"/>
      <c r="WCK337" s="497"/>
      <c r="WCL337" s="497"/>
      <c r="WCN337" s="309"/>
      <c r="WCO337" s="309"/>
      <c r="WCQ337" s="497"/>
      <c r="WCR337" s="540"/>
      <c r="WCS337" s="497"/>
      <c r="WCT337" s="497"/>
      <c r="WCV337" s="309"/>
      <c r="WCW337" s="309"/>
      <c r="WCY337" s="497"/>
      <c r="WCZ337" s="540"/>
      <c r="WDA337" s="497"/>
      <c r="WDB337" s="497"/>
      <c r="WDD337" s="309"/>
      <c r="WDE337" s="309"/>
      <c r="WDG337" s="497"/>
      <c r="WDH337" s="540"/>
      <c r="WDI337" s="497"/>
      <c r="WDJ337" s="497"/>
      <c r="WDL337" s="309"/>
      <c r="WDM337" s="309"/>
      <c r="WDO337" s="497"/>
      <c r="WDP337" s="540"/>
      <c r="WDQ337" s="497"/>
      <c r="WDR337" s="497"/>
      <c r="WDT337" s="309"/>
      <c r="WDU337" s="309"/>
      <c r="WDW337" s="497"/>
      <c r="WDX337" s="540"/>
      <c r="WDY337" s="497"/>
      <c r="WDZ337" s="497"/>
      <c r="WEB337" s="309"/>
      <c r="WEC337" s="309"/>
      <c r="WEE337" s="497"/>
      <c r="WEF337" s="540"/>
      <c r="WEG337" s="497"/>
      <c r="WEH337" s="497"/>
      <c r="WEJ337" s="309"/>
      <c r="WEK337" s="309"/>
      <c r="WEM337" s="497"/>
      <c r="WEN337" s="540"/>
      <c r="WEO337" s="497"/>
      <c r="WEP337" s="497"/>
      <c r="WER337" s="309"/>
      <c r="WES337" s="309"/>
      <c r="WEU337" s="497"/>
      <c r="WEV337" s="540"/>
      <c r="WEW337" s="497"/>
      <c r="WEX337" s="497"/>
      <c r="WEZ337" s="309"/>
      <c r="WFA337" s="309"/>
      <c r="WFC337" s="497"/>
      <c r="WFD337" s="540"/>
      <c r="WFE337" s="497"/>
      <c r="WFF337" s="497"/>
      <c r="WFH337" s="309"/>
      <c r="WFI337" s="309"/>
      <c r="WFK337" s="497"/>
      <c r="WFL337" s="540"/>
      <c r="WFM337" s="497"/>
      <c r="WFN337" s="497"/>
      <c r="WFP337" s="309"/>
      <c r="WFQ337" s="309"/>
      <c r="WFS337" s="497"/>
      <c r="WFT337" s="540"/>
      <c r="WFU337" s="497"/>
      <c r="WFV337" s="497"/>
      <c r="WFX337" s="309"/>
      <c r="WFY337" s="309"/>
      <c r="WGA337" s="497"/>
      <c r="WGB337" s="540"/>
      <c r="WGC337" s="497"/>
      <c r="WGD337" s="497"/>
      <c r="WGF337" s="309"/>
      <c r="WGG337" s="309"/>
      <c r="WGI337" s="497"/>
      <c r="WGJ337" s="540"/>
      <c r="WGK337" s="497"/>
      <c r="WGL337" s="497"/>
      <c r="WGN337" s="309"/>
      <c r="WGO337" s="309"/>
      <c r="WGQ337" s="497"/>
      <c r="WGR337" s="540"/>
      <c r="WGS337" s="497"/>
      <c r="WGT337" s="497"/>
      <c r="WGV337" s="309"/>
      <c r="WGW337" s="309"/>
      <c r="WGY337" s="497"/>
      <c r="WGZ337" s="540"/>
      <c r="WHA337" s="497"/>
      <c r="WHB337" s="497"/>
      <c r="WHD337" s="309"/>
      <c r="WHE337" s="309"/>
      <c r="WHG337" s="497"/>
      <c r="WHH337" s="540"/>
      <c r="WHI337" s="497"/>
      <c r="WHJ337" s="497"/>
      <c r="WHL337" s="309"/>
      <c r="WHM337" s="309"/>
      <c r="WHO337" s="497"/>
      <c r="WHP337" s="540"/>
      <c r="WHQ337" s="497"/>
      <c r="WHR337" s="497"/>
      <c r="WHT337" s="309"/>
      <c r="WHU337" s="309"/>
      <c r="WHW337" s="497"/>
      <c r="WHX337" s="540"/>
      <c r="WHY337" s="497"/>
      <c r="WHZ337" s="497"/>
      <c r="WIB337" s="309"/>
      <c r="WIC337" s="309"/>
      <c r="WIE337" s="497"/>
      <c r="WIF337" s="540"/>
      <c r="WIG337" s="497"/>
      <c r="WIH337" s="497"/>
      <c r="WIJ337" s="309"/>
      <c r="WIK337" s="309"/>
      <c r="WIM337" s="497"/>
      <c r="WIN337" s="540"/>
      <c r="WIO337" s="497"/>
      <c r="WIP337" s="497"/>
      <c r="WIR337" s="309"/>
      <c r="WIS337" s="309"/>
      <c r="WIU337" s="497"/>
      <c r="WIV337" s="540"/>
      <c r="WIW337" s="497"/>
      <c r="WIX337" s="497"/>
      <c r="WIZ337" s="309"/>
      <c r="WJA337" s="309"/>
      <c r="WJC337" s="497"/>
      <c r="WJD337" s="540"/>
      <c r="WJE337" s="497"/>
      <c r="WJF337" s="497"/>
      <c r="WJH337" s="309"/>
      <c r="WJI337" s="309"/>
      <c r="WJK337" s="497"/>
      <c r="WJL337" s="540"/>
      <c r="WJM337" s="497"/>
      <c r="WJN337" s="497"/>
      <c r="WJP337" s="309"/>
      <c r="WJQ337" s="309"/>
      <c r="WJS337" s="497"/>
      <c r="WJT337" s="540"/>
      <c r="WJU337" s="497"/>
      <c r="WJV337" s="497"/>
      <c r="WJX337" s="309"/>
      <c r="WJY337" s="309"/>
      <c r="WKA337" s="497"/>
      <c r="WKB337" s="540"/>
      <c r="WKC337" s="497"/>
      <c r="WKD337" s="497"/>
      <c r="WKF337" s="309"/>
      <c r="WKG337" s="309"/>
      <c r="WKI337" s="497"/>
      <c r="WKJ337" s="540"/>
      <c r="WKK337" s="497"/>
      <c r="WKL337" s="497"/>
      <c r="WKN337" s="309"/>
      <c r="WKO337" s="309"/>
      <c r="WKQ337" s="497"/>
      <c r="WKR337" s="540"/>
      <c r="WKS337" s="497"/>
      <c r="WKT337" s="497"/>
      <c r="WKV337" s="309"/>
      <c r="WKW337" s="309"/>
      <c r="WKY337" s="497"/>
      <c r="WKZ337" s="540"/>
      <c r="WLA337" s="497"/>
      <c r="WLB337" s="497"/>
      <c r="WLD337" s="309"/>
      <c r="WLE337" s="309"/>
      <c r="WLG337" s="497"/>
      <c r="WLH337" s="540"/>
      <c r="WLI337" s="497"/>
      <c r="WLJ337" s="497"/>
      <c r="WLL337" s="309"/>
      <c r="WLM337" s="309"/>
      <c r="WLO337" s="497"/>
      <c r="WLP337" s="540"/>
      <c r="WLQ337" s="497"/>
      <c r="WLR337" s="497"/>
      <c r="WLT337" s="309"/>
      <c r="WLU337" s="309"/>
      <c r="WLW337" s="497"/>
      <c r="WLX337" s="540"/>
      <c r="WLY337" s="497"/>
      <c r="WLZ337" s="497"/>
      <c r="WMB337" s="309"/>
      <c r="WMC337" s="309"/>
      <c r="WME337" s="497"/>
      <c r="WMF337" s="540"/>
      <c r="WMG337" s="497"/>
      <c r="WMH337" s="497"/>
      <c r="WMJ337" s="309"/>
      <c r="WMK337" s="309"/>
      <c r="WMM337" s="497"/>
      <c r="WMN337" s="540"/>
      <c r="WMO337" s="497"/>
      <c r="WMP337" s="497"/>
      <c r="WMR337" s="309"/>
      <c r="WMS337" s="309"/>
      <c r="WMU337" s="497"/>
      <c r="WMV337" s="540"/>
      <c r="WMW337" s="497"/>
      <c r="WMX337" s="497"/>
      <c r="WMZ337" s="309"/>
      <c r="WNA337" s="309"/>
      <c r="WNC337" s="497"/>
      <c r="WND337" s="540"/>
      <c r="WNE337" s="497"/>
      <c r="WNF337" s="497"/>
      <c r="WNH337" s="309"/>
      <c r="WNI337" s="309"/>
      <c r="WNK337" s="497"/>
      <c r="WNL337" s="540"/>
      <c r="WNM337" s="497"/>
      <c r="WNN337" s="497"/>
      <c r="WNP337" s="309"/>
      <c r="WNQ337" s="309"/>
      <c r="WNS337" s="497"/>
      <c r="WNT337" s="540"/>
      <c r="WNU337" s="497"/>
      <c r="WNV337" s="497"/>
      <c r="WNX337" s="309"/>
      <c r="WNY337" s="309"/>
      <c r="WOA337" s="497"/>
      <c r="WOB337" s="540"/>
      <c r="WOC337" s="497"/>
      <c r="WOD337" s="497"/>
      <c r="WOF337" s="309"/>
      <c r="WOG337" s="309"/>
      <c r="WOI337" s="497"/>
      <c r="WOJ337" s="540"/>
      <c r="WOK337" s="497"/>
      <c r="WOL337" s="497"/>
      <c r="WON337" s="309"/>
      <c r="WOO337" s="309"/>
      <c r="WOQ337" s="497"/>
      <c r="WOR337" s="540"/>
      <c r="WOS337" s="497"/>
      <c r="WOT337" s="497"/>
      <c r="WOV337" s="309"/>
      <c r="WOW337" s="309"/>
      <c r="WOY337" s="497"/>
      <c r="WOZ337" s="540"/>
      <c r="WPA337" s="497"/>
      <c r="WPB337" s="497"/>
      <c r="WPD337" s="309"/>
      <c r="WPE337" s="309"/>
      <c r="WPG337" s="497"/>
      <c r="WPH337" s="540"/>
      <c r="WPI337" s="497"/>
      <c r="WPJ337" s="497"/>
      <c r="WPL337" s="309"/>
      <c r="WPM337" s="309"/>
      <c r="WPO337" s="497"/>
      <c r="WPP337" s="540"/>
      <c r="WPQ337" s="497"/>
      <c r="WPR337" s="497"/>
      <c r="WPT337" s="309"/>
      <c r="WPU337" s="309"/>
      <c r="WPW337" s="497"/>
      <c r="WPX337" s="540"/>
      <c r="WPY337" s="497"/>
      <c r="WPZ337" s="497"/>
      <c r="WQB337" s="309"/>
      <c r="WQC337" s="309"/>
      <c r="WQE337" s="497"/>
      <c r="WQF337" s="540"/>
      <c r="WQG337" s="497"/>
      <c r="WQH337" s="497"/>
      <c r="WQJ337" s="309"/>
      <c r="WQK337" s="309"/>
      <c r="WQM337" s="497"/>
      <c r="WQN337" s="540"/>
      <c r="WQO337" s="497"/>
      <c r="WQP337" s="497"/>
      <c r="WQR337" s="309"/>
      <c r="WQS337" s="309"/>
      <c r="WQU337" s="497"/>
      <c r="WQV337" s="540"/>
      <c r="WQW337" s="497"/>
      <c r="WQX337" s="497"/>
      <c r="WQZ337" s="309"/>
      <c r="WRA337" s="309"/>
      <c r="WRC337" s="497"/>
      <c r="WRD337" s="540"/>
      <c r="WRE337" s="497"/>
      <c r="WRF337" s="497"/>
      <c r="WRH337" s="309"/>
      <c r="WRI337" s="309"/>
      <c r="WRK337" s="497"/>
      <c r="WRL337" s="540"/>
      <c r="WRM337" s="497"/>
      <c r="WRN337" s="497"/>
      <c r="WRP337" s="309"/>
      <c r="WRQ337" s="309"/>
      <c r="WRS337" s="497"/>
      <c r="WRT337" s="540"/>
      <c r="WRU337" s="497"/>
      <c r="WRV337" s="497"/>
      <c r="WRX337" s="309"/>
      <c r="WRY337" s="309"/>
      <c r="WSA337" s="497"/>
      <c r="WSB337" s="540"/>
      <c r="WSC337" s="497"/>
      <c r="WSD337" s="497"/>
      <c r="WSF337" s="309"/>
      <c r="WSG337" s="309"/>
      <c r="WSI337" s="497"/>
      <c r="WSJ337" s="540"/>
      <c r="WSK337" s="497"/>
      <c r="WSL337" s="497"/>
      <c r="WSN337" s="309"/>
      <c r="WSO337" s="309"/>
      <c r="WSQ337" s="497"/>
      <c r="WSR337" s="540"/>
      <c r="WSS337" s="497"/>
      <c r="WST337" s="497"/>
      <c r="WSV337" s="309"/>
      <c r="WSW337" s="309"/>
      <c r="WSY337" s="497"/>
      <c r="WSZ337" s="540"/>
      <c r="WTA337" s="497"/>
      <c r="WTB337" s="497"/>
      <c r="WTD337" s="309"/>
      <c r="WTE337" s="309"/>
      <c r="WTG337" s="497"/>
      <c r="WTH337" s="540"/>
      <c r="WTI337" s="497"/>
      <c r="WTJ337" s="497"/>
      <c r="WTL337" s="309"/>
      <c r="WTM337" s="309"/>
      <c r="WTO337" s="497"/>
      <c r="WTP337" s="540"/>
      <c r="WTQ337" s="497"/>
      <c r="WTR337" s="497"/>
      <c r="WTT337" s="309"/>
      <c r="WTU337" s="309"/>
      <c r="WTW337" s="497"/>
      <c r="WTX337" s="540"/>
      <c r="WTY337" s="497"/>
      <c r="WTZ337" s="497"/>
      <c r="WUB337" s="309"/>
      <c r="WUC337" s="309"/>
      <c r="WUE337" s="497"/>
      <c r="WUF337" s="540"/>
      <c r="WUG337" s="497"/>
      <c r="WUH337" s="497"/>
      <c r="WUJ337" s="309"/>
      <c r="WUK337" s="309"/>
      <c r="WUM337" s="497"/>
      <c r="WUN337" s="540"/>
      <c r="WUO337" s="497"/>
      <c r="WUP337" s="497"/>
      <c r="WUR337" s="309"/>
      <c r="WUS337" s="309"/>
      <c r="WUU337" s="497"/>
      <c r="WUV337" s="540"/>
      <c r="WUW337" s="497"/>
      <c r="WUX337" s="497"/>
      <c r="WUZ337" s="309"/>
      <c r="WVA337" s="309"/>
      <c r="WVC337" s="497"/>
      <c r="WVD337" s="540"/>
      <c r="WVE337" s="497"/>
      <c r="WVF337" s="497"/>
      <c r="WVH337" s="309"/>
      <c r="WVI337" s="309"/>
      <c r="WVK337" s="497"/>
      <c r="WVL337" s="540"/>
      <c r="WVM337" s="497"/>
      <c r="WVN337" s="497"/>
      <c r="WVP337" s="309"/>
      <c r="WVQ337" s="309"/>
      <c r="WVS337" s="497"/>
      <c r="WVT337" s="540"/>
      <c r="WVU337" s="497"/>
      <c r="WVV337" s="497"/>
      <c r="WVX337" s="309"/>
      <c r="WVY337" s="309"/>
      <c r="WWA337" s="497"/>
      <c r="WWB337" s="540"/>
      <c r="WWC337" s="497"/>
      <c r="WWD337" s="497"/>
      <c r="WWF337" s="309"/>
      <c r="WWG337" s="309"/>
      <c r="WWI337" s="497"/>
      <c r="WWJ337" s="540"/>
      <c r="WWK337" s="497"/>
      <c r="WWL337" s="497"/>
      <c r="WWN337" s="309"/>
      <c r="WWO337" s="309"/>
      <c r="WWQ337" s="497"/>
      <c r="WWR337" s="540"/>
      <c r="WWS337" s="497"/>
      <c r="WWT337" s="497"/>
      <c r="WWV337" s="309"/>
      <c r="WWW337" s="309"/>
      <c r="WWY337" s="497"/>
      <c r="WWZ337" s="540"/>
      <c r="WXA337" s="497"/>
      <c r="WXB337" s="497"/>
      <c r="WXD337" s="309"/>
      <c r="WXE337" s="309"/>
      <c r="WXG337" s="497"/>
      <c r="WXH337" s="540"/>
      <c r="WXI337" s="497"/>
      <c r="WXJ337" s="497"/>
      <c r="WXL337" s="309"/>
      <c r="WXM337" s="309"/>
      <c r="WXO337" s="497"/>
      <c r="WXP337" s="540"/>
      <c r="WXQ337" s="497"/>
      <c r="WXR337" s="497"/>
      <c r="WXT337" s="309"/>
      <c r="WXU337" s="309"/>
      <c r="WXW337" s="497"/>
      <c r="WXX337" s="540"/>
      <c r="WXY337" s="497"/>
      <c r="WXZ337" s="497"/>
      <c r="WYB337" s="309"/>
      <c r="WYC337" s="309"/>
      <c r="WYE337" s="497"/>
      <c r="WYF337" s="540"/>
      <c r="WYG337" s="497"/>
      <c r="WYH337" s="497"/>
      <c r="WYJ337" s="309"/>
      <c r="WYK337" s="309"/>
      <c r="WYM337" s="497"/>
      <c r="WYN337" s="540"/>
      <c r="WYO337" s="497"/>
      <c r="WYP337" s="497"/>
      <c r="WYR337" s="309"/>
      <c r="WYS337" s="309"/>
      <c r="WYU337" s="497"/>
      <c r="WYV337" s="540"/>
      <c r="WYW337" s="497"/>
      <c r="WYX337" s="497"/>
      <c r="WYZ337" s="309"/>
      <c r="WZA337" s="309"/>
      <c r="WZC337" s="497"/>
      <c r="WZD337" s="540"/>
      <c r="WZE337" s="497"/>
      <c r="WZF337" s="497"/>
      <c r="WZH337" s="309"/>
      <c r="WZI337" s="309"/>
      <c r="WZK337" s="497"/>
      <c r="WZL337" s="540"/>
      <c r="WZM337" s="497"/>
      <c r="WZN337" s="497"/>
      <c r="WZP337" s="309"/>
      <c r="WZQ337" s="309"/>
      <c r="WZS337" s="497"/>
      <c r="WZT337" s="540"/>
      <c r="WZU337" s="497"/>
      <c r="WZV337" s="497"/>
      <c r="WZX337" s="309"/>
      <c r="WZY337" s="309"/>
      <c r="XAA337" s="497"/>
      <c r="XAB337" s="540"/>
      <c r="XAC337" s="497"/>
      <c r="XAD337" s="497"/>
      <c r="XAF337" s="309"/>
      <c r="XAG337" s="309"/>
      <c r="XAI337" s="497"/>
      <c r="XAJ337" s="540"/>
      <c r="XAK337" s="497"/>
      <c r="XAL337" s="497"/>
      <c r="XAN337" s="309"/>
      <c r="XAO337" s="309"/>
      <c r="XAQ337" s="497"/>
      <c r="XAR337" s="540"/>
      <c r="XAS337" s="497"/>
      <c r="XAT337" s="497"/>
      <c r="XAV337" s="309"/>
      <c r="XAW337" s="309"/>
      <c r="XAY337" s="497"/>
      <c r="XAZ337" s="540"/>
      <c r="XBA337" s="497"/>
      <c r="XBB337" s="497"/>
      <c r="XBD337" s="309"/>
      <c r="XBE337" s="309"/>
      <c r="XBG337" s="497"/>
      <c r="XBH337" s="540"/>
      <c r="XBI337" s="497"/>
      <c r="XBJ337" s="497"/>
      <c r="XBL337" s="309"/>
      <c r="XBM337" s="309"/>
      <c r="XBO337" s="497"/>
      <c r="XBP337" s="540"/>
      <c r="XBQ337" s="497"/>
      <c r="XBR337" s="497"/>
      <c r="XBT337" s="309"/>
      <c r="XBU337" s="309"/>
      <c r="XBW337" s="497"/>
      <c r="XBX337" s="540"/>
      <c r="XBY337" s="497"/>
      <c r="XBZ337" s="497"/>
      <c r="XCB337" s="309"/>
      <c r="XCC337" s="309"/>
      <c r="XCE337" s="497"/>
      <c r="XCF337" s="540"/>
      <c r="XCG337" s="497"/>
      <c r="XCH337" s="497"/>
      <c r="XCJ337" s="309"/>
      <c r="XCK337" s="309"/>
      <c r="XCM337" s="497"/>
      <c r="XCN337" s="540"/>
      <c r="XCO337" s="497"/>
      <c r="XCP337" s="497"/>
      <c r="XCR337" s="309"/>
      <c r="XCS337" s="309"/>
      <c r="XCU337" s="497"/>
      <c r="XCV337" s="540"/>
      <c r="XCW337" s="497"/>
      <c r="XCX337" s="497"/>
      <c r="XCZ337" s="309"/>
      <c r="XDA337" s="309"/>
      <c r="XDC337" s="497"/>
      <c r="XDD337" s="540"/>
      <c r="XDE337" s="497"/>
      <c r="XDF337" s="497"/>
      <c r="XDH337" s="309"/>
      <c r="XDI337" s="309"/>
      <c r="XDK337" s="497"/>
      <c r="XDL337" s="540"/>
      <c r="XDM337" s="497"/>
      <c r="XDN337" s="497"/>
      <c r="XDP337" s="309"/>
      <c r="XDQ337" s="309"/>
      <c r="XDS337" s="497"/>
      <c r="XDT337" s="540"/>
      <c r="XDU337" s="497"/>
      <c r="XDV337" s="497"/>
      <c r="XDX337" s="309"/>
      <c r="XDY337" s="309"/>
      <c r="XEA337" s="497"/>
      <c r="XEB337" s="540"/>
      <c r="XEC337" s="497"/>
      <c r="XED337" s="497"/>
      <c r="XEF337" s="309"/>
      <c r="XEG337" s="309"/>
      <c r="XEI337" s="497"/>
      <c r="XEJ337" s="540"/>
      <c r="XEK337" s="497"/>
      <c r="XEL337" s="497"/>
      <c r="XEN337" s="309"/>
      <c r="XEO337" s="309"/>
      <c r="XEQ337" s="497"/>
      <c r="XER337" s="540"/>
      <c r="XES337" s="497"/>
      <c r="XET337" s="497"/>
      <c r="XEV337" s="309"/>
      <c r="XEW337" s="309"/>
      <c r="XEY337" s="497"/>
      <c r="XEZ337" s="540"/>
      <c r="XFA337" s="497"/>
      <c r="XFB337" s="497"/>
      <c r="XFD337" s="309"/>
    </row>
    <row r="338" spans="1:16384" s="124" customFormat="1" ht="14.5">
      <c r="A338" s="533" t="s">
        <v>288</v>
      </c>
      <c r="B338" s="2"/>
      <c r="C338" s="535">
        <f t="shared" si="6298"/>
        <v>0</v>
      </c>
      <c r="D338" s="535">
        <f t="shared" si="6298"/>
        <v>55189.082184947234</v>
      </c>
      <c r="E338" s="535">
        <f t="shared" si="6298"/>
        <v>0</v>
      </c>
      <c r="F338" s="535">
        <f t="shared" si="6298"/>
        <v>0</v>
      </c>
      <c r="G338" s="2"/>
      <c r="H338" s="402"/>
      <c r="I338" s="533"/>
      <c r="J338" s="2"/>
      <c r="K338" s="497"/>
      <c r="L338" s="540"/>
      <c r="M338" s="497"/>
      <c r="N338" s="497"/>
      <c r="P338" s="309"/>
      <c r="Q338" s="309"/>
      <c r="S338" s="497"/>
      <c r="T338" s="540"/>
      <c r="U338" s="497"/>
      <c r="V338" s="497"/>
      <c r="X338" s="309"/>
      <c r="Y338" s="309"/>
      <c r="AA338" s="497"/>
      <c r="AB338" s="540"/>
      <c r="AC338" s="497"/>
      <c r="AD338" s="497"/>
      <c r="AF338" s="309"/>
      <c r="AG338" s="309"/>
      <c r="AI338" s="497"/>
      <c r="AJ338" s="540"/>
      <c r="AK338" s="497"/>
      <c r="AL338" s="497"/>
      <c r="AN338" s="309"/>
      <c r="AO338" s="309"/>
      <c r="AQ338" s="497"/>
      <c r="AR338" s="540"/>
      <c r="AS338" s="497"/>
      <c r="AT338" s="497"/>
      <c r="AV338" s="309"/>
      <c r="AW338" s="309"/>
      <c r="AY338" s="497"/>
      <c r="AZ338" s="540"/>
      <c r="BA338" s="497"/>
      <c r="BB338" s="497"/>
      <c r="BD338" s="309"/>
      <c r="BE338" s="309"/>
      <c r="BG338" s="497"/>
      <c r="BH338" s="540"/>
      <c r="BI338" s="497"/>
      <c r="BJ338" s="497"/>
      <c r="BL338" s="309"/>
      <c r="BM338" s="309"/>
      <c r="BO338" s="497"/>
      <c r="BP338" s="540"/>
      <c r="BQ338" s="497"/>
      <c r="BR338" s="497"/>
      <c r="BT338" s="309"/>
      <c r="BU338" s="309"/>
      <c r="BW338" s="497"/>
      <c r="BX338" s="540"/>
      <c r="BY338" s="497"/>
      <c r="BZ338" s="497"/>
      <c r="CB338" s="309"/>
      <c r="CC338" s="309"/>
      <c r="CE338" s="497"/>
      <c r="CF338" s="540"/>
      <c r="CG338" s="497"/>
      <c r="CH338" s="497"/>
      <c r="CJ338" s="309"/>
      <c r="CK338" s="309"/>
      <c r="CM338" s="497"/>
      <c r="CN338" s="540"/>
      <c r="CO338" s="497"/>
      <c r="CP338" s="497"/>
      <c r="CR338" s="309"/>
      <c r="CS338" s="309"/>
      <c r="CU338" s="497"/>
      <c r="CV338" s="540"/>
      <c r="CW338" s="497"/>
      <c r="CX338" s="497"/>
      <c r="CZ338" s="309"/>
      <c r="DA338" s="309"/>
      <c r="DC338" s="497"/>
      <c r="DD338" s="540"/>
      <c r="DE338" s="497"/>
      <c r="DF338" s="497"/>
      <c r="DH338" s="309"/>
      <c r="DI338" s="309"/>
      <c r="DK338" s="497"/>
      <c r="DL338" s="540"/>
      <c r="DM338" s="497"/>
      <c r="DN338" s="497"/>
      <c r="DP338" s="309"/>
      <c r="DQ338" s="309"/>
      <c r="DS338" s="497"/>
      <c r="DT338" s="540"/>
      <c r="DU338" s="497"/>
      <c r="DV338" s="497"/>
      <c r="DX338" s="309"/>
      <c r="DY338" s="309"/>
      <c r="EA338" s="497"/>
      <c r="EB338" s="540"/>
      <c r="EC338" s="497"/>
      <c r="ED338" s="497"/>
      <c r="EF338" s="309"/>
      <c r="EG338" s="309"/>
      <c r="EI338" s="497"/>
      <c r="EJ338" s="540"/>
      <c r="EK338" s="497"/>
      <c r="EL338" s="497"/>
      <c r="EN338" s="309"/>
      <c r="EO338" s="309"/>
      <c r="EQ338" s="497"/>
      <c r="ER338" s="540"/>
      <c r="ES338" s="497"/>
      <c r="ET338" s="497"/>
      <c r="EV338" s="309"/>
      <c r="EW338" s="309"/>
      <c r="EY338" s="497"/>
      <c r="EZ338" s="540"/>
      <c r="FA338" s="497"/>
      <c r="FB338" s="497"/>
      <c r="FD338" s="309"/>
      <c r="FE338" s="309"/>
      <c r="FG338" s="497"/>
      <c r="FH338" s="540"/>
      <c r="FI338" s="497"/>
      <c r="FJ338" s="497"/>
      <c r="FL338" s="309"/>
      <c r="FM338" s="309"/>
      <c r="FO338" s="497"/>
      <c r="FP338" s="540"/>
      <c r="FQ338" s="497"/>
      <c r="FR338" s="497"/>
      <c r="FT338" s="309"/>
      <c r="FU338" s="309"/>
      <c r="FW338" s="497"/>
      <c r="FX338" s="540"/>
      <c r="FY338" s="497"/>
      <c r="FZ338" s="497"/>
      <c r="GB338" s="309"/>
      <c r="GC338" s="309"/>
      <c r="GE338" s="497"/>
      <c r="GF338" s="540"/>
      <c r="GG338" s="497"/>
      <c r="GH338" s="497"/>
      <c r="GJ338" s="309"/>
      <c r="GK338" s="309"/>
      <c r="GM338" s="497"/>
      <c r="GN338" s="540"/>
      <c r="GO338" s="497"/>
      <c r="GP338" s="497"/>
      <c r="GR338" s="309"/>
      <c r="GS338" s="309"/>
      <c r="GU338" s="497"/>
      <c r="GV338" s="540"/>
      <c r="GW338" s="497"/>
      <c r="GX338" s="497"/>
      <c r="GZ338" s="309"/>
      <c r="HA338" s="309"/>
      <c r="HC338" s="497"/>
      <c r="HD338" s="540"/>
      <c r="HE338" s="497"/>
      <c r="HF338" s="497"/>
      <c r="HH338" s="309"/>
      <c r="HI338" s="309"/>
      <c r="HK338" s="497"/>
      <c r="HL338" s="540"/>
      <c r="HM338" s="497"/>
      <c r="HN338" s="497"/>
      <c r="HP338" s="309"/>
      <c r="HQ338" s="309"/>
      <c r="HS338" s="497"/>
      <c r="HT338" s="540"/>
      <c r="HU338" s="497"/>
      <c r="HV338" s="497"/>
      <c r="HX338" s="309"/>
      <c r="HY338" s="309"/>
      <c r="IA338" s="497"/>
      <c r="IB338" s="540"/>
      <c r="IC338" s="497"/>
      <c r="ID338" s="497"/>
      <c r="IF338" s="309"/>
      <c r="IG338" s="309"/>
      <c r="II338" s="497"/>
      <c r="IJ338" s="540"/>
      <c r="IK338" s="497"/>
      <c r="IL338" s="497"/>
      <c r="IN338" s="309"/>
      <c r="IO338" s="309"/>
      <c r="IQ338" s="497"/>
      <c r="IR338" s="540"/>
      <c r="IS338" s="497"/>
      <c r="IT338" s="497"/>
      <c r="IV338" s="309"/>
      <c r="IW338" s="309"/>
      <c r="IY338" s="497"/>
      <c r="IZ338" s="540"/>
      <c r="JA338" s="497"/>
      <c r="JB338" s="497"/>
      <c r="JD338" s="309"/>
      <c r="JE338" s="309"/>
      <c r="JG338" s="497"/>
      <c r="JH338" s="540"/>
      <c r="JI338" s="497"/>
      <c r="JJ338" s="497"/>
      <c r="JL338" s="309"/>
      <c r="JM338" s="309"/>
      <c r="JO338" s="497"/>
      <c r="JP338" s="540"/>
      <c r="JQ338" s="497"/>
      <c r="JR338" s="497"/>
      <c r="JT338" s="309"/>
      <c r="JU338" s="309"/>
      <c r="JW338" s="497"/>
      <c r="JX338" s="540"/>
      <c r="JY338" s="497"/>
      <c r="JZ338" s="497"/>
      <c r="KB338" s="309"/>
      <c r="KC338" s="309"/>
      <c r="KE338" s="497"/>
      <c r="KF338" s="540"/>
      <c r="KG338" s="497"/>
      <c r="KH338" s="497"/>
      <c r="KJ338" s="309"/>
      <c r="KK338" s="309"/>
      <c r="KM338" s="497"/>
      <c r="KN338" s="540"/>
      <c r="KO338" s="497"/>
      <c r="KP338" s="497"/>
      <c r="KR338" s="309"/>
      <c r="KS338" s="309"/>
      <c r="KU338" s="497"/>
      <c r="KV338" s="540"/>
      <c r="KW338" s="497"/>
      <c r="KX338" s="497"/>
      <c r="KZ338" s="309"/>
      <c r="LA338" s="309"/>
      <c r="LC338" s="497"/>
      <c r="LD338" s="540"/>
      <c r="LE338" s="497"/>
      <c r="LF338" s="497"/>
      <c r="LH338" s="309"/>
      <c r="LI338" s="309"/>
      <c r="LK338" s="497"/>
      <c r="LL338" s="540"/>
      <c r="LM338" s="497"/>
      <c r="LN338" s="497"/>
      <c r="LP338" s="309"/>
      <c r="LQ338" s="309"/>
      <c r="LS338" s="497"/>
      <c r="LT338" s="540"/>
      <c r="LU338" s="497"/>
      <c r="LV338" s="497"/>
      <c r="LX338" s="309"/>
      <c r="LY338" s="309"/>
      <c r="MA338" s="497"/>
      <c r="MB338" s="540"/>
      <c r="MC338" s="497"/>
      <c r="MD338" s="497"/>
      <c r="MF338" s="309"/>
      <c r="MG338" s="309"/>
      <c r="MI338" s="497"/>
      <c r="MJ338" s="540"/>
      <c r="MK338" s="497"/>
      <c r="ML338" s="497"/>
      <c r="MN338" s="309"/>
      <c r="MO338" s="309"/>
      <c r="MQ338" s="497"/>
      <c r="MR338" s="540"/>
      <c r="MS338" s="497"/>
      <c r="MT338" s="497"/>
      <c r="MV338" s="309"/>
      <c r="MW338" s="309"/>
      <c r="MY338" s="497"/>
      <c r="MZ338" s="540"/>
      <c r="NA338" s="497"/>
      <c r="NB338" s="497"/>
      <c r="ND338" s="309"/>
      <c r="NE338" s="309"/>
      <c r="NG338" s="497"/>
      <c r="NH338" s="540"/>
      <c r="NI338" s="497"/>
      <c r="NJ338" s="497"/>
      <c r="NL338" s="309"/>
      <c r="NM338" s="309"/>
      <c r="NO338" s="497"/>
      <c r="NP338" s="540"/>
      <c r="NQ338" s="497"/>
      <c r="NR338" s="497"/>
      <c r="NT338" s="309"/>
      <c r="NU338" s="309"/>
      <c r="NW338" s="497"/>
      <c r="NX338" s="540"/>
      <c r="NY338" s="497"/>
      <c r="NZ338" s="497"/>
      <c r="OB338" s="309"/>
      <c r="OC338" s="309"/>
      <c r="OE338" s="497"/>
      <c r="OF338" s="540"/>
      <c r="OG338" s="497"/>
      <c r="OH338" s="497"/>
      <c r="OJ338" s="309"/>
      <c r="OK338" s="309"/>
      <c r="OM338" s="497"/>
      <c r="ON338" s="540"/>
      <c r="OO338" s="497"/>
      <c r="OP338" s="497"/>
      <c r="OR338" s="309"/>
      <c r="OS338" s="309"/>
      <c r="OU338" s="497"/>
      <c r="OV338" s="540"/>
      <c r="OW338" s="497"/>
      <c r="OX338" s="497"/>
      <c r="OZ338" s="309"/>
      <c r="PA338" s="309"/>
      <c r="PC338" s="497"/>
      <c r="PD338" s="540"/>
      <c r="PE338" s="497"/>
      <c r="PF338" s="497"/>
      <c r="PH338" s="309"/>
      <c r="PI338" s="309"/>
      <c r="PK338" s="497"/>
      <c r="PL338" s="540"/>
      <c r="PM338" s="497"/>
      <c r="PN338" s="497"/>
      <c r="PP338" s="309"/>
      <c r="PQ338" s="309"/>
      <c r="PS338" s="497"/>
      <c r="PT338" s="540"/>
      <c r="PU338" s="497"/>
      <c r="PV338" s="497"/>
      <c r="PX338" s="309"/>
      <c r="PY338" s="309"/>
      <c r="QA338" s="497"/>
      <c r="QB338" s="540"/>
      <c r="QC338" s="497"/>
      <c r="QD338" s="497"/>
      <c r="QF338" s="309"/>
      <c r="QG338" s="309"/>
      <c r="QI338" s="497"/>
      <c r="QJ338" s="540"/>
      <c r="QK338" s="497"/>
      <c r="QL338" s="497"/>
      <c r="QN338" s="309"/>
      <c r="QO338" s="309"/>
      <c r="QQ338" s="497"/>
      <c r="QR338" s="540"/>
      <c r="QS338" s="497"/>
      <c r="QT338" s="497"/>
      <c r="QV338" s="309"/>
      <c r="QW338" s="309"/>
      <c r="QY338" s="497"/>
      <c r="QZ338" s="540"/>
      <c r="RA338" s="497"/>
      <c r="RB338" s="497"/>
      <c r="RD338" s="309"/>
      <c r="RE338" s="309"/>
      <c r="RG338" s="497"/>
      <c r="RH338" s="540"/>
      <c r="RI338" s="497"/>
      <c r="RJ338" s="497"/>
      <c r="RL338" s="309"/>
      <c r="RM338" s="309"/>
      <c r="RO338" s="497"/>
      <c r="RP338" s="540"/>
      <c r="RQ338" s="497"/>
      <c r="RR338" s="497"/>
      <c r="RT338" s="309"/>
      <c r="RU338" s="309"/>
      <c r="RW338" s="497"/>
      <c r="RX338" s="540"/>
      <c r="RY338" s="497"/>
      <c r="RZ338" s="497"/>
      <c r="SB338" s="309"/>
      <c r="SC338" s="309"/>
      <c r="SE338" s="497"/>
      <c r="SF338" s="540"/>
      <c r="SG338" s="497"/>
      <c r="SH338" s="497"/>
      <c r="SJ338" s="309"/>
      <c r="SK338" s="309"/>
      <c r="SM338" s="497"/>
      <c r="SN338" s="540"/>
      <c r="SO338" s="497"/>
      <c r="SP338" s="497"/>
      <c r="SR338" s="309"/>
      <c r="SS338" s="309"/>
      <c r="SU338" s="497"/>
      <c r="SV338" s="540"/>
      <c r="SW338" s="497"/>
      <c r="SX338" s="497"/>
      <c r="SZ338" s="309"/>
      <c r="TA338" s="309"/>
      <c r="TC338" s="497"/>
      <c r="TD338" s="540"/>
      <c r="TE338" s="497"/>
      <c r="TF338" s="497"/>
      <c r="TH338" s="309"/>
      <c r="TI338" s="309"/>
      <c r="TK338" s="497"/>
      <c r="TL338" s="540"/>
      <c r="TM338" s="497"/>
      <c r="TN338" s="497"/>
      <c r="TP338" s="309"/>
      <c r="TQ338" s="309"/>
      <c r="TS338" s="497"/>
      <c r="TT338" s="540"/>
      <c r="TU338" s="497"/>
      <c r="TV338" s="497"/>
      <c r="TX338" s="309"/>
      <c r="TY338" s="309"/>
      <c r="UA338" s="497"/>
      <c r="UB338" s="540"/>
      <c r="UC338" s="497"/>
      <c r="UD338" s="497"/>
      <c r="UF338" s="309"/>
      <c r="UG338" s="309"/>
      <c r="UI338" s="497"/>
      <c r="UJ338" s="540"/>
      <c r="UK338" s="497"/>
      <c r="UL338" s="497"/>
      <c r="UN338" s="309"/>
      <c r="UO338" s="309"/>
      <c r="UQ338" s="497"/>
      <c r="UR338" s="540"/>
      <c r="US338" s="497"/>
      <c r="UT338" s="497"/>
      <c r="UV338" s="309"/>
      <c r="UW338" s="309"/>
      <c r="UY338" s="497"/>
      <c r="UZ338" s="540"/>
      <c r="VA338" s="497"/>
      <c r="VB338" s="497"/>
      <c r="VD338" s="309"/>
      <c r="VE338" s="309"/>
      <c r="VG338" s="497"/>
      <c r="VH338" s="540"/>
      <c r="VI338" s="497"/>
      <c r="VJ338" s="497"/>
      <c r="VL338" s="309"/>
      <c r="VM338" s="309"/>
      <c r="VO338" s="497"/>
      <c r="VP338" s="540"/>
      <c r="VQ338" s="497"/>
      <c r="VR338" s="497"/>
      <c r="VT338" s="309"/>
      <c r="VU338" s="309"/>
      <c r="VW338" s="497"/>
      <c r="VX338" s="540"/>
      <c r="VY338" s="497"/>
      <c r="VZ338" s="497"/>
      <c r="WB338" s="309"/>
      <c r="WC338" s="309"/>
      <c r="WE338" s="497"/>
      <c r="WF338" s="540"/>
      <c r="WG338" s="497"/>
      <c r="WH338" s="497"/>
      <c r="WJ338" s="309"/>
      <c r="WK338" s="309"/>
      <c r="WM338" s="497"/>
      <c r="WN338" s="540"/>
      <c r="WO338" s="497"/>
      <c r="WP338" s="497"/>
      <c r="WR338" s="309"/>
      <c r="WS338" s="309"/>
      <c r="WU338" s="497"/>
      <c r="WV338" s="540"/>
      <c r="WW338" s="497"/>
      <c r="WX338" s="497"/>
      <c r="WZ338" s="309"/>
      <c r="XA338" s="309"/>
      <c r="XC338" s="497"/>
      <c r="XD338" s="540"/>
      <c r="XE338" s="497"/>
      <c r="XF338" s="497"/>
      <c r="XH338" s="309"/>
      <c r="XI338" s="309"/>
      <c r="XK338" s="497"/>
      <c r="XL338" s="540"/>
      <c r="XM338" s="497"/>
      <c r="XN338" s="497"/>
      <c r="XP338" s="309"/>
      <c r="XQ338" s="309"/>
      <c r="XS338" s="497"/>
      <c r="XT338" s="540"/>
      <c r="XU338" s="497"/>
      <c r="XV338" s="497"/>
      <c r="XX338" s="309"/>
      <c r="XY338" s="309"/>
      <c r="YA338" s="497"/>
      <c r="YB338" s="540"/>
      <c r="YC338" s="497"/>
      <c r="YD338" s="497"/>
      <c r="YF338" s="309"/>
      <c r="YG338" s="309"/>
      <c r="YI338" s="497"/>
      <c r="YJ338" s="540"/>
      <c r="YK338" s="497"/>
      <c r="YL338" s="497"/>
      <c r="YN338" s="309"/>
      <c r="YO338" s="309"/>
      <c r="YQ338" s="497"/>
      <c r="YR338" s="540"/>
      <c r="YS338" s="497"/>
      <c r="YT338" s="497"/>
      <c r="YV338" s="309"/>
      <c r="YW338" s="309"/>
      <c r="YY338" s="497"/>
      <c r="YZ338" s="540"/>
      <c r="ZA338" s="497"/>
      <c r="ZB338" s="497"/>
      <c r="ZD338" s="309"/>
      <c r="ZE338" s="309"/>
      <c r="ZG338" s="497"/>
      <c r="ZH338" s="540"/>
      <c r="ZI338" s="497"/>
      <c r="ZJ338" s="497"/>
      <c r="ZL338" s="309"/>
      <c r="ZM338" s="309"/>
      <c r="ZO338" s="497"/>
      <c r="ZP338" s="540"/>
      <c r="ZQ338" s="497"/>
      <c r="ZR338" s="497"/>
      <c r="ZT338" s="309"/>
      <c r="ZU338" s="309"/>
      <c r="ZW338" s="497"/>
      <c r="ZX338" s="540"/>
      <c r="ZY338" s="497"/>
      <c r="ZZ338" s="497"/>
      <c r="AAB338" s="309"/>
      <c r="AAC338" s="309"/>
      <c r="AAE338" s="497"/>
      <c r="AAF338" s="540"/>
      <c r="AAG338" s="497"/>
      <c r="AAH338" s="497"/>
      <c r="AAJ338" s="309"/>
      <c r="AAK338" s="309"/>
      <c r="AAM338" s="497"/>
      <c r="AAN338" s="540"/>
      <c r="AAO338" s="497"/>
      <c r="AAP338" s="497"/>
      <c r="AAR338" s="309"/>
      <c r="AAS338" s="309"/>
      <c r="AAU338" s="497"/>
      <c r="AAV338" s="540"/>
      <c r="AAW338" s="497"/>
      <c r="AAX338" s="497"/>
      <c r="AAZ338" s="309"/>
      <c r="ABA338" s="309"/>
      <c r="ABC338" s="497"/>
      <c r="ABD338" s="540"/>
      <c r="ABE338" s="497"/>
      <c r="ABF338" s="497"/>
      <c r="ABH338" s="309"/>
      <c r="ABI338" s="309"/>
      <c r="ABK338" s="497"/>
      <c r="ABL338" s="540"/>
      <c r="ABM338" s="497"/>
      <c r="ABN338" s="497"/>
      <c r="ABP338" s="309"/>
      <c r="ABQ338" s="309"/>
      <c r="ABS338" s="497"/>
      <c r="ABT338" s="540"/>
      <c r="ABU338" s="497"/>
      <c r="ABV338" s="497"/>
      <c r="ABX338" s="309"/>
      <c r="ABY338" s="309"/>
      <c r="ACA338" s="497"/>
      <c r="ACB338" s="540"/>
      <c r="ACC338" s="497"/>
      <c r="ACD338" s="497"/>
      <c r="ACF338" s="309"/>
      <c r="ACG338" s="309"/>
      <c r="ACI338" s="497"/>
      <c r="ACJ338" s="540"/>
      <c r="ACK338" s="497"/>
      <c r="ACL338" s="497"/>
      <c r="ACN338" s="309"/>
      <c r="ACO338" s="309"/>
      <c r="ACQ338" s="497"/>
      <c r="ACR338" s="540"/>
      <c r="ACS338" s="497"/>
      <c r="ACT338" s="497"/>
      <c r="ACV338" s="309"/>
      <c r="ACW338" s="309"/>
      <c r="ACY338" s="497"/>
      <c r="ACZ338" s="540"/>
      <c r="ADA338" s="497"/>
      <c r="ADB338" s="497"/>
      <c r="ADD338" s="309"/>
      <c r="ADE338" s="309"/>
      <c r="ADG338" s="497"/>
      <c r="ADH338" s="540"/>
      <c r="ADI338" s="497"/>
      <c r="ADJ338" s="497"/>
      <c r="ADL338" s="309"/>
      <c r="ADM338" s="309"/>
      <c r="ADO338" s="497"/>
      <c r="ADP338" s="540"/>
      <c r="ADQ338" s="497"/>
      <c r="ADR338" s="497"/>
      <c r="ADT338" s="309"/>
      <c r="ADU338" s="309"/>
      <c r="ADW338" s="497"/>
      <c r="ADX338" s="540"/>
      <c r="ADY338" s="497"/>
      <c r="ADZ338" s="497"/>
      <c r="AEB338" s="309"/>
      <c r="AEC338" s="309"/>
      <c r="AEE338" s="497"/>
      <c r="AEF338" s="540"/>
      <c r="AEG338" s="497"/>
      <c r="AEH338" s="497"/>
      <c r="AEJ338" s="309"/>
      <c r="AEK338" s="309"/>
      <c r="AEM338" s="497"/>
      <c r="AEN338" s="540"/>
      <c r="AEO338" s="497"/>
      <c r="AEP338" s="497"/>
      <c r="AER338" s="309"/>
      <c r="AES338" s="309"/>
      <c r="AEU338" s="497"/>
      <c r="AEV338" s="540"/>
      <c r="AEW338" s="497"/>
      <c r="AEX338" s="497"/>
      <c r="AEZ338" s="309"/>
      <c r="AFA338" s="309"/>
      <c r="AFC338" s="497"/>
      <c r="AFD338" s="540"/>
      <c r="AFE338" s="497"/>
      <c r="AFF338" s="497"/>
      <c r="AFH338" s="309"/>
      <c r="AFI338" s="309"/>
      <c r="AFK338" s="497"/>
      <c r="AFL338" s="540"/>
      <c r="AFM338" s="497"/>
      <c r="AFN338" s="497"/>
      <c r="AFP338" s="309"/>
      <c r="AFQ338" s="309"/>
      <c r="AFS338" s="497"/>
      <c r="AFT338" s="540"/>
      <c r="AFU338" s="497"/>
      <c r="AFV338" s="497"/>
      <c r="AFX338" s="309"/>
      <c r="AFY338" s="309"/>
      <c r="AGA338" s="497"/>
      <c r="AGB338" s="540"/>
      <c r="AGC338" s="497"/>
      <c r="AGD338" s="497"/>
      <c r="AGF338" s="309"/>
      <c r="AGG338" s="309"/>
      <c r="AGI338" s="497"/>
      <c r="AGJ338" s="540"/>
      <c r="AGK338" s="497"/>
      <c r="AGL338" s="497"/>
      <c r="AGN338" s="309"/>
      <c r="AGO338" s="309"/>
      <c r="AGQ338" s="497"/>
      <c r="AGR338" s="540"/>
      <c r="AGS338" s="497"/>
      <c r="AGT338" s="497"/>
      <c r="AGV338" s="309"/>
      <c r="AGW338" s="309"/>
      <c r="AGY338" s="497"/>
      <c r="AGZ338" s="540"/>
      <c r="AHA338" s="497"/>
      <c r="AHB338" s="497"/>
      <c r="AHD338" s="309"/>
      <c r="AHE338" s="309"/>
      <c r="AHG338" s="497"/>
      <c r="AHH338" s="540"/>
      <c r="AHI338" s="497"/>
      <c r="AHJ338" s="497"/>
      <c r="AHL338" s="309"/>
      <c r="AHM338" s="309"/>
      <c r="AHO338" s="497"/>
      <c r="AHP338" s="540"/>
      <c r="AHQ338" s="497"/>
      <c r="AHR338" s="497"/>
      <c r="AHT338" s="309"/>
      <c r="AHU338" s="309"/>
      <c r="AHW338" s="497"/>
      <c r="AHX338" s="540"/>
      <c r="AHY338" s="497"/>
      <c r="AHZ338" s="497"/>
      <c r="AIB338" s="309"/>
      <c r="AIC338" s="309"/>
      <c r="AIE338" s="497"/>
      <c r="AIF338" s="540"/>
      <c r="AIG338" s="497"/>
      <c r="AIH338" s="497"/>
      <c r="AIJ338" s="309"/>
      <c r="AIK338" s="309"/>
      <c r="AIM338" s="497"/>
      <c r="AIN338" s="540"/>
      <c r="AIO338" s="497"/>
      <c r="AIP338" s="497"/>
      <c r="AIR338" s="309"/>
      <c r="AIS338" s="309"/>
      <c r="AIU338" s="497"/>
      <c r="AIV338" s="540"/>
      <c r="AIW338" s="497"/>
      <c r="AIX338" s="497"/>
      <c r="AIZ338" s="309"/>
      <c r="AJA338" s="309"/>
      <c r="AJC338" s="497"/>
      <c r="AJD338" s="540"/>
      <c r="AJE338" s="497"/>
      <c r="AJF338" s="497"/>
      <c r="AJH338" s="309"/>
      <c r="AJI338" s="309"/>
      <c r="AJK338" s="497"/>
      <c r="AJL338" s="540"/>
      <c r="AJM338" s="497"/>
      <c r="AJN338" s="497"/>
      <c r="AJP338" s="309"/>
      <c r="AJQ338" s="309"/>
      <c r="AJS338" s="497"/>
      <c r="AJT338" s="540"/>
      <c r="AJU338" s="497"/>
      <c r="AJV338" s="497"/>
      <c r="AJX338" s="309"/>
      <c r="AJY338" s="309"/>
      <c r="AKA338" s="497"/>
      <c r="AKB338" s="540"/>
      <c r="AKC338" s="497"/>
      <c r="AKD338" s="497"/>
      <c r="AKF338" s="309"/>
      <c r="AKG338" s="309"/>
      <c r="AKI338" s="497"/>
      <c r="AKJ338" s="540"/>
      <c r="AKK338" s="497"/>
      <c r="AKL338" s="497"/>
      <c r="AKN338" s="309"/>
      <c r="AKO338" s="309"/>
      <c r="AKQ338" s="497"/>
      <c r="AKR338" s="540"/>
      <c r="AKS338" s="497"/>
      <c r="AKT338" s="497"/>
      <c r="AKV338" s="309"/>
      <c r="AKW338" s="309"/>
      <c r="AKY338" s="497"/>
      <c r="AKZ338" s="540"/>
      <c r="ALA338" s="497"/>
      <c r="ALB338" s="497"/>
      <c r="ALD338" s="309"/>
      <c r="ALE338" s="309"/>
      <c r="ALG338" s="497"/>
      <c r="ALH338" s="540"/>
      <c r="ALI338" s="497"/>
      <c r="ALJ338" s="497"/>
      <c r="ALL338" s="309"/>
      <c r="ALM338" s="309"/>
      <c r="ALO338" s="497"/>
      <c r="ALP338" s="540"/>
      <c r="ALQ338" s="497"/>
      <c r="ALR338" s="497"/>
      <c r="ALT338" s="309"/>
      <c r="ALU338" s="309"/>
      <c r="ALW338" s="497"/>
      <c r="ALX338" s="540"/>
      <c r="ALY338" s="497"/>
      <c r="ALZ338" s="497"/>
      <c r="AMB338" s="309"/>
      <c r="AMC338" s="309"/>
      <c r="AME338" s="497"/>
      <c r="AMF338" s="540"/>
      <c r="AMG338" s="497"/>
      <c r="AMH338" s="497"/>
      <c r="AMJ338" s="309"/>
      <c r="AMK338" s="309"/>
      <c r="AMM338" s="497"/>
      <c r="AMN338" s="540"/>
      <c r="AMO338" s="497"/>
      <c r="AMP338" s="497"/>
      <c r="AMR338" s="309"/>
      <c r="AMS338" s="309"/>
      <c r="AMU338" s="497"/>
      <c r="AMV338" s="540"/>
      <c r="AMW338" s="497"/>
      <c r="AMX338" s="497"/>
      <c r="AMZ338" s="309"/>
      <c r="ANA338" s="309"/>
      <c r="ANC338" s="497"/>
      <c r="AND338" s="540"/>
      <c r="ANE338" s="497"/>
      <c r="ANF338" s="497"/>
      <c r="ANH338" s="309"/>
      <c r="ANI338" s="309"/>
      <c r="ANK338" s="497"/>
      <c r="ANL338" s="540"/>
      <c r="ANM338" s="497"/>
      <c r="ANN338" s="497"/>
      <c r="ANP338" s="309"/>
      <c r="ANQ338" s="309"/>
      <c r="ANS338" s="497"/>
      <c r="ANT338" s="540"/>
      <c r="ANU338" s="497"/>
      <c r="ANV338" s="497"/>
      <c r="ANX338" s="309"/>
      <c r="ANY338" s="309"/>
      <c r="AOA338" s="497"/>
      <c r="AOB338" s="540"/>
      <c r="AOC338" s="497"/>
      <c r="AOD338" s="497"/>
      <c r="AOF338" s="309"/>
      <c r="AOG338" s="309"/>
      <c r="AOI338" s="497"/>
      <c r="AOJ338" s="540"/>
      <c r="AOK338" s="497"/>
      <c r="AOL338" s="497"/>
      <c r="AON338" s="309"/>
      <c r="AOO338" s="309"/>
      <c r="AOQ338" s="497"/>
      <c r="AOR338" s="540"/>
      <c r="AOS338" s="497"/>
      <c r="AOT338" s="497"/>
      <c r="AOV338" s="309"/>
      <c r="AOW338" s="309"/>
      <c r="AOY338" s="497"/>
      <c r="AOZ338" s="540"/>
      <c r="APA338" s="497"/>
      <c r="APB338" s="497"/>
      <c r="APD338" s="309"/>
      <c r="APE338" s="309"/>
      <c r="APG338" s="497"/>
      <c r="APH338" s="540"/>
      <c r="API338" s="497"/>
      <c r="APJ338" s="497"/>
      <c r="APL338" s="309"/>
      <c r="APM338" s="309"/>
      <c r="APO338" s="497"/>
      <c r="APP338" s="540"/>
      <c r="APQ338" s="497"/>
      <c r="APR338" s="497"/>
      <c r="APT338" s="309"/>
      <c r="APU338" s="309"/>
      <c r="APW338" s="497"/>
      <c r="APX338" s="540"/>
      <c r="APY338" s="497"/>
      <c r="APZ338" s="497"/>
      <c r="AQB338" s="309"/>
      <c r="AQC338" s="309"/>
      <c r="AQE338" s="497"/>
      <c r="AQF338" s="540"/>
      <c r="AQG338" s="497"/>
      <c r="AQH338" s="497"/>
      <c r="AQJ338" s="309"/>
      <c r="AQK338" s="309"/>
      <c r="AQM338" s="497"/>
      <c r="AQN338" s="540"/>
      <c r="AQO338" s="497"/>
      <c r="AQP338" s="497"/>
      <c r="AQR338" s="309"/>
      <c r="AQS338" s="309"/>
      <c r="AQU338" s="497"/>
      <c r="AQV338" s="540"/>
      <c r="AQW338" s="497"/>
      <c r="AQX338" s="497"/>
      <c r="AQZ338" s="309"/>
      <c r="ARA338" s="309"/>
      <c r="ARC338" s="497"/>
      <c r="ARD338" s="540"/>
      <c r="ARE338" s="497"/>
      <c r="ARF338" s="497"/>
      <c r="ARH338" s="309"/>
      <c r="ARI338" s="309"/>
      <c r="ARK338" s="497"/>
      <c r="ARL338" s="540"/>
      <c r="ARM338" s="497"/>
      <c r="ARN338" s="497"/>
      <c r="ARP338" s="309"/>
      <c r="ARQ338" s="309"/>
      <c r="ARS338" s="497"/>
      <c r="ART338" s="540"/>
      <c r="ARU338" s="497"/>
      <c r="ARV338" s="497"/>
      <c r="ARX338" s="309"/>
      <c r="ARY338" s="309"/>
      <c r="ASA338" s="497"/>
      <c r="ASB338" s="540"/>
      <c r="ASC338" s="497"/>
      <c r="ASD338" s="497"/>
      <c r="ASF338" s="309"/>
      <c r="ASG338" s="309"/>
      <c r="ASI338" s="497"/>
      <c r="ASJ338" s="540"/>
      <c r="ASK338" s="497"/>
      <c r="ASL338" s="497"/>
      <c r="ASN338" s="309"/>
      <c r="ASO338" s="309"/>
      <c r="ASQ338" s="497"/>
      <c r="ASR338" s="540"/>
      <c r="ASS338" s="497"/>
      <c r="AST338" s="497"/>
      <c r="ASV338" s="309"/>
      <c r="ASW338" s="309"/>
      <c r="ASY338" s="497"/>
      <c r="ASZ338" s="540"/>
      <c r="ATA338" s="497"/>
      <c r="ATB338" s="497"/>
      <c r="ATD338" s="309"/>
      <c r="ATE338" s="309"/>
      <c r="ATG338" s="497"/>
      <c r="ATH338" s="540"/>
      <c r="ATI338" s="497"/>
      <c r="ATJ338" s="497"/>
      <c r="ATL338" s="309"/>
      <c r="ATM338" s="309"/>
      <c r="ATO338" s="497"/>
      <c r="ATP338" s="540"/>
      <c r="ATQ338" s="497"/>
      <c r="ATR338" s="497"/>
      <c r="ATT338" s="309"/>
      <c r="ATU338" s="309"/>
      <c r="ATW338" s="497"/>
      <c r="ATX338" s="540"/>
      <c r="ATY338" s="497"/>
      <c r="ATZ338" s="497"/>
      <c r="AUB338" s="309"/>
      <c r="AUC338" s="309"/>
      <c r="AUE338" s="497"/>
      <c r="AUF338" s="540"/>
      <c r="AUG338" s="497"/>
      <c r="AUH338" s="497"/>
      <c r="AUJ338" s="309"/>
      <c r="AUK338" s="309"/>
      <c r="AUM338" s="497"/>
      <c r="AUN338" s="540"/>
      <c r="AUO338" s="497"/>
      <c r="AUP338" s="497"/>
      <c r="AUR338" s="309"/>
      <c r="AUS338" s="309"/>
      <c r="AUU338" s="497"/>
      <c r="AUV338" s="540"/>
      <c r="AUW338" s="497"/>
      <c r="AUX338" s="497"/>
      <c r="AUZ338" s="309"/>
      <c r="AVA338" s="309"/>
      <c r="AVC338" s="497"/>
      <c r="AVD338" s="540"/>
      <c r="AVE338" s="497"/>
      <c r="AVF338" s="497"/>
      <c r="AVH338" s="309"/>
      <c r="AVI338" s="309"/>
      <c r="AVK338" s="497"/>
      <c r="AVL338" s="540"/>
      <c r="AVM338" s="497"/>
      <c r="AVN338" s="497"/>
      <c r="AVP338" s="309"/>
      <c r="AVQ338" s="309"/>
      <c r="AVS338" s="497"/>
      <c r="AVT338" s="540"/>
      <c r="AVU338" s="497"/>
      <c r="AVV338" s="497"/>
      <c r="AVX338" s="309"/>
      <c r="AVY338" s="309"/>
      <c r="AWA338" s="497"/>
      <c r="AWB338" s="540"/>
      <c r="AWC338" s="497"/>
      <c r="AWD338" s="497"/>
      <c r="AWF338" s="309"/>
      <c r="AWG338" s="309"/>
      <c r="AWI338" s="497"/>
      <c r="AWJ338" s="540"/>
      <c r="AWK338" s="497"/>
      <c r="AWL338" s="497"/>
      <c r="AWN338" s="309"/>
      <c r="AWO338" s="309"/>
      <c r="AWQ338" s="497"/>
      <c r="AWR338" s="540"/>
      <c r="AWS338" s="497"/>
      <c r="AWT338" s="497"/>
      <c r="AWV338" s="309"/>
      <c r="AWW338" s="309"/>
      <c r="AWY338" s="497"/>
      <c r="AWZ338" s="540"/>
      <c r="AXA338" s="497"/>
      <c r="AXB338" s="497"/>
      <c r="AXD338" s="309"/>
      <c r="AXE338" s="309"/>
      <c r="AXG338" s="497"/>
      <c r="AXH338" s="540"/>
      <c r="AXI338" s="497"/>
      <c r="AXJ338" s="497"/>
      <c r="AXL338" s="309"/>
      <c r="AXM338" s="309"/>
      <c r="AXO338" s="497"/>
      <c r="AXP338" s="540"/>
      <c r="AXQ338" s="497"/>
      <c r="AXR338" s="497"/>
      <c r="AXT338" s="309"/>
      <c r="AXU338" s="309"/>
      <c r="AXW338" s="497"/>
      <c r="AXX338" s="540"/>
      <c r="AXY338" s="497"/>
      <c r="AXZ338" s="497"/>
      <c r="AYB338" s="309"/>
      <c r="AYC338" s="309"/>
      <c r="AYE338" s="497"/>
      <c r="AYF338" s="540"/>
      <c r="AYG338" s="497"/>
      <c r="AYH338" s="497"/>
      <c r="AYJ338" s="309"/>
      <c r="AYK338" s="309"/>
      <c r="AYM338" s="497"/>
      <c r="AYN338" s="540"/>
      <c r="AYO338" s="497"/>
      <c r="AYP338" s="497"/>
      <c r="AYR338" s="309"/>
      <c r="AYS338" s="309"/>
      <c r="AYU338" s="497"/>
      <c r="AYV338" s="540"/>
      <c r="AYW338" s="497"/>
      <c r="AYX338" s="497"/>
      <c r="AYZ338" s="309"/>
      <c r="AZA338" s="309"/>
      <c r="AZC338" s="497"/>
      <c r="AZD338" s="540"/>
      <c r="AZE338" s="497"/>
      <c r="AZF338" s="497"/>
      <c r="AZH338" s="309"/>
      <c r="AZI338" s="309"/>
      <c r="AZK338" s="497"/>
      <c r="AZL338" s="540"/>
      <c r="AZM338" s="497"/>
      <c r="AZN338" s="497"/>
      <c r="AZP338" s="309"/>
      <c r="AZQ338" s="309"/>
      <c r="AZS338" s="497"/>
      <c r="AZT338" s="540"/>
      <c r="AZU338" s="497"/>
      <c r="AZV338" s="497"/>
      <c r="AZX338" s="309"/>
      <c r="AZY338" s="309"/>
      <c r="BAA338" s="497"/>
      <c r="BAB338" s="540"/>
      <c r="BAC338" s="497"/>
      <c r="BAD338" s="497"/>
      <c r="BAF338" s="309"/>
      <c r="BAG338" s="309"/>
      <c r="BAI338" s="497"/>
      <c r="BAJ338" s="540"/>
      <c r="BAK338" s="497"/>
      <c r="BAL338" s="497"/>
      <c r="BAN338" s="309"/>
      <c r="BAO338" s="309"/>
      <c r="BAQ338" s="497"/>
      <c r="BAR338" s="540"/>
      <c r="BAS338" s="497"/>
      <c r="BAT338" s="497"/>
      <c r="BAV338" s="309"/>
      <c r="BAW338" s="309"/>
      <c r="BAY338" s="497"/>
      <c r="BAZ338" s="540"/>
      <c r="BBA338" s="497"/>
      <c r="BBB338" s="497"/>
      <c r="BBD338" s="309"/>
      <c r="BBE338" s="309"/>
      <c r="BBG338" s="497"/>
      <c r="BBH338" s="540"/>
      <c r="BBI338" s="497"/>
      <c r="BBJ338" s="497"/>
      <c r="BBL338" s="309"/>
      <c r="BBM338" s="309"/>
      <c r="BBO338" s="497"/>
      <c r="BBP338" s="540"/>
      <c r="BBQ338" s="497"/>
      <c r="BBR338" s="497"/>
      <c r="BBT338" s="309"/>
      <c r="BBU338" s="309"/>
      <c r="BBW338" s="497"/>
      <c r="BBX338" s="540"/>
      <c r="BBY338" s="497"/>
      <c r="BBZ338" s="497"/>
      <c r="BCB338" s="309"/>
      <c r="BCC338" s="309"/>
      <c r="BCE338" s="497"/>
      <c r="BCF338" s="540"/>
      <c r="BCG338" s="497"/>
      <c r="BCH338" s="497"/>
      <c r="BCJ338" s="309"/>
      <c r="BCK338" s="309"/>
      <c r="BCM338" s="497"/>
      <c r="BCN338" s="540"/>
      <c r="BCO338" s="497"/>
      <c r="BCP338" s="497"/>
      <c r="BCR338" s="309"/>
      <c r="BCS338" s="309"/>
      <c r="BCU338" s="497"/>
      <c r="BCV338" s="540"/>
      <c r="BCW338" s="497"/>
      <c r="BCX338" s="497"/>
      <c r="BCZ338" s="309"/>
      <c r="BDA338" s="309"/>
      <c r="BDC338" s="497"/>
      <c r="BDD338" s="540"/>
      <c r="BDE338" s="497"/>
      <c r="BDF338" s="497"/>
      <c r="BDH338" s="309"/>
      <c r="BDI338" s="309"/>
      <c r="BDK338" s="497"/>
      <c r="BDL338" s="540"/>
      <c r="BDM338" s="497"/>
      <c r="BDN338" s="497"/>
      <c r="BDP338" s="309"/>
      <c r="BDQ338" s="309"/>
      <c r="BDS338" s="497"/>
      <c r="BDT338" s="540"/>
      <c r="BDU338" s="497"/>
      <c r="BDV338" s="497"/>
      <c r="BDX338" s="309"/>
      <c r="BDY338" s="309"/>
      <c r="BEA338" s="497"/>
      <c r="BEB338" s="540"/>
      <c r="BEC338" s="497"/>
      <c r="BED338" s="497"/>
      <c r="BEF338" s="309"/>
      <c r="BEG338" s="309"/>
      <c r="BEI338" s="497"/>
      <c r="BEJ338" s="540"/>
      <c r="BEK338" s="497"/>
      <c r="BEL338" s="497"/>
      <c r="BEN338" s="309"/>
      <c r="BEO338" s="309"/>
      <c r="BEQ338" s="497"/>
      <c r="BER338" s="540"/>
      <c r="BES338" s="497"/>
      <c r="BET338" s="497"/>
      <c r="BEV338" s="309"/>
      <c r="BEW338" s="309"/>
      <c r="BEY338" s="497"/>
      <c r="BEZ338" s="540"/>
      <c r="BFA338" s="497"/>
      <c r="BFB338" s="497"/>
      <c r="BFD338" s="309"/>
      <c r="BFE338" s="309"/>
      <c r="BFG338" s="497"/>
      <c r="BFH338" s="540"/>
      <c r="BFI338" s="497"/>
      <c r="BFJ338" s="497"/>
      <c r="BFL338" s="309"/>
      <c r="BFM338" s="309"/>
      <c r="BFO338" s="497"/>
      <c r="BFP338" s="540"/>
      <c r="BFQ338" s="497"/>
      <c r="BFR338" s="497"/>
      <c r="BFT338" s="309"/>
      <c r="BFU338" s="309"/>
      <c r="BFW338" s="497"/>
      <c r="BFX338" s="540"/>
      <c r="BFY338" s="497"/>
      <c r="BFZ338" s="497"/>
      <c r="BGB338" s="309"/>
      <c r="BGC338" s="309"/>
      <c r="BGE338" s="497"/>
      <c r="BGF338" s="540"/>
      <c r="BGG338" s="497"/>
      <c r="BGH338" s="497"/>
      <c r="BGJ338" s="309"/>
      <c r="BGK338" s="309"/>
      <c r="BGM338" s="497"/>
      <c r="BGN338" s="540"/>
      <c r="BGO338" s="497"/>
      <c r="BGP338" s="497"/>
      <c r="BGR338" s="309"/>
      <c r="BGS338" s="309"/>
      <c r="BGU338" s="497"/>
      <c r="BGV338" s="540"/>
      <c r="BGW338" s="497"/>
      <c r="BGX338" s="497"/>
      <c r="BGZ338" s="309"/>
      <c r="BHA338" s="309"/>
      <c r="BHC338" s="497"/>
      <c r="BHD338" s="540"/>
      <c r="BHE338" s="497"/>
      <c r="BHF338" s="497"/>
      <c r="BHH338" s="309"/>
      <c r="BHI338" s="309"/>
      <c r="BHK338" s="497"/>
      <c r="BHL338" s="540"/>
      <c r="BHM338" s="497"/>
      <c r="BHN338" s="497"/>
      <c r="BHP338" s="309"/>
      <c r="BHQ338" s="309"/>
      <c r="BHS338" s="497"/>
      <c r="BHT338" s="540"/>
      <c r="BHU338" s="497"/>
      <c r="BHV338" s="497"/>
      <c r="BHX338" s="309"/>
      <c r="BHY338" s="309"/>
      <c r="BIA338" s="497"/>
      <c r="BIB338" s="540"/>
      <c r="BIC338" s="497"/>
      <c r="BID338" s="497"/>
      <c r="BIF338" s="309"/>
      <c r="BIG338" s="309"/>
      <c r="BII338" s="497"/>
      <c r="BIJ338" s="540"/>
      <c r="BIK338" s="497"/>
      <c r="BIL338" s="497"/>
      <c r="BIN338" s="309"/>
      <c r="BIO338" s="309"/>
      <c r="BIQ338" s="497"/>
      <c r="BIR338" s="540"/>
      <c r="BIS338" s="497"/>
      <c r="BIT338" s="497"/>
      <c r="BIV338" s="309"/>
      <c r="BIW338" s="309"/>
      <c r="BIY338" s="497"/>
      <c r="BIZ338" s="540"/>
      <c r="BJA338" s="497"/>
      <c r="BJB338" s="497"/>
      <c r="BJD338" s="309"/>
      <c r="BJE338" s="309"/>
      <c r="BJG338" s="497"/>
      <c r="BJH338" s="540"/>
      <c r="BJI338" s="497"/>
      <c r="BJJ338" s="497"/>
      <c r="BJL338" s="309"/>
      <c r="BJM338" s="309"/>
      <c r="BJO338" s="497"/>
      <c r="BJP338" s="540"/>
      <c r="BJQ338" s="497"/>
      <c r="BJR338" s="497"/>
      <c r="BJT338" s="309"/>
      <c r="BJU338" s="309"/>
      <c r="BJW338" s="497"/>
      <c r="BJX338" s="540"/>
      <c r="BJY338" s="497"/>
      <c r="BJZ338" s="497"/>
      <c r="BKB338" s="309"/>
      <c r="BKC338" s="309"/>
      <c r="BKE338" s="497"/>
      <c r="BKF338" s="540"/>
      <c r="BKG338" s="497"/>
      <c r="BKH338" s="497"/>
      <c r="BKJ338" s="309"/>
      <c r="BKK338" s="309"/>
      <c r="BKM338" s="497"/>
      <c r="BKN338" s="540"/>
      <c r="BKO338" s="497"/>
      <c r="BKP338" s="497"/>
      <c r="BKR338" s="309"/>
      <c r="BKS338" s="309"/>
      <c r="BKU338" s="497"/>
      <c r="BKV338" s="540"/>
      <c r="BKW338" s="497"/>
      <c r="BKX338" s="497"/>
      <c r="BKZ338" s="309"/>
      <c r="BLA338" s="309"/>
      <c r="BLC338" s="497"/>
      <c r="BLD338" s="540"/>
      <c r="BLE338" s="497"/>
      <c r="BLF338" s="497"/>
      <c r="BLH338" s="309"/>
      <c r="BLI338" s="309"/>
      <c r="BLK338" s="497"/>
      <c r="BLL338" s="540"/>
      <c r="BLM338" s="497"/>
      <c r="BLN338" s="497"/>
      <c r="BLP338" s="309"/>
      <c r="BLQ338" s="309"/>
      <c r="BLS338" s="497"/>
      <c r="BLT338" s="540"/>
      <c r="BLU338" s="497"/>
      <c r="BLV338" s="497"/>
      <c r="BLX338" s="309"/>
      <c r="BLY338" s="309"/>
      <c r="BMA338" s="497"/>
      <c r="BMB338" s="540"/>
      <c r="BMC338" s="497"/>
      <c r="BMD338" s="497"/>
      <c r="BMF338" s="309"/>
      <c r="BMG338" s="309"/>
      <c r="BMI338" s="497"/>
      <c r="BMJ338" s="540"/>
      <c r="BMK338" s="497"/>
      <c r="BML338" s="497"/>
      <c r="BMN338" s="309"/>
      <c r="BMO338" s="309"/>
      <c r="BMQ338" s="497"/>
      <c r="BMR338" s="540"/>
      <c r="BMS338" s="497"/>
      <c r="BMT338" s="497"/>
      <c r="BMV338" s="309"/>
      <c r="BMW338" s="309"/>
      <c r="BMY338" s="497"/>
      <c r="BMZ338" s="540"/>
      <c r="BNA338" s="497"/>
      <c r="BNB338" s="497"/>
      <c r="BND338" s="309"/>
      <c r="BNE338" s="309"/>
      <c r="BNG338" s="497"/>
      <c r="BNH338" s="540"/>
      <c r="BNI338" s="497"/>
      <c r="BNJ338" s="497"/>
      <c r="BNL338" s="309"/>
      <c r="BNM338" s="309"/>
      <c r="BNO338" s="497"/>
      <c r="BNP338" s="540"/>
      <c r="BNQ338" s="497"/>
      <c r="BNR338" s="497"/>
      <c r="BNT338" s="309"/>
      <c r="BNU338" s="309"/>
      <c r="BNW338" s="497"/>
      <c r="BNX338" s="540"/>
      <c r="BNY338" s="497"/>
      <c r="BNZ338" s="497"/>
      <c r="BOB338" s="309"/>
      <c r="BOC338" s="309"/>
      <c r="BOE338" s="497"/>
      <c r="BOF338" s="540"/>
      <c r="BOG338" s="497"/>
      <c r="BOH338" s="497"/>
      <c r="BOJ338" s="309"/>
      <c r="BOK338" s="309"/>
      <c r="BOM338" s="497"/>
      <c r="BON338" s="540"/>
      <c r="BOO338" s="497"/>
      <c r="BOP338" s="497"/>
      <c r="BOR338" s="309"/>
      <c r="BOS338" s="309"/>
      <c r="BOU338" s="497"/>
      <c r="BOV338" s="540"/>
      <c r="BOW338" s="497"/>
      <c r="BOX338" s="497"/>
      <c r="BOZ338" s="309"/>
      <c r="BPA338" s="309"/>
      <c r="BPC338" s="497"/>
      <c r="BPD338" s="540"/>
      <c r="BPE338" s="497"/>
      <c r="BPF338" s="497"/>
      <c r="BPH338" s="309"/>
      <c r="BPI338" s="309"/>
      <c r="BPK338" s="497"/>
      <c r="BPL338" s="540"/>
      <c r="BPM338" s="497"/>
      <c r="BPN338" s="497"/>
      <c r="BPP338" s="309"/>
      <c r="BPQ338" s="309"/>
      <c r="BPS338" s="497"/>
      <c r="BPT338" s="540"/>
      <c r="BPU338" s="497"/>
      <c r="BPV338" s="497"/>
      <c r="BPX338" s="309"/>
      <c r="BPY338" s="309"/>
      <c r="BQA338" s="497"/>
      <c r="BQB338" s="540"/>
      <c r="BQC338" s="497"/>
      <c r="BQD338" s="497"/>
      <c r="BQF338" s="309"/>
      <c r="BQG338" s="309"/>
      <c r="BQI338" s="497"/>
      <c r="BQJ338" s="540"/>
      <c r="BQK338" s="497"/>
      <c r="BQL338" s="497"/>
      <c r="BQN338" s="309"/>
      <c r="BQO338" s="309"/>
      <c r="BQQ338" s="497"/>
      <c r="BQR338" s="540"/>
      <c r="BQS338" s="497"/>
      <c r="BQT338" s="497"/>
      <c r="BQV338" s="309"/>
      <c r="BQW338" s="309"/>
      <c r="BQY338" s="497"/>
      <c r="BQZ338" s="540"/>
      <c r="BRA338" s="497"/>
      <c r="BRB338" s="497"/>
      <c r="BRD338" s="309"/>
      <c r="BRE338" s="309"/>
      <c r="BRG338" s="497"/>
      <c r="BRH338" s="540"/>
      <c r="BRI338" s="497"/>
      <c r="BRJ338" s="497"/>
      <c r="BRL338" s="309"/>
      <c r="BRM338" s="309"/>
      <c r="BRO338" s="497"/>
      <c r="BRP338" s="540"/>
      <c r="BRQ338" s="497"/>
      <c r="BRR338" s="497"/>
      <c r="BRT338" s="309"/>
      <c r="BRU338" s="309"/>
      <c r="BRW338" s="497"/>
      <c r="BRX338" s="540"/>
      <c r="BRY338" s="497"/>
      <c r="BRZ338" s="497"/>
      <c r="BSB338" s="309"/>
      <c r="BSC338" s="309"/>
      <c r="BSE338" s="497"/>
      <c r="BSF338" s="540"/>
      <c r="BSG338" s="497"/>
      <c r="BSH338" s="497"/>
      <c r="BSJ338" s="309"/>
      <c r="BSK338" s="309"/>
      <c r="BSM338" s="497"/>
      <c r="BSN338" s="540"/>
      <c r="BSO338" s="497"/>
      <c r="BSP338" s="497"/>
      <c r="BSR338" s="309"/>
      <c r="BSS338" s="309"/>
      <c r="BSU338" s="497"/>
      <c r="BSV338" s="540"/>
      <c r="BSW338" s="497"/>
      <c r="BSX338" s="497"/>
      <c r="BSZ338" s="309"/>
      <c r="BTA338" s="309"/>
      <c r="BTC338" s="497"/>
      <c r="BTD338" s="540"/>
      <c r="BTE338" s="497"/>
      <c r="BTF338" s="497"/>
      <c r="BTH338" s="309"/>
      <c r="BTI338" s="309"/>
      <c r="BTK338" s="497"/>
      <c r="BTL338" s="540"/>
      <c r="BTM338" s="497"/>
      <c r="BTN338" s="497"/>
      <c r="BTP338" s="309"/>
      <c r="BTQ338" s="309"/>
      <c r="BTS338" s="497"/>
      <c r="BTT338" s="540"/>
      <c r="BTU338" s="497"/>
      <c r="BTV338" s="497"/>
      <c r="BTX338" s="309"/>
      <c r="BTY338" s="309"/>
      <c r="BUA338" s="497"/>
      <c r="BUB338" s="540"/>
      <c r="BUC338" s="497"/>
      <c r="BUD338" s="497"/>
      <c r="BUF338" s="309"/>
      <c r="BUG338" s="309"/>
      <c r="BUI338" s="497"/>
      <c r="BUJ338" s="540"/>
      <c r="BUK338" s="497"/>
      <c r="BUL338" s="497"/>
      <c r="BUN338" s="309"/>
      <c r="BUO338" s="309"/>
      <c r="BUQ338" s="497"/>
      <c r="BUR338" s="540"/>
      <c r="BUS338" s="497"/>
      <c r="BUT338" s="497"/>
      <c r="BUV338" s="309"/>
      <c r="BUW338" s="309"/>
      <c r="BUY338" s="497"/>
      <c r="BUZ338" s="540"/>
      <c r="BVA338" s="497"/>
      <c r="BVB338" s="497"/>
      <c r="BVD338" s="309"/>
      <c r="BVE338" s="309"/>
      <c r="BVG338" s="497"/>
      <c r="BVH338" s="540"/>
      <c r="BVI338" s="497"/>
      <c r="BVJ338" s="497"/>
      <c r="BVL338" s="309"/>
      <c r="BVM338" s="309"/>
      <c r="BVO338" s="497"/>
      <c r="BVP338" s="540"/>
      <c r="BVQ338" s="497"/>
      <c r="BVR338" s="497"/>
      <c r="BVT338" s="309"/>
      <c r="BVU338" s="309"/>
      <c r="BVW338" s="497"/>
      <c r="BVX338" s="540"/>
      <c r="BVY338" s="497"/>
      <c r="BVZ338" s="497"/>
      <c r="BWB338" s="309"/>
      <c r="BWC338" s="309"/>
      <c r="BWE338" s="497"/>
      <c r="BWF338" s="540"/>
      <c r="BWG338" s="497"/>
      <c r="BWH338" s="497"/>
      <c r="BWJ338" s="309"/>
      <c r="BWK338" s="309"/>
      <c r="BWM338" s="497"/>
      <c r="BWN338" s="540"/>
      <c r="BWO338" s="497"/>
      <c r="BWP338" s="497"/>
      <c r="BWR338" s="309"/>
      <c r="BWS338" s="309"/>
      <c r="BWU338" s="497"/>
      <c r="BWV338" s="540"/>
      <c r="BWW338" s="497"/>
      <c r="BWX338" s="497"/>
      <c r="BWZ338" s="309"/>
      <c r="BXA338" s="309"/>
      <c r="BXC338" s="497"/>
      <c r="BXD338" s="540"/>
      <c r="BXE338" s="497"/>
      <c r="BXF338" s="497"/>
      <c r="BXH338" s="309"/>
      <c r="BXI338" s="309"/>
      <c r="BXK338" s="497"/>
      <c r="BXL338" s="540"/>
      <c r="BXM338" s="497"/>
      <c r="BXN338" s="497"/>
      <c r="BXP338" s="309"/>
      <c r="BXQ338" s="309"/>
      <c r="BXS338" s="497"/>
      <c r="BXT338" s="540"/>
      <c r="BXU338" s="497"/>
      <c r="BXV338" s="497"/>
      <c r="BXX338" s="309"/>
      <c r="BXY338" s="309"/>
      <c r="BYA338" s="497"/>
      <c r="BYB338" s="540"/>
      <c r="BYC338" s="497"/>
      <c r="BYD338" s="497"/>
      <c r="BYF338" s="309"/>
      <c r="BYG338" s="309"/>
      <c r="BYI338" s="497"/>
      <c r="BYJ338" s="540"/>
      <c r="BYK338" s="497"/>
      <c r="BYL338" s="497"/>
      <c r="BYN338" s="309"/>
      <c r="BYO338" s="309"/>
      <c r="BYQ338" s="497"/>
      <c r="BYR338" s="540"/>
      <c r="BYS338" s="497"/>
      <c r="BYT338" s="497"/>
      <c r="BYV338" s="309"/>
      <c r="BYW338" s="309"/>
      <c r="BYY338" s="497"/>
      <c r="BYZ338" s="540"/>
      <c r="BZA338" s="497"/>
      <c r="BZB338" s="497"/>
      <c r="BZD338" s="309"/>
      <c r="BZE338" s="309"/>
      <c r="BZG338" s="497"/>
      <c r="BZH338" s="540"/>
      <c r="BZI338" s="497"/>
      <c r="BZJ338" s="497"/>
      <c r="BZL338" s="309"/>
      <c r="BZM338" s="309"/>
      <c r="BZO338" s="497"/>
      <c r="BZP338" s="540"/>
      <c r="BZQ338" s="497"/>
      <c r="BZR338" s="497"/>
      <c r="BZT338" s="309"/>
      <c r="BZU338" s="309"/>
      <c r="BZW338" s="497"/>
      <c r="BZX338" s="540"/>
      <c r="BZY338" s="497"/>
      <c r="BZZ338" s="497"/>
      <c r="CAB338" s="309"/>
      <c r="CAC338" s="309"/>
      <c r="CAE338" s="497"/>
      <c r="CAF338" s="540"/>
      <c r="CAG338" s="497"/>
      <c r="CAH338" s="497"/>
      <c r="CAJ338" s="309"/>
      <c r="CAK338" s="309"/>
      <c r="CAM338" s="497"/>
      <c r="CAN338" s="540"/>
      <c r="CAO338" s="497"/>
      <c r="CAP338" s="497"/>
      <c r="CAR338" s="309"/>
      <c r="CAS338" s="309"/>
      <c r="CAU338" s="497"/>
      <c r="CAV338" s="540"/>
      <c r="CAW338" s="497"/>
      <c r="CAX338" s="497"/>
      <c r="CAZ338" s="309"/>
      <c r="CBA338" s="309"/>
      <c r="CBC338" s="497"/>
      <c r="CBD338" s="540"/>
      <c r="CBE338" s="497"/>
      <c r="CBF338" s="497"/>
      <c r="CBH338" s="309"/>
      <c r="CBI338" s="309"/>
      <c r="CBK338" s="497"/>
      <c r="CBL338" s="540"/>
      <c r="CBM338" s="497"/>
      <c r="CBN338" s="497"/>
      <c r="CBP338" s="309"/>
      <c r="CBQ338" s="309"/>
      <c r="CBS338" s="497"/>
      <c r="CBT338" s="540"/>
      <c r="CBU338" s="497"/>
      <c r="CBV338" s="497"/>
      <c r="CBX338" s="309"/>
      <c r="CBY338" s="309"/>
      <c r="CCA338" s="497"/>
      <c r="CCB338" s="540"/>
      <c r="CCC338" s="497"/>
      <c r="CCD338" s="497"/>
      <c r="CCF338" s="309"/>
      <c r="CCG338" s="309"/>
      <c r="CCI338" s="497"/>
      <c r="CCJ338" s="540"/>
      <c r="CCK338" s="497"/>
      <c r="CCL338" s="497"/>
      <c r="CCN338" s="309"/>
      <c r="CCO338" s="309"/>
      <c r="CCQ338" s="497"/>
      <c r="CCR338" s="540"/>
      <c r="CCS338" s="497"/>
      <c r="CCT338" s="497"/>
      <c r="CCV338" s="309"/>
      <c r="CCW338" s="309"/>
      <c r="CCY338" s="497"/>
      <c r="CCZ338" s="540"/>
      <c r="CDA338" s="497"/>
      <c r="CDB338" s="497"/>
      <c r="CDD338" s="309"/>
      <c r="CDE338" s="309"/>
      <c r="CDG338" s="497"/>
      <c r="CDH338" s="540"/>
      <c r="CDI338" s="497"/>
      <c r="CDJ338" s="497"/>
      <c r="CDL338" s="309"/>
      <c r="CDM338" s="309"/>
      <c r="CDO338" s="497"/>
      <c r="CDP338" s="540"/>
      <c r="CDQ338" s="497"/>
      <c r="CDR338" s="497"/>
      <c r="CDT338" s="309"/>
      <c r="CDU338" s="309"/>
      <c r="CDW338" s="497"/>
      <c r="CDX338" s="540"/>
      <c r="CDY338" s="497"/>
      <c r="CDZ338" s="497"/>
      <c r="CEB338" s="309"/>
      <c r="CEC338" s="309"/>
      <c r="CEE338" s="497"/>
      <c r="CEF338" s="540"/>
      <c r="CEG338" s="497"/>
      <c r="CEH338" s="497"/>
      <c r="CEJ338" s="309"/>
      <c r="CEK338" s="309"/>
      <c r="CEM338" s="497"/>
      <c r="CEN338" s="540"/>
      <c r="CEO338" s="497"/>
      <c r="CEP338" s="497"/>
      <c r="CER338" s="309"/>
      <c r="CES338" s="309"/>
      <c r="CEU338" s="497"/>
      <c r="CEV338" s="540"/>
      <c r="CEW338" s="497"/>
      <c r="CEX338" s="497"/>
      <c r="CEZ338" s="309"/>
      <c r="CFA338" s="309"/>
      <c r="CFC338" s="497"/>
      <c r="CFD338" s="540"/>
      <c r="CFE338" s="497"/>
      <c r="CFF338" s="497"/>
      <c r="CFH338" s="309"/>
      <c r="CFI338" s="309"/>
      <c r="CFK338" s="497"/>
      <c r="CFL338" s="540"/>
      <c r="CFM338" s="497"/>
      <c r="CFN338" s="497"/>
      <c r="CFP338" s="309"/>
      <c r="CFQ338" s="309"/>
      <c r="CFS338" s="497"/>
      <c r="CFT338" s="540"/>
      <c r="CFU338" s="497"/>
      <c r="CFV338" s="497"/>
      <c r="CFX338" s="309"/>
      <c r="CFY338" s="309"/>
      <c r="CGA338" s="497"/>
      <c r="CGB338" s="540"/>
      <c r="CGC338" s="497"/>
      <c r="CGD338" s="497"/>
      <c r="CGF338" s="309"/>
      <c r="CGG338" s="309"/>
      <c r="CGI338" s="497"/>
      <c r="CGJ338" s="540"/>
      <c r="CGK338" s="497"/>
      <c r="CGL338" s="497"/>
      <c r="CGN338" s="309"/>
      <c r="CGO338" s="309"/>
      <c r="CGQ338" s="497"/>
      <c r="CGR338" s="540"/>
      <c r="CGS338" s="497"/>
      <c r="CGT338" s="497"/>
      <c r="CGV338" s="309"/>
      <c r="CGW338" s="309"/>
      <c r="CGY338" s="497"/>
      <c r="CGZ338" s="540"/>
      <c r="CHA338" s="497"/>
      <c r="CHB338" s="497"/>
      <c r="CHD338" s="309"/>
      <c r="CHE338" s="309"/>
      <c r="CHG338" s="497"/>
      <c r="CHH338" s="540"/>
      <c r="CHI338" s="497"/>
      <c r="CHJ338" s="497"/>
      <c r="CHL338" s="309"/>
      <c r="CHM338" s="309"/>
      <c r="CHO338" s="497"/>
      <c r="CHP338" s="540"/>
      <c r="CHQ338" s="497"/>
      <c r="CHR338" s="497"/>
      <c r="CHT338" s="309"/>
      <c r="CHU338" s="309"/>
      <c r="CHW338" s="497"/>
      <c r="CHX338" s="540"/>
      <c r="CHY338" s="497"/>
      <c r="CHZ338" s="497"/>
      <c r="CIB338" s="309"/>
      <c r="CIC338" s="309"/>
      <c r="CIE338" s="497"/>
      <c r="CIF338" s="540"/>
      <c r="CIG338" s="497"/>
      <c r="CIH338" s="497"/>
      <c r="CIJ338" s="309"/>
      <c r="CIK338" s="309"/>
      <c r="CIM338" s="497"/>
      <c r="CIN338" s="540"/>
      <c r="CIO338" s="497"/>
      <c r="CIP338" s="497"/>
      <c r="CIR338" s="309"/>
      <c r="CIS338" s="309"/>
      <c r="CIU338" s="497"/>
      <c r="CIV338" s="540"/>
      <c r="CIW338" s="497"/>
      <c r="CIX338" s="497"/>
      <c r="CIZ338" s="309"/>
      <c r="CJA338" s="309"/>
      <c r="CJC338" s="497"/>
      <c r="CJD338" s="540"/>
      <c r="CJE338" s="497"/>
      <c r="CJF338" s="497"/>
      <c r="CJH338" s="309"/>
      <c r="CJI338" s="309"/>
      <c r="CJK338" s="497"/>
      <c r="CJL338" s="540"/>
      <c r="CJM338" s="497"/>
      <c r="CJN338" s="497"/>
      <c r="CJP338" s="309"/>
      <c r="CJQ338" s="309"/>
      <c r="CJS338" s="497"/>
      <c r="CJT338" s="540"/>
      <c r="CJU338" s="497"/>
      <c r="CJV338" s="497"/>
      <c r="CJX338" s="309"/>
      <c r="CJY338" s="309"/>
      <c r="CKA338" s="497"/>
      <c r="CKB338" s="540"/>
      <c r="CKC338" s="497"/>
      <c r="CKD338" s="497"/>
      <c r="CKF338" s="309"/>
      <c r="CKG338" s="309"/>
      <c r="CKI338" s="497"/>
      <c r="CKJ338" s="540"/>
      <c r="CKK338" s="497"/>
      <c r="CKL338" s="497"/>
      <c r="CKN338" s="309"/>
      <c r="CKO338" s="309"/>
      <c r="CKQ338" s="497"/>
      <c r="CKR338" s="540"/>
      <c r="CKS338" s="497"/>
      <c r="CKT338" s="497"/>
      <c r="CKV338" s="309"/>
      <c r="CKW338" s="309"/>
      <c r="CKY338" s="497"/>
      <c r="CKZ338" s="540"/>
      <c r="CLA338" s="497"/>
      <c r="CLB338" s="497"/>
      <c r="CLD338" s="309"/>
      <c r="CLE338" s="309"/>
      <c r="CLG338" s="497"/>
      <c r="CLH338" s="540"/>
      <c r="CLI338" s="497"/>
      <c r="CLJ338" s="497"/>
      <c r="CLL338" s="309"/>
      <c r="CLM338" s="309"/>
      <c r="CLO338" s="497"/>
      <c r="CLP338" s="540"/>
      <c r="CLQ338" s="497"/>
      <c r="CLR338" s="497"/>
      <c r="CLT338" s="309"/>
      <c r="CLU338" s="309"/>
      <c r="CLW338" s="497"/>
      <c r="CLX338" s="540"/>
      <c r="CLY338" s="497"/>
      <c r="CLZ338" s="497"/>
      <c r="CMB338" s="309"/>
      <c r="CMC338" s="309"/>
      <c r="CME338" s="497"/>
      <c r="CMF338" s="540"/>
      <c r="CMG338" s="497"/>
      <c r="CMH338" s="497"/>
      <c r="CMJ338" s="309"/>
      <c r="CMK338" s="309"/>
      <c r="CMM338" s="497"/>
      <c r="CMN338" s="540"/>
      <c r="CMO338" s="497"/>
      <c r="CMP338" s="497"/>
      <c r="CMR338" s="309"/>
      <c r="CMS338" s="309"/>
      <c r="CMU338" s="497"/>
      <c r="CMV338" s="540"/>
      <c r="CMW338" s="497"/>
      <c r="CMX338" s="497"/>
      <c r="CMZ338" s="309"/>
      <c r="CNA338" s="309"/>
      <c r="CNC338" s="497"/>
      <c r="CND338" s="540"/>
      <c r="CNE338" s="497"/>
      <c r="CNF338" s="497"/>
      <c r="CNH338" s="309"/>
      <c r="CNI338" s="309"/>
      <c r="CNK338" s="497"/>
      <c r="CNL338" s="540"/>
      <c r="CNM338" s="497"/>
      <c r="CNN338" s="497"/>
      <c r="CNP338" s="309"/>
      <c r="CNQ338" s="309"/>
      <c r="CNS338" s="497"/>
      <c r="CNT338" s="540"/>
      <c r="CNU338" s="497"/>
      <c r="CNV338" s="497"/>
      <c r="CNX338" s="309"/>
      <c r="CNY338" s="309"/>
      <c r="COA338" s="497"/>
      <c r="COB338" s="540"/>
      <c r="COC338" s="497"/>
      <c r="COD338" s="497"/>
      <c r="COF338" s="309"/>
      <c r="COG338" s="309"/>
      <c r="COI338" s="497"/>
      <c r="COJ338" s="540"/>
      <c r="COK338" s="497"/>
      <c r="COL338" s="497"/>
      <c r="CON338" s="309"/>
      <c r="COO338" s="309"/>
      <c r="COQ338" s="497"/>
      <c r="COR338" s="540"/>
      <c r="COS338" s="497"/>
      <c r="COT338" s="497"/>
      <c r="COV338" s="309"/>
      <c r="COW338" s="309"/>
      <c r="COY338" s="497"/>
      <c r="COZ338" s="540"/>
      <c r="CPA338" s="497"/>
      <c r="CPB338" s="497"/>
      <c r="CPD338" s="309"/>
      <c r="CPE338" s="309"/>
      <c r="CPG338" s="497"/>
      <c r="CPH338" s="540"/>
      <c r="CPI338" s="497"/>
      <c r="CPJ338" s="497"/>
      <c r="CPL338" s="309"/>
      <c r="CPM338" s="309"/>
      <c r="CPO338" s="497"/>
      <c r="CPP338" s="540"/>
      <c r="CPQ338" s="497"/>
      <c r="CPR338" s="497"/>
      <c r="CPT338" s="309"/>
      <c r="CPU338" s="309"/>
      <c r="CPW338" s="497"/>
      <c r="CPX338" s="540"/>
      <c r="CPY338" s="497"/>
      <c r="CPZ338" s="497"/>
      <c r="CQB338" s="309"/>
      <c r="CQC338" s="309"/>
      <c r="CQE338" s="497"/>
      <c r="CQF338" s="540"/>
      <c r="CQG338" s="497"/>
      <c r="CQH338" s="497"/>
      <c r="CQJ338" s="309"/>
      <c r="CQK338" s="309"/>
      <c r="CQM338" s="497"/>
      <c r="CQN338" s="540"/>
      <c r="CQO338" s="497"/>
      <c r="CQP338" s="497"/>
      <c r="CQR338" s="309"/>
      <c r="CQS338" s="309"/>
      <c r="CQU338" s="497"/>
      <c r="CQV338" s="540"/>
      <c r="CQW338" s="497"/>
      <c r="CQX338" s="497"/>
      <c r="CQZ338" s="309"/>
      <c r="CRA338" s="309"/>
      <c r="CRC338" s="497"/>
      <c r="CRD338" s="540"/>
      <c r="CRE338" s="497"/>
      <c r="CRF338" s="497"/>
      <c r="CRH338" s="309"/>
      <c r="CRI338" s="309"/>
      <c r="CRK338" s="497"/>
      <c r="CRL338" s="540"/>
      <c r="CRM338" s="497"/>
      <c r="CRN338" s="497"/>
      <c r="CRP338" s="309"/>
      <c r="CRQ338" s="309"/>
      <c r="CRS338" s="497"/>
      <c r="CRT338" s="540"/>
      <c r="CRU338" s="497"/>
      <c r="CRV338" s="497"/>
      <c r="CRX338" s="309"/>
      <c r="CRY338" s="309"/>
      <c r="CSA338" s="497"/>
      <c r="CSB338" s="540"/>
      <c r="CSC338" s="497"/>
      <c r="CSD338" s="497"/>
      <c r="CSF338" s="309"/>
      <c r="CSG338" s="309"/>
      <c r="CSI338" s="497"/>
      <c r="CSJ338" s="540"/>
      <c r="CSK338" s="497"/>
      <c r="CSL338" s="497"/>
      <c r="CSN338" s="309"/>
      <c r="CSO338" s="309"/>
      <c r="CSQ338" s="497"/>
      <c r="CSR338" s="540"/>
      <c r="CSS338" s="497"/>
      <c r="CST338" s="497"/>
      <c r="CSV338" s="309"/>
      <c r="CSW338" s="309"/>
      <c r="CSY338" s="497"/>
      <c r="CSZ338" s="540"/>
      <c r="CTA338" s="497"/>
      <c r="CTB338" s="497"/>
      <c r="CTD338" s="309"/>
      <c r="CTE338" s="309"/>
      <c r="CTG338" s="497"/>
      <c r="CTH338" s="540"/>
      <c r="CTI338" s="497"/>
      <c r="CTJ338" s="497"/>
      <c r="CTL338" s="309"/>
      <c r="CTM338" s="309"/>
      <c r="CTO338" s="497"/>
      <c r="CTP338" s="540"/>
      <c r="CTQ338" s="497"/>
      <c r="CTR338" s="497"/>
      <c r="CTT338" s="309"/>
      <c r="CTU338" s="309"/>
      <c r="CTW338" s="497"/>
      <c r="CTX338" s="540"/>
      <c r="CTY338" s="497"/>
      <c r="CTZ338" s="497"/>
      <c r="CUB338" s="309"/>
      <c r="CUC338" s="309"/>
      <c r="CUE338" s="497"/>
      <c r="CUF338" s="540"/>
      <c r="CUG338" s="497"/>
      <c r="CUH338" s="497"/>
      <c r="CUJ338" s="309"/>
      <c r="CUK338" s="309"/>
      <c r="CUM338" s="497"/>
      <c r="CUN338" s="540"/>
      <c r="CUO338" s="497"/>
      <c r="CUP338" s="497"/>
      <c r="CUR338" s="309"/>
      <c r="CUS338" s="309"/>
      <c r="CUU338" s="497"/>
      <c r="CUV338" s="540"/>
      <c r="CUW338" s="497"/>
      <c r="CUX338" s="497"/>
      <c r="CUZ338" s="309"/>
      <c r="CVA338" s="309"/>
      <c r="CVC338" s="497"/>
      <c r="CVD338" s="540"/>
      <c r="CVE338" s="497"/>
      <c r="CVF338" s="497"/>
      <c r="CVH338" s="309"/>
      <c r="CVI338" s="309"/>
      <c r="CVK338" s="497"/>
      <c r="CVL338" s="540"/>
      <c r="CVM338" s="497"/>
      <c r="CVN338" s="497"/>
      <c r="CVP338" s="309"/>
      <c r="CVQ338" s="309"/>
      <c r="CVS338" s="497"/>
      <c r="CVT338" s="540"/>
      <c r="CVU338" s="497"/>
      <c r="CVV338" s="497"/>
      <c r="CVX338" s="309"/>
      <c r="CVY338" s="309"/>
      <c r="CWA338" s="497"/>
      <c r="CWB338" s="540"/>
      <c r="CWC338" s="497"/>
      <c r="CWD338" s="497"/>
      <c r="CWF338" s="309"/>
      <c r="CWG338" s="309"/>
      <c r="CWI338" s="497"/>
      <c r="CWJ338" s="540"/>
      <c r="CWK338" s="497"/>
      <c r="CWL338" s="497"/>
      <c r="CWN338" s="309"/>
      <c r="CWO338" s="309"/>
      <c r="CWQ338" s="497"/>
      <c r="CWR338" s="540"/>
      <c r="CWS338" s="497"/>
      <c r="CWT338" s="497"/>
      <c r="CWV338" s="309"/>
      <c r="CWW338" s="309"/>
      <c r="CWY338" s="497"/>
      <c r="CWZ338" s="540"/>
      <c r="CXA338" s="497"/>
      <c r="CXB338" s="497"/>
      <c r="CXD338" s="309"/>
      <c r="CXE338" s="309"/>
      <c r="CXG338" s="497"/>
      <c r="CXH338" s="540"/>
      <c r="CXI338" s="497"/>
      <c r="CXJ338" s="497"/>
      <c r="CXL338" s="309"/>
      <c r="CXM338" s="309"/>
      <c r="CXO338" s="497"/>
      <c r="CXP338" s="540"/>
      <c r="CXQ338" s="497"/>
      <c r="CXR338" s="497"/>
      <c r="CXT338" s="309"/>
      <c r="CXU338" s="309"/>
      <c r="CXW338" s="497"/>
      <c r="CXX338" s="540"/>
      <c r="CXY338" s="497"/>
      <c r="CXZ338" s="497"/>
      <c r="CYB338" s="309"/>
      <c r="CYC338" s="309"/>
      <c r="CYE338" s="497"/>
      <c r="CYF338" s="540"/>
      <c r="CYG338" s="497"/>
      <c r="CYH338" s="497"/>
      <c r="CYJ338" s="309"/>
      <c r="CYK338" s="309"/>
      <c r="CYM338" s="497"/>
      <c r="CYN338" s="540"/>
      <c r="CYO338" s="497"/>
      <c r="CYP338" s="497"/>
      <c r="CYR338" s="309"/>
      <c r="CYS338" s="309"/>
      <c r="CYU338" s="497"/>
      <c r="CYV338" s="540"/>
      <c r="CYW338" s="497"/>
      <c r="CYX338" s="497"/>
      <c r="CYZ338" s="309"/>
      <c r="CZA338" s="309"/>
      <c r="CZC338" s="497"/>
      <c r="CZD338" s="540"/>
      <c r="CZE338" s="497"/>
      <c r="CZF338" s="497"/>
      <c r="CZH338" s="309"/>
      <c r="CZI338" s="309"/>
      <c r="CZK338" s="497"/>
      <c r="CZL338" s="540"/>
      <c r="CZM338" s="497"/>
      <c r="CZN338" s="497"/>
      <c r="CZP338" s="309"/>
      <c r="CZQ338" s="309"/>
      <c r="CZS338" s="497"/>
      <c r="CZT338" s="540"/>
      <c r="CZU338" s="497"/>
      <c r="CZV338" s="497"/>
      <c r="CZX338" s="309"/>
      <c r="CZY338" s="309"/>
      <c r="DAA338" s="497"/>
      <c r="DAB338" s="540"/>
      <c r="DAC338" s="497"/>
      <c r="DAD338" s="497"/>
      <c r="DAF338" s="309"/>
      <c r="DAG338" s="309"/>
      <c r="DAI338" s="497"/>
      <c r="DAJ338" s="540"/>
      <c r="DAK338" s="497"/>
      <c r="DAL338" s="497"/>
      <c r="DAN338" s="309"/>
      <c r="DAO338" s="309"/>
      <c r="DAQ338" s="497"/>
      <c r="DAR338" s="540"/>
      <c r="DAS338" s="497"/>
      <c r="DAT338" s="497"/>
      <c r="DAV338" s="309"/>
      <c r="DAW338" s="309"/>
      <c r="DAY338" s="497"/>
      <c r="DAZ338" s="540"/>
      <c r="DBA338" s="497"/>
      <c r="DBB338" s="497"/>
      <c r="DBD338" s="309"/>
      <c r="DBE338" s="309"/>
      <c r="DBG338" s="497"/>
      <c r="DBH338" s="540"/>
      <c r="DBI338" s="497"/>
      <c r="DBJ338" s="497"/>
      <c r="DBL338" s="309"/>
      <c r="DBM338" s="309"/>
      <c r="DBO338" s="497"/>
      <c r="DBP338" s="540"/>
      <c r="DBQ338" s="497"/>
      <c r="DBR338" s="497"/>
      <c r="DBT338" s="309"/>
      <c r="DBU338" s="309"/>
      <c r="DBW338" s="497"/>
      <c r="DBX338" s="540"/>
      <c r="DBY338" s="497"/>
      <c r="DBZ338" s="497"/>
      <c r="DCB338" s="309"/>
      <c r="DCC338" s="309"/>
      <c r="DCE338" s="497"/>
      <c r="DCF338" s="540"/>
      <c r="DCG338" s="497"/>
      <c r="DCH338" s="497"/>
      <c r="DCJ338" s="309"/>
      <c r="DCK338" s="309"/>
      <c r="DCM338" s="497"/>
      <c r="DCN338" s="540"/>
      <c r="DCO338" s="497"/>
      <c r="DCP338" s="497"/>
      <c r="DCR338" s="309"/>
      <c r="DCS338" s="309"/>
      <c r="DCU338" s="497"/>
      <c r="DCV338" s="540"/>
      <c r="DCW338" s="497"/>
      <c r="DCX338" s="497"/>
      <c r="DCZ338" s="309"/>
      <c r="DDA338" s="309"/>
      <c r="DDC338" s="497"/>
      <c r="DDD338" s="540"/>
      <c r="DDE338" s="497"/>
      <c r="DDF338" s="497"/>
      <c r="DDH338" s="309"/>
      <c r="DDI338" s="309"/>
      <c r="DDK338" s="497"/>
      <c r="DDL338" s="540"/>
      <c r="DDM338" s="497"/>
      <c r="DDN338" s="497"/>
      <c r="DDP338" s="309"/>
      <c r="DDQ338" s="309"/>
      <c r="DDS338" s="497"/>
      <c r="DDT338" s="540"/>
      <c r="DDU338" s="497"/>
      <c r="DDV338" s="497"/>
      <c r="DDX338" s="309"/>
      <c r="DDY338" s="309"/>
      <c r="DEA338" s="497"/>
      <c r="DEB338" s="540"/>
      <c r="DEC338" s="497"/>
      <c r="DED338" s="497"/>
      <c r="DEF338" s="309"/>
      <c r="DEG338" s="309"/>
      <c r="DEI338" s="497"/>
      <c r="DEJ338" s="540"/>
      <c r="DEK338" s="497"/>
      <c r="DEL338" s="497"/>
      <c r="DEN338" s="309"/>
      <c r="DEO338" s="309"/>
      <c r="DEQ338" s="497"/>
      <c r="DER338" s="540"/>
      <c r="DES338" s="497"/>
      <c r="DET338" s="497"/>
      <c r="DEV338" s="309"/>
      <c r="DEW338" s="309"/>
      <c r="DEY338" s="497"/>
      <c r="DEZ338" s="540"/>
      <c r="DFA338" s="497"/>
      <c r="DFB338" s="497"/>
      <c r="DFD338" s="309"/>
      <c r="DFE338" s="309"/>
      <c r="DFG338" s="497"/>
      <c r="DFH338" s="540"/>
      <c r="DFI338" s="497"/>
      <c r="DFJ338" s="497"/>
      <c r="DFL338" s="309"/>
      <c r="DFM338" s="309"/>
      <c r="DFO338" s="497"/>
      <c r="DFP338" s="540"/>
      <c r="DFQ338" s="497"/>
      <c r="DFR338" s="497"/>
      <c r="DFT338" s="309"/>
      <c r="DFU338" s="309"/>
      <c r="DFW338" s="497"/>
      <c r="DFX338" s="540"/>
      <c r="DFY338" s="497"/>
      <c r="DFZ338" s="497"/>
      <c r="DGB338" s="309"/>
      <c r="DGC338" s="309"/>
      <c r="DGE338" s="497"/>
      <c r="DGF338" s="540"/>
      <c r="DGG338" s="497"/>
      <c r="DGH338" s="497"/>
      <c r="DGJ338" s="309"/>
      <c r="DGK338" s="309"/>
      <c r="DGM338" s="497"/>
      <c r="DGN338" s="540"/>
      <c r="DGO338" s="497"/>
      <c r="DGP338" s="497"/>
      <c r="DGR338" s="309"/>
      <c r="DGS338" s="309"/>
      <c r="DGU338" s="497"/>
      <c r="DGV338" s="540"/>
      <c r="DGW338" s="497"/>
      <c r="DGX338" s="497"/>
      <c r="DGZ338" s="309"/>
      <c r="DHA338" s="309"/>
      <c r="DHC338" s="497"/>
      <c r="DHD338" s="540"/>
      <c r="DHE338" s="497"/>
      <c r="DHF338" s="497"/>
      <c r="DHH338" s="309"/>
      <c r="DHI338" s="309"/>
      <c r="DHK338" s="497"/>
      <c r="DHL338" s="540"/>
      <c r="DHM338" s="497"/>
      <c r="DHN338" s="497"/>
      <c r="DHP338" s="309"/>
      <c r="DHQ338" s="309"/>
      <c r="DHS338" s="497"/>
      <c r="DHT338" s="540"/>
      <c r="DHU338" s="497"/>
      <c r="DHV338" s="497"/>
      <c r="DHX338" s="309"/>
      <c r="DHY338" s="309"/>
      <c r="DIA338" s="497"/>
      <c r="DIB338" s="540"/>
      <c r="DIC338" s="497"/>
      <c r="DID338" s="497"/>
      <c r="DIF338" s="309"/>
      <c r="DIG338" s="309"/>
      <c r="DII338" s="497"/>
      <c r="DIJ338" s="540"/>
      <c r="DIK338" s="497"/>
      <c r="DIL338" s="497"/>
      <c r="DIN338" s="309"/>
      <c r="DIO338" s="309"/>
      <c r="DIQ338" s="497"/>
      <c r="DIR338" s="540"/>
      <c r="DIS338" s="497"/>
      <c r="DIT338" s="497"/>
      <c r="DIV338" s="309"/>
      <c r="DIW338" s="309"/>
      <c r="DIY338" s="497"/>
      <c r="DIZ338" s="540"/>
      <c r="DJA338" s="497"/>
      <c r="DJB338" s="497"/>
      <c r="DJD338" s="309"/>
      <c r="DJE338" s="309"/>
      <c r="DJG338" s="497"/>
      <c r="DJH338" s="540"/>
      <c r="DJI338" s="497"/>
      <c r="DJJ338" s="497"/>
      <c r="DJL338" s="309"/>
      <c r="DJM338" s="309"/>
      <c r="DJO338" s="497"/>
      <c r="DJP338" s="540"/>
      <c r="DJQ338" s="497"/>
      <c r="DJR338" s="497"/>
      <c r="DJT338" s="309"/>
      <c r="DJU338" s="309"/>
      <c r="DJW338" s="497"/>
      <c r="DJX338" s="540"/>
      <c r="DJY338" s="497"/>
      <c r="DJZ338" s="497"/>
      <c r="DKB338" s="309"/>
      <c r="DKC338" s="309"/>
      <c r="DKE338" s="497"/>
      <c r="DKF338" s="540"/>
      <c r="DKG338" s="497"/>
      <c r="DKH338" s="497"/>
      <c r="DKJ338" s="309"/>
      <c r="DKK338" s="309"/>
      <c r="DKM338" s="497"/>
      <c r="DKN338" s="540"/>
      <c r="DKO338" s="497"/>
      <c r="DKP338" s="497"/>
      <c r="DKR338" s="309"/>
      <c r="DKS338" s="309"/>
      <c r="DKU338" s="497"/>
      <c r="DKV338" s="540"/>
      <c r="DKW338" s="497"/>
      <c r="DKX338" s="497"/>
      <c r="DKZ338" s="309"/>
      <c r="DLA338" s="309"/>
      <c r="DLC338" s="497"/>
      <c r="DLD338" s="540"/>
      <c r="DLE338" s="497"/>
      <c r="DLF338" s="497"/>
      <c r="DLH338" s="309"/>
      <c r="DLI338" s="309"/>
      <c r="DLK338" s="497"/>
      <c r="DLL338" s="540"/>
      <c r="DLM338" s="497"/>
      <c r="DLN338" s="497"/>
      <c r="DLP338" s="309"/>
      <c r="DLQ338" s="309"/>
      <c r="DLS338" s="497"/>
      <c r="DLT338" s="540"/>
      <c r="DLU338" s="497"/>
      <c r="DLV338" s="497"/>
      <c r="DLX338" s="309"/>
      <c r="DLY338" s="309"/>
      <c r="DMA338" s="497"/>
      <c r="DMB338" s="540"/>
      <c r="DMC338" s="497"/>
      <c r="DMD338" s="497"/>
      <c r="DMF338" s="309"/>
      <c r="DMG338" s="309"/>
      <c r="DMI338" s="497"/>
      <c r="DMJ338" s="540"/>
      <c r="DMK338" s="497"/>
      <c r="DML338" s="497"/>
      <c r="DMN338" s="309"/>
      <c r="DMO338" s="309"/>
      <c r="DMQ338" s="497"/>
      <c r="DMR338" s="540"/>
      <c r="DMS338" s="497"/>
      <c r="DMT338" s="497"/>
      <c r="DMV338" s="309"/>
      <c r="DMW338" s="309"/>
      <c r="DMY338" s="497"/>
      <c r="DMZ338" s="540"/>
      <c r="DNA338" s="497"/>
      <c r="DNB338" s="497"/>
      <c r="DND338" s="309"/>
      <c r="DNE338" s="309"/>
      <c r="DNG338" s="497"/>
      <c r="DNH338" s="540"/>
      <c r="DNI338" s="497"/>
      <c r="DNJ338" s="497"/>
      <c r="DNL338" s="309"/>
      <c r="DNM338" s="309"/>
      <c r="DNO338" s="497"/>
      <c r="DNP338" s="540"/>
      <c r="DNQ338" s="497"/>
      <c r="DNR338" s="497"/>
      <c r="DNT338" s="309"/>
      <c r="DNU338" s="309"/>
      <c r="DNW338" s="497"/>
      <c r="DNX338" s="540"/>
      <c r="DNY338" s="497"/>
      <c r="DNZ338" s="497"/>
      <c r="DOB338" s="309"/>
      <c r="DOC338" s="309"/>
      <c r="DOE338" s="497"/>
      <c r="DOF338" s="540"/>
      <c r="DOG338" s="497"/>
      <c r="DOH338" s="497"/>
      <c r="DOJ338" s="309"/>
      <c r="DOK338" s="309"/>
      <c r="DOM338" s="497"/>
      <c r="DON338" s="540"/>
      <c r="DOO338" s="497"/>
      <c r="DOP338" s="497"/>
      <c r="DOR338" s="309"/>
      <c r="DOS338" s="309"/>
      <c r="DOU338" s="497"/>
      <c r="DOV338" s="540"/>
      <c r="DOW338" s="497"/>
      <c r="DOX338" s="497"/>
      <c r="DOZ338" s="309"/>
      <c r="DPA338" s="309"/>
      <c r="DPC338" s="497"/>
      <c r="DPD338" s="540"/>
      <c r="DPE338" s="497"/>
      <c r="DPF338" s="497"/>
      <c r="DPH338" s="309"/>
      <c r="DPI338" s="309"/>
      <c r="DPK338" s="497"/>
      <c r="DPL338" s="540"/>
      <c r="DPM338" s="497"/>
      <c r="DPN338" s="497"/>
      <c r="DPP338" s="309"/>
      <c r="DPQ338" s="309"/>
      <c r="DPS338" s="497"/>
      <c r="DPT338" s="540"/>
      <c r="DPU338" s="497"/>
      <c r="DPV338" s="497"/>
      <c r="DPX338" s="309"/>
      <c r="DPY338" s="309"/>
      <c r="DQA338" s="497"/>
      <c r="DQB338" s="540"/>
      <c r="DQC338" s="497"/>
      <c r="DQD338" s="497"/>
      <c r="DQF338" s="309"/>
      <c r="DQG338" s="309"/>
      <c r="DQI338" s="497"/>
      <c r="DQJ338" s="540"/>
      <c r="DQK338" s="497"/>
      <c r="DQL338" s="497"/>
      <c r="DQN338" s="309"/>
      <c r="DQO338" s="309"/>
      <c r="DQQ338" s="497"/>
      <c r="DQR338" s="540"/>
      <c r="DQS338" s="497"/>
      <c r="DQT338" s="497"/>
      <c r="DQV338" s="309"/>
      <c r="DQW338" s="309"/>
      <c r="DQY338" s="497"/>
      <c r="DQZ338" s="540"/>
      <c r="DRA338" s="497"/>
      <c r="DRB338" s="497"/>
      <c r="DRD338" s="309"/>
      <c r="DRE338" s="309"/>
      <c r="DRG338" s="497"/>
      <c r="DRH338" s="540"/>
      <c r="DRI338" s="497"/>
      <c r="DRJ338" s="497"/>
      <c r="DRL338" s="309"/>
      <c r="DRM338" s="309"/>
      <c r="DRO338" s="497"/>
      <c r="DRP338" s="540"/>
      <c r="DRQ338" s="497"/>
      <c r="DRR338" s="497"/>
      <c r="DRT338" s="309"/>
      <c r="DRU338" s="309"/>
      <c r="DRW338" s="497"/>
      <c r="DRX338" s="540"/>
      <c r="DRY338" s="497"/>
      <c r="DRZ338" s="497"/>
      <c r="DSB338" s="309"/>
      <c r="DSC338" s="309"/>
      <c r="DSE338" s="497"/>
      <c r="DSF338" s="540"/>
      <c r="DSG338" s="497"/>
      <c r="DSH338" s="497"/>
      <c r="DSJ338" s="309"/>
      <c r="DSK338" s="309"/>
      <c r="DSM338" s="497"/>
      <c r="DSN338" s="540"/>
      <c r="DSO338" s="497"/>
      <c r="DSP338" s="497"/>
      <c r="DSR338" s="309"/>
      <c r="DSS338" s="309"/>
      <c r="DSU338" s="497"/>
      <c r="DSV338" s="540"/>
      <c r="DSW338" s="497"/>
      <c r="DSX338" s="497"/>
      <c r="DSZ338" s="309"/>
      <c r="DTA338" s="309"/>
      <c r="DTC338" s="497"/>
      <c r="DTD338" s="540"/>
      <c r="DTE338" s="497"/>
      <c r="DTF338" s="497"/>
      <c r="DTH338" s="309"/>
      <c r="DTI338" s="309"/>
      <c r="DTK338" s="497"/>
      <c r="DTL338" s="540"/>
      <c r="DTM338" s="497"/>
      <c r="DTN338" s="497"/>
      <c r="DTP338" s="309"/>
      <c r="DTQ338" s="309"/>
      <c r="DTS338" s="497"/>
      <c r="DTT338" s="540"/>
      <c r="DTU338" s="497"/>
      <c r="DTV338" s="497"/>
      <c r="DTX338" s="309"/>
      <c r="DTY338" s="309"/>
      <c r="DUA338" s="497"/>
      <c r="DUB338" s="540"/>
      <c r="DUC338" s="497"/>
      <c r="DUD338" s="497"/>
      <c r="DUF338" s="309"/>
      <c r="DUG338" s="309"/>
      <c r="DUI338" s="497"/>
      <c r="DUJ338" s="540"/>
      <c r="DUK338" s="497"/>
      <c r="DUL338" s="497"/>
      <c r="DUN338" s="309"/>
      <c r="DUO338" s="309"/>
      <c r="DUQ338" s="497"/>
      <c r="DUR338" s="540"/>
      <c r="DUS338" s="497"/>
      <c r="DUT338" s="497"/>
      <c r="DUV338" s="309"/>
      <c r="DUW338" s="309"/>
      <c r="DUY338" s="497"/>
      <c r="DUZ338" s="540"/>
      <c r="DVA338" s="497"/>
      <c r="DVB338" s="497"/>
      <c r="DVD338" s="309"/>
      <c r="DVE338" s="309"/>
      <c r="DVG338" s="497"/>
      <c r="DVH338" s="540"/>
      <c r="DVI338" s="497"/>
      <c r="DVJ338" s="497"/>
      <c r="DVL338" s="309"/>
      <c r="DVM338" s="309"/>
      <c r="DVO338" s="497"/>
      <c r="DVP338" s="540"/>
      <c r="DVQ338" s="497"/>
      <c r="DVR338" s="497"/>
      <c r="DVT338" s="309"/>
      <c r="DVU338" s="309"/>
      <c r="DVW338" s="497"/>
      <c r="DVX338" s="540"/>
      <c r="DVY338" s="497"/>
      <c r="DVZ338" s="497"/>
      <c r="DWB338" s="309"/>
      <c r="DWC338" s="309"/>
      <c r="DWE338" s="497"/>
      <c r="DWF338" s="540"/>
      <c r="DWG338" s="497"/>
      <c r="DWH338" s="497"/>
      <c r="DWJ338" s="309"/>
      <c r="DWK338" s="309"/>
      <c r="DWM338" s="497"/>
      <c r="DWN338" s="540"/>
      <c r="DWO338" s="497"/>
      <c r="DWP338" s="497"/>
      <c r="DWR338" s="309"/>
      <c r="DWS338" s="309"/>
      <c r="DWU338" s="497"/>
      <c r="DWV338" s="540"/>
      <c r="DWW338" s="497"/>
      <c r="DWX338" s="497"/>
      <c r="DWZ338" s="309"/>
      <c r="DXA338" s="309"/>
      <c r="DXC338" s="497"/>
      <c r="DXD338" s="540"/>
      <c r="DXE338" s="497"/>
      <c r="DXF338" s="497"/>
      <c r="DXH338" s="309"/>
      <c r="DXI338" s="309"/>
      <c r="DXK338" s="497"/>
      <c r="DXL338" s="540"/>
      <c r="DXM338" s="497"/>
      <c r="DXN338" s="497"/>
      <c r="DXP338" s="309"/>
      <c r="DXQ338" s="309"/>
      <c r="DXS338" s="497"/>
      <c r="DXT338" s="540"/>
      <c r="DXU338" s="497"/>
      <c r="DXV338" s="497"/>
      <c r="DXX338" s="309"/>
      <c r="DXY338" s="309"/>
      <c r="DYA338" s="497"/>
      <c r="DYB338" s="540"/>
      <c r="DYC338" s="497"/>
      <c r="DYD338" s="497"/>
      <c r="DYF338" s="309"/>
      <c r="DYG338" s="309"/>
      <c r="DYI338" s="497"/>
      <c r="DYJ338" s="540"/>
      <c r="DYK338" s="497"/>
      <c r="DYL338" s="497"/>
      <c r="DYN338" s="309"/>
      <c r="DYO338" s="309"/>
      <c r="DYQ338" s="497"/>
      <c r="DYR338" s="540"/>
      <c r="DYS338" s="497"/>
      <c r="DYT338" s="497"/>
      <c r="DYV338" s="309"/>
      <c r="DYW338" s="309"/>
      <c r="DYY338" s="497"/>
      <c r="DYZ338" s="540"/>
      <c r="DZA338" s="497"/>
      <c r="DZB338" s="497"/>
      <c r="DZD338" s="309"/>
      <c r="DZE338" s="309"/>
      <c r="DZG338" s="497"/>
      <c r="DZH338" s="540"/>
      <c r="DZI338" s="497"/>
      <c r="DZJ338" s="497"/>
      <c r="DZL338" s="309"/>
      <c r="DZM338" s="309"/>
      <c r="DZO338" s="497"/>
      <c r="DZP338" s="540"/>
      <c r="DZQ338" s="497"/>
      <c r="DZR338" s="497"/>
      <c r="DZT338" s="309"/>
      <c r="DZU338" s="309"/>
      <c r="DZW338" s="497"/>
      <c r="DZX338" s="540"/>
      <c r="DZY338" s="497"/>
      <c r="DZZ338" s="497"/>
      <c r="EAB338" s="309"/>
      <c r="EAC338" s="309"/>
      <c r="EAE338" s="497"/>
      <c r="EAF338" s="540"/>
      <c r="EAG338" s="497"/>
      <c r="EAH338" s="497"/>
      <c r="EAJ338" s="309"/>
      <c r="EAK338" s="309"/>
      <c r="EAM338" s="497"/>
      <c r="EAN338" s="540"/>
      <c r="EAO338" s="497"/>
      <c r="EAP338" s="497"/>
      <c r="EAR338" s="309"/>
      <c r="EAS338" s="309"/>
      <c r="EAU338" s="497"/>
      <c r="EAV338" s="540"/>
      <c r="EAW338" s="497"/>
      <c r="EAX338" s="497"/>
      <c r="EAZ338" s="309"/>
      <c r="EBA338" s="309"/>
      <c r="EBC338" s="497"/>
      <c r="EBD338" s="540"/>
      <c r="EBE338" s="497"/>
      <c r="EBF338" s="497"/>
      <c r="EBH338" s="309"/>
      <c r="EBI338" s="309"/>
      <c r="EBK338" s="497"/>
      <c r="EBL338" s="540"/>
      <c r="EBM338" s="497"/>
      <c r="EBN338" s="497"/>
      <c r="EBP338" s="309"/>
      <c r="EBQ338" s="309"/>
      <c r="EBS338" s="497"/>
      <c r="EBT338" s="540"/>
      <c r="EBU338" s="497"/>
      <c r="EBV338" s="497"/>
      <c r="EBX338" s="309"/>
      <c r="EBY338" s="309"/>
      <c r="ECA338" s="497"/>
      <c r="ECB338" s="540"/>
      <c r="ECC338" s="497"/>
      <c r="ECD338" s="497"/>
      <c r="ECF338" s="309"/>
      <c r="ECG338" s="309"/>
      <c r="ECI338" s="497"/>
      <c r="ECJ338" s="540"/>
      <c r="ECK338" s="497"/>
      <c r="ECL338" s="497"/>
      <c r="ECN338" s="309"/>
      <c r="ECO338" s="309"/>
      <c r="ECQ338" s="497"/>
      <c r="ECR338" s="540"/>
      <c r="ECS338" s="497"/>
      <c r="ECT338" s="497"/>
      <c r="ECV338" s="309"/>
      <c r="ECW338" s="309"/>
      <c r="ECY338" s="497"/>
      <c r="ECZ338" s="540"/>
      <c r="EDA338" s="497"/>
      <c r="EDB338" s="497"/>
      <c r="EDD338" s="309"/>
      <c r="EDE338" s="309"/>
      <c r="EDG338" s="497"/>
      <c r="EDH338" s="540"/>
      <c r="EDI338" s="497"/>
      <c r="EDJ338" s="497"/>
      <c r="EDL338" s="309"/>
      <c r="EDM338" s="309"/>
      <c r="EDO338" s="497"/>
      <c r="EDP338" s="540"/>
      <c r="EDQ338" s="497"/>
      <c r="EDR338" s="497"/>
      <c r="EDT338" s="309"/>
      <c r="EDU338" s="309"/>
      <c r="EDW338" s="497"/>
      <c r="EDX338" s="540"/>
      <c r="EDY338" s="497"/>
      <c r="EDZ338" s="497"/>
      <c r="EEB338" s="309"/>
      <c r="EEC338" s="309"/>
      <c r="EEE338" s="497"/>
      <c r="EEF338" s="540"/>
      <c r="EEG338" s="497"/>
      <c r="EEH338" s="497"/>
      <c r="EEJ338" s="309"/>
      <c r="EEK338" s="309"/>
      <c r="EEM338" s="497"/>
      <c r="EEN338" s="540"/>
      <c r="EEO338" s="497"/>
      <c r="EEP338" s="497"/>
      <c r="EER338" s="309"/>
      <c r="EES338" s="309"/>
      <c r="EEU338" s="497"/>
      <c r="EEV338" s="540"/>
      <c r="EEW338" s="497"/>
      <c r="EEX338" s="497"/>
      <c r="EEZ338" s="309"/>
      <c r="EFA338" s="309"/>
      <c r="EFC338" s="497"/>
      <c r="EFD338" s="540"/>
      <c r="EFE338" s="497"/>
      <c r="EFF338" s="497"/>
      <c r="EFH338" s="309"/>
      <c r="EFI338" s="309"/>
      <c r="EFK338" s="497"/>
      <c r="EFL338" s="540"/>
      <c r="EFM338" s="497"/>
      <c r="EFN338" s="497"/>
      <c r="EFP338" s="309"/>
      <c r="EFQ338" s="309"/>
      <c r="EFS338" s="497"/>
      <c r="EFT338" s="540"/>
      <c r="EFU338" s="497"/>
      <c r="EFV338" s="497"/>
      <c r="EFX338" s="309"/>
      <c r="EFY338" s="309"/>
      <c r="EGA338" s="497"/>
      <c r="EGB338" s="540"/>
      <c r="EGC338" s="497"/>
      <c r="EGD338" s="497"/>
      <c r="EGF338" s="309"/>
      <c r="EGG338" s="309"/>
      <c r="EGI338" s="497"/>
      <c r="EGJ338" s="540"/>
      <c r="EGK338" s="497"/>
      <c r="EGL338" s="497"/>
      <c r="EGN338" s="309"/>
      <c r="EGO338" s="309"/>
      <c r="EGQ338" s="497"/>
      <c r="EGR338" s="540"/>
      <c r="EGS338" s="497"/>
      <c r="EGT338" s="497"/>
      <c r="EGV338" s="309"/>
      <c r="EGW338" s="309"/>
      <c r="EGY338" s="497"/>
      <c r="EGZ338" s="540"/>
      <c r="EHA338" s="497"/>
      <c r="EHB338" s="497"/>
      <c r="EHD338" s="309"/>
      <c r="EHE338" s="309"/>
      <c r="EHG338" s="497"/>
      <c r="EHH338" s="540"/>
      <c r="EHI338" s="497"/>
      <c r="EHJ338" s="497"/>
      <c r="EHL338" s="309"/>
      <c r="EHM338" s="309"/>
      <c r="EHO338" s="497"/>
      <c r="EHP338" s="540"/>
      <c r="EHQ338" s="497"/>
      <c r="EHR338" s="497"/>
      <c r="EHT338" s="309"/>
      <c r="EHU338" s="309"/>
      <c r="EHW338" s="497"/>
      <c r="EHX338" s="540"/>
      <c r="EHY338" s="497"/>
      <c r="EHZ338" s="497"/>
      <c r="EIB338" s="309"/>
      <c r="EIC338" s="309"/>
      <c r="EIE338" s="497"/>
      <c r="EIF338" s="540"/>
      <c r="EIG338" s="497"/>
      <c r="EIH338" s="497"/>
      <c r="EIJ338" s="309"/>
      <c r="EIK338" s="309"/>
      <c r="EIM338" s="497"/>
      <c r="EIN338" s="540"/>
      <c r="EIO338" s="497"/>
      <c r="EIP338" s="497"/>
      <c r="EIR338" s="309"/>
      <c r="EIS338" s="309"/>
      <c r="EIU338" s="497"/>
      <c r="EIV338" s="540"/>
      <c r="EIW338" s="497"/>
      <c r="EIX338" s="497"/>
      <c r="EIZ338" s="309"/>
      <c r="EJA338" s="309"/>
      <c r="EJC338" s="497"/>
      <c r="EJD338" s="540"/>
      <c r="EJE338" s="497"/>
      <c r="EJF338" s="497"/>
      <c r="EJH338" s="309"/>
      <c r="EJI338" s="309"/>
      <c r="EJK338" s="497"/>
      <c r="EJL338" s="540"/>
      <c r="EJM338" s="497"/>
      <c r="EJN338" s="497"/>
      <c r="EJP338" s="309"/>
      <c r="EJQ338" s="309"/>
      <c r="EJS338" s="497"/>
      <c r="EJT338" s="540"/>
      <c r="EJU338" s="497"/>
      <c r="EJV338" s="497"/>
      <c r="EJX338" s="309"/>
      <c r="EJY338" s="309"/>
      <c r="EKA338" s="497"/>
      <c r="EKB338" s="540"/>
      <c r="EKC338" s="497"/>
      <c r="EKD338" s="497"/>
      <c r="EKF338" s="309"/>
      <c r="EKG338" s="309"/>
      <c r="EKI338" s="497"/>
      <c r="EKJ338" s="540"/>
      <c r="EKK338" s="497"/>
      <c r="EKL338" s="497"/>
      <c r="EKN338" s="309"/>
      <c r="EKO338" s="309"/>
      <c r="EKQ338" s="497"/>
      <c r="EKR338" s="540"/>
      <c r="EKS338" s="497"/>
      <c r="EKT338" s="497"/>
      <c r="EKV338" s="309"/>
      <c r="EKW338" s="309"/>
      <c r="EKY338" s="497"/>
      <c r="EKZ338" s="540"/>
      <c r="ELA338" s="497"/>
      <c r="ELB338" s="497"/>
      <c r="ELD338" s="309"/>
      <c r="ELE338" s="309"/>
      <c r="ELG338" s="497"/>
      <c r="ELH338" s="540"/>
      <c r="ELI338" s="497"/>
      <c r="ELJ338" s="497"/>
      <c r="ELL338" s="309"/>
      <c r="ELM338" s="309"/>
      <c r="ELO338" s="497"/>
      <c r="ELP338" s="540"/>
      <c r="ELQ338" s="497"/>
      <c r="ELR338" s="497"/>
      <c r="ELT338" s="309"/>
      <c r="ELU338" s="309"/>
      <c r="ELW338" s="497"/>
      <c r="ELX338" s="540"/>
      <c r="ELY338" s="497"/>
      <c r="ELZ338" s="497"/>
      <c r="EMB338" s="309"/>
      <c r="EMC338" s="309"/>
      <c r="EME338" s="497"/>
      <c r="EMF338" s="540"/>
      <c r="EMG338" s="497"/>
      <c r="EMH338" s="497"/>
      <c r="EMJ338" s="309"/>
      <c r="EMK338" s="309"/>
      <c r="EMM338" s="497"/>
      <c r="EMN338" s="540"/>
      <c r="EMO338" s="497"/>
      <c r="EMP338" s="497"/>
      <c r="EMR338" s="309"/>
      <c r="EMS338" s="309"/>
      <c r="EMU338" s="497"/>
      <c r="EMV338" s="540"/>
      <c r="EMW338" s="497"/>
      <c r="EMX338" s="497"/>
      <c r="EMZ338" s="309"/>
      <c r="ENA338" s="309"/>
      <c r="ENC338" s="497"/>
      <c r="END338" s="540"/>
      <c r="ENE338" s="497"/>
      <c r="ENF338" s="497"/>
      <c r="ENH338" s="309"/>
      <c r="ENI338" s="309"/>
      <c r="ENK338" s="497"/>
      <c r="ENL338" s="540"/>
      <c r="ENM338" s="497"/>
      <c r="ENN338" s="497"/>
      <c r="ENP338" s="309"/>
      <c r="ENQ338" s="309"/>
      <c r="ENS338" s="497"/>
      <c r="ENT338" s="540"/>
      <c r="ENU338" s="497"/>
      <c r="ENV338" s="497"/>
      <c r="ENX338" s="309"/>
      <c r="ENY338" s="309"/>
      <c r="EOA338" s="497"/>
      <c r="EOB338" s="540"/>
      <c r="EOC338" s="497"/>
      <c r="EOD338" s="497"/>
      <c r="EOF338" s="309"/>
      <c r="EOG338" s="309"/>
      <c r="EOI338" s="497"/>
      <c r="EOJ338" s="540"/>
      <c r="EOK338" s="497"/>
      <c r="EOL338" s="497"/>
      <c r="EON338" s="309"/>
      <c r="EOO338" s="309"/>
      <c r="EOQ338" s="497"/>
      <c r="EOR338" s="540"/>
      <c r="EOS338" s="497"/>
      <c r="EOT338" s="497"/>
      <c r="EOV338" s="309"/>
      <c r="EOW338" s="309"/>
      <c r="EOY338" s="497"/>
      <c r="EOZ338" s="540"/>
      <c r="EPA338" s="497"/>
      <c r="EPB338" s="497"/>
      <c r="EPD338" s="309"/>
      <c r="EPE338" s="309"/>
      <c r="EPG338" s="497"/>
      <c r="EPH338" s="540"/>
      <c r="EPI338" s="497"/>
      <c r="EPJ338" s="497"/>
      <c r="EPL338" s="309"/>
      <c r="EPM338" s="309"/>
      <c r="EPO338" s="497"/>
      <c r="EPP338" s="540"/>
      <c r="EPQ338" s="497"/>
      <c r="EPR338" s="497"/>
      <c r="EPT338" s="309"/>
      <c r="EPU338" s="309"/>
      <c r="EPW338" s="497"/>
      <c r="EPX338" s="540"/>
      <c r="EPY338" s="497"/>
      <c r="EPZ338" s="497"/>
      <c r="EQB338" s="309"/>
      <c r="EQC338" s="309"/>
      <c r="EQE338" s="497"/>
      <c r="EQF338" s="540"/>
      <c r="EQG338" s="497"/>
      <c r="EQH338" s="497"/>
      <c r="EQJ338" s="309"/>
      <c r="EQK338" s="309"/>
      <c r="EQM338" s="497"/>
      <c r="EQN338" s="540"/>
      <c r="EQO338" s="497"/>
      <c r="EQP338" s="497"/>
      <c r="EQR338" s="309"/>
      <c r="EQS338" s="309"/>
      <c r="EQU338" s="497"/>
      <c r="EQV338" s="540"/>
      <c r="EQW338" s="497"/>
      <c r="EQX338" s="497"/>
      <c r="EQZ338" s="309"/>
      <c r="ERA338" s="309"/>
      <c r="ERC338" s="497"/>
      <c r="ERD338" s="540"/>
      <c r="ERE338" s="497"/>
      <c r="ERF338" s="497"/>
      <c r="ERH338" s="309"/>
      <c r="ERI338" s="309"/>
      <c r="ERK338" s="497"/>
      <c r="ERL338" s="540"/>
      <c r="ERM338" s="497"/>
      <c r="ERN338" s="497"/>
      <c r="ERP338" s="309"/>
      <c r="ERQ338" s="309"/>
      <c r="ERS338" s="497"/>
      <c r="ERT338" s="540"/>
      <c r="ERU338" s="497"/>
      <c r="ERV338" s="497"/>
      <c r="ERX338" s="309"/>
      <c r="ERY338" s="309"/>
      <c r="ESA338" s="497"/>
      <c r="ESB338" s="540"/>
      <c r="ESC338" s="497"/>
      <c r="ESD338" s="497"/>
      <c r="ESF338" s="309"/>
      <c r="ESG338" s="309"/>
      <c r="ESI338" s="497"/>
      <c r="ESJ338" s="540"/>
      <c r="ESK338" s="497"/>
      <c r="ESL338" s="497"/>
      <c r="ESN338" s="309"/>
      <c r="ESO338" s="309"/>
      <c r="ESQ338" s="497"/>
      <c r="ESR338" s="540"/>
      <c r="ESS338" s="497"/>
      <c r="EST338" s="497"/>
      <c r="ESV338" s="309"/>
      <c r="ESW338" s="309"/>
      <c r="ESY338" s="497"/>
      <c r="ESZ338" s="540"/>
      <c r="ETA338" s="497"/>
      <c r="ETB338" s="497"/>
      <c r="ETD338" s="309"/>
      <c r="ETE338" s="309"/>
      <c r="ETG338" s="497"/>
      <c r="ETH338" s="540"/>
      <c r="ETI338" s="497"/>
      <c r="ETJ338" s="497"/>
      <c r="ETL338" s="309"/>
      <c r="ETM338" s="309"/>
      <c r="ETO338" s="497"/>
      <c r="ETP338" s="540"/>
      <c r="ETQ338" s="497"/>
      <c r="ETR338" s="497"/>
      <c r="ETT338" s="309"/>
      <c r="ETU338" s="309"/>
      <c r="ETW338" s="497"/>
      <c r="ETX338" s="540"/>
      <c r="ETY338" s="497"/>
      <c r="ETZ338" s="497"/>
      <c r="EUB338" s="309"/>
      <c r="EUC338" s="309"/>
      <c r="EUE338" s="497"/>
      <c r="EUF338" s="540"/>
      <c r="EUG338" s="497"/>
      <c r="EUH338" s="497"/>
      <c r="EUJ338" s="309"/>
      <c r="EUK338" s="309"/>
      <c r="EUM338" s="497"/>
      <c r="EUN338" s="540"/>
      <c r="EUO338" s="497"/>
      <c r="EUP338" s="497"/>
      <c r="EUR338" s="309"/>
      <c r="EUS338" s="309"/>
      <c r="EUU338" s="497"/>
      <c r="EUV338" s="540"/>
      <c r="EUW338" s="497"/>
      <c r="EUX338" s="497"/>
      <c r="EUZ338" s="309"/>
      <c r="EVA338" s="309"/>
      <c r="EVC338" s="497"/>
      <c r="EVD338" s="540"/>
      <c r="EVE338" s="497"/>
      <c r="EVF338" s="497"/>
      <c r="EVH338" s="309"/>
      <c r="EVI338" s="309"/>
      <c r="EVK338" s="497"/>
      <c r="EVL338" s="540"/>
      <c r="EVM338" s="497"/>
      <c r="EVN338" s="497"/>
      <c r="EVP338" s="309"/>
      <c r="EVQ338" s="309"/>
      <c r="EVS338" s="497"/>
      <c r="EVT338" s="540"/>
      <c r="EVU338" s="497"/>
      <c r="EVV338" s="497"/>
      <c r="EVX338" s="309"/>
      <c r="EVY338" s="309"/>
      <c r="EWA338" s="497"/>
      <c r="EWB338" s="540"/>
      <c r="EWC338" s="497"/>
      <c r="EWD338" s="497"/>
      <c r="EWF338" s="309"/>
      <c r="EWG338" s="309"/>
      <c r="EWI338" s="497"/>
      <c r="EWJ338" s="540"/>
      <c r="EWK338" s="497"/>
      <c r="EWL338" s="497"/>
      <c r="EWN338" s="309"/>
      <c r="EWO338" s="309"/>
      <c r="EWQ338" s="497"/>
      <c r="EWR338" s="540"/>
      <c r="EWS338" s="497"/>
      <c r="EWT338" s="497"/>
      <c r="EWV338" s="309"/>
      <c r="EWW338" s="309"/>
      <c r="EWY338" s="497"/>
      <c r="EWZ338" s="540"/>
      <c r="EXA338" s="497"/>
      <c r="EXB338" s="497"/>
      <c r="EXD338" s="309"/>
      <c r="EXE338" s="309"/>
      <c r="EXG338" s="497"/>
      <c r="EXH338" s="540"/>
      <c r="EXI338" s="497"/>
      <c r="EXJ338" s="497"/>
      <c r="EXL338" s="309"/>
      <c r="EXM338" s="309"/>
      <c r="EXO338" s="497"/>
      <c r="EXP338" s="540"/>
      <c r="EXQ338" s="497"/>
      <c r="EXR338" s="497"/>
      <c r="EXT338" s="309"/>
      <c r="EXU338" s="309"/>
      <c r="EXW338" s="497"/>
      <c r="EXX338" s="540"/>
      <c r="EXY338" s="497"/>
      <c r="EXZ338" s="497"/>
      <c r="EYB338" s="309"/>
      <c r="EYC338" s="309"/>
      <c r="EYE338" s="497"/>
      <c r="EYF338" s="540"/>
      <c r="EYG338" s="497"/>
      <c r="EYH338" s="497"/>
      <c r="EYJ338" s="309"/>
      <c r="EYK338" s="309"/>
      <c r="EYM338" s="497"/>
      <c r="EYN338" s="540"/>
      <c r="EYO338" s="497"/>
      <c r="EYP338" s="497"/>
      <c r="EYR338" s="309"/>
      <c r="EYS338" s="309"/>
      <c r="EYU338" s="497"/>
      <c r="EYV338" s="540"/>
      <c r="EYW338" s="497"/>
      <c r="EYX338" s="497"/>
      <c r="EYZ338" s="309"/>
      <c r="EZA338" s="309"/>
      <c r="EZC338" s="497"/>
      <c r="EZD338" s="540"/>
      <c r="EZE338" s="497"/>
      <c r="EZF338" s="497"/>
      <c r="EZH338" s="309"/>
      <c r="EZI338" s="309"/>
      <c r="EZK338" s="497"/>
      <c r="EZL338" s="540"/>
      <c r="EZM338" s="497"/>
      <c r="EZN338" s="497"/>
      <c r="EZP338" s="309"/>
      <c r="EZQ338" s="309"/>
      <c r="EZS338" s="497"/>
      <c r="EZT338" s="540"/>
      <c r="EZU338" s="497"/>
      <c r="EZV338" s="497"/>
      <c r="EZX338" s="309"/>
      <c r="EZY338" s="309"/>
      <c r="FAA338" s="497"/>
      <c r="FAB338" s="540"/>
      <c r="FAC338" s="497"/>
      <c r="FAD338" s="497"/>
      <c r="FAF338" s="309"/>
      <c r="FAG338" s="309"/>
      <c r="FAI338" s="497"/>
      <c r="FAJ338" s="540"/>
      <c r="FAK338" s="497"/>
      <c r="FAL338" s="497"/>
      <c r="FAN338" s="309"/>
      <c r="FAO338" s="309"/>
      <c r="FAQ338" s="497"/>
      <c r="FAR338" s="540"/>
      <c r="FAS338" s="497"/>
      <c r="FAT338" s="497"/>
      <c r="FAV338" s="309"/>
      <c r="FAW338" s="309"/>
      <c r="FAY338" s="497"/>
      <c r="FAZ338" s="540"/>
      <c r="FBA338" s="497"/>
      <c r="FBB338" s="497"/>
      <c r="FBD338" s="309"/>
      <c r="FBE338" s="309"/>
      <c r="FBG338" s="497"/>
      <c r="FBH338" s="540"/>
      <c r="FBI338" s="497"/>
      <c r="FBJ338" s="497"/>
      <c r="FBL338" s="309"/>
      <c r="FBM338" s="309"/>
      <c r="FBO338" s="497"/>
      <c r="FBP338" s="540"/>
      <c r="FBQ338" s="497"/>
      <c r="FBR338" s="497"/>
      <c r="FBT338" s="309"/>
      <c r="FBU338" s="309"/>
      <c r="FBW338" s="497"/>
      <c r="FBX338" s="540"/>
      <c r="FBY338" s="497"/>
      <c r="FBZ338" s="497"/>
      <c r="FCB338" s="309"/>
      <c r="FCC338" s="309"/>
      <c r="FCE338" s="497"/>
      <c r="FCF338" s="540"/>
      <c r="FCG338" s="497"/>
      <c r="FCH338" s="497"/>
      <c r="FCJ338" s="309"/>
      <c r="FCK338" s="309"/>
      <c r="FCM338" s="497"/>
      <c r="FCN338" s="540"/>
      <c r="FCO338" s="497"/>
      <c r="FCP338" s="497"/>
      <c r="FCR338" s="309"/>
      <c r="FCS338" s="309"/>
      <c r="FCU338" s="497"/>
      <c r="FCV338" s="540"/>
      <c r="FCW338" s="497"/>
      <c r="FCX338" s="497"/>
      <c r="FCZ338" s="309"/>
      <c r="FDA338" s="309"/>
      <c r="FDC338" s="497"/>
      <c r="FDD338" s="540"/>
      <c r="FDE338" s="497"/>
      <c r="FDF338" s="497"/>
      <c r="FDH338" s="309"/>
      <c r="FDI338" s="309"/>
      <c r="FDK338" s="497"/>
      <c r="FDL338" s="540"/>
      <c r="FDM338" s="497"/>
      <c r="FDN338" s="497"/>
      <c r="FDP338" s="309"/>
      <c r="FDQ338" s="309"/>
      <c r="FDS338" s="497"/>
      <c r="FDT338" s="540"/>
      <c r="FDU338" s="497"/>
      <c r="FDV338" s="497"/>
      <c r="FDX338" s="309"/>
      <c r="FDY338" s="309"/>
      <c r="FEA338" s="497"/>
      <c r="FEB338" s="540"/>
      <c r="FEC338" s="497"/>
      <c r="FED338" s="497"/>
      <c r="FEF338" s="309"/>
      <c r="FEG338" s="309"/>
      <c r="FEI338" s="497"/>
      <c r="FEJ338" s="540"/>
      <c r="FEK338" s="497"/>
      <c r="FEL338" s="497"/>
      <c r="FEN338" s="309"/>
      <c r="FEO338" s="309"/>
      <c r="FEQ338" s="497"/>
      <c r="FER338" s="540"/>
      <c r="FES338" s="497"/>
      <c r="FET338" s="497"/>
      <c r="FEV338" s="309"/>
      <c r="FEW338" s="309"/>
      <c r="FEY338" s="497"/>
      <c r="FEZ338" s="540"/>
      <c r="FFA338" s="497"/>
      <c r="FFB338" s="497"/>
      <c r="FFD338" s="309"/>
      <c r="FFE338" s="309"/>
      <c r="FFG338" s="497"/>
      <c r="FFH338" s="540"/>
      <c r="FFI338" s="497"/>
      <c r="FFJ338" s="497"/>
      <c r="FFL338" s="309"/>
      <c r="FFM338" s="309"/>
      <c r="FFO338" s="497"/>
      <c r="FFP338" s="540"/>
      <c r="FFQ338" s="497"/>
      <c r="FFR338" s="497"/>
      <c r="FFT338" s="309"/>
      <c r="FFU338" s="309"/>
      <c r="FFW338" s="497"/>
      <c r="FFX338" s="540"/>
      <c r="FFY338" s="497"/>
      <c r="FFZ338" s="497"/>
      <c r="FGB338" s="309"/>
      <c r="FGC338" s="309"/>
      <c r="FGE338" s="497"/>
      <c r="FGF338" s="540"/>
      <c r="FGG338" s="497"/>
      <c r="FGH338" s="497"/>
      <c r="FGJ338" s="309"/>
      <c r="FGK338" s="309"/>
      <c r="FGM338" s="497"/>
      <c r="FGN338" s="540"/>
      <c r="FGO338" s="497"/>
      <c r="FGP338" s="497"/>
      <c r="FGR338" s="309"/>
      <c r="FGS338" s="309"/>
      <c r="FGU338" s="497"/>
      <c r="FGV338" s="540"/>
      <c r="FGW338" s="497"/>
      <c r="FGX338" s="497"/>
      <c r="FGZ338" s="309"/>
      <c r="FHA338" s="309"/>
      <c r="FHC338" s="497"/>
      <c r="FHD338" s="540"/>
      <c r="FHE338" s="497"/>
      <c r="FHF338" s="497"/>
      <c r="FHH338" s="309"/>
      <c r="FHI338" s="309"/>
      <c r="FHK338" s="497"/>
      <c r="FHL338" s="540"/>
      <c r="FHM338" s="497"/>
      <c r="FHN338" s="497"/>
      <c r="FHP338" s="309"/>
      <c r="FHQ338" s="309"/>
      <c r="FHS338" s="497"/>
      <c r="FHT338" s="540"/>
      <c r="FHU338" s="497"/>
      <c r="FHV338" s="497"/>
      <c r="FHX338" s="309"/>
      <c r="FHY338" s="309"/>
      <c r="FIA338" s="497"/>
      <c r="FIB338" s="540"/>
      <c r="FIC338" s="497"/>
      <c r="FID338" s="497"/>
      <c r="FIF338" s="309"/>
      <c r="FIG338" s="309"/>
      <c r="FII338" s="497"/>
      <c r="FIJ338" s="540"/>
      <c r="FIK338" s="497"/>
      <c r="FIL338" s="497"/>
      <c r="FIN338" s="309"/>
      <c r="FIO338" s="309"/>
      <c r="FIQ338" s="497"/>
      <c r="FIR338" s="540"/>
      <c r="FIS338" s="497"/>
      <c r="FIT338" s="497"/>
      <c r="FIV338" s="309"/>
      <c r="FIW338" s="309"/>
      <c r="FIY338" s="497"/>
      <c r="FIZ338" s="540"/>
      <c r="FJA338" s="497"/>
      <c r="FJB338" s="497"/>
      <c r="FJD338" s="309"/>
      <c r="FJE338" s="309"/>
      <c r="FJG338" s="497"/>
      <c r="FJH338" s="540"/>
      <c r="FJI338" s="497"/>
      <c r="FJJ338" s="497"/>
      <c r="FJL338" s="309"/>
      <c r="FJM338" s="309"/>
      <c r="FJO338" s="497"/>
      <c r="FJP338" s="540"/>
      <c r="FJQ338" s="497"/>
      <c r="FJR338" s="497"/>
      <c r="FJT338" s="309"/>
      <c r="FJU338" s="309"/>
      <c r="FJW338" s="497"/>
      <c r="FJX338" s="540"/>
      <c r="FJY338" s="497"/>
      <c r="FJZ338" s="497"/>
      <c r="FKB338" s="309"/>
      <c r="FKC338" s="309"/>
      <c r="FKE338" s="497"/>
      <c r="FKF338" s="540"/>
      <c r="FKG338" s="497"/>
      <c r="FKH338" s="497"/>
      <c r="FKJ338" s="309"/>
      <c r="FKK338" s="309"/>
      <c r="FKM338" s="497"/>
      <c r="FKN338" s="540"/>
      <c r="FKO338" s="497"/>
      <c r="FKP338" s="497"/>
      <c r="FKR338" s="309"/>
      <c r="FKS338" s="309"/>
      <c r="FKU338" s="497"/>
      <c r="FKV338" s="540"/>
      <c r="FKW338" s="497"/>
      <c r="FKX338" s="497"/>
      <c r="FKZ338" s="309"/>
      <c r="FLA338" s="309"/>
      <c r="FLC338" s="497"/>
      <c r="FLD338" s="540"/>
      <c r="FLE338" s="497"/>
      <c r="FLF338" s="497"/>
      <c r="FLH338" s="309"/>
      <c r="FLI338" s="309"/>
      <c r="FLK338" s="497"/>
      <c r="FLL338" s="540"/>
      <c r="FLM338" s="497"/>
      <c r="FLN338" s="497"/>
      <c r="FLP338" s="309"/>
      <c r="FLQ338" s="309"/>
      <c r="FLS338" s="497"/>
      <c r="FLT338" s="540"/>
      <c r="FLU338" s="497"/>
      <c r="FLV338" s="497"/>
      <c r="FLX338" s="309"/>
      <c r="FLY338" s="309"/>
      <c r="FMA338" s="497"/>
      <c r="FMB338" s="540"/>
      <c r="FMC338" s="497"/>
      <c r="FMD338" s="497"/>
      <c r="FMF338" s="309"/>
      <c r="FMG338" s="309"/>
      <c r="FMI338" s="497"/>
      <c r="FMJ338" s="540"/>
      <c r="FMK338" s="497"/>
      <c r="FML338" s="497"/>
      <c r="FMN338" s="309"/>
      <c r="FMO338" s="309"/>
      <c r="FMQ338" s="497"/>
      <c r="FMR338" s="540"/>
      <c r="FMS338" s="497"/>
      <c r="FMT338" s="497"/>
      <c r="FMV338" s="309"/>
      <c r="FMW338" s="309"/>
      <c r="FMY338" s="497"/>
      <c r="FMZ338" s="540"/>
      <c r="FNA338" s="497"/>
      <c r="FNB338" s="497"/>
      <c r="FND338" s="309"/>
      <c r="FNE338" s="309"/>
      <c r="FNG338" s="497"/>
      <c r="FNH338" s="540"/>
      <c r="FNI338" s="497"/>
      <c r="FNJ338" s="497"/>
      <c r="FNL338" s="309"/>
      <c r="FNM338" s="309"/>
      <c r="FNO338" s="497"/>
      <c r="FNP338" s="540"/>
      <c r="FNQ338" s="497"/>
      <c r="FNR338" s="497"/>
      <c r="FNT338" s="309"/>
      <c r="FNU338" s="309"/>
      <c r="FNW338" s="497"/>
      <c r="FNX338" s="540"/>
      <c r="FNY338" s="497"/>
      <c r="FNZ338" s="497"/>
      <c r="FOB338" s="309"/>
      <c r="FOC338" s="309"/>
      <c r="FOE338" s="497"/>
      <c r="FOF338" s="540"/>
      <c r="FOG338" s="497"/>
      <c r="FOH338" s="497"/>
      <c r="FOJ338" s="309"/>
      <c r="FOK338" s="309"/>
      <c r="FOM338" s="497"/>
      <c r="FON338" s="540"/>
      <c r="FOO338" s="497"/>
      <c r="FOP338" s="497"/>
      <c r="FOR338" s="309"/>
      <c r="FOS338" s="309"/>
      <c r="FOU338" s="497"/>
      <c r="FOV338" s="540"/>
      <c r="FOW338" s="497"/>
      <c r="FOX338" s="497"/>
      <c r="FOZ338" s="309"/>
      <c r="FPA338" s="309"/>
      <c r="FPC338" s="497"/>
      <c r="FPD338" s="540"/>
      <c r="FPE338" s="497"/>
      <c r="FPF338" s="497"/>
      <c r="FPH338" s="309"/>
      <c r="FPI338" s="309"/>
      <c r="FPK338" s="497"/>
      <c r="FPL338" s="540"/>
      <c r="FPM338" s="497"/>
      <c r="FPN338" s="497"/>
      <c r="FPP338" s="309"/>
      <c r="FPQ338" s="309"/>
      <c r="FPS338" s="497"/>
      <c r="FPT338" s="540"/>
      <c r="FPU338" s="497"/>
      <c r="FPV338" s="497"/>
      <c r="FPX338" s="309"/>
      <c r="FPY338" s="309"/>
      <c r="FQA338" s="497"/>
      <c r="FQB338" s="540"/>
      <c r="FQC338" s="497"/>
      <c r="FQD338" s="497"/>
      <c r="FQF338" s="309"/>
      <c r="FQG338" s="309"/>
      <c r="FQI338" s="497"/>
      <c r="FQJ338" s="540"/>
      <c r="FQK338" s="497"/>
      <c r="FQL338" s="497"/>
      <c r="FQN338" s="309"/>
      <c r="FQO338" s="309"/>
      <c r="FQQ338" s="497"/>
      <c r="FQR338" s="540"/>
      <c r="FQS338" s="497"/>
      <c r="FQT338" s="497"/>
      <c r="FQV338" s="309"/>
      <c r="FQW338" s="309"/>
      <c r="FQY338" s="497"/>
      <c r="FQZ338" s="540"/>
      <c r="FRA338" s="497"/>
      <c r="FRB338" s="497"/>
      <c r="FRD338" s="309"/>
      <c r="FRE338" s="309"/>
      <c r="FRG338" s="497"/>
      <c r="FRH338" s="540"/>
      <c r="FRI338" s="497"/>
      <c r="FRJ338" s="497"/>
      <c r="FRL338" s="309"/>
      <c r="FRM338" s="309"/>
      <c r="FRO338" s="497"/>
      <c r="FRP338" s="540"/>
      <c r="FRQ338" s="497"/>
      <c r="FRR338" s="497"/>
      <c r="FRT338" s="309"/>
      <c r="FRU338" s="309"/>
      <c r="FRW338" s="497"/>
      <c r="FRX338" s="540"/>
      <c r="FRY338" s="497"/>
      <c r="FRZ338" s="497"/>
      <c r="FSB338" s="309"/>
      <c r="FSC338" s="309"/>
      <c r="FSE338" s="497"/>
      <c r="FSF338" s="540"/>
      <c r="FSG338" s="497"/>
      <c r="FSH338" s="497"/>
      <c r="FSJ338" s="309"/>
      <c r="FSK338" s="309"/>
      <c r="FSM338" s="497"/>
      <c r="FSN338" s="540"/>
      <c r="FSO338" s="497"/>
      <c r="FSP338" s="497"/>
      <c r="FSR338" s="309"/>
      <c r="FSS338" s="309"/>
      <c r="FSU338" s="497"/>
      <c r="FSV338" s="540"/>
      <c r="FSW338" s="497"/>
      <c r="FSX338" s="497"/>
      <c r="FSZ338" s="309"/>
      <c r="FTA338" s="309"/>
      <c r="FTC338" s="497"/>
      <c r="FTD338" s="540"/>
      <c r="FTE338" s="497"/>
      <c r="FTF338" s="497"/>
      <c r="FTH338" s="309"/>
      <c r="FTI338" s="309"/>
      <c r="FTK338" s="497"/>
      <c r="FTL338" s="540"/>
      <c r="FTM338" s="497"/>
      <c r="FTN338" s="497"/>
      <c r="FTP338" s="309"/>
      <c r="FTQ338" s="309"/>
      <c r="FTS338" s="497"/>
      <c r="FTT338" s="540"/>
      <c r="FTU338" s="497"/>
      <c r="FTV338" s="497"/>
      <c r="FTX338" s="309"/>
      <c r="FTY338" s="309"/>
      <c r="FUA338" s="497"/>
      <c r="FUB338" s="540"/>
      <c r="FUC338" s="497"/>
      <c r="FUD338" s="497"/>
      <c r="FUF338" s="309"/>
      <c r="FUG338" s="309"/>
      <c r="FUI338" s="497"/>
      <c r="FUJ338" s="540"/>
      <c r="FUK338" s="497"/>
      <c r="FUL338" s="497"/>
      <c r="FUN338" s="309"/>
      <c r="FUO338" s="309"/>
      <c r="FUQ338" s="497"/>
      <c r="FUR338" s="540"/>
      <c r="FUS338" s="497"/>
      <c r="FUT338" s="497"/>
      <c r="FUV338" s="309"/>
      <c r="FUW338" s="309"/>
      <c r="FUY338" s="497"/>
      <c r="FUZ338" s="540"/>
      <c r="FVA338" s="497"/>
      <c r="FVB338" s="497"/>
      <c r="FVD338" s="309"/>
      <c r="FVE338" s="309"/>
      <c r="FVG338" s="497"/>
      <c r="FVH338" s="540"/>
      <c r="FVI338" s="497"/>
      <c r="FVJ338" s="497"/>
      <c r="FVL338" s="309"/>
      <c r="FVM338" s="309"/>
      <c r="FVO338" s="497"/>
      <c r="FVP338" s="540"/>
      <c r="FVQ338" s="497"/>
      <c r="FVR338" s="497"/>
      <c r="FVT338" s="309"/>
      <c r="FVU338" s="309"/>
      <c r="FVW338" s="497"/>
      <c r="FVX338" s="540"/>
      <c r="FVY338" s="497"/>
      <c r="FVZ338" s="497"/>
      <c r="FWB338" s="309"/>
      <c r="FWC338" s="309"/>
      <c r="FWE338" s="497"/>
      <c r="FWF338" s="540"/>
      <c r="FWG338" s="497"/>
      <c r="FWH338" s="497"/>
      <c r="FWJ338" s="309"/>
      <c r="FWK338" s="309"/>
      <c r="FWM338" s="497"/>
      <c r="FWN338" s="540"/>
      <c r="FWO338" s="497"/>
      <c r="FWP338" s="497"/>
      <c r="FWR338" s="309"/>
      <c r="FWS338" s="309"/>
      <c r="FWU338" s="497"/>
      <c r="FWV338" s="540"/>
      <c r="FWW338" s="497"/>
      <c r="FWX338" s="497"/>
      <c r="FWZ338" s="309"/>
      <c r="FXA338" s="309"/>
      <c r="FXC338" s="497"/>
      <c r="FXD338" s="540"/>
      <c r="FXE338" s="497"/>
      <c r="FXF338" s="497"/>
      <c r="FXH338" s="309"/>
      <c r="FXI338" s="309"/>
      <c r="FXK338" s="497"/>
      <c r="FXL338" s="540"/>
      <c r="FXM338" s="497"/>
      <c r="FXN338" s="497"/>
      <c r="FXP338" s="309"/>
      <c r="FXQ338" s="309"/>
      <c r="FXS338" s="497"/>
      <c r="FXT338" s="540"/>
      <c r="FXU338" s="497"/>
      <c r="FXV338" s="497"/>
      <c r="FXX338" s="309"/>
      <c r="FXY338" s="309"/>
      <c r="FYA338" s="497"/>
      <c r="FYB338" s="540"/>
      <c r="FYC338" s="497"/>
      <c r="FYD338" s="497"/>
      <c r="FYF338" s="309"/>
      <c r="FYG338" s="309"/>
      <c r="FYI338" s="497"/>
      <c r="FYJ338" s="540"/>
      <c r="FYK338" s="497"/>
      <c r="FYL338" s="497"/>
      <c r="FYN338" s="309"/>
      <c r="FYO338" s="309"/>
      <c r="FYQ338" s="497"/>
      <c r="FYR338" s="540"/>
      <c r="FYS338" s="497"/>
      <c r="FYT338" s="497"/>
      <c r="FYV338" s="309"/>
      <c r="FYW338" s="309"/>
      <c r="FYY338" s="497"/>
      <c r="FYZ338" s="540"/>
      <c r="FZA338" s="497"/>
      <c r="FZB338" s="497"/>
      <c r="FZD338" s="309"/>
      <c r="FZE338" s="309"/>
      <c r="FZG338" s="497"/>
      <c r="FZH338" s="540"/>
      <c r="FZI338" s="497"/>
      <c r="FZJ338" s="497"/>
      <c r="FZL338" s="309"/>
      <c r="FZM338" s="309"/>
      <c r="FZO338" s="497"/>
      <c r="FZP338" s="540"/>
      <c r="FZQ338" s="497"/>
      <c r="FZR338" s="497"/>
      <c r="FZT338" s="309"/>
      <c r="FZU338" s="309"/>
      <c r="FZW338" s="497"/>
      <c r="FZX338" s="540"/>
      <c r="FZY338" s="497"/>
      <c r="FZZ338" s="497"/>
      <c r="GAB338" s="309"/>
      <c r="GAC338" s="309"/>
      <c r="GAE338" s="497"/>
      <c r="GAF338" s="540"/>
      <c r="GAG338" s="497"/>
      <c r="GAH338" s="497"/>
      <c r="GAJ338" s="309"/>
      <c r="GAK338" s="309"/>
      <c r="GAM338" s="497"/>
      <c r="GAN338" s="540"/>
      <c r="GAO338" s="497"/>
      <c r="GAP338" s="497"/>
      <c r="GAR338" s="309"/>
      <c r="GAS338" s="309"/>
      <c r="GAU338" s="497"/>
      <c r="GAV338" s="540"/>
      <c r="GAW338" s="497"/>
      <c r="GAX338" s="497"/>
      <c r="GAZ338" s="309"/>
      <c r="GBA338" s="309"/>
      <c r="GBC338" s="497"/>
      <c r="GBD338" s="540"/>
      <c r="GBE338" s="497"/>
      <c r="GBF338" s="497"/>
      <c r="GBH338" s="309"/>
      <c r="GBI338" s="309"/>
      <c r="GBK338" s="497"/>
      <c r="GBL338" s="540"/>
      <c r="GBM338" s="497"/>
      <c r="GBN338" s="497"/>
      <c r="GBP338" s="309"/>
      <c r="GBQ338" s="309"/>
      <c r="GBS338" s="497"/>
      <c r="GBT338" s="540"/>
      <c r="GBU338" s="497"/>
      <c r="GBV338" s="497"/>
      <c r="GBX338" s="309"/>
      <c r="GBY338" s="309"/>
      <c r="GCA338" s="497"/>
      <c r="GCB338" s="540"/>
      <c r="GCC338" s="497"/>
      <c r="GCD338" s="497"/>
      <c r="GCF338" s="309"/>
      <c r="GCG338" s="309"/>
      <c r="GCI338" s="497"/>
      <c r="GCJ338" s="540"/>
      <c r="GCK338" s="497"/>
      <c r="GCL338" s="497"/>
      <c r="GCN338" s="309"/>
      <c r="GCO338" s="309"/>
      <c r="GCQ338" s="497"/>
      <c r="GCR338" s="540"/>
      <c r="GCS338" s="497"/>
      <c r="GCT338" s="497"/>
      <c r="GCV338" s="309"/>
      <c r="GCW338" s="309"/>
      <c r="GCY338" s="497"/>
      <c r="GCZ338" s="540"/>
      <c r="GDA338" s="497"/>
      <c r="GDB338" s="497"/>
      <c r="GDD338" s="309"/>
      <c r="GDE338" s="309"/>
      <c r="GDG338" s="497"/>
      <c r="GDH338" s="540"/>
      <c r="GDI338" s="497"/>
      <c r="GDJ338" s="497"/>
      <c r="GDL338" s="309"/>
      <c r="GDM338" s="309"/>
      <c r="GDO338" s="497"/>
      <c r="GDP338" s="540"/>
      <c r="GDQ338" s="497"/>
      <c r="GDR338" s="497"/>
      <c r="GDT338" s="309"/>
      <c r="GDU338" s="309"/>
      <c r="GDW338" s="497"/>
      <c r="GDX338" s="540"/>
      <c r="GDY338" s="497"/>
      <c r="GDZ338" s="497"/>
      <c r="GEB338" s="309"/>
      <c r="GEC338" s="309"/>
      <c r="GEE338" s="497"/>
      <c r="GEF338" s="540"/>
      <c r="GEG338" s="497"/>
      <c r="GEH338" s="497"/>
      <c r="GEJ338" s="309"/>
      <c r="GEK338" s="309"/>
      <c r="GEM338" s="497"/>
      <c r="GEN338" s="540"/>
      <c r="GEO338" s="497"/>
      <c r="GEP338" s="497"/>
      <c r="GER338" s="309"/>
      <c r="GES338" s="309"/>
      <c r="GEU338" s="497"/>
      <c r="GEV338" s="540"/>
      <c r="GEW338" s="497"/>
      <c r="GEX338" s="497"/>
      <c r="GEZ338" s="309"/>
      <c r="GFA338" s="309"/>
      <c r="GFC338" s="497"/>
      <c r="GFD338" s="540"/>
      <c r="GFE338" s="497"/>
      <c r="GFF338" s="497"/>
      <c r="GFH338" s="309"/>
      <c r="GFI338" s="309"/>
      <c r="GFK338" s="497"/>
      <c r="GFL338" s="540"/>
      <c r="GFM338" s="497"/>
      <c r="GFN338" s="497"/>
      <c r="GFP338" s="309"/>
      <c r="GFQ338" s="309"/>
      <c r="GFS338" s="497"/>
      <c r="GFT338" s="540"/>
      <c r="GFU338" s="497"/>
      <c r="GFV338" s="497"/>
      <c r="GFX338" s="309"/>
      <c r="GFY338" s="309"/>
      <c r="GGA338" s="497"/>
      <c r="GGB338" s="540"/>
      <c r="GGC338" s="497"/>
      <c r="GGD338" s="497"/>
      <c r="GGF338" s="309"/>
      <c r="GGG338" s="309"/>
      <c r="GGI338" s="497"/>
      <c r="GGJ338" s="540"/>
      <c r="GGK338" s="497"/>
      <c r="GGL338" s="497"/>
      <c r="GGN338" s="309"/>
      <c r="GGO338" s="309"/>
      <c r="GGQ338" s="497"/>
      <c r="GGR338" s="540"/>
      <c r="GGS338" s="497"/>
      <c r="GGT338" s="497"/>
      <c r="GGV338" s="309"/>
      <c r="GGW338" s="309"/>
      <c r="GGY338" s="497"/>
      <c r="GGZ338" s="540"/>
      <c r="GHA338" s="497"/>
      <c r="GHB338" s="497"/>
      <c r="GHD338" s="309"/>
      <c r="GHE338" s="309"/>
      <c r="GHG338" s="497"/>
      <c r="GHH338" s="540"/>
      <c r="GHI338" s="497"/>
      <c r="GHJ338" s="497"/>
      <c r="GHL338" s="309"/>
      <c r="GHM338" s="309"/>
      <c r="GHO338" s="497"/>
      <c r="GHP338" s="540"/>
      <c r="GHQ338" s="497"/>
      <c r="GHR338" s="497"/>
      <c r="GHT338" s="309"/>
      <c r="GHU338" s="309"/>
      <c r="GHW338" s="497"/>
      <c r="GHX338" s="540"/>
      <c r="GHY338" s="497"/>
      <c r="GHZ338" s="497"/>
      <c r="GIB338" s="309"/>
      <c r="GIC338" s="309"/>
      <c r="GIE338" s="497"/>
      <c r="GIF338" s="540"/>
      <c r="GIG338" s="497"/>
      <c r="GIH338" s="497"/>
      <c r="GIJ338" s="309"/>
      <c r="GIK338" s="309"/>
      <c r="GIM338" s="497"/>
      <c r="GIN338" s="540"/>
      <c r="GIO338" s="497"/>
      <c r="GIP338" s="497"/>
      <c r="GIR338" s="309"/>
      <c r="GIS338" s="309"/>
      <c r="GIU338" s="497"/>
      <c r="GIV338" s="540"/>
      <c r="GIW338" s="497"/>
      <c r="GIX338" s="497"/>
      <c r="GIZ338" s="309"/>
      <c r="GJA338" s="309"/>
      <c r="GJC338" s="497"/>
      <c r="GJD338" s="540"/>
      <c r="GJE338" s="497"/>
      <c r="GJF338" s="497"/>
      <c r="GJH338" s="309"/>
      <c r="GJI338" s="309"/>
      <c r="GJK338" s="497"/>
      <c r="GJL338" s="540"/>
      <c r="GJM338" s="497"/>
      <c r="GJN338" s="497"/>
      <c r="GJP338" s="309"/>
      <c r="GJQ338" s="309"/>
      <c r="GJS338" s="497"/>
      <c r="GJT338" s="540"/>
      <c r="GJU338" s="497"/>
      <c r="GJV338" s="497"/>
      <c r="GJX338" s="309"/>
      <c r="GJY338" s="309"/>
      <c r="GKA338" s="497"/>
      <c r="GKB338" s="540"/>
      <c r="GKC338" s="497"/>
      <c r="GKD338" s="497"/>
      <c r="GKF338" s="309"/>
      <c r="GKG338" s="309"/>
      <c r="GKI338" s="497"/>
      <c r="GKJ338" s="540"/>
      <c r="GKK338" s="497"/>
      <c r="GKL338" s="497"/>
      <c r="GKN338" s="309"/>
      <c r="GKO338" s="309"/>
      <c r="GKQ338" s="497"/>
      <c r="GKR338" s="540"/>
      <c r="GKS338" s="497"/>
      <c r="GKT338" s="497"/>
      <c r="GKV338" s="309"/>
      <c r="GKW338" s="309"/>
      <c r="GKY338" s="497"/>
      <c r="GKZ338" s="540"/>
      <c r="GLA338" s="497"/>
      <c r="GLB338" s="497"/>
      <c r="GLD338" s="309"/>
      <c r="GLE338" s="309"/>
      <c r="GLG338" s="497"/>
      <c r="GLH338" s="540"/>
      <c r="GLI338" s="497"/>
      <c r="GLJ338" s="497"/>
      <c r="GLL338" s="309"/>
      <c r="GLM338" s="309"/>
      <c r="GLO338" s="497"/>
      <c r="GLP338" s="540"/>
      <c r="GLQ338" s="497"/>
      <c r="GLR338" s="497"/>
      <c r="GLT338" s="309"/>
      <c r="GLU338" s="309"/>
      <c r="GLW338" s="497"/>
      <c r="GLX338" s="540"/>
      <c r="GLY338" s="497"/>
      <c r="GLZ338" s="497"/>
      <c r="GMB338" s="309"/>
      <c r="GMC338" s="309"/>
      <c r="GME338" s="497"/>
      <c r="GMF338" s="540"/>
      <c r="GMG338" s="497"/>
      <c r="GMH338" s="497"/>
      <c r="GMJ338" s="309"/>
      <c r="GMK338" s="309"/>
      <c r="GMM338" s="497"/>
      <c r="GMN338" s="540"/>
      <c r="GMO338" s="497"/>
      <c r="GMP338" s="497"/>
      <c r="GMR338" s="309"/>
      <c r="GMS338" s="309"/>
      <c r="GMU338" s="497"/>
      <c r="GMV338" s="540"/>
      <c r="GMW338" s="497"/>
      <c r="GMX338" s="497"/>
      <c r="GMZ338" s="309"/>
      <c r="GNA338" s="309"/>
      <c r="GNC338" s="497"/>
      <c r="GND338" s="540"/>
      <c r="GNE338" s="497"/>
      <c r="GNF338" s="497"/>
      <c r="GNH338" s="309"/>
      <c r="GNI338" s="309"/>
      <c r="GNK338" s="497"/>
      <c r="GNL338" s="540"/>
      <c r="GNM338" s="497"/>
      <c r="GNN338" s="497"/>
      <c r="GNP338" s="309"/>
      <c r="GNQ338" s="309"/>
      <c r="GNS338" s="497"/>
      <c r="GNT338" s="540"/>
      <c r="GNU338" s="497"/>
      <c r="GNV338" s="497"/>
      <c r="GNX338" s="309"/>
      <c r="GNY338" s="309"/>
      <c r="GOA338" s="497"/>
      <c r="GOB338" s="540"/>
      <c r="GOC338" s="497"/>
      <c r="GOD338" s="497"/>
      <c r="GOF338" s="309"/>
      <c r="GOG338" s="309"/>
      <c r="GOI338" s="497"/>
      <c r="GOJ338" s="540"/>
      <c r="GOK338" s="497"/>
      <c r="GOL338" s="497"/>
      <c r="GON338" s="309"/>
      <c r="GOO338" s="309"/>
      <c r="GOQ338" s="497"/>
      <c r="GOR338" s="540"/>
      <c r="GOS338" s="497"/>
      <c r="GOT338" s="497"/>
      <c r="GOV338" s="309"/>
      <c r="GOW338" s="309"/>
      <c r="GOY338" s="497"/>
      <c r="GOZ338" s="540"/>
      <c r="GPA338" s="497"/>
      <c r="GPB338" s="497"/>
      <c r="GPD338" s="309"/>
      <c r="GPE338" s="309"/>
      <c r="GPG338" s="497"/>
      <c r="GPH338" s="540"/>
      <c r="GPI338" s="497"/>
      <c r="GPJ338" s="497"/>
      <c r="GPL338" s="309"/>
      <c r="GPM338" s="309"/>
      <c r="GPO338" s="497"/>
      <c r="GPP338" s="540"/>
      <c r="GPQ338" s="497"/>
      <c r="GPR338" s="497"/>
      <c r="GPT338" s="309"/>
      <c r="GPU338" s="309"/>
      <c r="GPW338" s="497"/>
      <c r="GPX338" s="540"/>
      <c r="GPY338" s="497"/>
      <c r="GPZ338" s="497"/>
      <c r="GQB338" s="309"/>
      <c r="GQC338" s="309"/>
      <c r="GQE338" s="497"/>
      <c r="GQF338" s="540"/>
      <c r="GQG338" s="497"/>
      <c r="GQH338" s="497"/>
      <c r="GQJ338" s="309"/>
      <c r="GQK338" s="309"/>
      <c r="GQM338" s="497"/>
      <c r="GQN338" s="540"/>
      <c r="GQO338" s="497"/>
      <c r="GQP338" s="497"/>
      <c r="GQR338" s="309"/>
      <c r="GQS338" s="309"/>
      <c r="GQU338" s="497"/>
      <c r="GQV338" s="540"/>
      <c r="GQW338" s="497"/>
      <c r="GQX338" s="497"/>
      <c r="GQZ338" s="309"/>
      <c r="GRA338" s="309"/>
      <c r="GRC338" s="497"/>
      <c r="GRD338" s="540"/>
      <c r="GRE338" s="497"/>
      <c r="GRF338" s="497"/>
      <c r="GRH338" s="309"/>
      <c r="GRI338" s="309"/>
      <c r="GRK338" s="497"/>
      <c r="GRL338" s="540"/>
      <c r="GRM338" s="497"/>
      <c r="GRN338" s="497"/>
      <c r="GRP338" s="309"/>
      <c r="GRQ338" s="309"/>
      <c r="GRS338" s="497"/>
      <c r="GRT338" s="540"/>
      <c r="GRU338" s="497"/>
      <c r="GRV338" s="497"/>
      <c r="GRX338" s="309"/>
      <c r="GRY338" s="309"/>
      <c r="GSA338" s="497"/>
      <c r="GSB338" s="540"/>
      <c r="GSC338" s="497"/>
      <c r="GSD338" s="497"/>
      <c r="GSF338" s="309"/>
      <c r="GSG338" s="309"/>
      <c r="GSI338" s="497"/>
      <c r="GSJ338" s="540"/>
      <c r="GSK338" s="497"/>
      <c r="GSL338" s="497"/>
      <c r="GSN338" s="309"/>
      <c r="GSO338" s="309"/>
      <c r="GSQ338" s="497"/>
      <c r="GSR338" s="540"/>
      <c r="GSS338" s="497"/>
      <c r="GST338" s="497"/>
      <c r="GSV338" s="309"/>
      <c r="GSW338" s="309"/>
      <c r="GSY338" s="497"/>
      <c r="GSZ338" s="540"/>
      <c r="GTA338" s="497"/>
      <c r="GTB338" s="497"/>
      <c r="GTD338" s="309"/>
      <c r="GTE338" s="309"/>
      <c r="GTG338" s="497"/>
      <c r="GTH338" s="540"/>
      <c r="GTI338" s="497"/>
      <c r="GTJ338" s="497"/>
      <c r="GTL338" s="309"/>
      <c r="GTM338" s="309"/>
      <c r="GTO338" s="497"/>
      <c r="GTP338" s="540"/>
      <c r="GTQ338" s="497"/>
      <c r="GTR338" s="497"/>
      <c r="GTT338" s="309"/>
      <c r="GTU338" s="309"/>
      <c r="GTW338" s="497"/>
      <c r="GTX338" s="540"/>
      <c r="GTY338" s="497"/>
      <c r="GTZ338" s="497"/>
      <c r="GUB338" s="309"/>
      <c r="GUC338" s="309"/>
      <c r="GUE338" s="497"/>
      <c r="GUF338" s="540"/>
      <c r="GUG338" s="497"/>
      <c r="GUH338" s="497"/>
      <c r="GUJ338" s="309"/>
      <c r="GUK338" s="309"/>
      <c r="GUM338" s="497"/>
      <c r="GUN338" s="540"/>
      <c r="GUO338" s="497"/>
      <c r="GUP338" s="497"/>
      <c r="GUR338" s="309"/>
      <c r="GUS338" s="309"/>
      <c r="GUU338" s="497"/>
      <c r="GUV338" s="540"/>
      <c r="GUW338" s="497"/>
      <c r="GUX338" s="497"/>
      <c r="GUZ338" s="309"/>
      <c r="GVA338" s="309"/>
      <c r="GVC338" s="497"/>
      <c r="GVD338" s="540"/>
      <c r="GVE338" s="497"/>
      <c r="GVF338" s="497"/>
      <c r="GVH338" s="309"/>
      <c r="GVI338" s="309"/>
      <c r="GVK338" s="497"/>
      <c r="GVL338" s="540"/>
      <c r="GVM338" s="497"/>
      <c r="GVN338" s="497"/>
      <c r="GVP338" s="309"/>
      <c r="GVQ338" s="309"/>
      <c r="GVS338" s="497"/>
      <c r="GVT338" s="540"/>
      <c r="GVU338" s="497"/>
      <c r="GVV338" s="497"/>
      <c r="GVX338" s="309"/>
      <c r="GVY338" s="309"/>
      <c r="GWA338" s="497"/>
      <c r="GWB338" s="540"/>
      <c r="GWC338" s="497"/>
      <c r="GWD338" s="497"/>
      <c r="GWF338" s="309"/>
      <c r="GWG338" s="309"/>
      <c r="GWI338" s="497"/>
      <c r="GWJ338" s="540"/>
      <c r="GWK338" s="497"/>
      <c r="GWL338" s="497"/>
      <c r="GWN338" s="309"/>
      <c r="GWO338" s="309"/>
      <c r="GWQ338" s="497"/>
      <c r="GWR338" s="540"/>
      <c r="GWS338" s="497"/>
      <c r="GWT338" s="497"/>
      <c r="GWV338" s="309"/>
      <c r="GWW338" s="309"/>
      <c r="GWY338" s="497"/>
      <c r="GWZ338" s="540"/>
      <c r="GXA338" s="497"/>
      <c r="GXB338" s="497"/>
      <c r="GXD338" s="309"/>
      <c r="GXE338" s="309"/>
      <c r="GXG338" s="497"/>
      <c r="GXH338" s="540"/>
      <c r="GXI338" s="497"/>
      <c r="GXJ338" s="497"/>
      <c r="GXL338" s="309"/>
      <c r="GXM338" s="309"/>
      <c r="GXO338" s="497"/>
      <c r="GXP338" s="540"/>
      <c r="GXQ338" s="497"/>
      <c r="GXR338" s="497"/>
      <c r="GXT338" s="309"/>
      <c r="GXU338" s="309"/>
      <c r="GXW338" s="497"/>
      <c r="GXX338" s="540"/>
      <c r="GXY338" s="497"/>
      <c r="GXZ338" s="497"/>
      <c r="GYB338" s="309"/>
      <c r="GYC338" s="309"/>
      <c r="GYE338" s="497"/>
      <c r="GYF338" s="540"/>
      <c r="GYG338" s="497"/>
      <c r="GYH338" s="497"/>
      <c r="GYJ338" s="309"/>
      <c r="GYK338" s="309"/>
      <c r="GYM338" s="497"/>
      <c r="GYN338" s="540"/>
      <c r="GYO338" s="497"/>
      <c r="GYP338" s="497"/>
      <c r="GYR338" s="309"/>
      <c r="GYS338" s="309"/>
      <c r="GYU338" s="497"/>
      <c r="GYV338" s="540"/>
      <c r="GYW338" s="497"/>
      <c r="GYX338" s="497"/>
      <c r="GYZ338" s="309"/>
      <c r="GZA338" s="309"/>
      <c r="GZC338" s="497"/>
      <c r="GZD338" s="540"/>
      <c r="GZE338" s="497"/>
      <c r="GZF338" s="497"/>
      <c r="GZH338" s="309"/>
      <c r="GZI338" s="309"/>
      <c r="GZK338" s="497"/>
      <c r="GZL338" s="540"/>
      <c r="GZM338" s="497"/>
      <c r="GZN338" s="497"/>
      <c r="GZP338" s="309"/>
      <c r="GZQ338" s="309"/>
      <c r="GZS338" s="497"/>
      <c r="GZT338" s="540"/>
      <c r="GZU338" s="497"/>
      <c r="GZV338" s="497"/>
      <c r="GZX338" s="309"/>
      <c r="GZY338" s="309"/>
      <c r="HAA338" s="497"/>
      <c r="HAB338" s="540"/>
      <c r="HAC338" s="497"/>
      <c r="HAD338" s="497"/>
      <c r="HAF338" s="309"/>
      <c r="HAG338" s="309"/>
      <c r="HAI338" s="497"/>
      <c r="HAJ338" s="540"/>
      <c r="HAK338" s="497"/>
      <c r="HAL338" s="497"/>
      <c r="HAN338" s="309"/>
      <c r="HAO338" s="309"/>
      <c r="HAQ338" s="497"/>
      <c r="HAR338" s="540"/>
      <c r="HAS338" s="497"/>
      <c r="HAT338" s="497"/>
      <c r="HAV338" s="309"/>
      <c r="HAW338" s="309"/>
      <c r="HAY338" s="497"/>
      <c r="HAZ338" s="540"/>
      <c r="HBA338" s="497"/>
      <c r="HBB338" s="497"/>
      <c r="HBD338" s="309"/>
      <c r="HBE338" s="309"/>
      <c r="HBG338" s="497"/>
      <c r="HBH338" s="540"/>
      <c r="HBI338" s="497"/>
      <c r="HBJ338" s="497"/>
      <c r="HBL338" s="309"/>
      <c r="HBM338" s="309"/>
      <c r="HBO338" s="497"/>
      <c r="HBP338" s="540"/>
      <c r="HBQ338" s="497"/>
      <c r="HBR338" s="497"/>
      <c r="HBT338" s="309"/>
      <c r="HBU338" s="309"/>
      <c r="HBW338" s="497"/>
      <c r="HBX338" s="540"/>
      <c r="HBY338" s="497"/>
      <c r="HBZ338" s="497"/>
      <c r="HCB338" s="309"/>
      <c r="HCC338" s="309"/>
      <c r="HCE338" s="497"/>
      <c r="HCF338" s="540"/>
      <c r="HCG338" s="497"/>
      <c r="HCH338" s="497"/>
      <c r="HCJ338" s="309"/>
      <c r="HCK338" s="309"/>
      <c r="HCM338" s="497"/>
      <c r="HCN338" s="540"/>
      <c r="HCO338" s="497"/>
      <c r="HCP338" s="497"/>
      <c r="HCR338" s="309"/>
      <c r="HCS338" s="309"/>
      <c r="HCU338" s="497"/>
      <c r="HCV338" s="540"/>
      <c r="HCW338" s="497"/>
      <c r="HCX338" s="497"/>
      <c r="HCZ338" s="309"/>
      <c r="HDA338" s="309"/>
      <c r="HDC338" s="497"/>
      <c r="HDD338" s="540"/>
      <c r="HDE338" s="497"/>
      <c r="HDF338" s="497"/>
      <c r="HDH338" s="309"/>
      <c r="HDI338" s="309"/>
      <c r="HDK338" s="497"/>
      <c r="HDL338" s="540"/>
      <c r="HDM338" s="497"/>
      <c r="HDN338" s="497"/>
      <c r="HDP338" s="309"/>
      <c r="HDQ338" s="309"/>
      <c r="HDS338" s="497"/>
      <c r="HDT338" s="540"/>
      <c r="HDU338" s="497"/>
      <c r="HDV338" s="497"/>
      <c r="HDX338" s="309"/>
      <c r="HDY338" s="309"/>
      <c r="HEA338" s="497"/>
      <c r="HEB338" s="540"/>
      <c r="HEC338" s="497"/>
      <c r="HED338" s="497"/>
      <c r="HEF338" s="309"/>
      <c r="HEG338" s="309"/>
      <c r="HEI338" s="497"/>
      <c r="HEJ338" s="540"/>
      <c r="HEK338" s="497"/>
      <c r="HEL338" s="497"/>
      <c r="HEN338" s="309"/>
      <c r="HEO338" s="309"/>
      <c r="HEQ338" s="497"/>
      <c r="HER338" s="540"/>
      <c r="HES338" s="497"/>
      <c r="HET338" s="497"/>
      <c r="HEV338" s="309"/>
      <c r="HEW338" s="309"/>
      <c r="HEY338" s="497"/>
      <c r="HEZ338" s="540"/>
      <c r="HFA338" s="497"/>
      <c r="HFB338" s="497"/>
      <c r="HFD338" s="309"/>
      <c r="HFE338" s="309"/>
      <c r="HFG338" s="497"/>
      <c r="HFH338" s="540"/>
      <c r="HFI338" s="497"/>
      <c r="HFJ338" s="497"/>
      <c r="HFL338" s="309"/>
      <c r="HFM338" s="309"/>
      <c r="HFO338" s="497"/>
      <c r="HFP338" s="540"/>
      <c r="HFQ338" s="497"/>
      <c r="HFR338" s="497"/>
      <c r="HFT338" s="309"/>
      <c r="HFU338" s="309"/>
      <c r="HFW338" s="497"/>
      <c r="HFX338" s="540"/>
      <c r="HFY338" s="497"/>
      <c r="HFZ338" s="497"/>
      <c r="HGB338" s="309"/>
      <c r="HGC338" s="309"/>
      <c r="HGE338" s="497"/>
      <c r="HGF338" s="540"/>
      <c r="HGG338" s="497"/>
      <c r="HGH338" s="497"/>
      <c r="HGJ338" s="309"/>
      <c r="HGK338" s="309"/>
      <c r="HGM338" s="497"/>
      <c r="HGN338" s="540"/>
      <c r="HGO338" s="497"/>
      <c r="HGP338" s="497"/>
      <c r="HGR338" s="309"/>
      <c r="HGS338" s="309"/>
      <c r="HGU338" s="497"/>
      <c r="HGV338" s="540"/>
      <c r="HGW338" s="497"/>
      <c r="HGX338" s="497"/>
      <c r="HGZ338" s="309"/>
      <c r="HHA338" s="309"/>
      <c r="HHC338" s="497"/>
      <c r="HHD338" s="540"/>
      <c r="HHE338" s="497"/>
      <c r="HHF338" s="497"/>
      <c r="HHH338" s="309"/>
      <c r="HHI338" s="309"/>
      <c r="HHK338" s="497"/>
      <c r="HHL338" s="540"/>
      <c r="HHM338" s="497"/>
      <c r="HHN338" s="497"/>
      <c r="HHP338" s="309"/>
      <c r="HHQ338" s="309"/>
      <c r="HHS338" s="497"/>
      <c r="HHT338" s="540"/>
      <c r="HHU338" s="497"/>
      <c r="HHV338" s="497"/>
      <c r="HHX338" s="309"/>
      <c r="HHY338" s="309"/>
      <c r="HIA338" s="497"/>
      <c r="HIB338" s="540"/>
      <c r="HIC338" s="497"/>
      <c r="HID338" s="497"/>
      <c r="HIF338" s="309"/>
      <c r="HIG338" s="309"/>
      <c r="HII338" s="497"/>
      <c r="HIJ338" s="540"/>
      <c r="HIK338" s="497"/>
      <c r="HIL338" s="497"/>
      <c r="HIN338" s="309"/>
      <c r="HIO338" s="309"/>
      <c r="HIQ338" s="497"/>
      <c r="HIR338" s="540"/>
      <c r="HIS338" s="497"/>
      <c r="HIT338" s="497"/>
      <c r="HIV338" s="309"/>
      <c r="HIW338" s="309"/>
      <c r="HIY338" s="497"/>
      <c r="HIZ338" s="540"/>
      <c r="HJA338" s="497"/>
      <c r="HJB338" s="497"/>
      <c r="HJD338" s="309"/>
      <c r="HJE338" s="309"/>
      <c r="HJG338" s="497"/>
      <c r="HJH338" s="540"/>
      <c r="HJI338" s="497"/>
      <c r="HJJ338" s="497"/>
      <c r="HJL338" s="309"/>
      <c r="HJM338" s="309"/>
      <c r="HJO338" s="497"/>
      <c r="HJP338" s="540"/>
      <c r="HJQ338" s="497"/>
      <c r="HJR338" s="497"/>
      <c r="HJT338" s="309"/>
      <c r="HJU338" s="309"/>
      <c r="HJW338" s="497"/>
      <c r="HJX338" s="540"/>
      <c r="HJY338" s="497"/>
      <c r="HJZ338" s="497"/>
      <c r="HKB338" s="309"/>
      <c r="HKC338" s="309"/>
      <c r="HKE338" s="497"/>
      <c r="HKF338" s="540"/>
      <c r="HKG338" s="497"/>
      <c r="HKH338" s="497"/>
      <c r="HKJ338" s="309"/>
      <c r="HKK338" s="309"/>
      <c r="HKM338" s="497"/>
      <c r="HKN338" s="540"/>
      <c r="HKO338" s="497"/>
      <c r="HKP338" s="497"/>
      <c r="HKR338" s="309"/>
      <c r="HKS338" s="309"/>
      <c r="HKU338" s="497"/>
      <c r="HKV338" s="540"/>
      <c r="HKW338" s="497"/>
      <c r="HKX338" s="497"/>
      <c r="HKZ338" s="309"/>
      <c r="HLA338" s="309"/>
      <c r="HLC338" s="497"/>
      <c r="HLD338" s="540"/>
      <c r="HLE338" s="497"/>
      <c r="HLF338" s="497"/>
      <c r="HLH338" s="309"/>
      <c r="HLI338" s="309"/>
      <c r="HLK338" s="497"/>
      <c r="HLL338" s="540"/>
      <c r="HLM338" s="497"/>
      <c r="HLN338" s="497"/>
      <c r="HLP338" s="309"/>
      <c r="HLQ338" s="309"/>
      <c r="HLS338" s="497"/>
      <c r="HLT338" s="540"/>
      <c r="HLU338" s="497"/>
      <c r="HLV338" s="497"/>
      <c r="HLX338" s="309"/>
      <c r="HLY338" s="309"/>
      <c r="HMA338" s="497"/>
      <c r="HMB338" s="540"/>
      <c r="HMC338" s="497"/>
      <c r="HMD338" s="497"/>
      <c r="HMF338" s="309"/>
      <c r="HMG338" s="309"/>
      <c r="HMI338" s="497"/>
      <c r="HMJ338" s="540"/>
      <c r="HMK338" s="497"/>
      <c r="HML338" s="497"/>
      <c r="HMN338" s="309"/>
      <c r="HMO338" s="309"/>
      <c r="HMQ338" s="497"/>
      <c r="HMR338" s="540"/>
      <c r="HMS338" s="497"/>
      <c r="HMT338" s="497"/>
      <c r="HMV338" s="309"/>
      <c r="HMW338" s="309"/>
      <c r="HMY338" s="497"/>
      <c r="HMZ338" s="540"/>
      <c r="HNA338" s="497"/>
      <c r="HNB338" s="497"/>
      <c r="HND338" s="309"/>
      <c r="HNE338" s="309"/>
      <c r="HNG338" s="497"/>
      <c r="HNH338" s="540"/>
      <c r="HNI338" s="497"/>
      <c r="HNJ338" s="497"/>
      <c r="HNL338" s="309"/>
      <c r="HNM338" s="309"/>
      <c r="HNO338" s="497"/>
      <c r="HNP338" s="540"/>
      <c r="HNQ338" s="497"/>
      <c r="HNR338" s="497"/>
      <c r="HNT338" s="309"/>
      <c r="HNU338" s="309"/>
      <c r="HNW338" s="497"/>
      <c r="HNX338" s="540"/>
      <c r="HNY338" s="497"/>
      <c r="HNZ338" s="497"/>
      <c r="HOB338" s="309"/>
      <c r="HOC338" s="309"/>
      <c r="HOE338" s="497"/>
      <c r="HOF338" s="540"/>
      <c r="HOG338" s="497"/>
      <c r="HOH338" s="497"/>
      <c r="HOJ338" s="309"/>
      <c r="HOK338" s="309"/>
      <c r="HOM338" s="497"/>
      <c r="HON338" s="540"/>
      <c r="HOO338" s="497"/>
      <c r="HOP338" s="497"/>
      <c r="HOR338" s="309"/>
      <c r="HOS338" s="309"/>
      <c r="HOU338" s="497"/>
      <c r="HOV338" s="540"/>
      <c r="HOW338" s="497"/>
      <c r="HOX338" s="497"/>
      <c r="HOZ338" s="309"/>
      <c r="HPA338" s="309"/>
      <c r="HPC338" s="497"/>
      <c r="HPD338" s="540"/>
      <c r="HPE338" s="497"/>
      <c r="HPF338" s="497"/>
      <c r="HPH338" s="309"/>
      <c r="HPI338" s="309"/>
      <c r="HPK338" s="497"/>
      <c r="HPL338" s="540"/>
      <c r="HPM338" s="497"/>
      <c r="HPN338" s="497"/>
      <c r="HPP338" s="309"/>
      <c r="HPQ338" s="309"/>
      <c r="HPS338" s="497"/>
      <c r="HPT338" s="540"/>
      <c r="HPU338" s="497"/>
      <c r="HPV338" s="497"/>
      <c r="HPX338" s="309"/>
      <c r="HPY338" s="309"/>
      <c r="HQA338" s="497"/>
      <c r="HQB338" s="540"/>
      <c r="HQC338" s="497"/>
      <c r="HQD338" s="497"/>
      <c r="HQF338" s="309"/>
      <c r="HQG338" s="309"/>
      <c r="HQI338" s="497"/>
      <c r="HQJ338" s="540"/>
      <c r="HQK338" s="497"/>
      <c r="HQL338" s="497"/>
      <c r="HQN338" s="309"/>
      <c r="HQO338" s="309"/>
      <c r="HQQ338" s="497"/>
      <c r="HQR338" s="540"/>
      <c r="HQS338" s="497"/>
      <c r="HQT338" s="497"/>
      <c r="HQV338" s="309"/>
      <c r="HQW338" s="309"/>
      <c r="HQY338" s="497"/>
      <c r="HQZ338" s="540"/>
      <c r="HRA338" s="497"/>
      <c r="HRB338" s="497"/>
      <c r="HRD338" s="309"/>
      <c r="HRE338" s="309"/>
      <c r="HRG338" s="497"/>
      <c r="HRH338" s="540"/>
      <c r="HRI338" s="497"/>
      <c r="HRJ338" s="497"/>
      <c r="HRL338" s="309"/>
      <c r="HRM338" s="309"/>
      <c r="HRO338" s="497"/>
      <c r="HRP338" s="540"/>
      <c r="HRQ338" s="497"/>
      <c r="HRR338" s="497"/>
      <c r="HRT338" s="309"/>
      <c r="HRU338" s="309"/>
      <c r="HRW338" s="497"/>
      <c r="HRX338" s="540"/>
      <c r="HRY338" s="497"/>
      <c r="HRZ338" s="497"/>
      <c r="HSB338" s="309"/>
      <c r="HSC338" s="309"/>
      <c r="HSE338" s="497"/>
      <c r="HSF338" s="540"/>
      <c r="HSG338" s="497"/>
      <c r="HSH338" s="497"/>
      <c r="HSJ338" s="309"/>
      <c r="HSK338" s="309"/>
      <c r="HSM338" s="497"/>
      <c r="HSN338" s="540"/>
      <c r="HSO338" s="497"/>
      <c r="HSP338" s="497"/>
      <c r="HSR338" s="309"/>
      <c r="HSS338" s="309"/>
      <c r="HSU338" s="497"/>
      <c r="HSV338" s="540"/>
      <c r="HSW338" s="497"/>
      <c r="HSX338" s="497"/>
      <c r="HSZ338" s="309"/>
      <c r="HTA338" s="309"/>
      <c r="HTC338" s="497"/>
      <c r="HTD338" s="540"/>
      <c r="HTE338" s="497"/>
      <c r="HTF338" s="497"/>
      <c r="HTH338" s="309"/>
      <c r="HTI338" s="309"/>
      <c r="HTK338" s="497"/>
      <c r="HTL338" s="540"/>
      <c r="HTM338" s="497"/>
      <c r="HTN338" s="497"/>
      <c r="HTP338" s="309"/>
      <c r="HTQ338" s="309"/>
      <c r="HTS338" s="497"/>
      <c r="HTT338" s="540"/>
      <c r="HTU338" s="497"/>
      <c r="HTV338" s="497"/>
      <c r="HTX338" s="309"/>
      <c r="HTY338" s="309"/>
      <c r="HUA338" s="497"/>
      <c r="HUB338" s="540"/>
      <c r="HUC338" s="497"/>
      <c r="HUD338" s="497"/>
      <c r="HUF338" s="309"/>
      <c r="HUG338" s="309"/>
      <c r="HUI338" s="497"/>
      <c r="HUJ338" s="540"/>
      <c r="HUK338" s="497"/>
      <c r="HUL338" s="497"/>
      <c r="HUN338" s="309"/>
      <c r="HUO338" s="309"/>
      <c r="HUQ338" s="497"/>
      <c r="HUR338" s="540"/>
      <c r="HUS338" s="497"/>
      <c r="HUT338" s="497"/>
      <c r="HUV338" s="309"/>
      <c r="HUW338" s="309"/>
      <c r="HUY338" s="497"/>
      <c r="HUZ338" s="540"/>
      <c r="HVA338" s="497"/>
      <c r="HVB338" s="497"/>
      <c r="HVD338" s="309"/>
      <c r="HVE338" s="309"/>
      <c r="HVG338" s="497"/>
      <c r="HVH338" s="540"/>
      <c r="HVI338" s="497"/>
      <c r="HVJ338" s="497"/>
      <c r="HVL338" s="309"/>
      <c r="HVM338" s="309"/>
      <c r="HVO338" s="497"/>
      <c r="HVP338" s="540"/>
      <c r="HVQ338" s="497"/>
      <c r="HVR338" s="497"/>
      <c r="HVT338" s="309"/>
      <c r="HVU338" s="309"/>
      <c r="HVW338" s="497"/>
      <c r="HVX338" s="540"/>
      <c r="HVY338" s="497"/>
      <c r="HVZ338" s="497"/>
      <c r="HWB338" s="309"/>
      <c r="HWC338" s="309"/>
      <c r="HWE338" s="497"/>
      <c r="HWF338" s="540"/>
      <c r="HWG338" s="497"/>
      <c r="HWH338" s="497"/>
      <c r="HWJ338" s="309"/>
      <c r="HWK338" s="309"/>
      <c r="HWM338" s="497"/>
      <c r="HWN338" s="540"/>
      <c r="HWO338" s="497"/>
      <c r="HWP338" s="497"/>
      <c r="HWR338" s="309"/>
      <c r="HWS338" s="309"/>
      <c r="HWU338" s="497"/>
      <c r="HWV338" s="540"/>
      <c r="HWW338" s="497"/>
      <c r="HWX338" s="497"/>
      <c r="HWZ338" s="309"/>
      <c r="HXA338" s="309"/>
      <c r="HXC338" s="497"/>
      <c r="HXD338" s="540"/>
      <c r="HXE338" s="497"/>
      <c r="HXF338" s="497"/>
      <c r="HXH338" s="309"/>
      <c r="HXI338" s="309"/>
      <c r="HXK338" s="497"/>
      <c r="HXL338" s="540"/>
      <c r="HXM338" s="497"/>
      <c r="HXN338" s="497"/>
      <c r="HXP338" s="309"/>
      <c r="HXQ338" s="309"/>
      <c r="HXS338" s="497"/>
      <c r="HXT338" s="540"/>
      <c r="HXU338" s="497"/>
      <c r="HXV338" s="497"/>
      <c r="HXX338" s="309"/>
      <c r="HXY338" s="309"/>
      <c r="HYA338" s="497"/>
      <c r="HYB338" s="540"/>
      <c r="HYC338" s="497"/>
      <c r="HYD338" s="497"/>
      <c r="HYF338" s="309"/>
      <c r="HYG338" s="309"/>
      <c r="HYI338" s="497"/>
      <c r="HYJ338" s="540"/>
      <c r="HYK338" s="497"/>
      <c r="HYL338" s="497"/>
      <c r="HYN338" s="309"/>
      <c r="HYO338" s="309"/>
      <c r="HYQ338" s="497"/>
      <c r="HYR338" s="540"/>
      <c r="HYS338" s="497"/>
      <c r="HYT338" s="497"/>
      <c r="HYV338" s="309"/>
      <c r="HYW338" s="309"/>
      <c r="HYY338" s="497"/>
      <c r="HYZ338" s="540"/>
      <c r="HZA338" s="497"/>
      <c r="HZB338" s="497"/>
      <c r="HZD338" s="309"/>
      <c r="HZE338" s="309"/>
      <c r="HZG338" s="497"/>
      <c r="HZH338" s="540"/>
      <c r="HZI338" s="497"/>
      <c r="HZJ338" s="497"/>
      <c r="HZL338" s="309"/>
      <c r="HZM338" s="309"/>
      <c r="HZO338" s="497"/>
      <c r="HZP338" s="540"/>
      <c r="HZQ338" s="497"/>
      <c r="HZR338" s="497"/>
      <c r="HZT338" s="309"/>
      <c r="HZU338" s="309"/>
      <c r="HZW338" s="497"/>
      <c r="HZX338" s="540"/>
      <c r="HZY338" s="497"/>
      <c r="HZZ338" s="497"/>
      <c r="IAB338" s="309"/>
      <c r="IAC338" s="309"/>
      <c r="IAE338" s="497"/>
      <c r="IAF338" s="540"/>
      <c r="IAG338" s="497"/>
      <c r="IAH338" s="497"/>
      <c r="IAJ338" s="309"/>
      <c r="IAK338" s="309"/>
      <c r="IAM338" s="497"/>
      <c r="IAN338" s="540"/>
      <c r="IAO338" s="497"/>
      <c r="IAP338" s="497"/>
      <c r="IAR338" s="309"/>
      <c r="IAS338" s="309"/>
      <c r="IAU338" s="497"/>
      <c r="IAV338" s="540"/>
      <c r="IAW338" s="497"/>
      <c r="IAX338" s="497"/>
      <c r="IAZ338" s="309"/>
      <c r="IBA338" s="309"/>
      <c r="IBC338" s="497"/>
      <c r="IBD338" s="540"/>
      <c r="IBE338" s="497"/>
      <c r="IBF338" s="497"/>
      <c r="IBH338" s="309"/>
      <c r="IBI338" s="309"/>
      <c r="IBK338" s="497"/>
      <c r="IBL338" s="540"/>
      <c r="IBM338" s="497"/>
      <c r="IBN338" s="497"/>
      <c r="IBP338" s="309"/>
      <c r="IBQ338" s="309"/>
      <c r="IBS338" s="497"/>
      <c r="IBT338" s="540"/>
      <c r="IBU338" s="497"/>
      <c r="IBV338" s="497"/>
      <c r="IBX338" s="309"/>
      <c r="IBY338" s="309"/>
      <c r="ICA338" s="497"/>
      <c r="ICB338" s="540"/>
      <c r="ICC338" s="497"/>
      <c r="ICD338" s="497"/>
      <c r="ICF338" s="309"/>
      <c r="ICG338" s="309"/>
      <c r="ICI338" s="497"/>
      <c r="ICJ338" s="540"/>
      <c r="ICK338" s="497"/>
      <c r="ICL338" s="497"/>
      <c r="ICN338" s="309"/>
      <c r="ICO338" s="309"/>
      <c r="ICQ338" s="497"/>
      <c r="ICR338" s="540"/>
      <c r="ICS338" s="497"/>
      <c r="ICT338" s="497"/>
      <c r="ICV338" s="309"/>
      <c r="ICW338" s="309"/>
      <c r="ICY338" s="497"/>
      <c r="ICZ338" s="540"/>
      <c r="IDA338" s="497"/>
      <c r="IDB338" s="497"/>
      <c r="IDD338" s="309"/>
      <c r="IDE338" s="309"/>
      <c r="IDG338" s="497"/>
      <c r="IDH338" s="540"/>
      <c r="IDI338" s="497"/>
      <c r="IDJ338" s="497"/>
      <c r="IDL338" s="309"/>
      <c r="IDM338" s="309"/>
      <c r="IDO338" s="497"/>
      <c r="IDP338" s="540"/>
      <c r="IDQ338" s="497"/>
      <c r="IDR338" s="497"/>
      <c r="IDT338" s="309"/>
      <c r="IDU338" s="309"/>
      <c r="IDW338" s="497"/>
      <c r="IDX338" s="540"/>
      <c r="IDY338" s="497"/>
      <c r="IDZ338" s="497"/>
      <c r="IEB338" s="309"/>
      <c r="IEC338" s="309"/>
      <c r="IEE338" s="497"/>
      <c r="IEF338" s="540"/>
      <c r="IEG338" s="497"/>
      <c r="IEH338" s="497"/>
      <c r="IEJ338" s="309"/>
      <c r="IEK338" s="309"/>
      <c r="IEM338" s="497"/>
      <c r="IEN338" s="540"/>
      <c r="IEO338" s="497"/>
      <c r="IEP338" s="497"/>
      <c r="IER338" s="309"/>
      <c r="IES338" s="309"/>
      <c r="IEU338" s="497"/>
      <c r="IEV338" s="540"/>
      <c r="IEW338" s="497"/>
      <c r="IEX338" s="497"/>
      <c r="IEZ338" s="309"/>
      <c r="IFA338" s="309"/>
      <c r="IFC338" s="497"/>
      <c r="IFD338" s="540"/>
      <c r="IFE338" s="497"/>
      <c r="IFF338" s="497"/>
      <c r="IFH338" s="309"/>
      <c r="IFI338" s="309"/>
      <c r="IFK338" s="497"/>
      <c r="IFL338" s="540"/>
      <c r="IFM338" s="497"/>
      <c r="IFN338" s="497"/>
      <c r="IFP338" s="309"/>
      <c r="IFQ338" s="309"/>
      <c r="IFS338" s="497"/>
      <c r="IFT338" s="540"/>
      <c r="IFU338" s="497"/>
      <c r="IFV338" s="497"/>
      <c r="IFX338" s="309"/>
      <c r="IFY338" s="309"/>
      <c r="IGA338" s="497"/>
      <c r="IGB338" s="540"/>
      <c r="IGC338" s="497"/>
      <c r="IGD338" s="497"/>
      <c r="IGF338" s="309"/>
      <c r="IGG338" s="309"/>
      <c r="IGI338" s="497"/>
      <c r="IGJ338" s="540"/>
      <c r="IGK338" s="497"/>
      <c r="IGL338" s="497"/>
      <c r="IGN338" s="309"/>
      <c r="IGO338" s="309"/>
      <c r="IGQ338" s="497"/>
      <c r="IGR338" s="540"/>
      <c r="IGS338" s="497"/>
      <c r="IGT338" s="497"/>
      <c r="IGV338" s="309"/>
      <c r="IGW338" s="309"/>
      <c r="IGY338" s="497"/>
      <c r="IGZ338" s="540"/>
      <c r="IHA338" s="497"/>
      <c r="IHB338" s="497"/>
      <c r="IHD338" s="309"/>
      <c r="IHE338" s="309"/>
      <c r="IHG338" s="497"/>
      <c r="IHH338" s="540"/>
      <c r="IHI338" s="497"/>
      <c r="IHJ338" s="497"/>
      <c r="IHL338" s="309"/>
      <c r="IHM338" s="309"/>
      <c r="IHO338" s="497"/>
      <c r="IHP338" s="540"/>
      <c r="IHQ338" s="497"/>
      <c r="IHR338" s="497"/>
      <c r="IHT338" s="309"/>
      <c r="IHU338" s="309"/>
      <c r="IHW338" s="497"/>
      <c r="IHX338" s="540"/>
      <c r="IHY338" s="497"/>
      <c r="IHZ338" s="497"/>
      <c r="IIB338" s="309"/>
      <c r="IIC338" s="309"/>
      <c r="IIE338" s="497"/>
      <c r="IIF338" s="540"/>
      <c r="IIG338" s="497"/>
      <c r="IIH338" s="497"/>
      <c r="IIJ338" s="309"/>
      <c r="IIK338" s="309"/>
      <c r="IIM338" s="497"/>
      <c r="IIN338" s="540"/>
      <c r="IIO338" s="497"/>
      <c r="IIP338" s="497"/>
      <c r="IIR338" s="309"/>
      <c r="IIS338" s="309"/>
      <c r="IIU338" s="497"/>
      <c r="IIV338" s="540"/>
      <c r="IIW338" s="497"/>
      <c r="IIX338" s="497"/>
      <c r="IIZ338" s="309"/>
      <c r="IJA338" s="309"/>
      <c r="IJC338" s="497"/>
      <c r="IJD338" s="540"/>
      <c r="IJE338" s="497"/>
      <c r="IJF338" s="497"/>
      <c r="IJH338" s="309"/>
      <c r="IJI338" s="309"/>
      <c r="IJK338" s="497"/>
      <c r="IJL338" s="540"/>
      <c r="IJM338" s="497"/>
      <c r="IJN338" s="497"/>
      <c r="IJP338" s="309"/>
      <c r="IJQ338" s="309"/>
      <c r="IJS338" s="497"/>
      <c r="IJT338" s="540"/>
      <c r="IJU338" s="497"/>
      <c r="IJV338" s="497"/>
      <c r="IJX338" s="309"/>
      <c r="IJY338" s="309"/>
      <c r="IKA338" s="497"/>
      <c r="IKB338" s="540"/>
      <c r="IKC338" s="497"/>
      <c r="IKD338" s="497"/>
      <c r="IKF338" s="309"/>
      <c r="IKG338" s="309"/>
      <c r="IKI338" s="497"/>
      <c r="IKJ338" s="540"/>
      <c r="IKK338" s="497"/>
      <c r="IKL338" s="497"/>
      <c r="IKN338" s="309"/>
      <c r="IKO338" s="309"/>
      <c r="IKQ338" s="497"/>
      <c r="IKR338" s="540"/>
      <c r="IKS338" s="497"/>
      <c r="IKT338" s="497"/>
      <c r="IKV338" s="309"/>
      <c r="IKW338" s="309"/>
      <c r="IKY338" s="497"/>
      <c r="IKZ338" s="540"/>
      <c r="ILA338" s="497"/>
      <c r="ILB338" s="497"/>
      <c r="ILD338" s="309"/>
      <c r="ILE338" s="309"/>
      <c r="ILG338" s="497"/>
      <c r="ILH338" s="540"/>
      <c r="ILI338" s="497"/>
      <c r="ILJ338" s="497"/>
      <c r="ILL338" s="309"/>
      <c r="ILM338" s="309"/>
      <c r="ILO338" s="497"/>
      <c r="ILP338" s="540"/>
      <c r="ILQ338" s="497"/>
      <c r="ILR338" s="497"/>
      <c r="ILT338" s="309"/>
      <c r="ILU338" s="309"/>
      <c r="ILW338" s="497"/>
      <c r="ILX338" s="540"/>
      <c r="ILY338" s="497"/>
      <c r="ILZ338" s="497"/>
      <c r="IMB338" s="309"/>
      <c r="IMC338" s="309"/>
      <c r="IME338" s="497"/>
      <c r="IMF338" s="540"/>
      <c r="IMG338" s="497"/>
      <c r="IMH338" s="497"/>
      <c r="IMJ338" s="309"/>
      <c r="IMK338" s="309"/>
      <c r="IMM338" s="497"/>
      <c r="IMN338" s="540"/>
      <c r="IMO338" s="497"/>
      <c r="IMP338" s="497"/>
      <c r="IMR338" s="309"/>
      <c r="IMS338" s="309"/>
      <c r="IMU338" s="497"/>
      <c r="IMV338" s="540"/>
      <c r="IMW338" s="497"/>
      <c r="IMX338" s="497"/>
      <c r="IMZ338" s="309"/>
      <c r="INA338" s="309"/>
      <c r="INC338" s="497"/>
      <c r="IND338" s="540"/>
      <c r="INE338" s="497"/>
      <c r="INF338" s="497"/>
      <c r="INH338" s="309"/>
      <c r="INI338" s="309"/>
      <c r="INK338" s="497"/>
      <c r="INL338" s="540"/>
      <c r="INM338" s="497"/>
      <c r="INN338" s="497"/>
      <c r="INP338" s="309"/>
      <c r="INQ338" s="309"/>
      <c r="INS338" s="497"/>
      <c r="INT338" s="540"/>
      <c r="INU338" s="497"/>
      <c r="INV338" s="497"/>
      <c r="INX338" s="309"/>
      <c r="INY338" s="309"/>
      <c r="IOA338" s="497"/>
      <c r="IOB338" s="540"/>
      <c r="IOC338" s="497"/>
      <c r="IOD338" s="497"/>
      <c r="IOF338" s="309"/>
      <c r="IOG338" s="309"/>
      <c r="IOI338" s="497"/>
      <c r="IOJ338" s="540"/>
      <c r="IOK338" s="497"/>
      <c r="IOL338" s="497"/>
      <c r="ION338" s="309"/>
      <c r="IOO338" s="309"/>
      <c r="IOQ338" s="497"/>
      <c r="IOR338" s="540"/>
      <c r="IOS338" s="497"/>
      <c r="IOT338" s="497"/>
      <c r="IOV338" s="309"/>
      <c r="IOW338" s="309"/>
      <c r="IOY338" s="497"/>
      <c r="IOZ338" s="540"/>
      <c r="IPA338" s="497"/>
      <c r="IPB338" s="497"/>
      <c r="IPD338" s="309"/>
      <c r="IPE338" s="309"/>
      <c r="IPG338" s="497"/>
      <c r="IPH338" s="540"/>
      <c r="IPI338" s="497"/>
      <c r="IPJ338" s="497"/>
      <c r="IPL338" s="309"/>
      <c r="IPM338" s="309"/>
      <c r="IPO338" s="497"/>
      <c r="IPP338" s="540"/>
      <c r="IPQ338" s="497"/>
      <c r="IPR338" s="497"/>
      <c r="IPT338" s="309"/>
      <c r="IPU338" s="309"/>
      <c r="IPW338" s="497"/>
      <c r="IPX338" s="540"/>
      <c r="IPY338" s="497"/>
      <c r="IPZ338" s="497"/>
      <c r="IQB338" s="309"/>
      <c r="IQC338" s="309"/>
      <c r="IQE338" s="497"/>
      <c r="IQF338" s="540"/>
      <c r="IQG338" s="497"/>
      <c r="IQH338" s="497"/>
      <c r="IQJ338" s="309"/>
      <c r="IQK338" s="309"/>
      <c r="IQM338" s="497"/>
      <c r="IQN338" s="540"/>
      <c r="IQO338" s="497"/>
      <c r="IQP338" s="497"/>
      <c r="IQR338" s="309"/>
      <c r="IQS338" s="309"/>
      <c r="IQU338" s="497"/>
      <c r="IQV338" s="540"/>
      <c r="IQW338" s="497"/>
      <c r="IQX338" s="497"/>
      <c r="IQZ338" s="309"/>
      <c r="IRA338" s="309"/>
      <c r="IRC338" s="497"/>
      <c r="IRD338" s="540"/>
      <c r="IRE338" s="497"/>
      <c r="IRF338" s="497"/>
      <c r="IRH338" s="309"/>
      <c r="IRI338" s="309"/>
      <c r="IRK338" s="497"/>
      <c r="IRL338" s="540"/>
      <c r="IRM338" s="497"/>
      <c r="IRN338" s="497"/>
      <c r="IRP338" s="309"/>
      <c r="IRQ338" s="309"/>
      <c r="IRS338" s="497"/>
      <c r="IRT338" s="540"/>
      <c r="IRU338" s="497"/>
      <c r="IRV338" s="497"/>
      <c r="IRX338" s="309"/>
      <c r="IRY338" s="309"/>
      <c r="ISA338" s="497"/>
      <c r="ISB338" s="540"/>
      <c r="ISC338" s="497"/>
      <c r="ISD338" s="497"/>
      <c r="ISF338" s="309"/>
      <c r="ISG338" s="309"/>
      <c r="ISI338" s="497"/>
      <c r="ISJ338" s="540"/>
      <c r="ISK338" s="497"/>
      <c r="ISL338" s="497"/>
      <c r="ISN338" s="309"/>
      <c r="ISO338" s="309"/>
      <c r="ISQ338" s="497"/>
      <c r="ISR338" s="540"/>
      <c r="ISS338" s="497"/>
      <c r="IST338" s="497"/>
      <c r="ISV338" s="309"/>
      <c r="ISW338" s="309"/>
      <c r="ISY338" s="497"/>
      <c r="ISZ338" s="540"/>
      <c r="ITA338" s="497"/>
      <c r="ITB338" s="497"/>
      <c r="ITD338" s="309"/>
      <c r="ITE338" s="309"/>
      <c r="ITG338" s="497"/>
      <c r="ITH338" s="540"/>
      <c r="ITI338" s="497"/>
      <c r="ITJ338" s="497"/>
      <c r="ITL338" s="309"/>
      <c r="ITM338" s="309"/>
      <c r="ITO338" s="497"/>
      <c r="ITP338" s="540"/>
      <c r="ITQ338" s="497"/>
      <c r="ITR338" s="497"/>
      <c r="ITT338" s="309"/>
      <c r="ITU338" s="309"/>
      <c r="ITW338" s="497"/>
      <c r="ITX338" s="540"/>
      <c r="ITY338" s="497"/>
      <c r="ITZ338" s="497"/>
      <c r="IUB338" s="309"/>
      <c r="IUC338" s="309"/>
      <c r="IUE338" s="497"/>
      <c r="IUF338" s="540"/>
      <c r="IUG338" s="497"/>
      <c r="IUH338" s="497"/>
      <c r="IUJ338" s="309"/>
      <c r="IUK338" s="309"/>
      <c r="IUM338" s="497"/>
      <c r="IUN338" s="540"/>
      <c r="IUO338" s="497"/>
      <c r="IUP338" s="497"/>
      <c r="IUR338" s="309"/>
      <c r="IUS338" s="309"/>
      <c r="IUU338" s="497"/>
      <c r="IUV338" s="540"/>
      <c r="IUW338" s="497"/>
      <c r="IUX338" s="497"/>
      <c r="IUZ338" s="309"/>
      <c r="IVA338" s="309"/>
      <c r="IVC338" s="497"/>
      <c r="IVD338" s="540"/>
      <c r="IVE338" s="497"/>
      <c r="IVF338" s="497"/>
      <c r="IVH338" s="309"/>
      <c r="IVI338" s="309"/>
      <c r="IVK338" s="497"/>
      <c r="IVL338" s="540"/>
      <c r="IVM338" s="497"/>
      <c r="IVN338" s="497"/>
      <c r="IVP338" s="309"/>
      <c r="IVQ338" s="309"/>
      <c r="IVS338" s="497"/>
      <c r="IVT338" s="540"/>
      <c r="IVU338" s="497"/>
      <c r="IVV338" s="497"/>
      <c r="IVX338" s="309"/>
      <c r="IVY338" s="309"/>
      <c r="IWA338" s="497"/>
      <c r="IWB338" s="540"/>
      <c r="IWC338" s="497"/>
      <c r="IWD338" s="497"/>
      <c r="IWF338" s="309"/>
      <c r="IWG338" s="309"/>
      <c r="IWI338" s="497"/>
      <c r="IWJ338" s="540"/>
      <c r="IWK338" s="497"/>
      <c r="IWL338" s="497"/>
      <c r="IWN338" s="309"/>
      <c r="IWO338" s="309"/>
      <c r="IWQ338" s="497"/>
      <c r="IWR338" s="540"/>
      <c r="IWS338" s="497"/>
      <c r="IWT338" s="497"/>
      <c r="IWV338" s="309"/>
      <c r="IWW338" s="309"/>
      <c r="IWY338" s="497"/>
      <c r="IWZ338" s="540"/>
      <c r="IXA338" s="497"/>
      <c r="IXB338" s="497"/>
      <c r="IXD338" s="309"/>
      <c r="IXE338" s="309"/>
      <c r="IXG338" s="497"/>
      <c r="IXH338" s="540"/>
      <c r="IXI338" s="497"/>
      <c r="IXJ338" s="497"/>
      <c r="IXL338" s="309"/>
      <c r="IXM338" s="309"/>
      <c r="IXO338" s="497"/>
      <c r="IXP338" s="540"/>
      <c r="IXQ338" s="497"/>
      <c r="IXR338" s="497"/>
      <c r="IXT338" s="309"/>
      <c r="IXU338" s="309"/>
      <c r="IXW338" s="497"/>
      <c r="IXX338" s="540"/>
      <c r="IXY338" s="497"/>
      <c r="IXZ338" s="497"/>
      <c r="IYB338" s="309"/>
      <c r="IYC338" s="309"/>
      <c r="IYE338" s="497"/>
      <c r="IYF338" s="540"/>
      <c r="IYG338" s="497"/>
      <c r="IYH338" s="497"/>
      <c r="IYJ338" s="309"/>
      <c r="IYK338" s="309"/>
      <c r="IYM338" s="497"/>
      <c r="IYN338" s="540"/>
      <c r="IYO338" s="497"/>
      <c r="IYP338" s="497"/>
      <c r="IYR338" s="309"/>
      <c r="IYS338" s="309"/>
      <c r="IYU338" s="497"/>
      <c r="IYV338" s="540"/>
      <c r="IYW338" s="497"/>
      <c r="IYX338" s="497"/>
      <c r="IYZ338" s="309"/>
      <c r="IZA338" s="309"/>
      <c r="IZC338" s="497"/>
      <c r="IZD338" s="540"/>
      <c r="IZE338" s="497"/>
      <c r="IZF338" s="497"/>
      <c r="IZH338" s="309"/>
      <c r="IZI338" s="309"/>
      <c r="IZK338" s="497"/>
      <c r="IZL338" s="540"/>
      <c r="IZM338" s="497"/>
      <c r="IZN338" s="497"/>
      <c r="IZP338" s="309"/>
      <c r="IZQ338" s="309"/>
      <c r="IZS338" s="497"/>
      <c r="IZT338" s="540"/>
      <c r="IZU338" s="497"/>
      <c r="IZV338" s="497"/>
      <c r="IZX338" s="309"/>
      <c r="IZY338" s="309"/>
      <c r="JAA338" s="497"/>
      <c r="JAB338" s="540"/>
      <c r="JAC338" s="497"/>
      <c r="JAD338" s="497"/>
      <c r="JAF338" s="309"/>
      <c r="JAG338" s="309"/>
      <c r="JAI338" s="497"/>
      <c r="JAJ338" s="540"/>
      <c r="JAK338" s="497"/>
      <c r="JAL338" s="497"/>
      <c r="JAN338" s="309"/>
      <c r="JAO338" s="309"/>
      <c r="JAQ338" s="497"/>
      <c r="JAR338" s="540"/>
      <c r="JAS338" s="497"/>
      <c r="JAT338" s="497"/>
      <c r="JAV338" s="309"/>
      <c r="JAW338" s="309"/>
      <c r="JAY338" s="497"/>
      <c r="JAZ338" s="540"/>
      <c r="JBA338" s="497"/>
      <c r="JBB338" s="497"/>
      <c r="JBD338" s="309"/>
      <c r="JBE338" s="309"/>
      <c r="JBG338" s="497"/>
      <c r="JBH338" s="540"/>
      <c r="JBI338" s="497"/>
      <c r="JBJ338" s="497"/>
      <c r="JBL338" s="309"/>
      <c r="JBM338" s="309"/>
      <c r="JBO338" s="497"/>
      <c r="JBP338" s="540"/>
      <c r="JBQ338" s="497"/>
      <c r="JBR338" s="497"/>
      <c r="JBT338" s="309"/>
      <c r="JBU338" s="309"/>
      <c r="JBW338" s="497"/>
      <c r="JBX338" s="540"/>
      <c r="JBY338" s="497"/>
      <c r="JBZ338" s="497"/>
      <c r="JCB338" s="309"/>
      <c r="JCC338" s="309"/>
      <c r="JCE338" s="497"/>
      <c r="JCF338" s="540"/>
      <c r="JCG338" s="497"/>
      <c r="JCH338" s="497"/>
      <c r="JCJ338" s="309"/>
      <c r="JCK338" s="309"/>
      <c r="JCM338" s="497"/>
      <c r="JCN338" s="540"/>
      <c r="JCO338" s="497"/>
      <c r="JCP338" s="497"/>
      <c r="JCR338" s="309"/>
      <c r="JCS338" s="309"/>
      <c r="JCU338" s="497"/>
      <c r="JCV338" s="540"/>
      <c r="JCW338" s="497"/>
      <c r="JCX338" s="497"/>
      <c r="JCZ338" s="309"/>
      <c r="JDA338" s="309"/>
      <c r="JDC338" s="497"/>
      <c r="JDD338" s="540"/>
      <c r="JDE338" s="497"/>
      <c r="JDF338" s="497"/>
      <c r="JDH338" s="309"/>
      <c r="JDI338" s="309"/>
      <c r="JDK338" s="497"/>
      <c r="JDL338" s="540"/>
      <c r="JDM338" s="497"/>
      <c r="JDN338" s="497"/>
      <c r="JDP338" s="309"/>
      <c r="JDQ338" s="309"/>
      <c r="JDS338" s="497"/>
      <c r="JDT338" s="540"/>
      <c r="JDU338" s="497"/>
      <c r="JDV338" s="497"/>
      <c r="JDX338" s="309"/>
      <c r="JDY338" s="309"/>
      <c r="JEA338" s="497"/>
      <c r="JEB338" s="540"/>
      <c r="JEC338" s="497"/>
      <c r="JED338" s="497"/>
      <c r="JEF338" s="309"/>
      <c r="JEG338" s="309"/>
      <c r="JEI338" s="497"/>
      <c r="JEJ338" s="540"/>
      <c r="JEK338" s="497"/>
      <c r="JEL338" s="497"/>
      <c r="JEN338" s="309"/>
      <c r="JEO338" s="309"/>
      <c r="JEQ338" s="497"/>
      <c r="JER338" s="540"/>
      <c r="JES338" s="497"/>
      <c r="JET338" s="497"/>
      <c r="JEV338" s="309"/>
      <c r="JEW338" s="309"/>
      <c r="JEY338" s="497"/>
      <c r="JEZ338" s="540"/>
      <c r="JFA338" s="497"/>
      <c r="JFB338" s="497"/>
      <c r="JFD338" s="309"/>
      <c r="JFE338" s="309"/>
      <c r="JFG338" s="497"/>
      <c r="JFH338" s="540"/>
      <c r="JFI338" s="497"/>
      <c r="JFJ338" s="497"/>
      <c r="JFL338" s="309"/>
      <c r="JFM338" s="309"/>
      <c r="JFO338" s="497"/>
      <c r="JFP338" s="540"/>
      <c r="JFQ338" s="497"/>
      <c r="JFR338" s="497"/>
      <c r="JFT338" s="309"/>
      <c r="JFU338" s="309"/>
      <c r="JFW338" s="497"/>
      <c r="JFX338" s="540"/>
      <c r="JFY338" s="497"/>
      <c r="JFZ338" s="497"/>
      <c r="JGB338" s="309"/>
      <c r="JGC338" s="309"/>
      <c r="JGE338" s="497"/>
      <c r="JGF338" s="540"/>
      <c r="JGG338" s="497"/>
      <c r="JGH338" s="497"/>
      <c r="JGJ338" s="309"/>
      <c r="JGK338" s="309"/>
      <c r="JGM338" s="497"/>
      <c r="JGN338" s="540"/>
      <c r="JGO338" s="497"/>
      <c r="JGP338" s="497"/>
      <c r="JGR338" s="309"/>
      <c r="JGS338" s="309"/>
      <c r="JGU338" s="497"/>
      <c r="JGV338" s="540"/>
      <c r="JGW338" s="497"/>
      <c r="JGX338" s="497"/>
      <c r="JGZ338" s="309"/>
      <c r="JHA338" s="309"/>
      <c r="JHC338" s="497"/>
      <c r="JHD338" s="540"/>
      <c r="JHE338" s="497"/>
      <c r="JHF338" s="497"/>
      <c r="JHH338" s="309"/>
      <c r="JHI338" s="309"/>
      <c r="JHK338" s="497"/>
      <c r="JHL338" s="540"/>
      <c r="JHM338" s="497"/>
      <c r="JHN338" s="497"/>
      <c r="JHP338" s="309"/>
      <c r="JHQ338" s="309"/>
      <c r="JHS338" s="497"/>
      <c r="JHT338" s="540"/>
      <c r="JHU338" s="497"/>
      <c r="JHV338" s="497"/>
      <c r="JHX338" s="309"/>
      <c r="JHY338" s="309"/>
      <c r="JIA338" s="497"/>
      <c r="JIB338" s="540"/>
      <c r="JIC338" s="497"/>
      <c r="JID338" s="497"/>
      <c r="JIF338" s="309"/>
      <c r="JIG338" s="309"/>
      <c r="JII338" s="497"/>
      <c r="JIJ338" s="540"/>
      <c r="JIK338" s="497"/>
      <c r="JIL338" s="497"/>
      <c r="JIN338" s="309"/>
      <c r="JIO338" s="309"/>
      <c r="JIQ338" s="497"/>
      <c r="JIR338" s="540"/>
      <c r="JIS338" s="497"/>
      <c r="JIT338" s="497"/>
      <c r="JIV338" s="309"/>
      <c r="JIW338" s="309"/>
      <c r="JIY338" s="497"/>
      <c r="JIZ338" s="540"/>
      <c r="JJA338" s="497"/>
      <c r="JJB338" s="497"/>
      <c r="JJD338" s="309"/>
      <c r="JJE338" s="309"/>
      <c r="JJG338" s="497"/>
      <c r="JJH338" s="540"/>
      <c r="JJI338" s="497"/>
      <c r="JJJ338" s="497"/>
      <c r="JJL338" s="309"/>
      <c r="JJM338" s="309"/>
      <c r="JJO338" s="497"/>
      <c r="JJP338" s="540"/>
      <c r="JJQ338" s="497"/>
      <c r="JJR338" s="497"/>
      <c r="JJT338" s="309"/>
      <c r="JJU338" s="309"/>
      <c r="JJW338" s="497"/>
      <c r="JJX338" s="540"/>
      <c r="JJY338" s="497"/>
      <c r="JJZ338" s="497"/>
      <c r="JKB338" s="309"/>
      <c r="JKC338" s="309"/>
      <c r="JKE338" s="497"/>
      <c r="JKF338" s="540"/>
      <c r="JKG338" s="497"/>
      <c r="JKH338" s="497"/>
      <c r="JKJ338" s="309"/>
      <c r="JKK338" s="309"/>
      <c r="JKM338" s="497"/>
      <c r="JKN338" s="540"/>
      <c r="JKO338" s="497"/>
      <c r="JKP338" s="497"/>
      <c r="JKR338" s="309"/>
      <c r="JKS338" s="309"/>
      <c r="JKU338" s="497"/>
      <c r="JKV338" s="540"/>
      <c r="JKW338" s="497"/>
      <c r="JKX338" s="497"/>
      <c r="JKZ338" s="309"/>
      <c r="JLA338" s="309"/>
      <c r="JLC338" s="497"/>
      <c r="JLD338" s="540"/>
      <c r="JLE338" s="497"/>
      <c r="JLF338" s="497"/>
      <c r="JLH338" s="309"/>
      <c r="JLI338" s="309"/>
      <c r="JLK338" s="497"/>
      <c r="JLL338" s="540"/>
      <c r="JLM338" s="497"/>
      <c r="JLN338" s="497"/>
      <c r="JLP338" s="309"/>
      <c r="JLQ338" s="309"/>
      <c r="JLS338" s="497"/>
      <c r="JLT338" s="540"/>
      <c r="JLU338" s="497"/>
      <c r="JLV338" s="497"/>
      <c r="JLX338" s="309"/>
      <c r="JLY338" s="309"/>
      <c r="JMA338" s="497"/>
      <c r="JMB338" s="540"/>
      <c r="JMC338" s="497"/>
      <c r="JMD338" s="497"/>
      <c r="JMF338" s="309"/>
      <c r="JMG338" s="309"/>
      <c r="JMI338" s="497"/>
      <c r="JMJ338" s="540"/>
      <c r="JMK338" s="497"/>
      <c r="JML338" s="497"/>
      <c r="JMN338" s="309"/>
      <c r="JMO338" s="309"/>
      <c r="JMQ338" s="497"/>
      <c r="JMR338" s="540"/>
      <c r="JMS338" s="497"/>
      <c r="JMT338" s="497"/>
      <c r="JMV338" s="309"/>
      <c r="JMW338" s="309"/>
      <c r="JMY338" s="497"/>
      <c r="JMZ338" s="540"/>
      <c r="JNA338" s="497"/>
      <c r="JNB338" s="497"/>
      <c r="JND338" s="309"/>
      <c r="JNE338" s="309"/>
      <c r="JNG338" s="497"/>
      <c r="JNH338" s="540"/>
      <c r="JNI338" s="497"/>
      <c r="JNJ338" s="497"/>
      <c r="JNL338" s="309"/>
      <c r="JNM338" s="309"/>
      <c r="JNO338" s="497"/>
      <c r="JNP338" s="540"/>
      <c r="JNQ338" s="497"/>
      <c r="JNR338" s="497"/>
      <c r="JNT338" s="309"/>
      <c r="JNU338" s="309"/>
      <c r="JNW338" s="497"/>
      <c r="JNX338" s="540"/>
      <c r="JNY338" s="497"/>
      <c r="JNZ338" s="497"/>
      <c r="JOB338" s="309"/>
      <c r="JOC338" s="309"/>
      <c r="JOE338" s="497"/>
      <c r="JOF338" s="540"/>
      <c r="JOG338" s="497"/>
      <c r="JOH338" s="497"/>
      <c r="JOJ338" s="309"/>
      <c r="JOK338" s="309"/>
      <c r="JOM338" s="497"/>
      <c r="JON338" s="540"/>
      <c r="JOO338" s="497"/>
      <c r="JOP338" s="497"/>
      <c r="JOR338" s="309"/>
      <c r="JOS338" s="309"/>
      <c r="JOU338" s="497"/>
      <c r="JOV338" s="540"/>
      <c r="JOW338" s="497"/>
      <c r="JOX338" s="497"/>
      <c r="JOZ338" s="309"/>
      <c r="JPA338" s="309"/>
      <c r="JPC338" s="497"/>
      <c r="JPD338" s="540"/>
      <c r="JPE338" s="497"/>
      <c r="JPF338" s="497"/>
      <c r="JPH338" s="309"/>
      <c r="JPI338" s="309"/>
      <c r="JPK338" s="497"/>
      <c r="JPL338" s="540"/>
      <c r="JPM338" s="497"/>
      <c r="JPN338" s="497"/>
      <c r="JPP338" s="309"/>
      <c r="JPQ338" s="309"/>
      <c r="JPS338" s="497"/>
      <c r="JPT338" s="540"/>
      <c r="JPU338" s="497"/>
      <c r="JPV338" s="497"/>
      <c r="JPX338" s="309"/>
      <c r="JPY338" s="309"/>
      <c r="JQA338" s="497"/>
      <c r="JQB338" s="540"/>
      <c r="JQC338" s="497"/>
      <c r="JQD338" s="497"/>
      <c r="JQF338" s="309"/>
      <c r="JQG338" s="309"/>
      <c r="JQI338" s="497"/>
      <c r="JQJ338" s="540"/>
      <c r="JQK338" s="497"/>
      <c r="JQL338" s="497"/>
      <c r="JQN338" s="309"/>
      <c r="JQO338" s="309"/>
      <c r="JQQ338" s="497"/>
      <c r="JQR338" s="540"/>
      <c r="JQS338" s="497"/>
      <c r="JQT338" s="497"/>
      <c r="JQV338" s="309"/>
      <c r="JQW338" s="309"/>
      <c r="JQY338" s="497"/>
      <c r="JQZ338" s="540"/>
      <c r="JRA338" s="497"/>
      <c r="JRB338" s="497"/>
      <c r="JRD338" s="309"/>
      <c r="JRE338" s="309"/>
      <c r="JRG338" s="497"/>
      <c r="JRH338" s="540"/>
      <c r="JRI338" s="497"/>
      <c r="JRJ338" s="497"/>
      <c r="JRL338" s="309"/>
      <c r="JRM338" s="309"/>
      <c r="JRO338" s="497"/>
      <c r="JRP338" s="540"/>
      <c r="JRQ338" s="497"/>
      <c r="JRR338" s="497"/>
      <c r="JRT338" s="309"/>
      <c r="JRU338" s="309"/>
      <c r="JRW338" s="497"/>
      <c r="JRX338" s="540"/>
      <c r="JRY338" s="497"/>
      <c r="JRZ338" s="497"/>
      <c r="JSB338" s="309"/>
      <c r="JSC338" s="309"/>
      <c r="JSE338" s="497"/>
      <c r="JSF338" s="540"/>
      <c r="JSG338" s="497"/>
      <c r="JSH338" s="497"/>
      <c r="JSJ338" s="309"/>
      <c r="JSK338" s="309"/>
      <c r="JSM338" s="497"/>
      <c r="JSN338" s="540"/>
      <c r="JSO338" s="497"/>
      <c r="JSP338" s="497"/>
      <c r="JSR338" s="309"/>
      <c r="JSS338" s="309"/>
      <c r="JSU338" s="497"/>
      <c r="JSV338" s="540"/>
      <c r="JSW338" s="497"/>
      <c r="JSX338" s="497"/>
      <c r="JSZ338" s="309"/>
      <c r="JTA338" s="309"/>
      <c r="JTC338" s="497"/>
      <c r="JTD338" s="540"/>
      <c r="JTE338" s="497"/>
      <c r="JTF338" s="497"/>
      <c r="JTH338" s="309"/>
      <c r="JTI338" s="309"/>
      <c r="JTK338" s="497"/>
      <c r="JTL338" s="540"/>
      <c r="JTM338" s="497"/>
      <c r="JTN338" s="497"/>
      <c r="JTP338" s="309"/>
      <c r="JTQ338" s="309"/>
      <c r="JTS338" s="497"/>
      <c r="JTT338" s="540"/>
      <c r="JTU338" s="497"/>
      <c r="JTV338" s="497"/>
      <c r="JTX338" s="309"/>
      <c r="JTY338" s="309"/>
      <c r="JUA338" s="497"/>
      <c r="JUB338" s="540"/>
      <c r="JUC338" s="497"/>
      <c r="JUD338" s="497"/>
      <c r="JUF338" s="309"/>
      <c r="JUG338" s="309"/>
      <c r="JUI338" s="497"/>
      <c r="JUJ338" s="540"/>
      <c r="JUK338" s="497"/>
      <c r="JUL338" s="497"/>
      <c r="JUN338" s="309"/>
      <c r="JUO338" s="309"/>
      <c r="JUQ338" s="497"/>
      <c r="JUR338" s="540"/>
      <c r="JUS338" s="497"/>
      <c r="JUT338" s="497"/>
      <c r="JUV338" s="309"/>
      <c r="JUW338" s="309"/>
      <c r="JUY338" s="497"/>
      <c r="JUZ338" s="540"/>
      <c r="JVA338" s="497"/>
      <c r="JVB338" s="497"/>
      <c r="JVD338" s="309"/>
      <c r="JVE338" s="309"/>
      <c r="JVG338" s="497"/>
      <c r="JVH338" s="540"/>
      <c r="JVI338" s="497"/>
      <c r="JVJ338" s="497"/>
      <c r="JVL338" s="309"/>
      <c r="JVM338" s="309"/>
      <c r="JVO338" s="497"/>
      <c r="JVP338" s="540"/>
      <c r="JVQ338" s="497"/>
      <c r="JVR338" s="497"/>
      <c r="JVT338" s="309"/>
      <c r="JVU338" s="309"/>
      <c r="JVW338" s="497"/>
      <c r="JVX338" s="540"/>
      <c r="JVY338" s="497"/>
      <c r="JVZ338" s="497"/>
      <c r="JWB338" s="309"/>
      <c r="JWC338" s="309"/>
      <c r="JWE338" s="497"/>
      <c r="JWF338" s="540"/>
      <c r="JWG338" s="497"/>
      <c r="JWH338" s="497"/>
      <c r="JWJ338" s="309"/>
      <c r="JWK338" s="309"/>
      <c r="JWM338" s="497"/>
      <c r="JWN338" s="540"/>
      <c r="JWO338" s="497"/>
      <c r="JWP338" s="497"/>
      <c r="JWR338" s="309"/>
      <c r="JWS338" s="309"/>
      <c r="JWU338" s="497"/>
      <c r="JWV338" s="540"/>
      <c r="JWW338" s="497"/>
      <c r="JWX338" s="497"/>
      <c r="JWZ338" s="309"/>
      <c r="JXA338" s="309"/>
      <c r="JXC338" s="497"/>
      <c r="JXD338" s="540"/>
      <c r="JXE338" s="497"/>
      <c r="JXF338" s="497"/>
      <c r="JXH338" s="309"/>
      <c r="JXI338" s="309"/>
      <c r="JXK338" s="497"/>
      <c r="JXL338" s="540"/>
      <c r="JXM338" s="497"/>
      <c r="JXN338" s="497"/>
      <c r="JXP338" s="309"/>
      <c r="JXQ338" s="309"/>
      <c r="JXS338" s="497"/>
      <c r="JXT338" s="540"/>
      <c r="JXU338" s="497"/>
      <c r="JXV338" s="497"/>
      <c r="JXX338" s="309"/>
      <c r="JXY338" s="309"/>
      <c r="JYA338" s="497"/>
      <c r="JYB338" s="540"/>
      <c r="JYC338" s="497"/>
      <c r="JYD338" s="497"/>
      <c r="JYF338" s="309"/>
      <c r="JYG338" s="309"/>
      <c r="JYI338" s="497"/>
      <c r="JYJ338" s="540"/>
      <c r="JYK338" s="497"/>
      <c r="JYL338" s="497"/>
      <c r="JYN338" s="309"/>
      <c r="JYO338" s="309"/>
      <c r="JYQ338" s="497"/>
      <c r="JYR338" s="540"/>
      <c r="JYS338" s="497"/>
      <c r="JYT338" s="497"/>
      <c r="JYV338" s="309"/>
      <c r="JYW338" s="309"/>
      <c r="JYY338" s="497"/>
      <c r="JYZ338" s="540"/>
      <c r="JZA338" s="497"/>
      <c r="JZB338" s="497"/>
      <c r="JZD338" s="309"/>
      <c r="JZE338" s="309"/>
      <c r="JZG338" s="497"/>
      <c r="JZH338" s="540"/>
      <c r="JZI338" s="497"/>
      <c r="JZJ338" s="497"/>
      <c r="JZL338" s="309"/>
      <c r="JZM338" s="309"/>
      <c r="JZO338" s="497"/>
      <c r="JZP338" s="540"/>
      <c r="JZQ338" s="497"/>
      <c r="JZR338" s="497"/>
      <c r="JZT338" s="309"/>
      <c r="JZU338" s="309"/>
      <c r="JZW338" s="497"/>
      <c r="JZX338" s="540"/>
      <c r="JZY338" s="497"/>
      <c r="JZZ338" s="497"/>
      <c r="KAB338" s="309"/>
      <c r="KAC338" s="309"/>
      <c r="KAE338" s="497"/>
      <c r="KAF338" s="540"/>
      <c r="KAG338" s="497"/>
      <c r="KAH338" s="497"/>
      <c r="KAJ338" s="309"/>
      <c r="KAK338" s="309"/>
      <c r="KAM338" s="497"/>
      <c r="KAN338" s="540"/>
      <c r="KAO338" s="497"/>
      <c r="KAP338" s="497"/>
      <c r="KAR338" s="309"/>
      <c r="KAS338" s="309"/>
      <c r="KAU338" s="497"/>
      <c r="KAV338" s="540"/>
      <c r="KAW338" s="497"/>
      <c r="KAX338" s="497"/>
      <c r="KAZ338" s="309"/>
      <c r="KBA338" s="309"/>
      <c r="KBC338" s="497"/>
      <c r="KBD338" s="540"/>
      <c r="KBE338" s="497"/>
      <c r="KBF338" s="497"/>
      <c r="KBH338" s="309"/>
      <c r="KBI338" s="309"/>
      <c r="KBK338" s="497"/>
      <c r="KBL338" s="540"/>
      <c r="KBM338" s="497"/>
      <c r="KBN338" s="497"/>
      <c r="KBP338" s="309"/>
      <c r="KBQ338" s="309"/>
      <c r="KBS338" s="497"/>
      <c r="KBT338" s="540"/>
      <c r="KBU338" s="497"/>
      <c r="KBV338" s="497"/>
      <c r="KBX338" s="309"/>
      <c r="KBY338" s="309"/>
      <c r="KCA338" s="497"/>
      <c r="KCB338" s="540"/>
      <c r="KCC338" s="497"/>
      <c r="KCD338" s="497"/>
      <c r="KCF338" s="309"/>
      <c r="KCG338" s="309"/>
      <c r="KCI338" s="497"/>
      <c r="KCJ338" s="540"/>
      <c r="KCK338" s="497"/>
      <c r="KCL338" s="497"/>
      <c r="KCN338" s="309"/>
      <c r="KCO338" s="309"/>
      <c r="KCQ338" s="497"/>
      <c r="KCR338" s="540"/>
      <c r="KCS338" s="497"/>
      <c r="KCT338" s="497"/>
      <c r="KCV338" s="309"/>
      <c r="KCW338" s="309"/>
      <c r="KCY338" s="497"/>
      <c r="KCZ338" s="540"/>
      <c r="KDA338" s="497"/>
      <c r="KDB338" s="497"/>
      <c r="KDD338" s="309"/>
      <c r="KDE338" s="309"/>
      <c r="KDG338" s="497"/>
      <c r="KDH338" s="540"/>
      <c r="KDI338" s="497"/>
      <c r="KDJ338" s="497"/>
      <c r="KDL338" s="309"/>
      <c r="KDM338" s="309"/>
      <c r="KDO338" s="497"/>
      <c r="KDP338" s="540"/>
      <c r="KDQ338" s="497"/>
      <c r="KDR338" s="497"/>
      <c r="KDT338" s="309"/>
      <c r="KDU338" s="309"/>
      <c r="KDW338" s="497"/>
      <c r="KDX338" s="540"/>
      <c r="KDY338" s="497"/>
      <c r="KDZ338" s="497"/>
      <c r="KEB338" s="309"/>
      <c r="KEC338" s="309"/>
      <c r="KEE338" s="497"/>
      <c r="KEF338" s="540"/>
      <c r="KEG338" s="497"/>
      <c r="KEH338" s="497"/>
      <c r="KEJ338" s="309"/>
      <c r="KEK338" s="309"/>
      <c r="KEM338" s="497"/>
      <c r="KEN338" s="540"/>
      <c r="KEO338" s="497"/>
      <c r="KEP338" s="497"/>
      <c r="KER338" s="309"/>
      <c r="KES338" s="309"/>
      <c r="KEU338" s="497"/>
      <c r="KEV338" s="540"/>
      <c r="KEW338" s="497"/>
      <c r="KEX338" s="497"/>
      <c r="KEZ338" s="309"/>
      <c r="KFA338" s="309"/>
      <c r="KFC338" s="497"/>
      <c r="KFD338" s="540"/>
      <c r="KFE338" s="497"/>
      <c r="KFF338" s="497"/>
      <c r="KFH338" s="309"/>
      <c r="KFI338" s="309"/>
      <c r="KFK338" s="497"/>
      <c r="KFL338" s="540"/>
      <c r="KFM338" s="497"/>
      <c r="KFN338" s="497"/>
      <c r="KFP338" s="309"/>
      <c r="KFQ338" s="309"/>
      <c r="KFS338" s="497"/>
      <c r="KFT338" s="540"/>
      <c r="KFU338" s="497"/>
      <c r="KFV338" s="497"/>
      <c r="KFX338" s="309"/>
      <c r="KFY338" s="309"/>
      <c r="KGA338" s="497"/>
      <c r="KGB338" s="540"/>
      <c r="KGC338" s="497"/>
      <c r="KGD338" s="497"/>
      <c r="KGF338" s="309"/>
      <c r="KGG338" s="309"/>
      <c r="KGI338" s="497"/>
      <c r="KGJ338" s="540"/>
      <c r="KGK338" s="497"/>
      <c r="KGL338" s="497"/>
      <c r="KGN338" s="309"/>
      <c r="KGO338" s="309"/>
      <c r="KGQ338" s="497"/>
      <c r="KGR338" s="540"/>
      <c r="KGS338" s="497"/>
      <c r="KGT338" s="497"/>
      <c r="KGV338" s="309"/>
      <c r="KGW338" s="309"/>
      <c r="KGY338" s="497"/>
      <c r="KGZ338" s="540"/>
      <c r="KHA338" s="497"/>
      <c r="KHB338" s="497"/>
      <c r="KHD338" s="309"/>
      <c r="KHE338" s="309"/>
      <c r="KHG338" s="497"/>
      <c r="KHH338" s="540"/>
      <c r="KHI338" s="497"/>
      <c r="KHJ338" s="497"/>
      <c r="KHL338" s="309"/>
      <c r="KHM338" s="309"/>
      <c r="KHO338" s="497"/>
      <c r="KHP338" s="540"/>
      <c r="KHQ338" s="497"/>
      <c r="KHR338" s="497"/>
      <c r="KHT338" s="309"/>
      <c r="KHU338" s="309"/>
      <c r="KHW338" s="497"/>
      <c r="KHX338" s="540"/>
      <c r="KHY338" s="497"/>
      <c r="KHZ338" s="497"/>
      <c r="KIB338" s="309"/>
      <c r="KIC338" s="309"/>
      <c r="KIE338" s="497"/>
      <c r="KIF338" s="540"/>
      <c r="KIG338" s="497"/>
      <c r="KIH338" s="497"/>
      <c r="KIJ338" s="309"/>
      <c r="KIK338" s="309"/>
      <c r="KIM338" s="497"/>
      <c r="KIN338" s="540"/>
      <c r="KIO338" s="497"/>
      <c r="KIP338" s="497"/>
      <c r="KIR338" s="309"/>
      <c r="KIS338" s="309"/>
      <c r="KIU338" s="497"/>
      <c r="KIV338" s="540"/>
      <c r="KIW338" s="497"/>
      <c r="KIX338" s="497"/>
      <c r="KIZ338" s="309"/>
      <c r="KJA338" s="309"/>
      <c r="KJC338" s="497"/>
      <c r="KJD338" s="540"/>
      <c r="KJE338" s="497"/>
      <c r="KJF338" s="497"/>
      <c r="KJH338" s="309"/>
      <c r="KJI338" s="309"/>
      <c r="KJK338" s="497"/>
      <c r="KJL338" s="540"/>
      <c r="KJM338" s="497"/>
      <c r="KJN338" s="497"/>
      <c r="KJP338" s="309"/>
      <c r="KJQ338" s="309"/>
      <c r="KJS338" s="497"/>
      <c r="KJT338" s="540"/>
      <c r="KJU338" s="497"/>
      <c r="KJV338" s="497"/>
      <c r="KJX338" s="309"/>
      <c r="KJY338" s="309"/>
      <c r="KKA338" s="497"/>
      <c r="KKB338" s="540"/>
      <c r="KKC338" s="497"/>
      <c r="KKD338" s="497"/>
      <c r="KKF338" s="309"/>
      <c r="KKG338" s="309"/>
      <c r="KKI338" s="497"/>
      <c r="KKJ338" s="540"/>
      <c r="KKK338" s="497"/>
      <c r="KKL338" s="497"/>
      <c r="KKN338" s="309"/>
      <c r="KKO338" s="309"/>
      <c r="KKQ338" s="497"/>
      <c r="KKR338" s="540"/>
      <c r="KKS338" s="497"/>
      <c r="KKT338" s="497"/>
      <c r="KKV338" s="309"/>
      <c r="KKW338" s="309"/>
      <c r="KKY338" s="497"/>
      <c r="KKZ338" s="540"/>
      <c r="KLA338" s="497"/>
      <c r="KLB338" s="497"/>
      <c r="KLD338" s="309"/>
      <c r="KLE338" s="309"/>
      <c r="KLG338" s="497"/>
      <c r="KLH338" s="540"/>
      <c r="KLI338" s="497"/>
      <c r="KLJ338" s="497"/>
      <c r="KLL338" s="309"/>
      <c r="KLM338" s="309"/>
      <c r="KLO338" s="497"/>
      <c r="KLP338" s="540"/>
      <c r="KLQ338" s="497"/>
      <c r="KLR338" s="497"/>
      <c r="KLT338" s="309"/>
      <c r="KLU338" s="309"/>
      <c r="KLW338" s="497"/>
      <c r="KLX338" s="540"/>
      <c r="KLY338" s="497"/>
      <c r="KLZ338" s="497"/>
      <c r="KMB338" s="309"/>
      <c r="KMC338" s="309"/>
      <c r="KME338" s="497"/>
      <c r="KMF338" s="540"/>
      <c r="KMG338" s="497"/>
      <c r="KMH338" s="497"/>
      <c r="KMJ338" s="309"/>
      <c r="KMK338" s="309"/>
      <c r="KMM338" s="497"/>
      <c r="KMN338" s="540"/>
      <c r="KMO338" s="497"/>
      <c r="KMP338" s="497"/>
      <c r="KMR338" s="309"/>
      <c r="KMS338" s="309"/>
      <c r="KMU338" s="497"/>
      <c r="KMV338" s="540"/>
      <c r="KMW338" s="497"/>
      <c r="KMX338" s="497"/>
      <c r="KMZ338" s="309"/>
      <c r="KNA338" s="309"/>
      <c r="KNC338" s="497"/>
      <c r="KND338" s="540"/>
      <c r="KNE338" s="497"/>
      <c r="KNF338" s="497"/>
      <c r="KNH338" s="309"/>
      <c r="KNI338" s="309"/>
      <c r="KNK338" s="497"/>
      <c r="KNL338" s="540"/>
      <c r="KNM338" s="497"/>
      <c r="KNN338" s="497"/>
      <c r="KNP338" s="309"/>
      <c r="KNQ338" s="309"/>
      <c r="KNS338" s="497"/>
      <c r="KNT338" s="540"/>
      <c r="KNU338" s="497"/>
      <c r="KNV338" s="497"/>
      <c r="KNX338" s="309"/>
      <c r="KNY338" s="309"/>
      <c r="KOA338" s="497"/>
      <c r="KOB338" s="540"/>
      <c r="KOC338" s="497"/>
      <c r="KOD338" s="497"/>
      <c r="KOF338" s="309"/>
      <c r="KOG338" s="309"/>
      <c r="KOI338" s="497"/>
      <c r="KOJ338" s="540"/>
      <c r="KOK338" s="497"/>
      <c r="KOL338" s="497"/>
      <c r="KON338" s="309"/>
      <c r="KOO338" s="309"/>
      <c r="KOQ338" s="497"/>
      <c r="KOR338" s="540"/>
      <c r="KOS338" s="497"/>
      <c r="KOT338" s="497"/>
      <c r="KOV338" s="309"/>
      <c r="KOW338" s="309"/>
      <c r="KOY338" s="497"/>
      <c r="KOZ338" s="540"/>
      <c r="KPA338" s="497"/>
      <c r="KPB338" s="497"/>
      <c r="KPD338" s="309"/>
      <c r="KPE338" s="309"/>
      <c r="KPG338" s="497"/>
      <c r="KPH338" s="540"/>
      <c r="KPI338" s="497"/>
      <c r="KPJ338" s="497"/>
      <c r="KPL338" s="309"/>
      <c r="KPM338" s="309"/>
      <c r="KPO338" s="497"/>
      <c r="KPP338" s="540"/>
      <c r="KPQ338" s="497"/>
      <c r="KPR338" s="497"/>
      <c r="KPT338" s="309"/>
      <c r="KPU338" s="309"/>
      <c r="KPW338" s="497"/>
      <c r="KPX338" s="540"/>
      <c r="KPY338" s="497"/>
      <c r="KPZ338" s="497"/>
      <c r="KQB338" s="309"/>
      <c r="KQC338" s="309"/>
      <c r="KQE338" s="497"/>
      <c r="KQF338" s="540"/>
      <c r="KQG338" s="497"/>
      <c r="KQH338" s="497"/>
      <c r="KQJ338" s="309"/>
      <c r="KQK338" s="309"/>
      <c r="KQM338" s="497"/>
      <c r="KQN338" s="540"/>
      <c r="KQO338" s="497"/>
      <c r="KQP338" s="497"/>
      <c r="KQR338" s="309"/>
      <c r="KQS338" s="309"/>
      <c r="KQU338" s="497"/>
      <c r="KQV338" s="540"/>
      <c r="KQW338" s="497"/>
      <c r="KQX338" s="497"/>
      <c r="KQZ338" s="309"/>
      <c r="KRA338" s="309"/>
      <c r="KRC338" s="497"/>
      <c r="KRD338" s="540"/>
      <c r="KRE338" s="497"/>
      <c r="KRF338" s="497"/>
      <c r="KRH338" s="309"/>
      <c r="KRI338" s="309"/>
      <c r="KRK338" s="497"/>
      <c r="KRL338" s="540"/>
      <c r="KRM338" s="497"/>
      <c r="KRN338" s="497"/>
      <c r="KRP338" s="309"/>
      <c r="KRQ338" s="309"/>
      <c r="KRS338" s="497"/>
      <c r="KRT338" s="540"/>
      <c r="KRU338" s="497"/>
      <c r="KRV338" s="497"/>
      <c r="KRX338" s="309"/>
      <c r="KRY338" s="309"/>
      <c r="KSA338" s="497"/>
      <c r="KSB338" s="540"/>
      <c r="KSC338" s="497"/>
      <c r="KSD338" s="497"/>
      <c r="KSF338" s="309"/>
      <c r="KSG338" s="309"/>
      <c r="KSI338" s="497"/>
      <c r="KSJ338" s="540"/>
      <c r="KSK338" s="497"/>
      <c r="KSL338" s="497"/>
      <c r="KSN338" s="309"/>
      <c r="KSO338" s="309"/>
      <c r="KSQ338" s="497"/>
      <c r="KSR338" s="540"/>
      <c r="KSS338" s="497"/>
      <c r="KST338" s="497"/>
      <c r="KSV338" s="309"/>
      <c r="KSW338" s="309"/>
      <c r="KSY338" s="497"/>
      <c r="KSZ338" s="540"/>
      <c r="KTA338" s="497"/>
      <c r="KTB338" s="497"/>
      <c r="KTD338" s="309"/>
      <c r="KTE338" s="309"/>
      <c r="KTG338" s="497"/>
      <c r="KTH338" s="540"/>
      <c r="KTI338" s="497"/>
      <c r="KTJ338" s="497"/>
      <c r="KTL338" s="309"/>
      <c r="KTM338" s="309"/>
      <c r="KTO338" s="497"/>
      <c r="KTP338" s="540"/>
      <c r="KTQ338" s="497"/>
      <c r="KTR338" s="497"/>
      <c r="KTT338" s="309"/>
      <c r="KTU338" s="309"/>
      <c r="KTW338" s="497"/>
      <c r="KTX338" s="540"/>
      <c r="KTY338" s="497"/>
      <c r="KTZ338" s="497"/>
      <c r="KUB338" s="309"/>
      <c r="KUC338" s="309"/>
      <c r="KUE338" s="497"/>
      <c r="KUF338" s="540"/>
      <c r="KUG338" s="497"/>
      <c r="KUH338" s="497"/>
      <c r="KUJ338" s="309"/>
      <c r="KUK338" s="309"/>
      <c r="KUM338" s="497"/>
      <c r="KUN338" s="540"/>
      <c r="KUO338" s="497"/>
      <c r="KUP338" s="497"/>
      <c r="KUR338" s="309"/>
      <c r="KUS338" s="309"/>
      <c r="KUU338" s="497"/>
      <c r="KUV338" s="540"/>
      <c r="KUW338" s="497"/>
      <c r="KUX338" s="497"/>
      <c r="KUZ338" s="309"/>
      <c r="KVA338" s="309"/>
      <c r="KVC338" s="497"/>
      <c r="KVD338" s="540"/>
      <c r="KVE338" s="497"/>
      <c r="KVF338" s="497"/>
      <c r="KVH338" s="309"/>
      <c r="KVI338" s="309"/>
      <c r="KVK338" s="497"/>
      <c r="KVL338" s="540"/>
      <c r="KVM338" s="497"/>
      <c r="KVN338" s="497"/>
      <c r="KVP338" s="309"/>
      <c r="KVQ338" s="309"/>
      <c r="KVS338" s="497"/>
      <c r="KVT338" s="540"/>
      <c r="KVU338" s="497"/>
      <c r="KVV338" s="497"/>
      <c r="KVX338" s="309"/>
      <c r="KVY338" s="309"/>
      <c r="KWA338" s="497"/>
      <c r="KWB338" s="540"/>
      <c r="KWC338" s="497"/>
      <c r="KWD338" s="497"/>
      <c r="KWF338" s="309"/>
      <c r="KWG338" s="309"/>
      <c r="KWI338" s="497"/>
      <c r="KWJ338" s="540"/>
      <c r="KWK338" s="497"/>
      <c r="KWL338" s="497"/>
      <c r="KWN338" s="309"/>
      <c r="KWO338" s="309"/>
      <c r="KWQ338" s="497"/>
      <c r="KWR338" s="540"/>
      <c r="KWS338" s="497"/>
      <c r="KWT338" s="497"/>
      <c r="KWV338" s="309"/>
      <c r="KWW338" s="309"/>
      <c r="KWY338" s="497"/>
      <c r="KWZ338" s="540"/>
      <c r="KXA338" s="497"/>
      <c r="KXB338" s="497"/>
      <c r="KXD338" s="309"/>
      <c r="KXE338" s="309"/>
      <c r="KXG338" s="497"/>
      <c r="KXH338" s="540"/>
      <c r="KXI338" s="497"/>
      <c r="KXJ338" s="497"/>
      <c r="KXL338" s="309"/>
      <c r="KXM338" s="309"/>
      <c r="KXO338" s="497"/>
      <c r="KXP338" s="540"/>
      <c r="KXQ338" s="497"/>
      <c r="KXR338" s="497"/>
      <c r="KXT338" s="309"/>
      <c r="KXU338" s="309"/>
      <c r="KXW338" s="497"/>
      <c r="KXX338" s="540"/>
      <c r="KXY338" s="497"/>
      <c r="KXZ338" s="497"/>
      <c r="KYB338" s="309"/>
      <c r="KYC338" s="309"/>
      <c r="KYE338" s="497"/>
      <c r="KYF338" s="540"/>
      <c r="KYG338" s="497"/>
      <c r="KYH338" s="497"/>
      <c r="KYJ338" s="309"/>
      <c r="KYK338" s="309"/>
      <c r="KYM338" s="497"/>
      <c r="KYN338" s="540"/>
      <c r="KYO338" s="497"/>
      <c r="KYP338" s="497"/>
      <c r="KYR338" s="309"/>
      <c r="KYS338" s="309"/>
      <c r="KYU338" s="497"/>
      <c r="KYV338" s="540"/>
      <c r="KYW338" s="497"/>
      <c r="KYX338" s="497"/>
      <c r="KYZ338" s="309"/>
      <c r="KZA338" s="309"/>
      <c r="KZC338" s="497"/>
      <c r="KZD338" s="540"/>
      <c r="KZE338" s="497"/>
      <c r="KZF338" s="497"/>
      <c r="KZH338" s="309"/>
      <c r="KZI338" s="309"/>
      <c r="KZK338" s="497"/>
      <c r="KZL338" s="540"/>
      <c r="KZM338" s="497"/>
      <c r="KZN338" s="497"/>
      <c r="KZP338" s="309"/>
      <c r="KZQ338" s="309"/>
      <c r="KZS338" s="497"/>
      <c r="KZT338" s="540"/>
      <c r="KZU338" s="497"/>
      <c r="KZV338" s="497"/>
      <c r="KZX338" s="309"/>
      <c r="KZY338" s="309"/>
      <c r="LAA338" s="497"/>
      <c r="LAB338" s="540"/>
      <c r="LAC338" s="497"/>
      <c r="LAD338" s="497"/>
      <c r="LAF338" s="309"/>
      <c r="LAG338" s="309"/>
      <c r="LAI338" s="497"/>
      <c r="LAJ338" s="540"/>
      <c r="LAK338" s="497"/>
      <c r="LAL338" s="497"/>
      <c r="LAN338" s="309"/>
      <c r="LAO338" s="309"/>
      <c r="LAQ338" s="497"/>
      <c r="LAR338" s="540"/>
      <c r="LAS338" s="497"/>
      <c r="LAT338" s="497"/>
      <c r="LAV338" s="309"/>
      <c r="LAW338" s="309"/>
      <c r="LAY338" s="497"/>
      <c r="LAZ338" s="540"/>
      <c r="LBA338" s="497"/>
      <c r="LBB338" s="497"/>
      <c r="LBD338" s="309"/>
      <c r="LBE338" s="309"/>
      <c r="LBG338" s="497"/>
      <c r="LBH338" s="540"/>
      <c r="LBI338" s="497"/>
      <c r="LBJ338" s="497"/>
      <c r="LBL338" s="309"/>
      <c r="LBM338" s="309"/>
      <c r="LBO338" s="497"/>
      <c r="LBP338" s="540"/>
      <c r="LBQ338" s="497"/>
      <c r="LBR338" s="497"/>
      <c r="LBT338" s="309"/>
      <c r="LBU338" s="309"/>
      <c r="LBW338" s="497"/>
      <c r="LBX338" s="540"/>
      <c r="LBY338" s="497"/>
      <c r="LBZ338" s="497"/>
      <c r="LCB338" s="309"/>
      <c r="LCC338" s="309"/>
      <c r="LCE338" s="497"/>
      <c r="LCF338" s="540"/>
      <c r="LCG338" s="497"/>
      <c r="LCH338" s="497"/>
      <c r="LCJ338" s="309"/>
      <c r="LCK338" s="309"/>
      <c r="LCM338" s="497"/>
      <c r="LCN338" s="540"/>
      <c r="LCO338" s="497"/>
      <c r="LCP338" s="497"/>
      <c r="LCR338" s="309"/>
      <c r="LCS338" s="309"/>
      <c r="LCU338" s="497"/>
      <c r="LCV338" s="540"/>
      <c r="LCW338" s="497"/>
      <c r="LCX338" s="497"/>
      <c r="LCZ338" s="309"/>
      <c r="LDA338" s="309"/>
      <c r="LDC338" s="497"/>
      <c r="LDD338" s="540"/>
      <c r="LDE338" s="497"/>
      <c r="LDF338" s="497"/>
      <c r="LDH338" s="309"/>
      <c r="LDI338" s="309"/>
      <c r="LDK338" s="497"/>
      <c r="LDL338" s="540"/>
      <c r="LDM338" s="497"/>
      <c r="LDN338" s="497"/>
      <c r="LDP338" s="309"/>
      <c r="LDQ338" s="309"/>
      <c r="LDS338" s="497"/>
      <c r="LDT338" s="540"/>
      <c r="LDU338" s="497"/>
      <c r="LDV338" s="497"/>
      <c r="LDX338" s="309"/>
      <c r="LDY338" s="309"/>
      <c r="LEA338" s="497"/>
      <c r="LEB338" s="540"/>
      <c r="LEC338" s="497"/>
      <c r="LED338" s="497"/>
      <c r="LEF338" s="309"/>
      <c r="LEG338" s="309"/>
      <c r="LEI338" s="497"/>
      <c r="LEJ338" s="540"/>
      <c r="LEK338" s="497"/>
      <c r="LEL338" s="497"/>
      <c r="LEN338" s="309"/>
      <c r="LEO338" s="309"/>
      <c r="LEQ338" s="497"/>
      <c r="LER338" s="540"/>
      <c r="LES338" s="497"/>
      <c r="LET338" s="497"/>
      <c r="LEV338" s="309"/>
      <c r="LEW338" s="309"/>
      <c r="LEY338" s="497"/>
      <c r="LEZ338" s="540"/>
      <c r="LFA338" s="497"/>
      <c r="LFB338" s="497"/>
      <c r="LFD338" s="309"/>
      <c r="LFE338" s="309"/>
      <c r="LFG338" s="497"/>
      <c r="LFH338" s="540"/>
      <c r="LFI338" s="497"/>
      <c r="LFJ338" s="497"/>
      <c r="LFL338" s="309"/>
      <c r="LFM338" s="309"/>
      <c r="LFO338" s="497"/>
      <c r="LFP338" s="540"/>
      <c r="LFQ338" s="497"/>
      <c r="LFR338" s="497"/>
      <c r="LFT338" s="309"/>
      <c r="LFU338" s="309"/>
      <c r="LFW338" s="497"/>
      <c r="LFX338" s="540"/>
      <c r="LFY338" s="497"/>
      <c r="LFZ338" s="497"/>
      <c r="LGB338" s="309"/>
      <c r="LGC338" s="309"/>
      <c r="LGE338" s="497"/>
      <c r="LGF338" s="540"/>
      <c r="LGG338" s="497"/>
      <c r="LGH338" s="497"/>
      <c r="LGJ338" s="309"/>
      <c r="LGK338" s="309"/>
      <c r="LGM338" s="497"/>
      <c r="LGN338" s="540"/>
      <c r="LGO338" s="497"/>
      <c r="LGP338" s="497"/>
      <c r="LGR338" s="309"/>
      <c r="LGS338" s="309"/>
      <c r="LGU338" s="497"/>
      <c r="LGV338" s="540"/>
      <c r="LGW338" s="497"/>
      <c r="LGX338" s="497"/>
      <c r="LGZ338" s="309"/>
      <c r="LHA338" s="309"/>
      <c r="LHC338" s="497"/>
      <c r="LHD338" s="540"/>
      <c r="LHE338" s="497"/>
      <c r="LHF338" s="497"/>
      <c r="LHH338" s="309"/>
      <c r="LHI338" s="309"/>
      <c r="LHK338" s="497"/>
      <c r="LHL338" s="540"/>
      <c r="LHM338" s="497"/>
      <c r="LHN338" s="497"/>
      <c r="LHP338" s="309"/>
      <c r="LHQ338" s="309"/>
      <c r="LHS338" s="497"/>
      <c r="LHT338" s="540"/>
      <c r="LHU338" s="497"/>
      <c r="LHV338" s="497"/>
      <c r="LHX338" s="309"/>
      <c r="LHY338" s="309"/>
      <c r="LIA338" s="497"/>
      <c r="LIB338" s="540"/>
      <c r="LIC338" s="497"/>
      <c r="LID338" s="497"/>
      <c r="LIF338" s="309"/>
      <c r="LIG338" s="309"/>
      <c r="LII338" s="497"/>
      <c r="LIJ338" s="540"/>
      <c r="LIK338" s="497"/>
      <c r="LIL338" s="497"/>
      <c r="LIN338" s="309"/>
      <c r="LIO338" s="309"/>
      <c r="LIQ338" s="497"/>
      <c r="LIR338" s="540"/>
      <c r="LIS338" s="497"/>
      <c r="LIT338" s="497"/>
      <c r="LIV338" s="309"/>
      <c r="LIW338" s="309"/>
      <c r="LIY338" s="497"/>
      <c r="LIZ338" s="540"/>
      <c r="LJA338" s="497"/>
      <c r="LJB338" s="497"/>
      <c r="LJD338" s="309"/>
      <c r="LJE338" s="309"/>
      <c r="LJG338" s="497"/>
      <c r="LJH338" s="540"/>
      <c r="LJI338" s="497"/>
      <c r="LJJ338" s="497"/>
      <c r="LJL338" s="309"/>
      <c r="LJM338" s="309"/>
      <c r="LJO338" s="497"/>
      <c r="LJP338" s="540"/>
      <c r="LJQ338" s="497"/>
      <c r="LJR338" s="497"/>
      <c r="LJT338" s="309"/>
      <c r="LJU338" s="309"/>
      <c r="LJW338" s="497"/>
      <c r="LJX338" s="540"/>
      <c r="LJY338" s="497"/>
      <c r="LJZ338" s="497"/>
      <c r="LKB338" s="309"/>
      <c r="LKC338" s="309"/>
      <c r="LKE338" s="497"/>
      <c r="LKF338" s="540"/>
      <c r="LKG338" s="497"/>
      <c r="LKH338" s="497"/>
      <c r="LKJ338" s="309"/>
      <c r="LKK338" s="309"/>
      <c r="LKM338" s="497"/>
      <c r="LKN338" s="540"/>
      <c r="LKO338" s="497"/>
      <c r="LKP338" s="497"/>
      <c r="LKR338" s="309"/>
      <c r="LKS338" s="309"/>
      <c r="LKU338" s="497"/>
      <c r="LKV338" s="540"/>
      <c r="LKW338" s="497"/>
      <c r="LKX338" s="497"/>
      <c r="LKZ338" s="309"/>
      <c r="LLA338" s="309"/>
      <c r="LLC338" s="497"/>
      <c r="LLD338" s="540"/>
      <c r="LLE338" s="497"/>
      <c r="LLF338" s="497"/>
      <c r="LLH338" s="309"/>
      <c r="LLI338" s="309"/>
      <c r="LLK338" s="497"/>
      <c r="LLL338" s="540"/>
      <c r="LLM338" s="497"/>
      <c r="LLN338" s="497"/>
      <c r="LLP338" s="309"/>
      <c r="LLQ338" s="309"/>
      <c r="LLS338" s="497"/>
      <c r="LLT338" s="540"/>
      <c r="LLU338" s="497"/>
      <c r="LLV338" s="497"/>
      <c r="LLX338" s="309"/>
      <c r="LLY338" s="309"/>
      <c r="LMA338" s="497"/>
      <c r="LMB338" s="540"/>
      <c r="LMC338" s="497"/>
      <c r="LMD338" s="497"/>
      <c r="LMF338" s="309"/>
      <c r="LMG338" s="309"/>
      <c r="LMI338" s="497"/>
      <c r="LMJ338" s="540"/>
      <c r="LMK338" s="497"/>
      <c r="LML338" s="497"/>
      <c r="LMN338" s="309"/>
      <c r="LMO338" s="309"/>
      <c r="LMQ338" s="497"/>
      <c r="LMR338" s="540"/>
      <c r="LMS338" s="497"/>
      <c r="LMT338" s="497"/>
      <c r="LMV338" s="309"/>
      <c r="LMW338" s="309"/>
      <c r="LMY338" s="497"/>
      <c r="LMZ338" s="540"/>
      <c r="LNA338" s="497"/>
      <c r="LNB338" s="497"/>
      <c r="LND338" s="309"/>
      <c r="LNE338" s="309"/>
      <c r="LNG338" s="497"/>
      <c r="LNH338" s="540"/>
      <c r="LNI338" s="497"/>
      <c r="LNJ338" s="497"/>
      <c r="LNL338" s="309"/>
      <c r="LNM338" s="309"/>
      <c r="LNO338" s="497"/>
      <c r="LNP338" s="540"/>
      <c r="LNQ338" s="497"/>
      <c r="LNR338" s="497"/>
      <c r="LNT338" s="309"/>
      <c r="LNU338" s="309"/>
      <c r="LNW338" s="497"/>
      <c r="LNX338" s="540"/>
      <c r="LNY338" s="497"/>
      <c r="LNZ338" s="497"/>
      <c r="LOB338" s="309"/>
      <c r="LOC338" s="309"/>
      <c r="LOE338" s="497"/>
      <c r="LOF338" s="540"/>
      <c r="LOG338" s="497"/>
      <c r="LOH338" s="497"/>
      <c r="LOJ338" s="309"/>
      <c r="LOK338" s="309"/>
      <c r="LOM338" s="497"/>
      <c r="LON338" s="540"/>
      <c r="LOO338" s="497"/>
      <c r="LOP338" s="497"/>
      <c r="LOR338" s="309"/>
      <c r="LOS338" s="309"/>
      <c r="LOU338" s="497"/>
      <c r="LOV338" s="540"/>
      <c r="LOW338" s="497"/>
      <c r="LOX338" s="497"/>
      <c r="LOZ338" s="309"/>
      <c r="LPA338" s="309"/>
      <c r="LPC338" s="497"/>
      <c r="LPD338" s="540"/>
      <c r="LPE338" s="497"/>
      <c r="LPF338" s="497"/>
      <c r="LPH338" s="309"/>
      <c r="LPI338" s="309"/>
      <c r="LPK338" s="497"/>
      <c r="LPL338" s="540"/>
      <c r="LPM338" s="497"/>
      <c r="LPN338" s="497"/>
      <c r="LPP338" s="309"/>
      <c r="LPQ338" s="309"/>
      <c r="LPS338" s="497"/>
      <c r="LPT338" s="540"/>
      <c r="LPU338" s="497"/>
      <c r="LPV338" s="497"/>
      <c r="LPX338" s="309"/>
      <c r="LPY338" s="309"/>
      <c r="LQA338" s="497"/>
      <c r="LQB338" s="540"/>
      <c r="LQC338" s="497"/>
      <c r="LQD338" s="497"/>
      <c r="LQF338" s="309"/>
      <c r="LQG338" s="309"/>
      <c r="LQI338" s="497"/>
      <c r="LQJ338" s="540"/>
      <c r="LQK338" s="497"/>
      <c r="LQL338" s="497"/>
      <c r="LQN338" s="309"/>
      <c r="LQO338" s="309"/>
      <c r="LQQ338" s="497"/>
      <c r="LQR338" s="540"/>
      <c r="LQS338" s="497"/>
      <c r="LQT338" s="497"/>
      <c r="LQV338" s="309"/>
      <c r="LQW338" s="309"/>
      <c r="LQY338" s="497"/>
      <c r="LQZ338" s="540"/>
      <c r="LRA338" s="497"/>
      <c r="LRB338" s="497"/>
      <c r="LRD338" s="309"/>
      <c r="LRE338" s="309"/>
      <c r="LRG338" s="497"/>
      <c r="LRH338" s="540"/>
      <c r="LRI338" s="497"/>
      <c r="LRJ338" s="497"/>
      <c r="LRL338" s="309"/>
      <c r="LRM338" s="309"/>
      <c r="LRO338" s="497"/>
      <c r="LRP338" s="540"/>
      <c r="LRQ338" s="497"/>
      <c r="LRR338" s="497"/>
      <c r="LRT338" s="309"/>
      <c r="LRU338" s="309"/>
      <c r="LRW338" s="497"/>
      <c r="LRX338" s="540"/>
      <c r="LRY338" s="497"/>
      <c r="LRZ338" s="497"/>
      <c r="LSB338" s="309"/>
      <c r="LSC338" s="309"/>
      <c r="LSE338" s="497"/>
      <c r="LSF338" s="540"/>
      <c r="LSG338" s="497"/>
      <c r="LSH338" s="497"/>
      <c r="LSJ338" s="309"/>
      <c r="LSK338" s="309"/>
      <c r="LSM338" s="497"/>
      <c r="LSN338" s="540"/>
      <c r="LSO338" s="497"/>
      <c r="LSP338" s="497"/>
      <c r="LSR338" s="309"/>
      <c r="LSS338" s="309"/>
      <c r="LSU338" s="497"/>
      <c r="LSV338" s="540"/>
      <c r="LSW338" s="497"/>
      <c r="LSX338" s="497"/>
      <c r="LSZ338" s="309"/>
      <c r="LTA338" s="309"/>
      <c r="LTC338" s="497"/>
      <c r="LTD338" s="540"/>
      <c r="LTE338" s="497"/>
      <c r="LTF338" s="497"/>
      <c r="LTH338" s="309"/>
      <c r="LTI338" s="309"/>
      <c r="LTK338" s="497"/>
      <c r="LTL338" s="540"/>
      <c r="LTM338" s="497"/>
      <c r="LTN338" s="497"/>
      <c r="LTP338" s="309"/>
      <c r="LTQ338" s="309"/>
      <c r="LTS338" s="497"/>
      <c r="LTT338" s="540"/>
      <c r="LTU338" s="497"/>
      <c r="LTV338" s="497"/>
      <c r="LTX338" s="309"/>
      <c r="LTY338" s="309"/>
      <c r="LUA338" s="497"/>
      <c r="LUB338" s="540"/>
      <c r="LUC338" s="497"/>
      <c r="LUD338" s="497"/>
      <c r="LUF338" s="309"/>
      <c r="LUG338" s="309"/>
      <c r="LUI338" s="497"/>
      <c r="LUJ338" s="540"/>
      <c r="LUK338" s="497"/>
      <c r="LUL338" s="497"/>
      <c r="LUN338" s="309"/>
      <c r="LUO338" s="309"/>
      <c r="LUQ338" s="497"/>
      <c r="LUR338" s="540"/>
      <c r="LUS338" s="497"/>
      <c r="LUT338" s="497"/>
      <c r="LUV338" s="309"/>
      <c r="LUW338" s="309"/>
      <c r="LUY338" s="497"/>
      <c r="LUZ338" s="540"/>
      <c r="LVA338" s="497"/>
      <c r="LVB338" s="497"/>
      <c r="LVD338" s="309"/>
      <c r="LVE338" s="309"/>
      <c r="LVG338" s="497"/>
      <c r="LVH338" s="540"/>
      <c r="LVI338" s="497"/>
      <c r="LVJ338" s="497"/>
      <c r="LVL338" s="309"/>
      <c r="LVM338" s="309"/>
      <c r="LVO338" s="497"/>
      <c r="LVP338" s="540"/>
      <c r="LVQ338" s="497"/>
      <c r="LVR338" s="497"/>
      <c r="LVT338" s="309"/>
      <c r="LVU338" s="309"/>
      <c r="LVW338" s="497"/>
      <c r="LVX338" s="540"/>
      <c r="LVY338" s="497"/>
      <c r="LVZ338" s="497"/>
      <c r="LWB338" s="309"/>
      <c r="LWC338" s="309"/>
      <c r="LWE338" s="497"/>
      <c r="LWF338" s="540"/>
      <c r="LWG338" s="497"/>
      <c r="LWH338" s="497"/>
      <c r="LWJ338" s="309"/>
      <c r="LWK338" s="309"/>
      <c r="LWM338" s="497"/>
      <c r="LWN338" s="540"/>
      <c r="LWO338" s="497"/>
      <c r="LWP338" s="497"/>
      <c r="LWR338" s="309"/>
      <c r="LWS338" s="309"/>
      <c r="LWU338" s="497"/>
      <c r="LWV338" s="540"/>
      <c r="LWW338" s="497"/>
      <c r="LWX338" s="497"/>
      <c r="LWZ338" s="309"/>
      <c r="LXA338" s="309"/>
      <c r="LXC338" s="497"/>
      <c r="LXD338" s="540"/>
      <c r="LXE338" s="497"/>
      <c r="LXF338" s="497"/>
      <c r="LXH338" s="309"/>
      <c r="LXI338" s="309"/>
      <c r="LXK338" s="497"/>
      <c r="LXL338" s="540"/>
      <c r="LXM338" s="497"/>
      <c r="LXN338" s="497"/>
      <c r="LXP338" s="309"/>
      <c r="LXQ338" s="309"/>
      <c r="LXS338" s="497"/>
      <c r="LXT338" s="540"/>
      <c r="LXU338" s="497"/>
      <c r="LXV338" s="497"/>
      <c r="LXX338" s="309"/>
      <c r="LXY338" s="309"/>
      <c r="LYA338" s="497"/>
      <c r="LYB338" s="540"/>
      <c r="LYC338" s="497"/>
      <c r="LYD338" s="497"/>
      <c r="LYF338" s="309"/>
      <c r="LYG338" s="309"/>
      <c r="LYI338" s="497"/>
      <c r="LYJ338" s="540"/>
      <c r="LYK338" s="497"/>
      <c r="LYL338" s="497"/>
      <c r="LYN338" s="309"/>
      <c r="LYO338" s="309"/>
      <c r="LYQ338" s="497"/>
      <c r="LYR338" s="540"/>
      <c r="LYS338" s="497"/>
      <c r="LYT338" s="497"/>
      <c r="LYV338" s="309"/>
      <c r="LYW338" s="309"/>
      <c r="LYY338" s="497"/>
      <c r="LYZ338" s="540"/>
      <c r="LZA338" s="497"/>
      <c r="LZB338" s="497"/>
      <c r="LZD338" s="309"/>
      <c r="LZE338" s="309"/>
      <c r="LZG338" s="497"/>
      <c r="LZH338" s="540"/>
      <c r="LZI338" s="497"/>
      <c r="LZJ338" s="497"/>
      <c r="LZL338" s="309"/>
      <c r="LZM338" s="309"/>
      <c r="LZO338" s="497"/>
      <c r="LZP338" s="540"/>
      <c r="LZQ338" s="497"/>
      <c r="LZR338" s="497"/>
      <c r="LZT338" s="309"/>
      <c r="LZU338" s="309"/>
      <c r="LZW338" s="497"/>
      <c r="LZX338" s="540"/>
      <c r="LZY338" s="497"/>
      <c r="LZZ338" s="497"/>
      <c r="MAB338" s="309"/>
      <c r="MAC338" s="309"/>
      <c r="MAE338" s="497"/>
      <c r="MAF338" s="540"/>
      <c r="MAG338" s="497"/>
      <c r="MAH338" s="497"/>
      <c r="MAJ338" s="309"/>
      <c r="MAK338" s="309"/>
      <c r="MAM338" s="497"/>
      <c r="MAN338" s="540"/>
      <c r="MAO338" s="497"/>
      <c r="MAP338" s="497"/>
      <c r="MAR338" s="309"/>
      <c r="MAS338" s="309"/>
      <c r="MAU338" s="497"/>
      <c r="MAV338" s="540"/>
      <c r="MAW338" s="497"/>
      <c r="MAX338" s="497"/>
      <c r="MAZ338" s="309"/>
      <c r="MBA338" s="309"/>
      <c r="MBC338" s="497"/>
      <c r="MBD338" s="540"/>
      <c r="MBE338" s="497"/>
      <c r="MBF338" s="497"/>
      <c r="MBH338" s="309"/>
      <c r="MBI338" s="309"/>
      <c r="MBK338" s="497"/>
      <c r="MBL338" s="540"/>
      <c r="MBM338" s="497"/>
      <c r="MBN338" s="497"/>
      <c r="MBP338" s="309"/>
      <c r="MBQ338" s="309"/>
      <c r="MBS338" s="497"/>
      <c r="MBT338" s="540"/>
      <c r="MBU338" s="497"/>
      <c r="MBV338" s="497"/>
      <c r="MBX338" s="309"/>
      <c r="MBY338" s="309"/>
      <c r="MCA338" s="497"/>
      <c r="MCB338" s="540"/>
      <c r="MCC338" s="497"/>
      <c r="MCD338" s="497"/>
      <c r="MCF338" s="309"/>
      <c r="MCG338" s="309"/>
      <c r="MCI338" s="497"/>
      <c r="MCJ338" s="540"/>
      <c r="MCK338" s="497"/>
      <c r="MCL338" s="497"/>
      <c r="MCN338" s="309"/>
      <c r="MCO338" s="309"/>
      <c r="MCQ338" s="497"/>
      <c r="MCR338" s="540"/>
      <c r="MCS338" s="497"/>
      <c r="MCT338" s="497"/>
      <c r="MCV338" s="309"/>
      <c r="MCW338" s="309"/>
      <c r="MCY338" s="497"/>
      <c r="MCZ338" s="540"/>
      <c r="MDA338" s="497"/>
      <c r="MDB338" s="497"/>
      <c r="MDD338" s="309"/>
      <c r="MDE338" s="309"/>
      <c r="MDG338" s="497"/>
      <c r="MDH338" s="540"/>
      <c r="MDI338" s="497"/>
      <c r="MDJ338" s="497"/>
      <c r="MDL338" s="309"/>
      <c r="MDM338" s="309"/>
      <c r="MDO338" s="497"/>
      <c r="MDP338" s="540"/>
      <c r="MDQ338" s="497"/>
      <c r="MDR338" s="497"/>
      <c r="MDT338" s="309"/>
      <c r="MDU338" s="309"/>
      <c r="MDW338" s="497"/>
      <c r="MDX338" s="540"/>
      <c r="MDY338" s="497"/>
      <c r="MDZ338" s="497"/>
      <c r="MEB338" s="309"/>
      <c r="MEC338" s="309"/>
      <c r="MEE338" s="497"/>
      <c r="MEF338" s="540"/>
      <c r="MEG338" s="497"/>
      <c r="MEH338" s="497"/>
      <c r="MEJ338" s="309"/>
      <c r="MEK338" s="309"/>
      <c r="MEM338" s="497"/>
      <c r="MEN338" s="540"/>
      <c r="MEO338" s="497"/>
      <c r="MEP338" s="497"/>
      <c r="MER338" s="309"/>
      <c r="MES338" s="309"/>
      <c r="MEU338" s="497"/>
      <c r="MEV338" s="540"/>
      <c r="MEW338" s="497"/>
      <c r="MEX338" s="497"/>
      <c r="MEZ338" s="309"/>
      <c r="MFA338" s="309"/>
      <c r="MFC338" s="497"/>
      <c r="MFD338" s="540"/>
      <c r="MFE338" s="497"/>
      <c r="MFF338" s="497"/>
      <c r="MFH338" s="309"/>
      <c r="MFI338" s="309"/>
      <c r="MFK338" s="497"/>
      <c r="MFL338" s="540"/>
      <c r="MFM338" s="497"/>
      <c r="MFN338" s="497"/>
      <c r="MFP338" s="309"/>
      <c r="MFQ338" s="309"/>
      <c r="MFS338" s="497"/>
      <c r="MFT338" s="540"/>
      <c r="MFU338" s="497"/>
      <c r="MFV338" s="497"/>
      <c r="MFX338" s="309"/>
      <c r="MFY338" s="309"/>
      <c r="MGA338" s="497"/>
      <c r="MGB338" s="540"/>
      <c r="MGC338" s="497"/>
      <c r="MGD338" s="497"/>
      <c r="MGF338" s="309"/>
      <c r="MGG338" s="309"/>
      <c r="MGI338" s="497"/>
      <c r="MGJ338" s="540"/>
      <c r="MGK338" s="497"/>
      <c r="MGL338" s="497"/>
      <c r="MGN338" s="309"/>
      <c r="MGO338" s="309"/>
      <c r="MGQ338" s="497"/>
      <c r="MGR338" s="540"/>
      <c r="MGS338" s="497"/>
      <c r="MGT338" s="497"/>
      <c r="MGV338" s="309"/>
      <c r="MGW338" s="309"/>
      <c r="MGY338" s="497"/>
      <c r="MGZ338" s="540"/>
      <c r="MHA338" s="497"/>
      <c r="MHB338" s="497"/>
      <c r="MHD338" s="309"/>
      <c r="MHE338" s="309"/>
      <c r="MHG338" s="497"/>
      <c r="MHH338" s="540"/>
      <c r="MHI338" s="497"/>
      <c r="MHJ338" s="497"/>
      <c r="MHL338" s="309"/>
      <c r="MHM338" s="309"/>
      <c r="MHO338" s="497"/>
      <c r="MHP338" s="540"/>
      <c r="MHQ338" s="497"/>
      <c r="MHR338" s="497"/>
      <c r="MHT338" s="309"/>
      <c r="MHU338" s="309"/>
      <c r="MHW338" s="497"/>
      <c r="MHX338" s="540"/>
      <c r="MHY338" s="497"/>
      <c r="MHZ338" s="497"/>
      <c r="MIB338" s="309"/>
      <c r="MIC338" s="309"/>
      <c r="MIE338" s="497"/>
      <c r="MIF338" s="540"/>
      <c r="MIG338" s="497"/>
      <c r="MIH338" s="497"/>
      <c r="MIJ338" s="309"/>
      <c r="MIK338" s="309"/>
      <c r="MIM338" s="497"/>
      <c r="MIN338" s="540"/>
      <c r="MIO338" s="497"/>
      <c r="MIP338" s="497"/>
      <c r="MIR338" s="309"/>
      <c r="MIS338" s="309"/>
      <c r="MIU338" s="497"/>
      <c r="MIV338" s="540"/>
      <c r="MIW338" s="497"/>
      <c r="MIX338" s="497"/>
      <c r="MIZ338" s="309"/>
      <c r="MJA338" s="309"/>
      <c r="MJC338" s="497"/>
      <c r="MJD338" s="540"/>
      <c r="MJE338" s="497"/>
      <c r="MJF338" s="497"/>
      <c r="MJH338" s="309"/>
      <c r="MJI338" s="309"/>
      <c r="MJK338" s="497"/>
      <c r="MJL338" s="540"/>
      <c r="MJM338" s="497"/>
      <c r="MJN338" s="497"/>
      <c r="MJP338" s="309"/>
      <c r="MJQ338" s="309"/>
      <c r="MJS338" s="497"/>
      <c r="MJT338" s="540"/>
      <c r="MJU338" s="497"/>
      <c r="MJV338" s="497"/>
      <c r="MJX338" s="309"/>
      <c r="MJY338" s="309"/>
      <c r="MKA338" s="497"/>
      <c r="MKB338" s="540"/>
      <c r="MKC338" s="497"/>
      <c r="MKD338" s="497"/>
      <c r="MKF338" s="309"/>
      <c r="MKG338" s="309"/>
      <c r="MKI338" s="497"/>
      <c r="MKJ338" s="540"/>
      <c r="MKK338" s="497"/>
      <c r="MKL338" s="497"/>
      <c r="MKN338" s="309"/>
      <c r="MKO338" s="309"/>
      <c r="MKQ338" s="497"/>
      <c r="MKR338" s="540"/>
      <c r="MKS338" s="497"/>
      <c r="MKT338" s="497"/>
      <c r="MKV338" s="309"/>
      <c r="MKW338" s="309"/>
      <c r="MKY338" s="497"/>
      <c r="MKZ338" s="540"/>
      <c r="MLA338" s="497"/>
      <c r="MLB338" s="497"/>
      <c r="MLD338" s="309"/>
      <c r="MLE338" s="309"/>
      <c r="MLG338" s="497"/>
      <c r="MLH338" s="540"/>
      <c r="MLI338" s="497"/>
      <c r="MLJ338" s="497"/>
      <c r="MLL338" s="309"/>
      <c r="MLM338" s="309"/>
      <c r="MLO338" s="497"/>
      <c r="MLP338" s="540"/>
      <c r="MLQ338" s="497"/>
      <c r="MLR338" s="497"/>
      <c r="MLT338" s="309"/>
      <c r="MLU338" s="309"/>
      <c r="MLW338" s="497"/>
      <c r="MLX338" s="540"/>
      <c r="MLY338" s="497"/>
      <c r="MLZ338" s="497"/>
      <c r="MMB338" s="309"/>
      <c r="MMC338" s="309"/>
      <c r="MME338" s="497"/>
      <c r="MMF338" s="540"/>
      <c r="MMG338" s="497"/>
      <c r="MMH338" s="497"/>
      <c r="MMJ338" s="309"/>
      <c r="MMK338" s="309"/>
      <c r="MMM338" s="497"/>
      <c r="MMN338" s="540"/>
      <c r="MMO338" s="497"/>
      <c r="MMP338" s="497"/>
      <c r="MMR338" s="309"/>
      <c r="MMS338" s="309"/>
      <c r="MMU338" s="497"/>
      <c r="MMV338" s="540"/>
      <c r="MMW338" s="497"/>
      <c r="MMX338" s="497"/>
      <c r="MMZ338" s="309"/>
      <c r="MNA338" s="309"/>
      <c r="MNC338" s="497"/>
      <c r="MND338" s="540"/>
      <c r="MNE338" s="497"/>
      <c r="MNF338" s="497"/>
      <c r="MNH338" s="309"/>
      <c r="MNI338" s="309"/>
      <c r="MNK338" s="497"/>
      <c r="MNL338" s="540"/>
      <c r="MNM338" s="497"/>
      <c r="MNN338" s="497"/>
      <c r="MNP338" s="309"/>
      <c r="MNQ338" s="309"/>
      <c r="MNS338" s="497"/>
      <c r="MNT338" s="540"/>
      <c r="MNU338" s="497"/>
      <c r="MNV338" s="497"/>
      <c r="MNX338" s="309"/>
      <c r="MNY338" s="309"/>
      <c r="MOA338" s="497"/>
      <c r="MOB338" s="540"/>
      <c r="MOC338" s="497"/>
      <c r="MOD338" s="497"/>
      <c r="MOF338" s="309"/>
      <c r="MOG338" s="309"/>
      <c r="MOI338" s="497"/>
      <c r="MOJ338" s="540"/>
      <c r="MOK338" s="497"/>
      <c r="MOL338" s="497"/>
      <c r="MON338" s="309"/>
      <c r="MOO338" s="309"/>
      <c r="MOQ338" s="497"/>
      <c r="MOR338" s="540"/>
      <c r="MOS338" s="497"/>
      <c r="MOT338" s="497"/>
      <c r="MOV338" s="309"/>
      <c r="MOW338" s="309"/>
      <c r="MOY338" s="497"/>
      <c r="MOZ338" s="540"/>
      <c r="MPA338" s="497"/>
      <c r="MPB338" s="497"/>
      <c r="MPD338" s="309"/>
      <c r="MPE338" s="309"/>
      <c r="MPG338" s="497"/>
      <c r="MPH338" s="540"/>
      <c r="MPI338" s="497"/>
      <c r="MPJ338" s="497"/>
      <c r="MPL338" s="309"/>
      <c r="MPM338" s="309"/>
      <c r="MPO338" s="497"/>
      <c r="MPP338" s="540"/>
      <c r="MPQ338" s="497"/>
      <c r="MPR338" s="497"/>
      <c r="MPT338" s="309"/>
      <c r="MPU338" s="309"/>
      <c r="MPW338" s="497"/>
      <c r="MPX338" s="540"/>
      <c r="MPY338" s="497"/>
      <c r="MPZ338" s="497"/>
      <c r="MQB338" s="309"/>
      <c r="MQC338" s="309"/>
      <c r="MQE338" s="497"/>
      <c r="MQF338" s="540"/>
      <c r="MQG338" s="497"/>
      <c r="MQH338" s="497"/>
      <c r="MQJ338" s="309"/>
      <c r="MQK338" s="309"/>
      <c r="MQM338" s="497"/>
      <c r="MQN338" s="540"/>
      <c r="MQO338" s="497"/>
      <c r="MQP338" s="497"/>
      <c r="MQR338" s="309"/>
      <c r="MQS338" s="309"/>
      <c r="MQU338" s="497"/>
      <c r="MQV338" s="540"/>
      <c r="MQW338" s="497"/>
      <c r="MQX338" s="497"/>
      <c r="MQZ338" s="309"/>
      <c r="MRA338" s="309"/>
      <c r="MRC338" s="497"/>
      <c r="MRD338" s="540"/>
      <c r="MRE338" s="497"/>
      <c r="MRF338" s="497"/>
      <c r="MRH338" s="309"/>
      <c r="MRI338" s="309"/>
      <c r="MRK338" s="497"/>
      <c r="MRL338" s="540"/>
      <c r="MRM338" s="497"/>
      <c r="MRN338" s="497"/>
      <c r="MRP338" s="309"/>
      <c r="MRQ338" s="309"/>
      <c r="MRS338" s="497"/>
      <c r="MRT338" s="540"/>
      <c r="MRU338" s="497"/>
      <c r="MRV338" s="497"/>
      <c r="MRX338" s="309"/>
      <c r="MRY338" s="309"/>
      <c r="MSA338" s="497"/>
      <c r="MSB338" s="540"/>
      <c r="MSC338" s="497"/>
      <c r="MSD338" s="497"/>
      <c r="MSF338" s="309"/>
      <c r="MSG338" s="309"/>
      <c r="MSI338" s="497"/>
      <c r="MSJ338" s="540"/>
      <c r="MSK338" s="497"/>
      <c r="MSL338" s="497"/>
      <c r="MSN338" s="309"/>
      <c r="MSO338" s="309"/>
      <c r="MSQ338" s="497"/>
      <c r="MSR338" s="540"/>
      <c r="MSS338" s="497"/>
      <c r="MST338" s="497"/>
      <c r="MSV338" s="309"/>
      <c r="MSW338" s="309"/>
      <c r="MSY338" s="497"/>
      <c r="MSZ338" s="540"/>
      <c r="MTA338" s="497"/>
      <c r="MTB338" s="497"/>
      <c r="MTD338" s="309"/>
      <c r="MTE338" s="309"/>
      <c r="MTG338" s="497"/>
      <c r="MTH338" s="540"/>
      <c r="MTI338" s="497"/>
      <c r="MTJ338" s="497"/>
      <c r="MTL338" s="309"/>
      <c r="MTM338" s="309"/>
      <c r="MTO338" s="497"/>
      <c r="MTP338" s="540"/>
      <c r="MTQ338" s="497"/>
      <c r="MTR338" s="497"/>
      <c r="MTT338" s="309"/>
      <c r="MTU338" s="309"/>
      <c r="MTW338" s="497"/>
      <c r="MTX338" s="540"/>
      <c r="MTY338" s="497"/>
      <c r="MTZ338" s="497"/>
      <c r="MUB338" s="309"/>
      <c r="MUC338" s="309"/>
      <c r="MUE338" s="497"/>
      <c r="MUF338" s="540"/>
      <c r="MUG338" s="497"/>
      <c r="MUH338" s="497"/>
      <c r="MUJ338" s="309"/>
      <c r="MUK338" s="309"/>
      <c r="MUM338" s="497"/>
      <c r="MUN338" s="540"/>
      <c r="MUO338" s="497"/>
      <c r="MUP338" s="497"/>
      <c r="MUR338" s="309"/>
      <c r="MUS338" s="309"/>
      <c r="MUU338" s="497"/>
      <c r="MUV338" s="540"/>
      <c r="MUW338" s="497"/>
      <c r="MUX338" s="497"/>
      <c r="MUZ338" s="309"/>
      <c r="MVA338" s="309"/>
      <c r="MVC338" s="497"/>
      <c r="MVD338" s="540"/>
      <c r="MVE338" s="497"/>
      <c r="MVF338" s="497"/>
      <c r="MVH338" s="309"/>
      <c r="MVI338" s="309"/>
      <c r="MVK338" s="497"/>
      <c r="MVL338" s="540"/>
      <c r="MVM338" s="497"/>
      <c r="MVN338" s="497"/>
      <c r="MVP338" s="309"/>
      <c r="MVQ338" s="309"/>
      <c r="MVS338" s="497"/>
      <c r="MVT338" s="540"/>
      <c r="MVU338" s="497"/>
      <c r="MVV338" s="497"/>
      <c r="MVX338" s="309"/>
      <c r="MVY338" s="309"/>
      <c r="MWA338" s="497"/>
      <c r="MWB338" s="540"/>
      <c r="MWC338" s="497"/>
      <c r="MWD338" s="497"/>
      <c r="MWF338" s="309"/>
      <c r="MWG338" s="309"/>
      <c r="MWI338" s="497"/>
      <c r="MWJ338" s="540"/>
      <c r="MWK338" s="497"/>
      <c r="MWL338" s="497"/>
      <c r="MWN338" s="309"/>
      <c r="MWO338" s="309"/>
      <c r="MWQ338" s="497"/>
      <c r="MWR338" s="540"/>
      <c r="MWS338" s="497"/>
      <c r="MWT338" s="497"/>
      <c r="MWV338" s="309"/>
      <c r="MWW338" s="309"/>
      <c r="MWY338" s="497"/>
      <c r="MWZ338" s="540"/>
      <c r="MXA338" s="497"/>
      <c r="MXB338" s="497"/>
      <c r="MXD338" s="309"/>
      <c r="MXE338" s="309"/>
      <c r="MXG338" s="497"/>
      <c r="MXH338" s="540"/>
      <c r="MXI338" s="497"/>
      <c r="MXJ338" s="497"/>
      <c r="MXL338" s="309"/>
      <c r="MXM338" s="309"/>
      <c r="MXO338" s="497"/>
      <c r="MXP338" s="540"/>
      <c r="MXQ338" s="497"/>
      <c r="MXR338" s="497"/>
      <c r="MXT338" s="309"/>
      <c r="MXU338" s="309"/>
      <c r="MXW338" s="497"/>
      <c r="MXX338" s="540"/>
      <c r="MXY338" s="497"/>
      <c r="MXZ338" s="497"/>
      <c r="MYB338" s="309"/>
      <c r="MYC338" s="309"/>
      <c r="MYE338" s="497"/>
      <c r="MYF338" s="540"/>
      <c r="MYG338" s="497"/>
      <c r="MYH338" s="497"/>
      <c r="MYJ338" s="309"/>
      <c r="MYK338" s="309"/>
      <c r="MYM338" s="497"/>
      <c r="MYN338" s="540"/>
      <c r="MYO338" s="497"/>
      <c r="MYP338" s="497"/>
      <c r="MYR338" s="309"/>
      <c r="MYS338" s="309"/>
      <c r="MYU338" s="497"/>
      <c r="MYV338" s="540"/>
      <c r="MYW338" s="497"/>
      <c r="MYX338" s="497"/>
      <c r="MYZ338" s="309"/>
      <c r="MZA338" s="309"/>
      <c r="MZC338" s="497"/>
      <c r="MZD338" s="540"/>
      <c r="MZE338" s="497"/>
      <c r="MZF338" s="497"/>
      <c r="MZH338" s="309"/>
      <c r="MZI338" s="309"/>
      <c r="MZK338" s="497"/>
      <c r="MZL338" s="540"/>
      <c r="MZM338" s="497"/>
      <c r="MZN338" s="497"/>
      <c r="MZP338" s="309"/>
      <c r="MZQ338" s="309"/>
      <c r="MZS338" s="497"/>
      <c r="MZT338" s="540"/>
      <c r="MZU338" s="497"/>
      <c r="MZV338" s="497"/>
      <c r="MZX338" s="309"/>
      <c r="MZY338" s="309"/>
      <c r="NAA338" s="497"/>
      <c r="NAB338" s="540"/>
      <c r="NAC338" s="497"/>
      <c r="NAD338" s="497"/>
      <c r="NAF338" s="309"/>
      <c r="NAG338" s="309"/>
      <c r="NAI338" s="497"/>
      <c r="NAJ338" s="540"/>
      <c r="NAK338" s="497"/>
      <c r="NAL338" s="497"/>
      <c r="NAN338" s="309"/>
      <c r="NAO338" s="309"/>
      <c r="NAQ338" s="497"/>
      <c r="NAR338" s="540"/>
      <c r="NAS338" s="497"/>
      <c r="NAT338" s="497"/>
      <c r="NAV338" s="309"/>
      <c r="NAW338" s="309"/>
      <c r="NAY338" s="497"/>
      <c r="NAZ338" s="540"/>
      <c r="NBA338" s="497"/>
      <c r="NBB338" s="497"/>
      <c r="NBD338" s="309"/>
      <c r="NBE338" s="309"/>
      <c r="NBG338" s="497"/>
      <c r="NBH338" s="540"/>
      <c r="NBI338" s="497"/>
      <c r="NBJ338" s="497"/>
      <c r="NBL338" s="309"/>
      <c r="NBM338" s="309"/>
      <c r="NBO338" s="497"/>
      <c r="NBP338" s="540"/>
      <c r="NBQ338" s="497"/>
      <c r="NBR338" s="497"/>
      <c r="NBT338" s="309"/>
      <c r="NBU338" s="309"/>
      <c r="NBW338" s="497"/>
      <c r="NBX338" s="540"/>
      <c r="NBY338" s="497"/>
      <c r="NBZ338" s="497"/>
      <c r="NCB338" s="309"/>
      <c r="NCC338" s="309"/>
      <c r="NCE338" s="497"/>
      <c r="NCF338" s="540"/>
      <c r="NCG338" s="497"/>
      <c r="NCH338" s="497"/>
      <c r="NCJ338" s="309"/>
      <c r="NCK338" s="309"/>
      <c r="NCM338" s="497"/>
      <c r="NCN338" s="540"/>
      <c r="NCO338" s="497"/>
      <c r="NCP338" s="497"/>
      <c r="NCR338" s="309"/>
      <c r="NCS338" s="309"/>
      <c r="NCU338" s="497"/>
      <c r="NCV338" s="540"/>
      <c r="NCW338" s="497"/>
      <c r="NCX338" s="497"/>
      <c r="NCZ338" s="309"/>
      <c r="NDA338" s="309"/>
      <c r="NDC338" s="497"/>
      <c r="NDD338" s="540"/>
      <c r="NDE338" s="497"/>
      <c r="NDF338" s="497"/>
      <c r="NDH338" s="309"/>
      <c r="NDI338" s="309"/>
      <c r="NDK338" s="497"/>
      <c r="NDL338" s="540"/>
      <c r="NDM338" s="497"/>
      <c r="NDN338" s="497"/>
      <c r="NDP338" s="309"/>
      <c r="NDQ338" s="309"/>
      <c r="NDS338" s="497"/>
      <c r="NDT338" s="540"/>
      <c r="NDU338" s="497"/>
      <c r="NDV338" s="497"/>
      <c r="NDX338" s="309"/>
      <c r="NDY338" s="309"/>
      <c r="NEA338" s="497"/>
      <c r="NEB338" s="540"/>
      <c r="NEC338" s="497"/>
      <c r="NED338" s="497"/>
      <c r="NEF338" s="309"/>
      <c r="NEG338" s="309"/>
      <c r="NEI338" s="497"/>
      <c r="NEJ338" s="540"/>
      <c r="NEK338" s="497"/>
      <c r="NEL338" s="497"/>
      <c r="NEN338" s="309"/>
      <c r="NEO338" s="309"/>
      <c r="NEQ338" s="497"/>
      <c r="NER338" s="540"/>
      <c r="NES338" s="497"/>
      <c r="NET338" s="497"/>
      <c r="NEV338" s="309"/>
      <c r="NEW338" s="309"/>
      <c r="NEY338" s="497"/>
      <c r="NEZ338" s="540"/>
      <c r="NFA338" s="497"/>
      <c r="NFB338" s="497"/>
      <c r="NFD338" s="309"/>
      <c r="NFE338" s="309"/>
      <c r="NFG338" s="497"/>
      <c r="NFH338" s="540"/>
      <c r="NFI338" s="497"/>
      <c r="NFJ338" s="497"/>
      <c r="NFL338" s="309"/>
      <c r="NFM338" s="309"/>
      <c r="NFO338" s="497"/>
      <c r="NFP338" s="540"/>
      <c r="NFQ338" s="497"/>
      <c r="NFR338" s="497"/>
      <c r="NFT338" s="309"/>
      <c r="NFU338" s="309"/>
      <c r="NFW338" s="497"/>
      <c r="NFX338" s="540"/>
      <c r="NFY338" s="497"/>
      <c r="NFZ338" s="497"/>
      <c r="NGB338" s="309"/>
      <c r="NGC338" s="309"/>
      <c r="NGE338" s="497"/>
      <c r="NGF338" s="540"/>
      <c r="NGG338" s="497"/>
      <c r="NGH338" s="497"/>
      <c r="NGJ338" s="309"/>
      <c r="NGK338" s="309"/>
      <c r="NGM338" s="497"/>
      <c r="NGN338" s="540"/>
      <c r="NGO338" s="497"/>
      <c r="NGP338" s="497"/>
      <c r="NGR338" s="309"/>
      <c r="NGS338" s="309"/>
      <c r="NGU338" s="497"/>
      <c r="NGV338" s="540"/>
      <c r="NGW338" s="497"/>
      <c r="NGX338" s="497"/>
      <c r="NGZ338" s="309"/>
      <c r="NHA338" s="309"/>
      <c r="NHC338" s="497"/>
      <c r="NHD338" s="540"/>
      <c r="NHE338" s="497"/>
      <c r="NHF338" s="497"/>
      <c r="NHH338" s="309"/>
      <c r="NHI338" s="309"/>
      <c r="NHK338" s="497"/>
      <c r="NHL338" s="540"/>
      <c r="NHM338" s="497"/>
      <c r="NHN338" s="497"/>
      <c r="NHP338" s="309"/>
      <c r="NHQ338" s="309"/>
      <c r="NHS338" s="497"/>
      <c r="NHT338" s="540"/>
      <c r="NHU338" s="497"/>
      <c r="NHV338" s="497"/>
      <c r="NHX338" s="309"/>
      <c r="NHY338" s="309"/>
      <c r="NIA338" s="497"/>
      <c r="NIB338" s="540"/>
      <c r="NIC338" s="497"/>
      <c r="NID338" s="497"/>
      <c r="NIF338" s="309"/>
      <c r="NIG338" s="309"/>
      <c r="NII338" s="497"/>
      <c r="NIJ338" s="540"/>
      <c r="NIK338" s="497"/>
      <c r="NIL338" s="497"/>
      <c r="NIN338" s="309"/>
      <c r="NIO338" s="309"/>
      <c r="NIQ338" s="497"/>
      <c r="NIR338" s="540"/>
      <c r="NIS338" s="497"/>
      <c r="NIT338" s="497"/>
      <c r="NIV338" s="309"/>
      <c r="NIW338" s="309"/>
      <c r="NIY338" s="497"/>
      <c r="NIZ338" s="540"/>
      <c r="NJA338" s="497"/>
      <c r="NJB338" s="497"/>
      <c r="NJD338" s="309"/>
      <c r="NJE338" s="309"/>
      <c r="NJG338" s="497"/>
      <c r="NJH338" s="540"/>
      <c r="NJI338" s="497"/>
      <c r="NJJ338" s="497"/>
      <c r="NJL338" s="309"/>
      <c r="NJM338" s="309"/>
      <c r="NJO338" s="497"/>
      <c r="NJP338" s="540"/>
      <c r="NJQ338" s="497"/>
      <c r="NJR338" s="497"/>
      <c r="NJT338" s="309"/>
      <c r="NJU338" s="309"/>
      <c r="NJW338" s="497"/>
      <c r="NJX338" s="540"/>
      <c r="NJY338" s="497"/>
      <c r="NJZ338" s="497"/>
      <c r="NKB338" s="309"/>
      <c r="NKC338" s="309"/>
      <c r="NKE338" s="497"/>
      <c r="NKF338" s="540"/>
      <c r="NKG338" s="497"/>
      <c r="NKH338" s="497"/>
      <c r="NKJ338" s="309"/>
      <c r="NKK338" s="309"/>
      <c r="NKM338" s="497"/>
      <c r="NKN338" s="540"/>
      <c r="NKO338" s="497"/>
      <c r="NKP338" s="497"/>
      <c r="NKR338" s="309"/>
      <c r="NKS338" s="309"/>
      <c r="NKU338" s="497"/>
      <c r="NKV338" s="540"/>
      <c r="NKW338" s="497"/>
      <c r="NKX338" s="497"/>
      <c r="NKZ338" s="309"/>
      <c r="NLA338" s="309"/>
      <c r="NLC338" s="497"/>
      <c r="NLD338" s="540"/>
      <c r="NLE338" s="497"/>
      <c r="NLF338" s="497"/>
      <c r="NLH338" s="309"/>
      <c r="NLI338" s="309"/>
      <c r="NLK338" s="497"/>
      <c r="NLL338" s="540"/>
      <c r="NLM338" s="497"/>
      <c r="NLN338" s="497"/>
      <c r="NLP338" s="309"/>
      <c r="NLQ338" s="309"/>
      <c r="NLS338" s="497"/>
      <c r="NLT338" s="540"/>
      <c r="NLU338" s="497"/>
      <c r="NLV338" s="497"/>
      <c r="NLX338" s="309"/>
      <c r="NLY338" s="309"/>
      <c r="NMA338" s="497"/>
      <c r="NMB338" s="540"/>
      <c r="NMC338" s="497"/>
      <c r="NMD338" s="497"/>
      <c r="NMF338" s="309"/>
      <c r="NMG338" s="309"/>
      <c r="NMI338" s="497"/>
      <c r="NMJ338" s="540"/>
      <c r="NMK338" s="497"/>
      <c r="NML338" s="497"/>
      <c r="NMN338" s="309"/>
      <c r="NMO338" s="309"/>
      <c r="NMQ338" s="497"/>
      <c r="NMR338" s="540"/>
      <c r="NMS338" s="497"/>
      <c r="NMT338" s="497"/>
      <c r="NMV338" s="309"/>
      <c r="NMW338" s="309"/>
      <c r="NMY338" s="497"/>
      <c r="NMZ338" s="540"/>
      <c r="NNA338" s="497"/>
      <c r="NNB338" s="497"/>
      <c r="NND338" s="309"/>
      <c r="NNE338" s="309"/>
      <c r="NNG338" s="497"/>
      <c r="NNH338" s="540"/>
      <c r="NNI338" s="497"/>
      <c r="NNJ338" s="497"/>
      <c r="NNL338" s="309"/>
      <c r="NNM338" s="309"/>
      <c r="NNO338" s="497"/>
      <c r="NNP338" s="540"/>
      <c r="NNQ338" s="497"/>
      <c r="NNR338" s="497"/>
      <c r="NNT338" s="309"/>
      <c r="NNU338" s="309"/>
      <c r="NNW338" s="497"/>
      <c r="NNX338" s="540"/>
      <c r="NNY338" s="497"/>
      <c r="NNZ338" s="497"/>
      <c r="NOB338" s="309"/>
      <c r="NOC338" s="309"/>
      <c r="NOE338" s="497"/>
      <c r="NOF338" s="540"/>
      <c r="NOG338" s="497"/>
      <c r="NOH338" s="497"/>
      <c r="NOJ338" s="309"/>
      <c r="NOK338" s="309"/>
      <c r="NOM338" s="497"/>
      <c r="NON338" s="540"/>
      <c r="NOO338" s="497"/>
      <c r="NOP338" s="497"/>
      <c r="NOR338" s="309"/>
      <c r="NOS338" s="309"/>
      <c r="NOU338" s="497"/>
      <c r="NOV338" s="540"/>
      <c r="NOW338" s="497"/>
      <c r="NOX338" s="497"/>
      <c r="NOZ338" s="309"/>
      <c r="NPA338" s="309"/>
      <c r="NPC338" s="497"/>
      <c r="NPD338" s="540"/>
      <c r="NPE338" s="497"/>
      <c r="NPF338" s="497"/>
      <c r="NPH338" s="309"/>
      <c r="NPI338" s="309"/>
      <c r="NPK338" s="497"/>
      <c r="NPL338" s="540"/>
      <c r="NPM338" s="497"/>
      <c r="NPN338" s="497"/>
      <c r="NPP338" s="309"/>
      <c r="NPQ338" s="309"/>
      <c r="NPS338" s="497"/>
      <c r="NPT338" s="540"/>
      <c r="NPU338" s="497"/>
      <c r="NPV338" s="497"/>
      <c r="NPX338" s="309"/>
      <c r="NPY338" s="309"/>
      <c r="NQA338" s="497"/>
      <c r="NQB338" s="540"/>
      <c r="NQC338" s="497"/>
      <c r="NQD338" s="497"/>
      <c r="NQF338" s="309"/>
      <c r="NQG338" s="309"/>
      <c r="NQI338" s="497"/>
      <c r="NQJ338" s="540"/>
      <c r="NQK338" s="497"/>
      <c r="NQL338" s="497"/>
      <c r="NQN338" s="309"/>
      <c r="NQO338" s="309"/>
      <c r="NQQ338" s="497"/>
      <c r="NQR338" s="540"/>
      <c r="NQS338" s="497"/>
      <c r="NQT338" s="497"/>
      <c r="NQV338" s="309"/>
      <c r="NQW338" s="309"/>
      <c r="NQY338" s="497"/>
      <c r="NQZ338" s="540"/>
      <c r="NRA338" s="497"/>
      <c r="NRB338" s="497"/>
      <c r="NRD338" s="309"/>
      <c r="NRE338" s="309"/>
      <c r="NRG338" s="497"/>
      <c r="NRH338" s="540"/>
      <c r="NRI338" s="497"/>
      <c r="NRJ338" s="497"/>
      <c r="NRL338" s="309"/>
      <c r="NRM338" s="309"/>
      <c r="NRO338" s="497"/>
      <c r="NRP338" s="540"/>
      <c r="NRQ338" s="497"/>
      <c r="NRR338" s="497"/>
      <c r="NRT338" s="309"/>
      <c r="NRU338" s="309"/>
      <c r="NRW338" s="497"/>
      <c r="NRX338" s="540"/>
      <c r="NRY338" s="497"/>
      <c r="NRZ338" s="497"/>
      <c r="NSB338" s="309"/>
      <c r="NSC338" s="309"/>
      <c r="NSE338" s="497"/>
      <c r="NSF338" s="540"/>
      <c r="NSG338" s="497"/>
      <c r="NSH338" s="497"/>
      <c r="NSJ338" s="309"/>
      <c r="NSK338" s="309"/>
      <c r="NSM338" s="497"/>
      <c r="NSN338" s="540"/>
      <c r="NSO338" s="497"/>
      <c r="NSP338" s="497"/>
      <c r="NSR338" s="309"/>
      <c r="NSS338" s="309"/>
      <c r="NSU338" s="497"/>
      <c r="NSV338" s="540"/>
      <c r="NSW338" s="497"/>
      <c r="NSX338" s="497"/>
      <c r="NSZ338" s="309"/>
      <c r="NTA338" s="309"/>
      <c r="NTC338" s="497"/>
      <c r="NTD338" s="540"/>
      <c r="NTE338" s="497"/>
      <c r="NTF338" s="497"/>
      <c r="NTH338" s="309"/>
      <c r="NTI338" s="309"/>
      <c r="NTK338" s="497"/>
      <c r="NTL338" s="540"/>
      <c r="NTM338" s="497"/>
      <c r="NTN338" s="497"/>
      <c r="NTP338" s="309"/>
      <c r="NTQ338" s="309"/>
      <c r="NTS338" s="497"/>
      <c r="NTT338" s="540"/>
      <c r="NTU338" s="497"/>
      <c r="NTV338" s="497"/>
      <c r="NTX338" s="309"/>
      <c r="NTY338" s="309"/>
      <c r="NUA338" s="497"/>
      <c r="NUB338" s="540"/>
      <c r="NUC338" s="497"/>
      <c r="NUD338" s="497"/>
      <c r="NUF338" s="309"/>
      <c r="NUG338" s="309"/>
      <c r="NUI338" s="497"/>
      <c r="NUJ338" s="540"/>
      <c r="NUK338" s="497"/>
      <c r="NUL338" s="497"/>
      <c r="NUN338" s="309"/>
      <c r="NUO338" s="309"/>
      <c r="NUQ338" s="497"/>
      <c r="NUR338" s="540"/>
      <c r="NUS338" s="497"/>
      <c r="NUT338" s="497"/>
      <c r="NUV338" s="309"/>
      <c r="NUW338" s="309"/>
      <c r="NUY338" s="497"/>
      <c r="NUZ338" s="540"/>
      <c r="NVA338" s="497"/>
      <c r="NVB338" s="497"/>
      <c r="NVD338" s="309"/>
      <c r="NVE338" s="309"/>
      <c r="NVG338" s="497"/>
      <c r="NVH338" s="540"/>
      <c r="NVI338" s="497"/>
      <c r="NVJ338" s="497"/>
      <c r="NVL338" s="309"/>
      <c r="NVM338" s="309"/>
      <c r="NVO338" s="497"/>
      <c r="NVP338" s="540"/>
      <c r="NVQ338" s="497"/>
      <c r="NVR338" s="497"/>
      <c r="NVT338" s="309"/>
      <c r="NVU338" s="309"/>
      <c r="NVW338" s="497"/>
      <c r="NVX338" s="540"/>
      <c r="NVY338" s="497"/>
      <c r="NVZ338" s="497"/>
      <c r="NWB338" s="309"/>
      <c r="NWC338" s="309"/>
      <c r="NWE338" s="497"/>
      <c r="NWF338" s="540"/>
      <c r="NWG338" s="497"/>
      <c r="NWH338" s="497"/>
      <c r="NWJ338" s="309"/>
      <c r="NWK338" s="309"/>
      <c r="NWM338" s="497"/>
      <c r="NWN338" s="540"/>
      <c r="NWO338" s="497"/>
      <c r="NWP338" s="497"/>
      <c r="NWR338" s="309"/>
      <c r="NWS338" s="309"/>
      <c r="NWU338" s="497"/>
      <c r="NWV338" s="540"/>
      <c r="NWW338" s="497"/>
      <c r="NWX338" s="497"/>
      <c r="NWZ338" s="309"/>
      <c r="NXA338" s="309"/>
      <c r="NXC338" s="497"/>
      <c r="NXD338" s="540"/>
      <c r="NXE338" s="497"/>
      <c r="NXF338" s="497"/>
      <c r="NXH338" s="309"/>
      <c r="NXI338" s="309"/>
      <c r="NXK338" s="497"/>
      <c r="NXL338" s="540"/>
      <c r="NXM338" s="497"/>
      <c r="NXN338" s="497"/>
      <c r="NXP338" s="309"/>
      <c r="NXQ338" s="309"/>
      <c r="NXS338" s="497"/>
      <c r="NXT338" s="540"/>
      <c r="NXU338" s="497"/>
      <c r="NXV338" s="497"/>
      <c r="NXX338" s="309"/>
      <c r="NXY338" s="309"/>
      <c r="NYA338" s="497"/>
      <c r="NYB338" s="540"/>
      <c r="NYC338" s="497"/>
      <c r="NYD338" s="497"/>
      <c r="NYF338" s="309"/>
      <c r="NYG338" s="309"/>
      <c r="NYI338" s="497"/>
      <c r="NYJ338" s="540"/>
      <c r="NYK338" s="497"/>
      <c r="NYL338" s="497"/>
      <c r="NYN338" s="309"/>
      <c r="NYO338" s="309"/>
      <c r="NYQ338" s="497"/>
      <c r="NYR338" s="540"/>
      <c r="NYS338" s="497"/>
      <c r="NYT338" s="497"/>
      <c r="NYV338" s="309"/>
      <c r="NYW338" s="309"/>
      <c r="NYY338" s="497"/>
      <c r="NYZ338" s="540"/>
      <c r="NZA338" s="497"/>
      <c r="NZB338" s="497"/>
      <c r="NZD338" s="309"/>
      <c r="NZE338" s="309"/>
      <c r="NZG338" s="497"/>
      <c r="NZH338" s="540"/>
      <c r="NZI338" s="497"/>
      <c r="NZJ338" s="497"/>
      <c r="NZL338" s="309"/>
      <c r="NZM338" s="309"/>
      <c r="NZO338" s="497"/>
      <c r="NZP338" s="540"/>
      <c r="NZQ338" s="497"/>
      <c r="NZR338" s="497"/>
      <c r="NZT338" s="309"/>
      <c r="NZU338" s="309"/>
      <c r="NZW338" s="497"/>
      <c r="NZX338" s="540"/>
      <c r="NZY338" s="497"/>
      <c r="NZZ338" s="497"/>
      <c r="OAB338" s="309"/>
      <c r="OAC338" s="309"/>
      <c r="OAE338" s="497"/>
      <c r="OAF338" s="540"/>
      <c r="OAG338" s="497"/>
      <c r="OAH338" s="497"/>
      <c r="OAJ338" s="309"/>
      <c r="OAK338" s="309"/>
      <c r="OAM338" s="497"/>
      <c r="OAN338" s="540"/>
      <c r="OAO338" s="497"/>
      <c r="OAP338" s="497"/>
      <c r="OAR338" s="309"/>
      <c r="OAS338" s="309"/>
      <c r="OAU338" s="497"/>
      <c r="OAV338" s="540"/>
      <c r="OAW338" s="497"/>
      <c r="OAX338" s="497"/>
      <c r="OAZ338" s="309"/>
      <c r="OBA338" s="309"/>
      <c r="OBC338" s="497"/>
      <c r="OBD338" s="540"/>
      <c r="OBE338" s="497"/>
      <c r="OBF338" s="497"/>
      <c r="OBH338" s="309"/>
      <c r="OBI338" s="309"/>
      <c r="OBK338" s="497"/>
      <c r="OBL338" s="540"/>
      <c r="OBM338" s="497"/>
      <c r="OBN338" s="497"/>
      <c r="OBP338" s="309"/>
      <c r="OBQ338" s="309"/>
      <c r="OBS338" s="497"/>
      <c r="OBT338" s="540"/>
      <c r="OBU338" s="497"/>
      <c r="OBV338" s="497"/>
      <c r="OBX338" s="309"/>
      <c r="OBY338" s="309"/>
      <c r="OCA338" s="497"/>
      <c r="OCB338" s="540"/>
      <c r="OCC338" s="497"/>
      <c r="OCD338" s="497"/>
      <c r="OCF338" s="309"/>
      <c r="OCG338" s="309"/>
      <c r="OCI338" s="497"/>
      <c r="OCJ338" s="540"/>
      <c r="OCK338" s="497"/>
      <c r="OCL338" s="497"/>
      <c r="OCN338" s="309"/>
      <c r="OCO338" s="309"/>
      <c r="OCQ338" s="497"/>
      <c r="OCR338" s="540"/>
      <c r="OCS338" s="497"/>
      <c r="OCT338" s="497"/>
      <c r="OCV338" s="309"/>
      <c r="OCW338" s="309"/>
      <c r="OCY338" s="497"/>
      <c r="OCZ338" s="540"/>
      <c r="ODA338" s="497"/>
      <c r="ODB338" s="497"/>
      <c r="ODD338" s="309"/>
      <c r="ODE338" s="309"/>
      <c r="ODG338" s="497"/>
      <c r="ODH338" s="540"/>
      <c r="ODI338" s="497"/>
      <c r="ODJ338" s="497"/>
      <c r="ODL338" s="309"/>
      <c r="ODM338" s="309"/>
      <c r="ODO338" s="497"/>
      <c r="ODP338" s="540"/>
      <c r="ODQ338" s="497"/>
      <c r="ODR338" s="497"/>
      <c r="ODT338" s="309"/>
      <c r="ODU338" s="309"/>
      <c r="ODW338" s="497"/>
      <c r="ODX338" s="540"/>
      <c r="ODY338" s="497"/>
      <c r="ODZ338" s="497"/>
      <c r="OEB338" s="309"/>
      <c r="OEC338" s="309"/>
      <c r="OEE338" s="497"/>
      <c r="OEF338" s="540"/>
      <c r="OEG338" s="497"/>
      <c r="OEH338" s="497"/>
      <c r="OEJ338" s="309"/>
      <c r="OEK338" s="309"/>
      <c r="OEM338" s="497"/>
      <c r="OEN338" s="540"/>
      <c r="OEO338" s="497"/>
      <c r="OEP338" s="497"/>
      <c r="OER338" s="309"/>
      <c r="OES338" s="309"/>
      <c r="OEU338" s="497"/>
      <c r="OEV338" s="540"/>
      <c r="OEW338" s="497"/>
      <c r="OEX338" s="497"/>
      <c r="OEZ338" s="309"/>
      <c r="OFA338" s="309"/>
      <c r="OFC338" s="497"/>
      <c r="OFD338" s="540"/>
      <c r="OFE338" s="497"/>
      <c r="OFF338" s="497"/>
      <c r="OFH338" s="309"/>
      <c r="OFI338" s="309"/>
      <c r="OFK338" s="497"/>
      <c r="OFL338" s="540"/>
      <c r="OFM338" s="497"/>
      <c r="OFN338" s="497"/>
      <c r="OFP338" s="309"/>
      <c r="OFQ338" s="309"/>
      <c r="OFS338" s="497"/>
      <c r="OFT338" s="540"/>
      <c r="OFU338" s="497"/>
      <c r="OFV338" s="497"/>
      <c r="OFX338" s="309"/>
      <c r="OFY338" s="309"/>
      <c r="OGA338" s="497"/>
      <c r="OGB338" s="540"/>
      <c r="OGC338" s="497"/>
      <c r="OGD338" s="497"/>
      <c r="OGF338" s="309"/>
      <c r="OGG338" s="309"/>
      <c r="OGI338" s="497"/>
      <c r="OGJ338" s="540"/>
      <c r="OGK338" s="497"/>
      <c r="OGL338" s="497"/>
      <c r="OGN338" s="309"/>
      <c r="OGO338" s="309"/>
      <c r="OGQ338" s="497"/>
      <c r="OGR338" s="540"/>
      <c r="OGS338" s="497"/>
      <c r="OGT338" s="497"/>
      <c r="OGV338" s="309"/>
      <c r="OGW338" s="309"/>
      <c r="OGY338" s="497"/>
      <c r="OGZ338" s="540"/>
      <c r="OHA338" s="497"/>
      <c r="OHB338" s="497"/>
      <c r="OHD338" s="309"/>
      <c r="OHE338" s="309"/>
      <c r="OHG338" s="497"/>
      <c r="OHH338" s="540"/>
      <c r="OHI338" s="497"/>
      <c r="OHJ338" s="497"/>
      <c r="OHL338" s="309"/>
      <c r="OHM338" s="309"/>
      <c r="OHO338" s="497"/>
      <c r="OHP338" s="540"/>
      <c r="OHQ338" s="497"/>
      <c r="OHR338" s="497"/>
      <c r="OHT338" s="309"/>
      <c r="OHU338" s="309"/>
      <c r="OHW338" s="497"/>
      <c r="OHX338" s="540"/>
      <c r="OHY338" s="497"/>
      <c r="OHZ338" s="497"/>
      <c r="OIB338" s="309"/>
      <c r="OIC338" s="309"/>
      <c r="OIE338" s="497"/>
      <c r="OIF338" s="540"/>
      <c r="OIG338" s="497"/>
      <c r="OIH338" s="497"/>
      <c r="OIJ338" s="309"/>
      <c r="OIK338" s="309"/>
      <c r="OIM338" s="497"/>
      <c r="OIN338" s="540"/>
      <c r="OIO338" s="497"/>
      <c r="OIP338" s="497"/>
      <c r="OIR338" s="309"/>
      <c r="OIS338" s="309"/>
      <c r="OIU338" s="497"/>
      <c r="OIV338" s="540"/>
      <c r="OIW338" s="497"/>
      <c r="OIX338" s="497"/>
      <c r="OIZ338" s="309"/>
      <c r="OJA338" s="309"/>
      <c r="OJC338" s="497"/>
      <c r="OJD338" s="540"/>
      <c r="OJE338" s="497"/>
      <c r="OJF338" s="497"/>
      <c r="OJH338" s="309"/>
      <c r="OJI338" s="309"/>
      <c r="OJK338" s="497"/>
      <c r="OJL338" s="540"/>
      <c r="OJM338" s="497"/>
      <c r="OJN338" s="497"/>
      <c r="OJP338" s="309"/>
      <c r="OJQ338" s="309"/>
      <c r="OJS338" s="497"/>
      <c r="OJT338" s="540"/>
      <c r="OJU338" s="497"/>
      <c r="OJV338" s="497"/>
      <c r="OJX338" s="309"/>
      <c r="OJY338" s="309"/>
      <c r="OKA338" s="497"/>
      <c r="OKB338" s="540"/>
      <c r="OKC338" s="497"/>
      <c r="OKD338" s="497"/>
      <c r="OKF338" s="309"/>
      <c r="OKG338" s="309"/>
      <c r="OKI338" s="497"/>
      <c r="OKJ338" s="540"/>
      <c r="OKK338" s="497"/>
      <c r="OKL338" s="497"/>
      <c r="OKN338" s="309"/>
      <c r="OKO338" s="309"/>
      <c r="OKQ338" s="497"/>
      <c r="OKR338" s="540"/>
      <c r="OKS338" s="497"/>
      <c r="OKT338" s="497"/>
      <c r="OKV338" s="309"/>
      <c r="OKW338" s="309"/>
      <c r="OKY338" s="497"/>
      <c r="OKZ338" s="540"/>
      <c r="OLA338" s="497"/>
      <c r="OLB338" s="497"/>
      <c r="OLD338" s="309"/>
      <c r="OLE338" s="309"/>
      <c r="OLG338" s="497"/>
      <c r="OLH338" s="540"/>
      <c r="OLI338" s="497"/>
      <c r="OLJ338" s="497"/>
      <c r="OLL338" s="309"/>
      <c r="OLM338" s="309"/>
      <c r="OLO338" s="497"/>
      <c r="OLP338" s="540"/>
      <c r="OLQ338" s="497"/>
      <c r="OLR338" s="497"/>
      <c r="OLT338" s="309"/>
      <c r="OLU338" s="309"/>
      <c r="OLW338" s="497"/>
      <c r="OLX338" s="540"/>
      <c r="OLY338" s="497"/>
      <c r="OLZ338" s="497"/>
      <c r="OMB338" s="309"/>
      <c r="OMC338" s="309"/>
      <c r="OME338" s="497"/>
      <c r="OMF338" s="540"/>
      <c r="OMG338" s="497"/>
      <c r="OMH338" s="497"/>
      <c r="OMJ338" s="309"/>
      <c r="OMK338" s="309"/>
      <c r="OMM338" s="497"/>
      <c r="OMN338" s="540"/>
      <c r="OMO338" s="497"/>
      <c r="OMP338" s="497"/>
      <c r="OMR338" s="309"/>
      <c r="OMS338" s="309"/>
      <c r="OMU338" s="497"/>
      <c r="OMV338" s="540"/>
      <c r="OMW338" s="497"/>
      <c r="OMX338" s="497"/>
      <c r="OMZ338" s="309"/>
      <c r="ONA338" s="309"/>
      <c r="ONC338" s="497"/>
      <c r="OND338" s="540"/>
      <c r="ONE338" s="497"/>
      <c r="ONF338" s="497"/>
      <c r="ONH338" s="309"/>
      <c r="ONI338" s="309"/>
      <c r="ONK338" s="497"/>
      <c r="ONL338" s="540"/>
      <c r="ONM338" s="497"/>
      <c r="ONN338" s="497"/>
      <c r="ONP338" s="309"/>
      <c r="ONQ338" s="309"/>
      <c r="ONS338" s="497"/>
      <c r="ONT338" s="540"/>
      <c r="ONU338" s="497"/>
      <c r="ONV338" s="497"/>
      <c r="ONX338" s="309"/>
      <c r="ONY338" s="309"/>
      <c r="OOA338" s="497"/>
      <c r="OOB338" s="540"/>
      <c r="OOC338" s="497"/>
      <c r="OOD338" s="497"/>
      <c r="OOF338" s="309"/>
      <c r="OOG338" s="309"/>
      <c r="OOI338" s="497"/>
      <c r="OOJ338" s="540"/>
      <c r="OOK338" s="497"/>
      <c r="OOL338" s="497"/>
      <c r="OON338" s="309"/>
      <c r="OOO338" s="309"/>
      <c r="OOQ338" s="497"/>
      <c r="OOR338" s="540"/>
      <c r="OOS338" s="497"/>
      <c r="OOT338" s="497"/>
      <c r="OOV338" s="309"/>
      <c r="OOW338" s="309"/>
      <c r="OOY338" s="497"/>
      <c r="OOZ338" s="540"/>
      <c r="OPA338" s="497"/>
      <c r="OPB338" s="497"/>
      <c r="OPD338" s="309"/>
      <c r="OPE338" s="309"/>
      <c r="OPG338" s="497"/>
      <c r="OPH338" s="540"/>
      <c r="OPI338" s="497"/>
      <c r="OPJ338" s="497"/>
      <c r="OPL338" s="309"/>
      <c r="OPM338" s="309"/>
      <c r="OPO338" s="497"/>
      <c r="OPP338" s="540"/>
      <c r="OPQ338" s="497"/>
      <c r="OPR338" s="497"/>
      <c r="OPT338" s="309"/>
      <c r="OPU338" s="309"/>
      <c r="OPW338" s="497"/>
      <c r="OPX338" s="540"/>
      <c r="OPY338" s="497"/>
      <c r="OPZ338" s="497"/>
      <c r="OQB338" s="309"/>
      <c r="OQC338" s="309"/>
      <c r="OQE338" s="497"/>
      <c r="OQF338" s="540"/>
      <c r="OQG338" s="497"/>
      <c r="OQH338" s="497"/>
      <c r="OQJ338" s="309"/>
      <c r="OQK338" s="309"/>
      <c r="OQM338" s="497"/>
      <c r="OQN338" s="540"/>
      <c r="OQO338" s="497"/>
      <c r="OQP338" s="497"/>
      <c r="OQR338" s="309"/>
      <c r="OQS338" s="309"/>
      <c r="OQU338" s="497"/>
      <c r="OQV338" s="540"/>
      <c r="OQW338" s="497"/>
      <c r="OQX338" s="497"/>
      <c r="OQZ338" s="309"/>
      <c r="ORA338" s="309"/>
      <c r="ORC338" s="497"/>
      <c r="ORD338" s="540"/>
      <c r="ORE338" s="497"/>
      <c r="ORF338" s="497"/>
      <c r="ORH338" s="309"/>
      <c r="ORI338" s="309"/>
      <c r="ORK338" s="497"/>
      <c r="ORL338" s="540"/>
      <c r="ORM338" s="497"/>
      <c r="ORN338" s="497"/>
      <c r="ORP338" s="309"/>
      <c r="ORQ338" s="309"/>
      <c r="ORS338" s="497"/>
      <c r="ORT338" s="540"/>
      <c r="ORU338" s="497"/>
      <c r="ORV338" s="497"/>
      <c r="ORX338" s="309"/>
      <c r="ORY338" s="309"/>
      <c r="OSA338" s="497"/>
      <c r="OSB338" s="540"/>
      <c r="OSC338" s="497"/>
      <c r="OSD338" s="497"/>
      <c r="OSF338" s="309"/>
      <c r="OSG338" s="309"/>
      <c r="OSI338" s="497"/>
      <c r="OSJ338" s="540"/>
      <c r="OSK338" s="497"/>
      <c r="OSL338" s="497"/>
      <c r="OSN338" s="309"/>
      <c r="OSO338" s="309"/>
      <c r="OSQ338" s="497"/>
      <c r="OSR338" s="540"/>
      <c r="OSS338" s="497"/>
      <c r="OST338" s="497"/>
      <c r="OSV338" s="309"/>
      <c r="OSW338" s="309"/>
      <c r="OSY338" s="497"/>
      <c r="OSZ338" s="540"/>
      <c r="OTA338" s="497"/>
      <c r="OTB338" s="497"/>
      <c r="OTD338" s="309"/>
      <c r="OTE338" s="309"/>
      <c r="OTG338" s="497"/>
      <c r="OTH338" s="540"/>
      <c r="OTI338" s="497"/>
      <c r="OTJ338" s="497"/>
      <c r="OTL338" s="309"/>
      <c r="OTM338" s="309"/>
      <c r="OTO338" s="497"/>
      <c r="OTP338" s="540"/>
      <c r="OTQ338" s="497"/>
      <c r="OTR338" s="497"/>
      <c r="OTT338" s="309"/>
      <c r="OTU338" s="309"/>
      <c r="OTW338" s="497"/>
      <c r="OTX338" s="540"/>
      <c r="OTY338" s="497"/>
      <c r="OTZ338" s="497"/>
      <c r="OUB338" s="309"/>
      <c r="OUC338" s="309"/>
      <c r="OUE338" s="497"/>
      <c r="OUF338" s="540"/>
      <c r="OUG338" s="497"/>
      <c r="OUH338" s="497"/>
      <c r="OUJ338" s="309"/>
      <c r="OUK338" s="309"/>
      <c r="OUM338" s="497"/>
      <c r="OUN338" s="540"/>
      <c r="OUO338" s="497"/>
      <c r="OUP338" s="497"/>
      <c r="OUR338" s="309"/>
      <c r="OUS338" s="309"/>
      <c r="OUU338" s="497"/>
      <c r="OUV338" s="540"/>
      <c r="OUW338" s="497"/>
      <c r="OUX338" s="497"/>
      <c r="OUZ338" s="309"/>
      <c r="OVA338" s="309"/>
      <c r="OVC338" s="497"/>
      <c r="OVD338" s="540"/>
      <c r="OVE338" s="497"/>
      <c r="OVF338" s="497"/>
      <c r="OVH338" s="309"/>
      <c r="OVI338" s="309"/>
      <c r="OVK338" s="497"/>
      <c r="OVL338" s="540"/>
      <c r="OVM338" s="497"/>
      <c r="OVN338" s="497"/>
      <c r="OVP338" s="309"/>
      <c r="OVQ338" s="309"/>
      <c r="OVS338" s="497"/>
      <c r="OVT338" s="540"/>
      <c r="OVU338" s="497"/>
      <c r="OVV338" s="497"/>
      <c r="OVX338" s="309"/>
      <c r="OVY338" s="309"/>
      <c r="OWA338" s="497"/>
      <c r="OWB338" s="540"/>
      <c r="OWC338" s="497"/>
      <c r="OWD338" s="497"/>
      <c r="OWF338" s="309"/>
      <c r="OWG338" s="309"/>
      <c r="OWI338" s="497"/>
      <c r="OWJ338" s="540"/>
      <c r="OWK338" s="497"/>
      <c r="OWL338" s="497"/>
      <c r="OWN338" s="309"/>
      <c r="OWO338" s="309"/>
      <c r="OWQ338" s="497"/>
      <c r="OWR338" s="540"/>
      <c r="OWS338" s="497"/>
      <c r="OWT338" s="497"/>
      <c r="OWV338" s="309"/>
      <c r="OWW338" s="309"/>
      <c r="OWY338" s="497"/>
      <c r="OWZ338" s="540"/>
      <c r="OXA338" s="497"/>
      <c r="OXB338" s="497"/>
      <c r="OXD338" s="309"/>
      <c r="OXE338" s="309"/>
      <c r="OXG338" s="497"/>
      <c r="OXH338" s="540"/>
      <c r="OXI338" s="497"/>
      <c r="OXJ338" s="497"/>
      <c r="OXL338" s="309"/>
      <c r="OXM338" s="309"/>
      <c r="OXO338" s="497"/>
      <c r="OXP338" s="540"/>
      <c r="OXQ338" s="497"/>
      <c r="OXR338" s="497"/>
      <c r="OXT338" s="309"/>
      <c r="OXU338" s="309"/>
      <c r="OXW338" s="497"/>
      <c r="OXX338" s="540"/>
      <c r="OXY338" s="497"/>
      <c r="OXZ338" s="497"/>
      <c r="OYB338" s="309"/>
      <c r="OYC338" s="309"/>
      <c r="OYE338" s="497"/>
      <c r="OYF338" s="540"/>
      <c r="OYG338" s="497"/>
      <c r="OYH338" s="497"/>
      <c r="OYJ338" s="309"/>
      <c r="OYK338" s="309"/>
      <c r="OYM338" s="497"/>
      <c r="OYN338" s="540"/>
      <c r="OYO338" s="497"/>
      <c r="OYP338" s="497"/>
      <c r="OYR338" s="309"/>
      <c r="OYS338" s="309"/>
      <c r="OYU338" s="497"/>
      <c r="OYV338" s="540"/>
      <c r="OYW338" s="497"/>
      <c r="OYX338" s="497"/>
      <c r="OYZ338" s="309"/>
      <c r="OZA338" s="309"/>
      <c r="OZC338" s="497"/>
      <c r="OZD338" s="540"/>
      <c r="OZE338" s="497"/>
      <c r="OZF338" s="497"/>
      <c r="OZH338" s="309"/>
      <c r="OZI338" s="309"/>
      <c r="OZK338" s="497"/>
      <c r="OZL338" s="540"/>
      <c r="OZM338" s="497"/>
      <c r="OZN338" s="497"/>
      <c r="OZP338" s="309"/>
      <c r="OZQ338" s="309"/>
      <c r="OZS338" s="497"/>
      <c r="OZT338" s="540"/>
      <c r="OZU338" s="497"/>
      <c r="OZV338" s="497"/>
      <c r="OZX338" s="309"/>
      <c r="OZY338" s="309"/>
      <c r="PAA338" s="497"/>
      <c r="PAB338" s="540"/>
      <c r="PAC338" s="497"/>
      <c r="PAD338" s="497"/>
      <c r="PAF338" s="309"/>
      <c r="PAG338" s="309"/>
      <c r="PAI338" s="497"/>
      <c r="PAJ338" s="540"/>
      <c r="PAK338" s="497"/>
      <c r="PAL338" s="497"/>
      <c r="PAN338" s="309"/>
      <c r="PAO338" s="309"/>
      <c r="PAQ338" s="497"/>
      <c r="PAR338" s="540"/>
      <c r="PAS338" s="497"/>
      <c r="PAT338" s="497"/>
      <c r="PAV338" s="309"/>
      <c r="PAW338" s="309"/>
      <c r="PAY338" s="497"/>
      <c r="PAZ338" s="540"/>
      <c r="PBA338" s="497"/>
      <c r="PBB338" s="497"/>
      <c r="PBD338" s="309"/>
      <c r="PBE338" s="309"/>
      <c r="PBG338" s="497"/>
      <c r="PBH338" s="540"/>
      <c r="PBI338" s="497"/>
      <c r="PBJ338" s="497"/>
      <c r="PBL338" s="309"/>
      <c r="PBM338" s="309"/>
      <c r="PBO338" s="497"/>
      <c r="PBP338" s="540"/>
      <c r="PBQ338" s="497"/>
      <c r="PBR338" s="497"/>
      <c r="PBT338" s="309"/>
      <c r="PBU338" s="309"/>
      <c r="PBW338" s="497"/>
      <c r="PBX338" s="540"/>
      <c r="PBY338" s="497"/>
      <c r="PBZ338" s="497"/>
      <c r="PCB338" s="309"/>
      <c r="PCC338" s="309"/>
      <c r="PCE338" s="497"/>
      <c r="PCF338" s="540"/>
      <c r="PCG338" s="497"/>
      <c r="PCH338" s="497"/>
      <c r="PCJ338" s="309"/>
      <c r="PCK338" s="309"/>
      <c r="PCM338" s="497"/>
      <c r="PCN338" s="540"/>
      <c r="PCO338" s="497"/>
      <c r="PCP338" s="497"/>
      <c r="PCR338" s="309"/>
      <c r="PCS338" s="309"/>
      <c r="PCU338" s="497"/>
      <c r="PCV338" s="540"/>
      <c r="PCW338" s="497"/>
      <c r="PCX338" s="497"/>
      <c r="PCZ338" s="309"/>
      <c r="PDA338" s="309"/>
      <c r="PDC338" s="497"/>
      <c r="PDD338" s="540"/>
      <c r="PDE338" s="497"/>
      <c r="PDF338" s="497"/>
      <c r="PDH338" s="309"/>
      <c r="PDI338" s="309"/>
      <c r="PDK338" s="497"/>
      <c r="PDL338" s="540"/>
      <c r="PDM338" s="497"/>
      <c r="PDN338" s="497"/>
      <c r="PDP338" s="309"/>
      <c r="PDQ338" s="309"/>
      <c r="PDS338" s="497"/>
      <c r="PDT338" s="540"/>
      <c r="PDU338" s="497"/>
      <c r="PDV338" s="497"/>
      <c r="PDX338" s="309"/>
      <c r="PDY338" s="309"/>
      <c r="PEA338" s="497"/>
      <c r="PEB338" s="540"/>
      <c r="PEC338" s="497"/>
      <c r="PED338" s="497"/>
      <c r="PEF338" s="309"/>
      <c r="PEG338" s="309"/>
      <c r="PEI338" s="497"/>
      <c r="PEJ338" s="540"/>
      <c r="PEK338" s="497"/>
      <c r="PEL338" s="497"/>
      <c r="PEN338" s="309"/>
      <c r="PEO338" s="309"/>
      <c r="PEQ338" s="497"/>
      <c r="PER338" s="540"/>
      <c r="PES338" s="497"/>
      <c r="PET338" s="497"/>
      <c r="PEV338" s="309"/>
      <c r="PEW338" s="309"/>
      <c r="PEY338" s="497"/>
      <c r="PEZ338" s="540"/>
      <c r="PFA338" s="497"/>
      <c r="PFB338" s="497"/>
      <c r="PFD338" s="309"/>
      <c r="PFE338" s="309"/>
      <c r="PFG338" s="497"/>
      <c r="PFH338" s="540"/>
      <c r="PFI338" s="497"/>
      <c r="PFJ338" s="497"/>
      <c r="PFL338" s="309"/>
      <c r="PFM338" s="309"/>
      <c r="PFO338" s="497"/>
      <c r="PFP338" s="540"/>
      <c r="PFQ338" s="497"/>
      <c r="PFR338" s="497"/>
      <c r="PFT338" s="309"/>
      <c r="PFU338" s="309"/>
      <c r="PFW338" s="497"/>
      <c r="PFX338" s="540"/>
      <c r="PFY338" s="497"/>
      <c r="PFZ338" s="497"/>
      <c r="PGB338" s="309"/>
      <c r="PGC338" s="309"/>
      <c r="PGE338" s="497"/>
      <c r="PGF338" s="540"/>
      <c r="PGG338" s="497"/>
      <c r="PGH338" s="497"/>
      <c r="PGJ338" s="309"/>
      <c r="PGK338" s="309"/>
      <c r="PGM338" s="497"/>
      <c r="PGN338" s="540"/>
      <c r="PGO338" s="497"/>
      <c r="PGP338" s="497"/>
      <c r="PGR338" s="309"/>
      <c r="PGS338" s="309"/>
      <c r="PGU338" s="497"/>
      <c r="PGV338" s="540"/>
      <c r="PGW338" s="497"/>
      <c r="PGX338" s="497"/>
      <c r="PGZ338" s="309"/>
      <c r="PHA338" s="309"/>
      <c r="PHC338" s="497"/>
      <c r="PHD338" s="540"/>
      <c r="PHE338" s="497"/>
      <c r="PHF338" s="497"/>
      <c r="PHH338" s="309"/>
      <c r="PHI338" s="309"/>
      <c r="PHK338" s="497"/>
      <c r="PHL338" s="540"/>
      <c r="PHM338" s="497"/>
      <c r="PHN338" s="497"/>
      <c r="PHP338" s="309"/>
      <c r="PHQ338" s="309"/>
      <c r="PHS338" s="497"/>
      <c r="PHT338" s="540"/>
      <c r="PHU338" s="497"/>
      <c r="PHV338" s="497"/>
      <c r="PHX338" s="309"/>
      <c r="PHY338" s="309"/>
      <c r="PIA338" s="497"/>
      <c r="PIB338" s="540"/>
      <c r="PIC338" s="497"/>
      <c r="PID338" s="497"/>
      <c r="PIF338" s="309"/>
      <c r="PIG338" s="309"/>
      <c r="PII338" s="497"/>
      <c r="PIJ338" s="540"/>
      <c r="PIK338" s="497"/>
      <c r="PIL338" s="497"/>
      <c r="PIN338" s="309"/>
      <c r="PIO338" s="309"/>
      <c r="PIQ338" s="497"/>
      <c r="PIR338" s="540"/>
      <c r="PIS338" s="497"/>
      <c r="PIT338" s="497"/>
      <c r="PIV338" s="309"/>
      <c r="PIW338" s="309"/>
      <c r="PIY338" s="497"/>
      <c r="PIZ338" s="540"/>
      <c r="PJA338" s="497"/>
      <c r="PJB338" s="497"/>
      <c r="PJD338" s="309"/>
      <c r="PJE338" s="309"/>
      <c r="PJG338" s="497"/>
      <c r="PJH338" s="540"/>
      <c r="PJI338" s="497"/>
      <c r="PJJ338" s="497"/>
      <c r="PJL338" s="309"/>
      <c r="PJM338" s="309"/>
      <c r="PJO338" s="497"/>
      <c r="PJP338" s="540"/>
      <c r="PJQ338" s="497"/>
      <c r="PJR338" s="497"/>
      <c r="PJT338" s="309"/>
      <c r="PJU338" s="309"/>
      <c r="PJW338" s="497"/>
      <c r="PJX338" s="540"/>
      <c r="PJY338" s="497"/>
      <c r="PJZ338" s="497"/>
      <c r="PKB338" s="309"/>
      <c r="PKC338" s="309"/>
      <c r="PKE338" s="497"/>
      <c r="PKF338" s="540"/>
      <c r="PKG338" s="497"/>
      <c r="PKH338" s="497"/>
      <c r="PKJ338" s="309"/>
      <c r="PKK338" s="309"/>
      <c r="PKM338" s="497"/>
      <c r="PKN338" s="540"/>
      <c r="PKO338" s="497"/>
      <c r="PKP338" s="497"/>
      <c r="PKR338" s="309"/>
      <c r="PKS338" s="309"/>
      <c r="PKU338" s="497"/>
      <c r="PKV338" s="540"/>
      <c r="PKW338" s="497"/>
      <c r="PKX338" s="497"/>
      <c r="PKZ338" s="309"/>
      <c r="PLA338" s="309"/>
      <c r="PLC338" s="497"/>
      <c r="PLD338" s="540"/>
      <c r="PLE338" s="497"/>
      <c r="PLF338" s="497"/>
      <c r="PLH338" s="309"/>
      <c r="PLI338" s="309"/>
      <c r="PLK338" s="497"/>
      <c r="PLL338" s="540"/>
      <c r="PLM338" s="497"/>
      <c r="PLN338" s="497"/>
      <c r="PLP338" s="309"/>
      <c r="PLQ338" s="309"/>
      <c r="PLS338" s="497"/>
      <c r="PLT338" s="540"/>
      <c r="PLU338" s="497"/>
      <c r="PLV338" s="497"/>
      <c r="PLX338" s="309"/>
      <c r="PLY338" s="309"/>
      <c r="PMA338" s="497"/>
      <c r="PMB338" s="540"/>
      <c r="PMC338" s="497"/>
      <c r="PMD338" s="497"/>
      <c r="PMF338" s="309"/>
      <c r="PMG338" s="309"/>
      <c r="PMI338" s="497"/>
      <c r="PMJ338" s="540"/>
      <c r="PMK338" s="497"/>
      <c r="PML338" s="497"/>
      <c r="PMN338" s="309"/>
      <c r="PMO338" s="309"/>
      <c r="PMQ338" s="497"/>
      <c r="PMR338" s="540"/>
      <c r="PMS338" s="497"/>
      <c r="PMT338" s="497"/>
      <c r="PMV338" s="309"/>
      <c r="PMW338" s="309"/>
      <c r="PMY338" s="497"/>
      <c r="PMZ338" s="540"/>
      <c r="PNA338" s="497"/>
      <c r="PNB338" s="497"/>
      <c r="PND338" s="309"/>
      <c r="PNE338" s="309"/>
      <c r="PNG338" s="497"/>
      <c r="PNH338" s="540"/>
      <c r="PNI338" s="497"/>
      <c r="PNJ338" s="497"/>
      <c r="PNL338" s="309"/>
      <c r="PNM338" s="309"/>
      <c r="PNO338" s="497"/>
      <c r="PNP338" s="540"/>
      <c r="PNQ338" s="497"/>
      <c r="PNR338" s="497"/>
      <c r="PNT338" s="309"/>
      <c r="PNU338" s="309"/>
      <c r="PNW338" s="497"/>
      <c r="PNX338" s="540"/>
      <c r="PNY338" s="497"/>
      <c r="PNZ338" s="497"/>
      <c r="POB338" s="309"/>
      <c r="POC338" s="309"/>
      <c r="POE338" s="497"/>
      <c r="POF338" s="540"/>
      <c r="POG338" s="497"/>
      <c r="POH338" s="497"/>
      <c r="POJ338" s="309"/>
      <c r="POK338" s="309"/>
      <c r="POM338" s="497"/>
      <c r="PON338" s="540"/>
      <c r="POO338" s="497"/>
      <c r="POP338" s="497"/>
      <c r="POR338" s="309"/>
      <c r="POS338" s="309"/>
      <c r="POU338" s="497"/>
      <c r="POV338" s="540"/>
      <c r="POW338" s="497"/>
      <c r="POX338" s="497"/>
      <c r="POZ338" s="309"/>
      <c r="PPA338" s="309"/>
      <c r="PPC338" s="497"/>
      <c r="PPD338" s="540"/>
      <c r="PPE338" s="497"/>
      <c r="PPF338" s="497"/>
      <c r="PPH338" s="309"/>
      <c r="PPI338" s="309"/>
      <c r="PPK338" s="497"/>
      <c r="PPL338" s="540"/>
      <c r="PPM338" s="497"/>
      <c r="PPN338" s="497"/>
      <c r="PPP338" s="309"/>
      <c r="PPQ338" s="309"/>
      <c r="PPS338" s="497"/>
      <c r="PPT338" s="540"/>
      <c r="PPU338" s="497"/>
      <c r="PPV338" s="497"/>
      <c r="PPX338" s="309"/>
      <c r="PPY338" s="309"/>
      <c r="PQA338" s="497"/>
      <c r="PQB338" s="540"/>
      <c r="PQC338" s="497"/>
      <c r="PQD338" s="497"/>
      <c r="PQF338" s="309"/>
      <c r="PQG338" s="309"/>
      <c r="PQI338" s="497"/>
      <c r="PQJ338" s="540"/>
      <c r="PQK338" s="497"/>
      <c r="PQL338" s="497"/>
      <c r="PQN338" s="309"/>
      <c r="PQO338" s="309"/>
      <c r="PQQ338" s="497"/>
      <c r="PQR338" s="540"/>
      <c r="PQS338" s="497"/>
      <c r="PQT338" s="497"/>
      <c r="PQV338" s="309"/>
      <c r="PQW338" s="309"/>
      <c r="PQY338" s="497"/>
      <c r="PQZ338" s="540"/>
      <c r="PRA338" s="497"/>
      <c r="PRB338" s="497"/>
      <c r="PRD338" s="309"/>
      <c r="PRE338" s="309"/>
      <c r="PRG338" s="497"/>
      <c r="PRH338" s="540"/>
      <c r="PRI338" s="497"/>
      <c r="PRJ338" s="497"/>
      <c r="PRL338" s="309"/>
      <c r="PRM338" s="309"/>
      <c r="PRO338" s="497"/>
      <c r="PRP338" s="540"/>
      <c r="PRQ338" s="497"/>
      <c r="PRR338" s="497"/>
      <c r="PRT338" s="309"/>
      <c r="PRU338" s="309"/>
      <c r="PRW338" s="497"/>
      <c r="PRX338" s="540"/>
      <c r="PRY338" s="497"/>
      <c r="PRZ338" s="497"/>
      <c r="PSB338" s="309"/>
      <c r="PSC338" s="309"/>
      <c r="PSE338" s="497"/>
      <c r="PSF338" s="540"/>
      <c r="PSG338" s="497"/>
      <c r="PSH338" s="497"/>
      <c r="PSJ338" s="309"/>
      <c r="PSK338" s="309"/>
      <c r="PSM338" s="497"/>
      <c r="PSN338" s="540"/>
      <c r="PSO338" s="497"/>
      <c r="PSP338" s="497"/>
      <c r="PSR338" s="309"/>
      <c r="PSS338" s="309"/>
      <c r="PSU338" s="497"/>
      <c r="PSV338" s="540"/>
      <c r="PSW338" s="497"/>
      <c r="PSX338" s="497"/>
      <c r="PSZ338" s="309"/>
      <c r="PTA338" s="309"/>
      <c r="PTC338" s="497"/>
      <c r="PTD338" s="540"/>
      <c r="PTE338" s="497"/>
      <c r="PTF338" s="497"/>
      <c r="PTH338" s="309"/>
      <c r="PTI338" s="309"/>
      <c r="PTK338" s="497"/>
      <c r="PTL338" s="540"/>
      <c r="PTM338" s="497"/>
      <c r="PTN338" s="497"/>
      <c r="PTP338" s="309"/>
      <c r="PTQ338" s="309"/>
      <c r="PTS338" s="497"/>
      <c r="PTT338" s="540"/>
      <c r="PTU338" s="497"/>
      <c r="PTV338" s="497"/>
      <c r="PTX338" s="309"/>
      <c r="PTY338" s="309"/>
      <c r="PUA338" s="497"/>
      <c r="PUB338" s="540"/>
      <c r="PUC338" s="497"/>
      <c r="PUD338" s="497"/>
      <c r="PUF338" s="309"/>
      <c r="PUG338" s="309"/>
      <c r="PUI338" s="497"/>
      <c r="PUJ338" s="540"/>
      <c r="PUK338" s="497"/>
      <c r="PUL338" s="497"/>
      <c r="PUN338" s="309"/>
      <c r="PUO338" s="309"/>
      <c r="PUQ338" s="497"/>
      <c r="PUR338" s="540"/>
      <c r="PUS338" s="497"/>
      <c r="PUT338" s="497"/>
      <c r="PUV338" s="309"/>
      <c r="PUW338" s="309"/>
      <c r="PUY338" s="497"/>
      <c r="PUZ338" s="540"/>
      <c r="PVA338" s="497"/>
      <c r="PVB338" s="497"/>
      <c r="PVD338" s="309"/>
      <c r="PVE338" s="309"/>
      <c r="PVG338" s="497"/>
      <c r="PVH338" s="540"/>
      <c r="PVI338" s="497"/>
      <c r="PVJ338" s="497"/>
      <c r="PVL338" s="309"/>
      <c r="PVM338" s="309"/>
      <c r="PVO338" s="497"/>
      <c r="PVP338" s="540"/>
      <c r="PVQ338" s="497"/>
      <c r="PVR338" s="497"/>
      <c r="PVT338" s="309"/>
      <c r="PVU338" s="309"/>
      <c r="PVW338" s="497"/>
      <c r="PVX338" s="540"/>
      <c r="PVY338" s="497"/>
      <c r="PVZ338" s="497"/>
      <c r="PWB338" s="309"/>
      <c r="PWC338" s="309"/>
      <c r="PWE338" s="497"/>
      <c r="PWF338" s="540"/>
      <c r="PWG338" s="497"/>
      <c r="PWH338" s="497"/>
      <c r="PWJ338" s="309"/>
      <c r="PWK338" s="309"/>
      <c r="PWM338" s="497"/>
      <c r="PWN338" s="540"/>
      <c r="PWO338" s="497"/>
      <c r="PWP338" s="497"/>
      <c r="PWR338" s="309"/>
      <c r="PWS338" s="309"/>
      <c r="PWU338" s="497"/>
      <c r="PWV338" s="540"/>
      <c r="PWW338" s="497"/>
      <c r="PWX338" s="497"/>
      <c r="PWZ338" s="309"/>
      <c r="PXA338" s="309"/>
      <c r="PXC338" s="497"/>
      <c r="PXD338" s="540"/>
      <c r="PXE338" s="497"/>
      <c r="PXF338" s="497"/>
      <c r="PXH338" s="309"/>
      <c r="PXI338" s="309"/>
      <c r="PXK338" s="497"/>
      <c r="PXL338" s="540"/>
      <c r="PXM338" s="497"/>
      <c r="PXN338" s="497"/>
      <c r="PXP338" s="309"/>
      <c r="PXQ338" s="309"/>
      <c r="PXS338" s="497"/>
      <c r="PXT338" s="540"/>
      <c r="PXU338" s="497"/>
      <c r="PXV338" s="497"/>
      <c r="PXX338" s="309"/>
      <c r="PXY338" s="309"/>
      <c r="PYA338" s="497"/>
      <c r="PYB338" s="540"/>
      <c r="PYC338" s="497"/>
      <c r="PYD338" s="497"/>
      <c r="PYF338" s="309"/>
      <c r="PYG338" s="309"/>
      <c r="PYI338" s="497"/>
      <c r="PYJ338" s="540"/>
      <c r="PYK338" s="497"/>
      <c r="PYL338" s="497"/>
      <c r="PYN338" s="309"/>
      <c r="PYO338" s="309"/>
      <c r="PYQ338" s="497"/>
      <c r="PYR338" s="540"/>
      <c r="PYS338" s="497"/>
      <c r="PYT338" s="497"/>
      <c r="PYV338" s="309"/>
      <c r="PYW338" s="309"/>
      <c r="PYY338" s="497"/>
      <c r="PYZ338" s="540"/>
      <c r="PZA338" s="497"/>
      <c r="PZB338" s="497"/>
      <c r="PZD338" s="309"/>
      <c r="PZE338" s="309"/>
      <c r="PZG338" s="497"/>
      <c r="PZH338" s="540"/>
      <c r="PZI338" s="497"/>
      <c r="PZJ338" s="497"/>
      <c r="PZL338" s="309"/>
      <c r="PZM338" s="309"/>
      <c r="PZO338" s="497"/>
      <c r="PZP338" s="540"/>
      <c r="PZQ338" s="497"/>
      <c r="PZR338" s="497"/>
      <c r="PZT338" s="309"/>
      <c r="PZU338" s="309"/>
      <c r="PZW338" s="497"/>
      <c r="PZX338" s="540"/>
      <c r="PZY338" s="497"/>
      <c r="PZZ338" s="497"/>
      <c r="QAB338" s="309"/>
      <c r="QAC338" s="309"/>
      <c r="QAE338" s="497"/>
      <c r="QAF338" s="540"/>
      <c r="QAG338" s="497"/>
      <c r="QAH338" s="497"/>
      <c r="QAJ338" s="309"/>
      <c r="QAK338" s="309"/>
      <c r="QAM338" s="497"/>
      <c r="QAN338" s="540"/>
      <c r="QAO338" s="497"/>
      <c r="QAP338" s="497"/>
      <c r="QAR338" s="309"/>
      <c r="QAS338" s="309"/>
      <c r="QAU338" s="497"/>
      <c r="QAV338" s="540"/>
      <c r="QAW338" s="497"/>
      <c r="QAX338" s="497"/>
      <c r="QAZ338" s="309"/>
      <c r="QBA338" s="309"/>
      <c r="QBC338" s="497"/>
      <c r="QBD338" s="540"/>
      <c r="QBE338" s="497"/>
      <c r="QBF338" s="497"/>
      <c r="QBH338" s="309"/>
      <c r="QBI338" s="309"/>
      <c r="QBK338" s="497"/>
      <c r="QBL338" s="540"/>
      <c r="QBM338" s="497"/>
      <c r="QBN338" s="497"/>
      <c r="QBP338" s="309"/>
      <c r="QBQ338" s="309"/>
      <c r="QBS338" s="497"/>
      <c r="QBT338" s="540"/>
      <c r="QBU338" s="497"/>
      <c r="QBV338" s="497"/>
      <c r="QBX338" s="309"/>
      <c r="QBY338" s="309"/>
      <c r="QCA338" s="497"/>
      <c r="QCB338" s="540"/>
      <c r="QCC338" s="497"/>
      <c r="QCD338" s="497"/>
      <c r="QCF338" s="309"/>
      <c r="QCG338" s="309"/>
      <c r="QCI338" s="497"/>
      <c r="QCJ338" s="540"/>
      <c r="QCK338" s="497"/>
      <c r="QCL338" s="497"/>
      <c r="QCN338" s="309"/>
      <c r="QCO338" s="309"/>
      <c r="QCQ338" s="497"/>
      <c r="QCR338" s="540"/>
      <c r="QCS338" s="497"/>
      <c r="QCT338" s="497"/>
      <c r="QCV338" s="309"/>
      <c r="QCW338" s="309"/>
      <c r="QCY338" s="497"/>
      <c r="QCZ338" s="540"/>
      <c r="QDA338" s="497"/>
      <c r="QDB338" s="497"/>
      <c r="QDD338" s="309"/>
      <c r="QDE338" s="309"/>
      <c r="QDG338" s="497"/>
      <c r="QDH338" s="540"/>
      <c r="QDI338" s="497"/>
      <c r="QDJ338" s="497"/>
      <c r="QDL338" s="309"/>
      <c r="QDM338" s="309"/>
      <c r="QDO338" s="497"/>
      <c r="QDP338" s="540"/>
      <c r="QDQ338" s="497"/>
      <c r="QDR338" s="497"/>
      <c r="QDT338" s="309"/>
      <c r="QDU338" s="309"/>
      <c r="QDW338" s="497"/>
      <c r="QDX338" s="540"/>
      <c r="QDY338" s="497"/>
      <c r="QDZ338" s="497"/>
      <c r="QEB338" s="309"/>
      <c r="QEC338" s="309"/>
      <c r="QEE338" s="497"/>
      <c r="QEF338" s="540"/>
      <c r="QEG338" s="497"/>
      <c r="QEH338" s="497"/>
      <c r="QEJ338" s="309"/>
      <c r="QEK338" s="309"/>
      <c r="QEM338" s="497"/>
      <c r="QEN338" s="540"/>
      <c r="QEO338" s="497"/>
      <c r="QEP338" s="497"/>
      <c r="QER338" s="309"/>
      <c r="QES338" s="309"/>
      <c r="QEU338" s="497"/>
      <c r="QEV338" s="540"/>
      <c r="QEW338" s="497"/>
      <c r="QEX338" s="497"/>
      <c r="QEZ338" s="309"/>
      <c r="QFA338" s="309"/>
      <c r="QFC338" s="497"/>
      <c r="QFD338" s="540"/>
      <c r="QFE338" s="497"/>
      <c r="QFF338" s="497"/>
      <c r="QFH338" s="309"/>
      <c r="QFI338" s="309"/>
      <c r="QFK338" s="497"/>
      <c r="QFL338" s="540"/>
      <c r="QFM338" s="497"/>
      <c r="QFN338" s="497"/>
      <c r="QFP338" s="309"/>
      <c r="QFQ338" s="309"/>
      <c r="QFS338" s="497"/>
      <c r="QFT338" s="540"/>
      <c r="QFU338" s="497"/>
      <c r="QFV338" s="497"/>
      <c r="QFX338" s="309"/>
      <c r="QFY338" s="309"/>
      <c r="QGA338" s="497"/>
      <c r="QGB338" s="540"/>
      <c r="QGC338" s="497"/>
      <c r="QGD338" s="497"/>
      <c r="QGF338" s="309"/>
      <c r="QGG338" s="309"/>
      <c r="QGI338" s="497"/>
      <c r="QGJ338" s="540"/>
      <c r="QGK338" s="497"/>
      <c r="QGL338" s="497"/>
      <c r="QGN338" s="309"/>
      <c r="QGO338" s="309"/>
      <c r="QGQ338" s="497"/>
      <c r="QGR338" s="540"/>
      <c r="QGS338" s="497"/>
      <c r="QGT338" s="497"/>
      <c r="QGV338" s="309"/>
      <c r="QGW338" s="309"/>
      <c r="QGY338" s="497"/>
      <c r="QGZ338" s="540"/>
      <c r="QHA338" s="497"/>
      <c r="QHB338" s="497"/>
      <c r="QHD338" s="309"/>
      <c r="QHE338" s="309"/>
      <c r="QHG338" s="497"/>
      <c r="QHH338" s="540"/>
      <c r="QHI338" s="497"/>
      <c r="QHJ338" s="497"/>
      <c r="QHL338" s="309"/>
      <c r="QHM338" s="309"/>
      <c r="QHO338" s="497"/>
      <c r="QHP338" s="540"/>
      <c r="QHQ338" s="497"/>
      <c r="QHR338" s="497"/>
      <c r="QHT338" s="309"/>
      <c r="QHU338" s="309"/>
      <c r="QHW338" s="497"/>
      <c r="QHX338" s="540"/>
      <c r="QHY338" s="497"/>
      <c r="QHZ338" s="497"/>
      <c r="QIB338" s="309"/>
      <c r="QIC338" s="309"/>
      <c r="QIE338" s="497"/>
      <c r="QIF338" s="540"/>
      <c r="QIG338" s="497"/>
      <c r="QIH338" s="497"/>
      <c r="QIJ338" s="309"/>
      <c r="QIK338" s="309"/>
      <c r="QIM338" s="497"/>
      <c r="QIN338" s="540"/>
      <c r="QIO338" s="497"/>
      <c r="QIP338" s="497"/>
      <c r="QIR338" s="309"/>
      <c r="QIS338" s="309"/>
      <c r="QIU338" s="497"/>
      <c r="QIV338" s="540"/>
      <c r="QIW338" s="497"/>
      <c r="QIX338" s="497"/>
      <c r="QIZ338" s="309"/>
      <c r="QJA338" s="309"/>
      <c r="QJC338" s="497"/>
      <c r="QJD338" s="540"/>
      <c r="QJE338" s="497"/>
      <c r="QJF338" s="497"/>
      <c r="QJH338" s="309"/>
      <c r="QJI338" s="309"/>
      <c r="QJK338" s="497"/>
      <c r="QJL338" s="540"/>
      <c r="QJM338" s="497"/>
      <c r="QJN338" s="497"/>
      <c r="QJP338" s="309"/>
      <c r="QJQ338" s="309"/>
      <c r="QJS338" s="497"/>
      <c r="QJT338" s="540"/>
      <c r="QJU338" s="497"/>
      <c r="QJV338" s="497"/>
      <c r="QJX338" s="309"/>
      <c r="QJY338" s="309"/>
      <c r="QKA338" s="497"/>
      <c r="QKB338" s="540"/>
      <c r="QKC338" s="497"/>
      <c r="QKD338" s="497"/>
      <c r="QKF338" s="309"/>
      <c r="QKG338" s="309"/>
      <c r="QKI338" s="497"/>
      <c r="QKJ338" s="540"/>
      <c r="QKK338" s="497"/>
      <c r="QKL338" s="497"/>
      <c r="QKN338" s="309"/>
      <c r="QKO338" s="309"/>
      <c r="QKQ338" s="497"/>
      <c r="QKR338" s="540"/>
      <c r="QKS338" s="497"/>
      <c r="QKT338" s="497"/>
      <c r="QKV338" s="309"/>
      <c r="QKW338" s="309"/>
      <c r="QKY338" s="497"/>
      <c r="QKZ338" s="540"/>
      <c r="QLA338" s="497"/>
      <c r="QLB338" s="497"/>
      <c r="QLD338" s="309"/>
      <c r="QLE338" s="309"/>
      <c r="QLG338" s="497"/>
      <c r="QLH338" s="540"/>
      <c r="QLI338" s="497"/>
      <c r="QLJ338" s="497"/>
      <c r="QLL338" s="309"/>
      <c r="QLM338" s="309"/>
      <c r="QLO338" s="497"/>
      <c r="QLP338" s="540"/>
      <c r="QLQ338" s="497"/>
      <c r="QLR338" s="497"/>
      <c r="QLT338" s="309"/>
      <c r="QLU338" s="309"/>
      <c r="QLW338" s="497"/>
      <c r="QLX338" s="540"/>
      <c r="QLY338" s="497"/>
      <c r="QLZ338" s="497"/>
      <c r="QMB338" s="309"/>
      <c r="QMC338" s="309"/>
      <c r="QME338" s="497"/>
      <c r="QMF338" s="540"/>
      <c r="QMG338" s="497"/>
      <c r="QMH338" s="497"/>
      <c r="QMJ338" s="309"/>
      <c r="QMK338" s="309"/>
      <c r="QMM338" s="497"/>
      <c r="QMN338" s="540"/>
      <c r="QMO338" s="497"/>
      <c r="QMP338" s="497"/>
      <c r="QMR338" s="309"/>
      <c r="QMS338" s="309"/>
      <c r="QMU338" s="497"/>
      <c r="QMV338" s="540"/>
      <c r="QMW338" s="497"/>
      <c r="QMX338" s="497"/>
      <c r="QMZ338" s="309"/>
      <c r="QNA338" s="309"/>
      <c r="QNC338" s="497"/>
      <c r="QND338" s="540"/>
      <c r="QNE338" s="497"/>
      <c r="QNF338" s="497"/>
      <c r="QNH338" s="309"/>
      <c r="QNI338" s="309"/>
      <c r="QNK338" s="497"/>
      <c r="QNL338" s="540"/>
      <c r="QNM338" s="497"/>
      <c r="QNN338" s="497"/>
      <c r="QNP338" s="309"/>
      <c r="QNQ338" s="309"/>
      <c r="QNS338" s="497"/>
      <c r="QNT338" s="540"/>
      <c r="QNU338" s="497"/>
      <c r="QNV338" s="497"/>
      <c r="QNX338" s="309"/>
      <c r="QNY338" s="309"/>
      <c r="QOA338" s="497"/>
      <c r="QOB338" s="540"/>
      <c r="QOC338" s="497"/>
      <c r="QOD338" s="497"/>
      <c r="QOF338" s="309"/>
      <c r="QOG338" s="309"/>
      <c r="QOI338" s="497"/>
      <c r="QOJ338" s="540"/>
      <c r="QOK338" s="497"/>
      <c r="QOL338" s="497"/>
      <c r="QON338" s="309"/>
      <c r="QOO338" s="309"/>
      <c r="QOQ338" s="497"/>
      <c r="QOR338" s="540"/>
      <c r="QOS338" s="497"/>
      <c r="QOT338" s="497"/>
      <c r="QOV338" s="309"/>
      <c r="QOW338" s="309"/>
      <c r="QOY338" s="497"/>
      <c r="QOZ338" s="540"/>
      <c r="QPA338" s="497"/>
      <c r="QPB338" s="497"/>
      <c r="QPD338" s="309"/>
      <c r="QPE338" s="309"/>
      <c r="QPG338" s="497"/>
      <c r="QPH338" s="540"/>
      <c r="QPI338" s="497"/>
      <c r="QPJ338" s="497"/>
      <c r="QPL338" s="309"/>
      <c r="QPM338" s="309"/>
      <c r="QPO338" s="497"/>
      <c r="QPP338" s="540"/>
      <c r="QPQ338" s="497"/>
      <c r="QPR338" s="497"/>
      <c r="QPT338" s="309"/>
      <c r="QPU338" s="309"/>
      <c r="QPW338" s="497"/>
      <c r="QPX338" s="540"/>
      <c r="QPY338" s="497"/>
      <c r="QPZ338" s="497"/>
      <c r="QQB338" s="309"/>
      <c r="QQC338" s="309"/>
      <c r="QQE338" s="497"/>
      <c r="QQF338" s="540"/>
      <c r="QQG338" s="497"/>
      <c r="QQH338" s="497"/>
      <c r="QQJ338" s="309"/>
      <c r="QQK338" s="309"/>
      <c r="QQM338" s="497"/>
      <c r="QQN338" s="540"/>
      <c r="QQO338" s="497"/>
      <c r="QQP338" s="497"/>
      <c r="QQR338" s="309"/>
      <c r="QQS338" s="309"/>
      <c r="QQU338" s="497"/>
      <c r="QQV338" s="540"/>
      <c r="QQW338" s="497"/>
      <c r="QQX338" s="497"/>
      <c r="QQZ338" s="309"/>
      <c r="QRA338" s="309"/>
      <c r="QRC338" s="497"/>
      <c r="QRD338" s="540"/>
      <c r="QRE338" s="497"/>
      <c r="QRF338" s="497"/>
      <c r="QRH338" s="309"/>
      <c r="QRI338" s="309"/>
      <c r="QRK338" s="497"/>
      <c r="QRL338" s="540"/>
      <c r="QRM338" s="497"/>
      <c r="QRN338" s="497"/>
      <c r="QRP338" s="309"/>
      <c r="QRQ338" s="309"/>
      <c r="QRS338" s="497"/>
      <c r="QRT338" s="540"/>
      <c r="QRU338" s="497"/>
      <c r="QRV338" s="497"/>
      <c r="QRX338" s="309"/>
      <c r="QRY338" s="309"/>
      <c r="QSA338" s="497"/>
      <c r="QSB338" s="540"/>
      <c r="QSC338" s="497"/>
      <c r="QSD338" s="497"/>
      <c r="QSF338" s="309"/>
      <c r="QSG338" s="309"/>
      <c r="QSI338" s="497"/>
      <c r="QSJ338" s="540"/>
      <c r="QSK338" s="497"/>
      <c r="QSL338" s="497"/>
      <c r="QSN338" s="309"/>
      <c r="QSO338" s="309"/>
      <c r="QSQ338" s="497"/>
      <c r="QSR338" s="540"/>
      <c r="QSS338" s="497"/>
      <c r="QST338" s="497"/>
      <c r="QSV338" s="309"/>
      <c r="QSW338" s="309"/>
      <c r="QSY338" s="497"/>
      <c r="QSZ338" s="540"/>
      <c r="QTA338" s="497"/>
      <c r="QTB338" s="497"/>
      <c r="QTD338" s="309"/>
      <c r="QTE338" s="309"/>
      <c r="QTG338" s="497"/>
      <c r="QTH338" s="540"/>
      <c r="QTI338" s="497"/>
      <c r="QTJ338" s="497"/>
      <c r="QTL338" s="309"/>
      <c r="QTM338" s="309"/>
      <c r="QTO338" s="497"/>
      <c r="QTP338" s="540"/>
      <c r="QTQ338" s="497"/>
      <c r="QTR338" s="497"/>
      <c r="QTT338" s="309"/>
      <c r="QTU338" s="309"/>
      <c r="QTW338" s="497"/>
      <c r="QTX338" s="540"/>
      <c r="QTY338" s="497"/>
      <c r="QTZ338" s="497"/>
      <c r="QUB338" s="309"/>
      <c r="QUC338" s="309"/>
      <c r="QUE338" s="497"/>
      <c r="QUF338" s="540"/>
      <c r="QUG338" s="497"/>
      <c r="QUH338" s="497"/>
      <c r="QUJ338" s="309"/>
      <c r="QUK338" s="309"/>
      <c r="QUM338" s="497"/>
      <c r="QUN338" s="540"/>
      <c r="QUO338" s="497"/>
      <c r="QUP338" s="497"/>
      <c r="QUR338" s="309"/>
      <c r="QUS338" s="309"/>
      <c r="QUU338" s="497"/>
      <c r="QUV338" s="540"/>
      <c r="QUW338" s="497"/>
      <c r="QUX338" s="497"/>
      <c r="QUZ338" s="309"/>
      <c r="QVA338" s="309"/>
      <c r="QVC338" s="497"/>
      <c r="QVD338" s="540"/>
      <c r="QVE338" s="497"/>
      <c r="QVF338" s="497"/>
      <c r="QVH338" s="309"/>
      <c r="QVI338" s="309"/>
      <c r="QVK338" s="497"/>
      <c r="QVL338" s="540"/>
      <c r="QVM338" s="497"/>
      <c r="QVN338" s="497"/>
      <c r="QVP338" s="309"/>
      <c r="QVQ338" s="309"/>
      <c r="QVS338" s="497"/>
      <c r="QVT338" s="540"/>
      <c r="QVU338" s="497"/>
      <c r="QVV338" s="497"/>
      <c r="QVX338" s="309"/>
      <c r="QVY338" s="309"/>
      <c r="QWA338" s="497"/>
      <c r="QWB338" s="540"/>
      <c r="QWC338" s="497"/>
      <c r="QWD338" s="497"/>
      <c r="QWF338" s="309"/>
      <c r="QWG338" s="309"/>
      <c r="QWI338" s="497"/>
      <c r="QWJ338" s="540"/>
      <c r="QWK338" s="497"/>
      <c r="QWL338" s="497"/>
      <c r="QWN338" s="309"/>
      <c r="QWO338" s="309"/>
      <c r="QWQ338" s="497"/>
      <c r="QWR338" s="540"/>
      <c r="QWS338" s="497"/>
      <c r="QWT338" s="497"/>
      <c r="QWV338" s="309"/>
      <c r="QWW338" s="309"/>
      <c r="QWY338" s="497"/>
      <c r="QWZ338" s="540"/>
      <c r="QXA338" s="497"/>
      <c r="QXB338" s="497"/>
      <c r="QXD338" s="309"/>
      <c r="QXE338" s="309"/>
      <c r="QXG338" s="497"/>
      <c r="QXH338" s="540"/>
      <c r="QXI338" s="497"/>
      <c r="QXJ338" s="497"/>
      <c r="QXL338" s="309"/>
      <c r="QXM338" s="309"/>
      <c r="QXO338" s="497"/>
      <c r="QXP338" s="540"/>
      <c r="QXQ338" s="497"/>
      <c r="QXR338" s="497"/>
      <c r="QXT338" s="309"/>
      <c r="QXU338" s="309"/>
      <c r="QXW338" s="497"/>
      <c r="QXX338" s="540"/>
      <c r="QXY338" s="497"/>
      <c r="QXZ338" s="497"/>
      <c r="QYB338" s="309"/>
      <c r="QYC338" s="309"/>
      <c r="QYE338" s="497"/>
      <c r="QYF338" s="540"/>
      <c r="QYG338" s="497"/>
      <c r="QYH338" s="497"/>
      <c r="QYJ338" s="309"/>
      <c r="QYK338" s="309"/>
      <c r="QYM338" s="497"/>
      <c r="QYN338" s="540"/>
      <c r="QYO338" s="497"/>
      <c r="QYP338" s="497"/>
      <c r="QYR338" s="309"/>
      <c r="QYS338" s="309"/>
      <c r="QYU338" s="497"/>
      <c r="QYV338" s="540"/>
      <c r="QYW338" s="497"/>
      <c r="QYX338" s="497"/>
      <c r="QYZ338" s="309"/>
      <c r="QZA338" s="309"/>
      <c r="QZC338" s="497"/>
      <c r="QZD338" s="540"/>
      <c r="QZE338" s="497"/>
      <c r="QZF338" s="497"/>
      <c r="QZH338" s="309"/>
      <c r="QZI338" s="309"/>
      <c r="QZK338" s="497"/>
      <c r="QZL338" s="540"/>
      <c r="QZM338" s="497"/>
      <c r="QZN338" s="497"/>
      <c r="QZP338" s="309"/>
      <c r="QZQ338" s="309"/>
      <c r="QZS338" s="497"/>
      <c r="QZT338" s="540"/>
      <c r="QZU338" s="497"/>
      <c r="QZV338" s="497"/>
      <c r="QZX338" s="309"/>
      <c r="QZY338" s="309"/>
      <c r="RAA338" s="497"/>
      <c r="RAB338" s="540"/>
      <c r="RAC338" s="497"/>
      <c r="RAD338" s="497"/>
      <c r="RAF338" s="309"/>
      <c r="RAG338" s="309"/>
      <c r="RAI338" s="497"/>
      <c r="RAJ338" s="540"/>
      <c r="RAK338" s="497"/>
      <c r="RAL338" s="497"/>
      <c r="RAN338" s="309"/>
      <c r="RAO338" s="309"/>
      <c r="RAQ338" s="497"/>
      <c r="RAR338" s="540"/>
      <c r="RAS338" s="497"/>
      <c r="RAT338" s="497"/>
      <c r="RAV338" s="309"/>
      <c r="RAW338" s="309"/>
      <c r="RAY338" s="497"/>
      <c r="RAZ338" s="540"/>
      <c r="RBA338" s="497"/>
      <c r="RBB338" s="497"/>
      <c r="RBD338" s="309"/>
      <c r="RBE338" s="309"/>
      <c r="RBG338" s="497"/>
      <c r="RBH338" s="540"/>
      <c r="RBI338" s="497"/>
      <c r="RBJ338" s="497"/>
      <c r="RBL338" s="309"/>
      <c r="RBM338" s="309"/>
      <c r="RBO338" s="497"/>
      <c r="RBP338" s="540"/>
      <c r="RBQ338" s="497"/>
      <c r="RBR338" s="497"/>
      <c r="RBT338" s="309"/>
      <c r="RBU338" s="309"/>
      <c r="RBW338" s="497"/>
      <c r="RBX338" s="540"/>
      <c r="RBY338" s="497"/>
      <c r="RBZ338" s="497"/>
      <c r="RCB338" s="309"/>
      <c r="RCC338" s="309"/>
      <c r="RCE338" s="497"/>
      <c r="RCF338" s="540"/>
      <c r="RCG338" s="497"/>
      <c r="RCH338" s="497"/>
      <c r="RCJ338" s="309"/>
      <c r="RCK338" s="309"/>
      <c r="RCM338" s="497"/>
      <c r="RCN338" s="540"/>
      <c r="RCO338" s="497"/>
      <c r="RCP338" s="497"/>
      <c r="RCR338" s="309"/>
      <c r="RCS338" s="309"/>
      <c r="RCU338" s="497"/>
      <c r="RCV338" s="540"/>
      <c r="RCW338" s="497"/>
      <c r="RCX338" s="497"/>
      <c r="RCZ338" s="309"/>
      <c r="RDA338" s="309"/>
      <c r="RDC338" s="497"/>
      <c r="RDD338" s="540"/>
      <c r="RDE338" s="497"/>
      <c r="RDF338" s="497"/>
      <c r="RDH338" s="309"/>
      <c r="RDI338" s="309"/>
      <c r="RDK338" s="497"/>
      <c r="RDL338" s="540"/>
      <c r="RDM338" s="497"/>
      <c r="RDN338" s="497"/>
      <c r="RDP338" s="309"/>
      <c r="RDQ338" s="309"/>
      <c r="RDS338" s="497"/>
      <c r="RDT338" s="540"/>
      <c r="RDU338" s="497"/>
      <c r="RDV338" s="497"/>
      <c r="RDX338" s="309"/>
      <c r="RDY338" s="309"/>
      <c r="REA338" s="497"/>
      <c r="REB338" s="540"/>
      <c r="REC338" s="497"/>
      <c r="RED338" s="497"/>
      <c r="REF338" s="309"/>
      <c r="REG338" s="309"/>
      <c r="REI338" s="497"/>
      <c r="REJ338" s="540"/>
      <c r="REK338" s="497"/>
      <c r="REL338" s="497"/>
      <c r="REN338" s="309"/>
      <c r="REO338" s="309"/>
      <c r="REQ338" s="497"/>
      <c r="RER338" s="540"/>
      <c r="RES338" s="497"/>
      <c r="RET338" s="497"/>
      <c r="REV338" s="309"/>
      <c r="REW338" s="309"/>
      <c r="REY338" s="497"/>
      <c r="REZ338" s="540"/>
      <c r="RFA338" s="497"/>
      <c r="RFB338" s="497"/>
      <c r="RFD338" s="309"/>
      <c r="RFE338" s="309"/>
      <c r="RFG338" s="497"/>
      <c r="RFH338" s="540"/>
      <c r="RFI338" s="497"/>
      <c r="RFJ338" s="497"/>
      <c r="RFL338" s="309"/>
      <c r="RFM338" s="309"/>
      <c r="RFO338" s="497"/>
      <c r="RFP338" s="540"/>
      <c r="RFQ338" s="497"/>
      <c r="RFR338" s="497"/>
      <c r="RFT338" s="309"/>
      <c r="RFU338" s="309"/>
      <c r="RFW338" s="497"/>
      <c r="RFX338" s="540"/>
      <c r="RFY338" s="497"/>
      <c r="RFZ338" s="497"/>
      <c r="RGB338" s="309"/>
      <c r="RGC338" s="309"/>
      <c r="RGE338" s="497"/>
      <c r="RGF338" s="540"/>
      <c r="RGG338" s="497"/>
      <c r="RGH338" s="497"/>
      <c r="RGJ338" s="309"/>
      <c r="RGK338" s="309"/>
      <c r="RGM338" s="497"/>
      <c r="RGN338" s="540"/>
      <c r="RGO338" s="497"/>
      <c r="RGP338" s="497"/>
      <c r="RGR338" s="309"/>
      <c r="RGS338" s="309"/>
      <c r="RGU338" s="497"/>
      <c r="RGV338" s="540"/>
      <c r="RGW338" s="497"/>
      <c r="RGX338" s="497"/>
      <c r="RGZ338" s="309"/>
      <c r="RHA338" s="309"/>
      <c r="RHC338" s="497"/>
      <c r="RHD338" s="540"/>
      <c r="RHE338" s="497"/>
      <c r="RHF338" s="497"/>
      <c r="RHH338" s="309"/>
      <c r="RHI338" s="309"/>
      <c r="RHK338" s="497"/>
      <c r="RHL338" s="540"/>
      <c r="RHM338" s="497"/>
      <c r="RHN338" s="497"/>
      <c r="RHP338" s="309"/>
      <c r="RHQ338" s="309"/>
      <c r="RHS338" s="497"/>
      <c r="RHT338" s="540"/>
      <c r="RHU338" s="497"/>
      <c r="RHV338" s="497"/>
      <c r="RHX338" s="309"/>
      <c r="RHY338" s="309"/>
      <c r="RIA338" s="497"/>
      <c r="RIB338" s="540"/>
      <c r="RIC338" s="497"/>
      <c r="RID338" s="497"/>
      <c r="RIF338" s="309"/>
      <c r="RIG338" s="309"/>
      <c r="RII338" s="497"/>
      <c r="RIJ338" s="540"/>
      <c r="RIK338" s="497"/>
      <c r="RIL338" s="497"/>
      <c r="RIN338" s="309"/>
      <c r="RIO338" s="309"/>
      <c r="RIQ338" s="497"/>
      <c r="RIR338" s="540"/>
      <c r="RIS338" s="497"/>
      <c r="RIT338" s="497"/>
      <c r="RIV338" s="309"/>
      <c r="RIW338" s="309"/>
      <c r="RIY338" s="497"/>
      <c r="RIZ338" s="540"/>
      <c r="RJA338" s="497"/>
      <c r="RJB338" s="497"/>
      <c r="RJD338" s="309"/>
      <c r="RJE338" s="309"/>
      <c r="RJG338" s="497"/>
      <c r="RJH338" s="540"/>
      <c r="RJI338" s="497"/>
      <c r="RJJ338" s="497"/>
      <c r="RJL338" s="309"/>
      <c r="RJM338" s="309"/>
      <c r="RJO338" s="497"/>
      <c r="RJP338" s="540"/>
      <c r="RJQ338" s="497"/>
      <c r="RJR338" s="497"/>
      <c r="RJT338" s="309"/>
      <c r="RJU338" s="309"/>
      <c r="RJW338" s="497"/>
      <c r="RJX338" s="540"/>
      <c r="RJY338" s="497"/>
      <c r="RJZ338" s="497"/>
      <c r="RKB338" s="309"/>
      <c r="RKC338" s="309"/>
      <c r="RKE338" s="497"/>
      <c r="RKF338" s="540"/>
      <c r="RKG338" s="497"/>
      <c r="RKH338" s="497"/>
      <c r="RKJ338" s="309"/>
      <c r="RKK338" s="309"/>
      <c r="RKM338" s="497"/>
      <c r="RKN338" s="540"/>
      <c r="RKO338" s="497"/>
      <c r="RKP338" s="497"/>
      <c r="RKR338" s="309"/>
      <c r="RKS338" s="309"/>
      <c r="RKU338" s="497"/>
      <c r="RKV338" s="540"/>
      <c r="RKW338" s="497"/>
      <c r="RKX338" s="497"/>
      <c r="RKZ338" s="309"/>
      <c r="RLA338" s="309"/>
      <c r="RLC338" s="497"/>
      <c r="RLD338" s="540"/>
      <c r="RLE338" s="497"/>
      <c r="RLF338" s="497"/>
      <c r="RLH338" s="309"/>
      <c r="RLI338" s="309"/>
      <c r="RLK338" s="497"/>
      <c r="RLL338" s="540"/>
      <c r="RLM338" s="497"/>
      <c r="RLN338" s="497"/>
      <c r="RLP338" s="309"/>
      <c r="RLQ338" s="309"/>
      <c r="RLS338" s="497"/>
      <c r="RLT338" s="540"/>
      <c r="RLU338" s="497"/>
      <c r="RLV338" s="497"/>
      <c r="RLX338" s="309"/>
      <c r="RLY338" s="309"/>
      <c r="RMA338" s="497"/>
      <c r="RMB338" s="540"/>
      <c r="RMC338" s="497"/>
      <c r="RMD338" s="497"/>
      <c r="RMF338" s="309"/>
      <c r="RMG338" s="309"/>
      <c r="RMI338" s="497"/>
      <c r="RMJ338" s="540"/>
      <c r="RMK338" s="497"/>
      <c r="RML338" s="497"/>
      <c r="RMN338" s="309"/>
      <c r="RMO338" s="309"/>
      <c r="RMQ338" s="497"/>
      <c r="RMR338" s="540"/>
      <c r="RMS338" s="497"/>
      <c r="RMT338" s="497"/>
      <c r="RMV338" s="309"/>
      <c r="RMW338" s="309"/>
      <c r="RMY338" s="497"/>
      <c r="RMZ338" s="540"/>
      <c r="RNA338" s="497"/>
      <c r="RNB338" s="497"/>
      <c r="RND338" s="309"/>
      <c r="RNE338" s="309"/>
      <c r="RNG338" s="497"/>
      <c r="RNH338" s="540"/>
      <c r="RNI338" s="497"/>
      <c r="RNJ338" s="497"/>
      <c r="RNL338" s="309"/>
      <c r="RNM338" s="309"/>
      <c r="RNO338" s="497"/>
      <c r="RNP338" s="540"/>
      <c r="RNQ338" s="497"/>
      <c r="RNR338" s="497"/>
      <c r="RNT338" s="309"/>
      <c r="RNU338" s="309"/>
      <c r="RNW338" s="497"/>
      <c r="RNX338" s="540"/>
      <c r="RNY338" s="497"/>
      <c r="RNZ338" s="497"/>
      <c r="ROB338" s="309"/>
      <c r="ROC338" s="309"/>
      <c r="ROE338" s="497"/>
      <c r="ROF338" s="540"/>
      <c r="ROG338" s="497"/>
      <c r="ROH338" s="497"/>
      <c r="ROJ338" s="309"/>
      <c r="ROK338" s="309"/>
      <c r="ROM338" s="497"/>
      <c r="RON338" s="540"/>
      <c r="ROO338" s="497"/>
      <c r="ROP338" s="497"/>
      <c r="ROR338" s="309"/>
      <c r="ROS338" s="309"/>
      <c r="ROU338" s="497"/>
      <c r="ROV338" s="540"/>
      <c r="ROW338" s="497"/>
      <c r="ROX338" s="497"/>
      <c r="ROZ338" s="309"/>
      <c r="RPA338" s="309"/>
      <c r="RPC338" s="497"/>
      <c r="RPD338" s="540"/>
      <c r="RPE338" s="497"/>
      <c r="RPF338" s="497"/>
      <c r="RPH338" s="309"/>
      <c r="RPI338" s="309"/>
      <c r="RPK338" s="497"/>
      <c r="RPL338" s="540"/>
      <c r="RPM338" s="497"/>
      <c r="RPN338" s="497"/>
      <c r="RPP338" s="309"/>
      <c r="RPQ338" s="309"/>
      <c r="RPS338" s="497"/>
      <c r="RPT338" s="540"/>
      <c r="RPU338" s="497"/>
      <c r="RPV338" s="497"/>
      <c r="RPX338" s="309"/>
      <c r="RPY338" s="309"/>
      <c r="RQA338" s="497"/>
      <c r="RQB338" s="540"/>
      <c r="RQC338" s="497"/>
      <c r="RQD338" s="497"/>
      <c r="RQF338" s="309"/>
      <c r="RQG338" s="309"/>
      <c r="RQI338" s="497"/>
      <c r="RQJ338" s="540"/>
      <c r="RQK338" s="497"/>
      <c r="RQL338" s="497"/>
      <c r="RQN338" s="309"/>
      <c r="RQO338" s="309"/>
      <c r="RQQ338" s="497"/>
      <c r="RQR338" s="540"/>
      <c r="RQS338" s="497"/>
      <c r="RQT338" s="497"/>
      <c r="RQV338" s="309"/>
      <c r="RQW338" s="309"/>
      <c r="RQY338" s="497"/>
      <c r="RQZ338" s="540"/>
      <c r="RRA338" s="497"/>
      <c r="RRB338" s="497"/>
      <c r="RRD338" s="309"/>
      <c r="RRE338" s="309"/>
      <c r="RRG338" s="497"/>
      <c r="RRH338" s="540"/>
      <c r="RRI338" s="497"/>
      <c r="RRJ338" s="497"/>
      <c r="RRL338" s="309"/>
      <c r="RRM338" s="309"/>
      <c r="RRO338" s="497"/>
      <c r="RRP338" s="540"/>
      <c r="RRQ338" s="497"/>
      <c r="RRR338" s="497"/>
      <c r="RRT338" s="309"/>
      <c r="RRU338" s="309"/>
      <c r="RRW338" s="497"/>
      <c r="RRX338" s="540"/>
      <c r="RRY338" s="497"/>
      <c r="RRZ338" s="497"/>
      <c r="RSB338" s="309"/>
      <c r="RSC338" s="309"/>
      <c r="RSE338" s="497"/>
      <c r="RSF338" s="540"/>
      <c r="RSG338" s="497"/>
      <c r="RSH338" s="497"/>
      <c r="RSJ338" s="309"/>
      <c r="RSK338" s="309"/>
      <c r="RSM338" s="497"/>
      <c r="RSN338" s="540"/>
      <c r="RSO338" s="497"/>
      <c r="RSP338" s="497"/>
      <c r="RSR338" s="309"/>
      <c r="RSS338" s="309"/>
      <c r="RSU338" s="497"/>
      <c r="RSV338" s="540"/>
      <c r="RSW338" s="497"/>
      <c r="RSX338" s="497"/>
      <c r="RSZ338" s="309"/>
      <c r="RTA338" s="309"/>
      <c r="RTC338" s="497"/>
      <c r="RTD338" s="540"/>
      <c r="RTE338" s="497"/>
      <c r="RTF338" s="497"/>
      <c r="RTH338" s="309"/>
      <c r="RTI338" s="309"/>
      <c r="RTK338" s="497"/>
      <c r="RTL338" s="540"/>
      <c r="RTM338" s="497"/>
      <c r="RTN338" s="497"/>
      <c r="RTP338" s="309"/>
      <c r="RTQ338" s="309"/>
      <c r="RTS338" s="497"/>
      <c r="RTT338" s="540"/>
      <c r="RTU338" s="497"/>
      <c r="RTV338" s="497"/>
      <c r="RTX338" s="309"/>
      <c r="RTY338" s="309"/>
      <c r="RUA338" s="497"/>
      <c r="RUB338" s="540"/>
      <c r="RUC338" s="497"/>
      <c r="RUD338" s="497"/>
      <c r="RUF338" s="309"/>
      <c r="RUG338" s="309"/>
      <c r="RUI338" s="497"/>
      <c r="RUJ338" s="540"/>
      <c r="RUK338" s="497"/>
      <c r="RUL338" s="497"/>
      <c r="RUN338" s="309"/>
      <c r="RUO338" s="309"/>
      <c r="RUQ338" s="497"/>
      <c r="RUR338" s="540"/>
      <c r="RUS338" s="497"/>
      <c r="RUT338" s="497"/>
      <c r="RUV338" s="309"/>
      <c r="RUW338" s="309"/>
      <c r="RUY338" s="497"/>
      <c r="RUZ338" s="540"/>
      <c r="RVA338" s="497"/>
      <c r="RVB338" s="497"/>
      <c r="RVD338" s="309"/>
      <c r="RVE338" s="309"/>
      <c r="RVG338" s="497"/>
      <c r="RVH338" s="540"/>
      <c r="RVI338" s="497"/>
      <c r="RVJ338" s="497"/>
      <c r="RVL338" s="309"/>
      <c r="RVM338" s="309"/>
      <c r="RVO338" s="497"/>
      <c r="RVP338" s="540"/>
      <c r="RVQ338" s="497"/>
      <c r="RVR338" s="497"/>
      <c r="RVT338" s="309"/>
      <c r="RVU338" s="309"/>
      <c r="RVW338" s="497"/>
      <c r="RVX338" s="540"/>
      <c r="RVY338" s="497"/>
      <c r="RVZ338" s="497"/>
      <c r="RWB338" s="309"/>
      <c r="RWC338" s="309"/>
      <c r="RWE338" s="497"/>
      <c r="RWF338" s="540"/>
      <c r="RWG338" s="497"/>
      <c r="RWH338" s="497"/>
      <c r="RWJ338" s="309"/>
      <c r="RWK338" s="309"/>
      <c r="RWM338" s="497"/>
      <c r="RWN338" s="540"/>
      <c r="RWO338" s="497"/>
      <c r="RWP338" s="497"/>
      <c r="RWR338" s="309"/>
      <c r="RWS338" s="309"/>
      <c r="RWU338" s="497"/>
      <c r="RWV338" s="540"/>
      <c r="RWW338" s="497"/>
      <c r="RWX338" s="497"/>
      <c r="RWZ338" s="309"/>
      <c r="RXA338" s="309"/>
      <c r="RXC338" s="497"/>
      <c r="RXD338" s="540"/>
      <c r="RXE338" s="497"/>
      <c r="RXF338" s="497"/>
      <c r="RXH338" s="309"/>
      <c r="RXI338" s="309"/>
      <c r="RXK338" s="497"/>
      <c r="RXL338" s="540"/>
      <c r="RXM338" s="497"/>
      <c r="RXN338" s="497"/>
      <c r="RXP338" s="309"/>
      <c r="RXQ338" s="309"/>
      <c r="RXS338" s="497"/>
      <c r="RXT338" s="540"/>
      <c r="RXU338" s="497"/>
      <c r="RXV338" s="497"/>
      <c r="RXX338" s="309"/>
      <c r="RXY338" s="309"/>
      <c r="RYA338" s="497"/>
      <c r="RYB338" s="540"/>
      <c r="RYC338" s="497"/>
      <c r="RYD338" s="497"/>
      <c r="RYF338" s="309"/>
      <c r="RYG338" s="309"/>
      <c r="RYI338" s="497"/>
      <c r="RYJ338" s="540"/>
      <c r="RYK338" s="497"/>
      <c r="RYL338" s="497"/>
      <c r="RYN338" s="309"/>
      <c r="RYO338" s="309"/>
      <c r="RYQ338" s="497"/>
      <c r="RYR338" s="540"/>
      <c r="RYS338" s="497"/>
      <c r="RYT338" s="497"/>
      <c r="RYV338" s="309"/>
      <c r="RYW338" s="309"/>
      <c r="RYY338" s="497"/>
      <c r="RYZ338" s="540"/>
      <c r="RZA338" s="497"/>
      <c r="RZB338" s="497"/>
      <c r="RZD338" s="309"/>
      <c r="RZE338" s="309"/>
      <c r="RZG338" s="497"/>
      <c r="RZH338" s="540"/>
      <c r="RZI338" s="497"/>
      <c r="RZJ338" s="497"/>
      <c r="RZL338" s="309"/>
      <c r="RZM338" s="309"/>
      <c r="RZO338" s="497"/>
      <c r="RZP338" s="540"/>
      <c r="RZQ338" s="497"/>
      <c r="RZR338" s="497"/>
      <c r="RZT338" s="309"/>
      <c r="RZU338" s="309"/>
      <c r="RZW338" s="497"/>
      <c r="RZX338" s="540"/>
      <c r="RZY338" s="497"/>
      <c r="RZZ338" s="497"/>
      <c r="SAB338" s="309"/>
      <c r="SAC338" s="309"/>
      <c r="SAE338" s="497"/>
      <c r="SAF338" s="540"/>
      <c r="SAG338" s="497"/>
      <c r="SAH338" s="497"/>
      <c r="SAJ338" s="309"/>
      <c r="SAK338" s="309"/>
      <c r="SAM338" s="497"/>
      <c r="SAN338" s="540"/>
      <c r="SAO338" s="497"/>
      <c r="SAP338" s="497"/>
      <c r="SAR338" s="309"/>
      <c r="SAS338" s="309"/>
      <c r="SAU338" s="497"/>
      <c r="SAV338" s="540"/>
      <c r="SAW338" s="497"/>
      <c r="SAX338" s="497"/>
      <c r="SAZ338" s="309"/>
      <c r="SBA338" s="309"/>
      <c r="SBC338" s="497"/>
      <c r="SBD338" s="540"/>
      <c r="SBE338" s="497"/>
      <c r="SBF338" s="497"/>
      <c r="SBH338" s="309"/>
      <c r="SBI338" s="309"/>
      <c r="SBK338" s="497"/>
      <c r="SBL338" s="540"/>
      <c r="SBM338" s="497"/>
      <c r="SBN338" s="497"/>
      <c r="SBP338" s="309"/>
      <c r="SBQ338" s="309"/>
      <c r="SBS338" s="497"/>
      <c r="SBT338" s="540"/>
      <c r="SBU338" s="497"/>
      <c r="SBV338" s="497"/>
      <c r="SBX338" s="309"/>
      <c r="SBY338" s="309"/>
      <c r="SCA338" s="497"/>
      <c r="SCB338" s="540"/>
      <c r="SCC338" s="497"/>
      <c r="SCD338" s="497"/>
      <c r="SCF338" s="309"/>
      <c r="SCG338" s="309"/>
      <c r="SCI338" s="497"/>
      <c r="SCJ338" s="540"/>
      <c r="SCK338" s="497"/>
      <c r="SCL338" s="497"/>
      <c r="SCN338" s="309"/>
      <c r="SCO338" s="309"/>
      <c r="SCQ338" s="497"/>
      <c r="SCR338" s="540"/>
      <c r="SCS338" s="497"/>
      <c r="SCT338" s="497"/>
      <c r="SCV338" s="309"/>
      <c r="SCW338" s="309"/>
      <c r="SCY338" s="497"/>
      <c r="SCZ338" s="540"/>
      <c r="SDA338" s="497"/>
      <c r="SDB338" s="497"/>
      <c r="SDD338" s="309"/>
      <c r="SDE338" s="309"/>
      <c r="SDG338" s="497"/>
      <c r="SDH338" s="540"/>
      <c r="SDI338" s="497"/>
      <c r="SDJ338" s="497"/>
      <c r="SDL338" s="309"/>
      <c r="SDM338" s="309"/>
      <c r="SDO338" s="497"/>
      <c r="SDP338" s="540"/>
      <c r="SDQ338" s="497"/>
      <c r="SDR338" s="497"/>
      <c r="SDT338" s="309"/>
      <c r="SDU338" s="309"/>
      <c r="SDW338" s="497"/>
      <c r="SDX338" s="540"/>
      <c r="SDY338" s="497"/>
      <c r="SDZ338" s="497"/>
      <c r="SEB338" s="309"/>
      <c r="SEC338" s="309"/>
      <c r="SEE338" s="497"/>
      <c r="SEF338" s="540"/>
      <c r="SEG338" s="497"/>
      <c r="SEH338" s="497"/>
      <c r="SEJ338" s="309"/>
      <c r="SEK338" s="309"/>
      <c r="SEM338" s="497"/>
      <c r="SEN338" s="540"/>
      <c r="SEO338" s="497"/>
      <c r="SEP338" s="497"/>
      <c r="SER338" s="309"/>
      <c r="SES338" s="309"/>
      <c r="SEU338" s="497"/>
      <c r="SEV338" s="540"/>
      <c r="SEW338" s="497"/>
      <c r="SEX338" s="497"/>
      <c r="SEZ338" s="309"/>
      <c r="SFA338" s="309"/>
      <c r="SFC338" s="497"/>
      <c r="SFD338" s="540"/>
      <c r="SFE338" s="497"/>
      <c r="SFF338" s="497"/>
      <c r="SFH338" s="309"/>
      <c r="SFI338" s="309"/>
      <c r="SFK338" s="497"/>
      <c r="SFL338" s="540"/>
      <c r="SFM338" s="497"/>
      <c r="SFN338" s="497"/>
      <c r="SFP338" s="309"/>
      <c r="SFQ338" s="309"/>
      <c r="SFS338" s="497"/>
      <c r="SFT338" s="540"/>
      <c r="SFU338" s="497"/>
      <c r="SFV338" s="497"/>
      <c r="SFX338" s="309"/>
      <c r="SFY338" s="309"/>
      <c r="SGA338" s="497"/>
      <c r="SGB338" s="540"/>
      <c r="SGC338" s="497"/>
      <c r="SGD338" s="497"/>
      <c r="SGF338" s="309"/>
      <c r="SGG338" s="309"/>
      <c r="SGI338" s="497"/>
      <c r="SGJ338" s="540"/>
      <c r="SGK338" s="497"/>
      <c r="SGL338" s="497"/>
      <c r="SGN338" s="309"/>
      <c r="SGO338" s="309"/>
      <c r="SGQ338" s="497"/>
      <c r="SGR338" s="540"/>
      <c r="SGS338" s="497"/>
      <c r="SGT338" s="497"/>
      <c r="SGV338" s="309"/>
      <c r="SGW338" s="309"/>
      <c r="SGY338" s="497"/>
      <c r="SGZ338" s="540"/>
      <c r="SHA338" s="497"/>
      <c r="SHB338" s="497"/>
      <c r="SHD338" s="309"/>
      <c r="SHE338" s="309"/>
      <c r="SHG338" s="497"/>
      <c r="SHH338" s="540"/>
      <c r="SHI338" s="497"/>
      <c r="SHJ338" s="497"/>
      <c r="SHL338" s="309"/>
      <c r="SHM338" s="309"/>
      <c r="SHO338" s="497"/>
      <c r="SHP338" s="540"/>
      <c r="SHQ338" s="497"/>
      <c r="SHR338" s="497"/>
      <c r="SHT338" s="309"/>
      <c r="SHU338" s="309"/>
      <c r="SHW338" s="497"/>
      <c r="SHX338" s="540"/>
      <c r="SHY338" s="497"/>
      <c r="SHZ338" s="497"/>
      <c r="SIB338" s="309"/>
      <c r="SIC338" s="309"/>
      <c r="SIE338" s="497"/>
      <c r="SIF338" s="540"/>
      <c r="SIG338" s="497"/>
      <c r="SIH338" s="497"/>
      <c r="SIJ338" s="309"/>
      <c r="SIK338" s="309"/>
      <c r="SIM338" s="497"/>
      <c r="SIN338" s="540"/>
      <c r="SIO338" s="497"/>
      <c r="SIP338" s="497"/>
      <c r="SIR338" s="309"/>
      <c r="SIS338" s="309"/>
      <c r="SIU338" s="497"/>
      <c r="SIV338" s="540"/>
      <c r="SIW338" s="497"/>
      <c r="SIX338" s="497"/>
      <c r="SIZ338" s="309"/>
      <c r="SJA338" s="309"/>
      <c r="SJC338" s="497"/>
      <c r="SJD338" s="540"/>
      <c r="SJE338" s="497"/>
      <c r="SJF338" s="497"/>
      <c r="SJH338" s="309"/>
      <c r="SJI338" s="309"/>
      <c r="SJK338" s="497"/>
      <c r="SJL338" s="540"/>
      <c r="SJM338" s="497"/>
      <c r="SJN338" s="497"/>
      <c r="SJP338" s="309"/>
      <c r="SJQ338" s="309"/>
      <c r="SJS338" s="497"/>
      <c r="SJT338" s="540"/>
      <c r="SJU338" s="497"/>
      <c r="SJV338" s="497"/>
      <c r="SJX338" s="309"/>
      <c r="SJY338" s="309"/>
      <c r="SKA338" s="497"/>
      <c r="SKB338" s="540"/>
      <c r="SKC338" s="497"/>
      <c r="SKD338" s="497"/>
      <c r="SKF338" s="309"/>
      <c r="SKG338" s="309"/>
      <c r="SKI338" s="497"/>
      <c r="SKJ338" s="540"/>
      <c r="SKK338" s="497"/>
      <c r="SKL338" s="497"/>
      <c r="SKN338" s="309"/>
      <c r="SKO338" s="309"/>
      <c r="SKQ338" s="497"/>
      <c r="SKR338" s="540"/>
      <c r="SKS338" s="497"/>
      <c r="SKT338" s="497"/>
      <c r="SKV338" s="309"/>
      <c r="SKW338" s="309"/>
      <c r="SKY338" s="497"/>
      <c r="SKZ338" s="540"/>
      <c r="SLA338" s="497"/>
      <c r="SLB338" s="497"/>
      <c r="SLD338" s="309"/>
      <c r="SLE338" s="309"/>
      <c r="SLG338" s="497"/>
      <c r="SLH338" s="540"/>
      <c r="SLI338" s="497"/>
      <c r="SLJ338" s="497"/>
      <c r="SLL338" s="309"/>
      <c r="SLM338" s="309"/>
      <c r="SLO338" s="497"/>
      <c r="SLP338" s="540"/>
      <c r="SLQ338" s="497"/>
      <c r="SLR338" s="497"/>
      <c r="SLT338" s="309"/>
      <c r="SLU338" s="309"/>
      <c r="SLW338" s="497"/>
      <c r="SLX338" s="540"/>
      <c r="SLY338" s="497"/>
      <c r="SLZ338" s="497"/>
      <c r="SMB338" s="309"/>
      <c r="SMC338" s="309"/>
      <c r="SME338" s="497"/>
      <c r="SMF338" s="540"/>
      <c r="SMG338" s="497"/>
      <c r="SMH338" s="497"/>
      <c r="SMJ338" s="309"/>
      <c r="SMK338" s="309"/>
      <c r="SMM338" s="497"/>
      <c r="SMN338" s="540"/>
      <c r="SMO338" s="497"/>
      <c r="SMP338" s="497"/>
      <c r="SMR338" s="309"/>
      <c r="SMS338" s="309"/>
      <c r="SMU338" s="497"/>
      <c r="SMV338" s="540"/>
      <c r="SMW338" s="497"/>
      <c r="SMX338" s="497"/>
      <c r="SMZ338" s="309"/>
      <c r="SNA338" s="309"/>
      <c r="SNC338" s="497"/>
      <c r="SND338" s="540"/>
      <c r="SNE338" s="497"/>
      <c r="SNF338" s="497"/>
      <c r="SNH338" s="309"/>
      <c r="SNI338" s="309"/>
      <c r="SNK338" s="497"/>
      <c r="SNL338" s="540"/>
      <c r="SNM338" s="497"/>
      <c r="SNN338" s="497"/>
      <c r="SNP338" s="309"/>
      <c r="SNQ338" s="309"/>
      <c r="SNS338" s="497"/>
      <c r="SNT338" s="540"/>
      <c r="SNU338" s="497"/>
      <c r="SNV338" s="497"/>
      <c r="SNX338" s="309"/>
      <c r="SNY338" s="309"/>
      <c r="SOA338" s="497"/>
      <c r="SOB338" s="540"/>
      <c r="SOC338" s="497"/>
      <c r="SOD338" s="497"/>
      <c r="SOF338" s="309"/>
      <c r="SOG338" s="309"/>
      <c r="SOI338" s="497"/>
      <c r="SOJ338" s="540"/>
      <c r="SOK338" s="497"/>
      <c r="SOL338" s="497"/>
      <c r="SON338" s="309"/>
      <c r="SOO338" s="309"/>
      <c r="SOQ338" s="497"/>
      <c r="SOR338" s="540"/>
      <c r="SOS338" s="497"/>
      <c r="SOT338" s="497"/>
      <c r="SOV338" s="309"/>
      <c r="SOW338" s="309"/>
      <c r="SOY338" s="497"/>
      <c r="SOZ338" s="540"/>
      <c r="SPA338" s="497"/>
      <c r="SPB338" s="497"/>
      <c r="SPD338" s="309"/>
      <c r="SPE338" s="309"/>
      <c r="SPG338" s="497"/>
      <c r="SPH338" s="540"/>
      <c r="SPI338" s="497"/>
      <c r="SPJ338" s="497"/>
      <c r="SPL338" s="309"/>
      <c r="SPM338" s="309"/>
      <c r="SPO338" s="497"/>
      <c r="SPP338" s="540"/>
      <c r="SPQ338" s="497"/>
      <c r="SPR338" s="497"/>
      <c r="SPT338" s="309"/>
      <c r="SPU338" s="309"/>
      <c r="SPW338" s="497"/>
      <c r="SPX338" s="540"/>
      <c r="SPY338" s="497"/>
      <c r="SPZ338" s="497"/>
      <c r="SQB338" s="309"/>
      <c r="SQC338" s="309"/>
      <c r="SQE338" s="497"/>
      <c r="SQF338" s="540"/>
      <c r="SQG338" s="497"/>
      <c r="SQH338" s="497"/>
      <c r="SQJ338" s="309"/>
      <c r="SQK338" s="309"/>
      <c r="SQM338" s="497"/>
      <c r="SQN338" s="540"/>
      <c r="SQO338" s="497"/>
      <c r="SQP338" s="497"/>
      <c r="SQR338" s="309"/>
      <c r="SQS338" s="309"/>
      <c r="SQU338" s="497"/>
      <c r="SQV338" s="540"/>
      <c r="SQW338" s="497"/>
      <c r="SQX338" s="497"/>
      <c r="SQZ338" s="309"/>
      <c r="SRA338" s="309"/>
      <c r="SRC338" s="497"/>
      <c r="SRD338" s="540"/>
      <c r="SRE338" s="497"/>
      <c r="SRF338" s="497"/>
      <c r="SRH338" s="309"/>
      <c r="SRI338" s="309"/>
      <c r="SRK338" s="497"/>
      <c r="SRL338" s="540"/>
      <c r="SRM338" s="497"/>
      <c r="SRN338" s="497"/>
      <c r="SRP338" s="309"/>
      <c r="SRQ338" s="309"/>
      <c r="SRS338" s="497"/>
      <c r="SRT338" s="540"/>
      <c r="SRU338" s="497"/>
      <c r="SRV338" s="497"/>
      <c r="SRX338" s="309"/>
      <c r="SRY338" s="309"/>
      <c r="SSA338" s="497"/>
      <c r="SSB338" s="540"/>
      <c r="SSC338" s="497"/>
      <c r="SSD338" s="497"/>
      <c r="SSF338" s="309"/>
      <c r="SSG338" s="309"/>
      <c r="SSI338" s="497"/>
      <c r="SSJ338" s="540"/>
      <c r="SSK338" s="497"/>
      <c r="SSL338" s="497"/>
      <c r="SSN338" s="309"/>
      <c r="SSO338" s="309"/>
      <c r="SSQ338" s="497"/>
      <c r="SSR338" s="540"/>
      <c r="SSS338" s="497"/>
      <c r="SST338" s="497"/>
      <c r="SSV338" s="309"/>
      <c r="SSW338" s="309"/>
      <c r="SSY338" s="497"/>
      <c r="SSZ338" s="540"/>
      <c r="STA338" s="497"/>
      <c r="STB338" s="497"/>
      <c r="STD338" s="309"/>
      <c r="STE338" s="309"/>
      <c r="STG338" s="497"/>
      <c r="STH338" s="540"/>
      <c r="STI338" s="497"/>
      <c r="STJ338" s="497"/>
      <c r="STL338" s="309"/>
      <c r="STM338" s="309"/>
      <c r="STO338" s="497"/>
      <c r="STP338" s="540"/>
      <c r="STQ338" s="497"/>
      <c r="STR338" s="497"/>
      <c r="STT338" s="309"/>
      <c r="STU338" s="309"/>
      <c r="STW338" s="497"/>
      <c r="STX338" s="540"/>
      <c r="STY338" s="497"/>
      <c r="STZ338" s="497"/>
      <c r="SUB338" s="309"/>
      <c r="SUC338" s="309"/>
      <c r="SUE338" s="497"/>
      <c r="SUF338" s="540"/>
      <c r="SUG338" s="497"/>
      <c r="SUH338" s="497"/>
      <c r="SUJ338" s="309"/>
      <c r="SUK338" s="309"/>
      <c r="SUM338" s="497"/>
      <c r="SUN338" s="540"/>
      <c r="SUO338" s="497"/>
      <c r="SUP338" s="497"/>
      <c r="SUR338" s="309"/>
      <c r="SUS338" s="309"/>
      <c r="SUU338" s="497"/>
      <c r="SUV338" s="540"/>
      <c r="SUW338" s="497"/>
      <c r="SUX338" s="497"/>
      <c r="SUZ338" s="309"/>
      <c r="SVA338" s="309"/>
      <c r="SVC338" s="497"/>
      <c r="SVD338" s="540"/>
      <c r="SVE338" s="497"/>
      <c r="SVF338" s="497"/>
      <c r="SVH338" s="309"/>
      <c r="SVI338" s="309"/>
      <c r="SVK338" s="497"/>
      <c r="SVL338" s="540"/>
      <c r="SVM338" s="497"/>
      <c r="SVN338" s="497"/>
      <c r="SVP338" s="309"/>
      <c r="SVQ338" s="309"/>
      <c r="SVS338" s="497"/>
      <c r="SVT338" s="540"/>
      <c r="SVU338" s="497"/>
      <c r="SVV338" s="497"/>
      <c r="SVX338" s="309"/>
      <c r="SVY338" s="309"/>
      <c r="SWA338" s="497"/>
      <c r="SWB338" s="540"/>
      <c r="SWC338" s="497"/>
      <c r="SWD338" s="497"/>
      <c r="SWF338" s="309"/>
      <c r="SWG338" s="309"/>
      <c r="SWI338" s="497"/>
      <c r="SWJ338" s="540"/>
      <c r="SWK338" s="497"/>
      <c r="SWL338" s="497"/>
      <c r="SWN338" s="309"/>
      <c r="SWO338" s="309"/>
      <c r="SWQ338" s="497"/>
      <c r="SWR338" s="540"/>
      <c r="SWS338" s="497"/>
      <c r="SWT338" s="497"/>
      <c r="SWV338" s="309"/>
      <c r="SWW338" s="309"/>
      <c r="SWY338" s="497"/>
      <c r="SWZ338" s="540"/>
      <c r="SXA338" s="497"/>
      <c r="SXB338" s="497"/>
      <c r="SXD338" s="309"/>
      <c r="SXE338" s="309"/>
      <c r="SXG338" s="497"/>
      <c r="SXH338" s="540"/>
      <c r="SXI338" s="497"/>
      <c r="SXJ338" s="497"/>
      <c r="SXL338" s="309"/>
      <c r="SXM338" s="309"/>
      <c r="SXO338" s="497"/>
      <c r="SXP338" s="540"/>
      <c r="SXQ338" s="497"/>
      <c r="SXR338" s="497"/>
      <c r="SXT338" s="309"/>
      <c r="SXU338" s="309"/>
      <c r="SXW338" s="497"/>
      <c r="SXX338" s="540"/>
      <c r="SXY338" s="497"/>
      <c r="SXZ338" s="497"/>
      <c r="SYB338" s="309"/>
      <c r="SYC338" s="309"/>
      <c r="SYE338" s="497"/>
      <c r="SYF338" s="540"/>
      <c r="SYG338" s="497"/>
      <c r="SYH338" s="497"/>
      <c r="SYJ338" s="309"/>
      <c r="SYK338" s="309"/>
      <c r="SYM338" s="497"/>
      <c r="SYN338" s="540"/>
      <c r="SYO338" s="497"/>
      <c r="SYP338" s="497"/>
      <c r="SYR338" s="309"/>
      <c r="SYS338" s="309"/>
      <c r="SYU338" s="497"/>
      <c r="SYV338" s="540"/>
      <c r="SYW338" s="497"/>
      <c r="SYX338" s="497"/>
      <c r="SYZ338" s="309"/>
      <c r="SZA338" s="309"/>
      <c r="SZC338" s="497"/>
      <c r="SZD338" s="540"/>
      <c r="SZE338" s="497"/>
      <c r="SZF338" s="497"/>
      <c r="SZH338" s="309"/>
      <c r="SZI338" s="309"/>
      <c r="SZK338" s="497"/>
      <c r="SZL338" s="540"/>
      <c r="SZM338" s="497"/>
      <c r="SZN338" s="497"/>
      <c r="SZP338" s="309"/>
      <c r="SZQ338" s="309"/>
      <c r="SZS338" s="497"/>
      <c r="SZT338" s="540"/>
      <c r="SZU338" s="497"/>
      <c r="SZV338" s="497"/>
      <c r="SZX338" s="309"/>
      <c r="SZY338" s="309"/>
      <c r="TAA338" s="497"/>
      <c r="TAB338" s="540"/>
      <c r="TAC338" s="497"/>
      <c r="TAD338" s="497"/>
      <c r="TAF338" s="309"/>
      <c r="TAG338" s="309"/>
      <c r="TAI338" s="497"/>
      <c r="TAJ338" s="540"/>
      <c r="TAK338" s="497"/>
      <c r="TAL338" s="497"/>
      <c r="TAN338" s="309"/>
      <c r="TAO338" s="309"/>
      <c r="TAQ338" s="497"/>
      <c r="TAR338" s="540"/>
      <c r="TAS338" s="497"/>
      <c r="TAT338" s="497"/>
      <c r="TAV338" s="309"/>
      <c r="TAW338" s="309"/>
      <c r="TAY338" s="497"/>
      <c r="TAZ338" s="540"/>
      <c r="TBA338" s="497"/>
      <c r="TBB338" s="497"/>
      <c r="TBD338" s="309"/>
      <c r="TBE338" s="309"/>
      <c r="TBG338" s="497"/>
      <c r="TBH338" s="540"/>
      <c r="TBI338" s="497"/>
      <c r="TBJ338" s="497"/>
      <c r="TBL338" s="309"/>
      <c r="TBM338" s="309"/>
      <c r="TBO338" s="497"/>
      <c r="TBP338" s="540"/>
      <c r="TBQ338" s="497"/>
      <c r="TBR338" s="497"/>
      <c r="TBT338" s="309"/>
      <c r="TBU338" s="309"/>
      <c r="TBW338" s="497"/>
      <c r="TBX338" s="540"/>
      <c r="TBY338" s="497"/>
      <c r="TBZ338" s="497"/>
      <c r="TCB338" s="309"/>
      <c r="TCC338" s="309"/>
      <c r="TCE338" s="497"/>
      <c r="TCF338" s="540"/>
      <c r="TCG338" s="497"/>
      <c r="TCH338" s="497"/>
      <c r="TCJ338" s="309"/>
      <c r="TCK338" s="309"/>
      <c r="TCM338" s="497"/>
      <c r="TCN338" s="540"/>
      <c r="TCO338" s="497"/>
      <c r="TCP338" s="497"/>
      <c r="TCR338" s="309"/>
      <c r="TCS338" s="309"/>
      <c r="TCU338" s="497"/>
      <c r="TCV338" s="540"/>
      <c r="TCW338" s="497"/>
      <c r="TCX338" s="497"/>
      <c r="TCZ338" s="309"/>
      <c r="TDA338" s="309"/>
      <c r="TDC338" s="497"/>
      <c r="TDD338" s="540"/>
      <c r="TDE338" s="497"/>
      <c r="TDF338" s="497"/>
      <c r="TDH338" s="309"/>
      <c r="TDI338" s="309"/>
      <c r="TDK338" s="497"/>
      <c r="TDL338" s="540"/>
      <c r="TDM338" s="497"/>
      <c r="TDN338" s="497"/>
      <c r="TDP338" s="309"/>
      <c r="TDQ338" s="309"/>
      <c r="TDS338" s="497"/>
      <c r="TDT338" s="540"/>
      <c r="TDU338" s="497"/>
      <c r="TDV338" s="497"/>
      <c r="TDX338" s="309"/>
      <c r="TDY338" s="309"/>
      <c r="TEA338" s="497"/>
      <c r="TEB338" s="540"/>
      <c r="TEC338" s="497"/>
      <c r="TED338" s="497"/>
      <c r="TEF338" s="309"/>
      <c r="TEG338" s="309"/>
      <c r="TEI338" s="497"/>
      <c r="TEJ338" s="540"/>
      <c r="TEK338" s="497"/>
      <c r="TEL338" s="497"/>
      <c r="TEN338" s="309"/>
      <c r="TEO338" s="309"/>
      <c r="TEQ338" s="497"/>
      <c r="TER338" s="540"/>
      <c r="TES338" s="497"/>
      <c r="TET338" s="497"/>
      <c r="TEV338" s="309"/>
      <c r="TEW338" s="309"/>
      <c r="TEY338" s="497"/>
      <c r="TEZ338" s="540"/>
      <c r="TFA338" s="497"/>
      <c r="TFB338" s="497"/>
      <c r="TFD338" s="309"/>
      <c r="TFE338" s="309"/>
      <c r="TFG338" s="497"/>
      <c r="TFH338" s="540"/>
      <c r="TFI338" s="497"/>
      <c r="TFJ338" s="497"/>
      <c r="TFL338" s="309"/>
      <c r="TFM338" s="309"/>
      <c r="TFO338" s="497"/>
      <c r="TFP338" s="540"/>
      <c r="TFQ338" s="497"/>
      <c r="TFR338" s="497"/>
      <c r="TFT338" s="309"/>
      <c r="TFU338" s="309"/>
      <c r="TFW338" s="497"/>
      <c r="TFX338" s="540"/>
      <c r="TFY338" s="497"/>
      <c r="TFZ338" s="497"/>
      <c r="TGB338" s="309"/>
      <c r="TGC338" s="309"/>
      <c r="TGE338" s="497"/>
      <c r="TGF338" s="540"/>
      <c r="TGG338" s="497"/>
      <c r="TGH338" s="497"/>
      <c r="TGJ338" s="309"/>
      <c r="TGK338" s="309"/>
      <c r="TGM338" s="497"/>
      <c r="TGN338" s="540"/>
      <c r="TGO338" s="497"/>
      <c r="TGP338" s="497"/>
      <c r="TGR338" s="309"/>
      <c r="TGS338" s="309"/>
      <c r="TGU338" s="497"/>
      <c r="TGV338" s="540"/>
      <c r="TGW338" s="497"/>
      <c r="TGX338" s="497"/>
      <c r="TGZ338" s="309"/>
      <c r="THA338" s="309"/>
      <c r="THC338" s="497"/>
      <c r="THD338" s="540"/>
      <c r="THE338" s="497"/>
      <c r="THF338" s="497"/>
      <c r="THH338" s="309"/>
      <c r="THI338" s="309"/>
      <c r="THK338" s="497"/>
      <c r="THL338" s="540"/>
      <c r="THM338" s="497"/>
      <c r="THN338" s="497"/>
      <c r="THP338" s="309"/>
      <c r="THQ338" s="309"/>
      <c r="THS338" s="497"/>
      <c r="THT338" s="540"/>
      <c r="THU338" s="497"/>
      <c r="THV338" s="497"/>
      <c r="THX338" s="309"/>
      <c r="THY338" s="309"/>
      <c r="TIA338" s="497"/>
      <c r="TIB338" s="540"/>
      <c r="TIC338" s="497"/>
      <c r="TID338" s="497"/>
      <c r="TIF338" s="309"/>
      <c r="TIG338" s="309"/>
      <c r="TII338" s="497"/>
      <c r="TIJ338" s="540"/>
      <c r="TIK338" s="497"/>
      <c r="TIL338" s="497"/>
      <c r="TIN338" s="309"/>
      <c r="TIO338" s="309"/>
      <c r="TIQ338" s="497"/>
      <c r="TIR338" s="540"/>
      <c r="TIS338" s="497"/>
      <c r="TIT338" s="497"/>
      <c r="TIV338" s="309"/>
      <c r="TIW338" s="309"/>
      <c r="TIY338" s="497"/>
      <c r="TIZ338" s="540"/>
      <c r="TJA338" s="497"/>
      <c r="TJB338" s="497"/>
      <c r="TJD338" s="309"/>
      <c r="TJE338" s="309"/>
      <c r="TJG338" s="497"/>
      <c r="TJH338" s="540"/>
      <c r="TJI338" s="497"/>
      <c r="TJJ338" s="497"/>
      <c r="TJL338" s="309"/>
      <c r="TJM338" s="309"/>
      <c r="TJO338" s="497"/>
      <c r="TJP338" s="540"/>
      <c r="TJQ338" s="497"/>
      <c r="TJR338" s="497"/>
      <c r="TJT338" s="309"/>
      <c r="TJU338" s="309"/>
      <c r="TJW338" s="497"/>
      <c r="TJX338" s="540"/>
      <c r="TJY338" s="497"/>
      <c r="TJZ338" s="497"/>
      <c r="TKB338" s="309"/>
      <c r="TKC338" s="309"/>
      <c r="TKE338" s="497"/>
      <c r="TKF338" s="540"/>
      <c r="TKG338" s="497"/>
      <c r="TKH338" s="497"/>
      <c r="TKJ338" s="309"/>
      <c r="TKK338" s="309"/>
      <c r="TKM338" s="497"/>
      <c r="TKN338" s="540"/>
      <c r="TKO338" s="497"/>
      <c r="TKP338" s="497"/>
      <c r="TKR338" s="309"/>
      <c r="TKS338" s="309"/>
      <c r="TKU338" s="497"/>
      <c r="TKV338" s="540"/>
      <c r="TKW338" s="497"/>
      <c r="TKX338" s="497"/>
      <c r="TKZ338" s="309"/>
      <c r="TLA338" s="309"/>
      <c r="TLC338" s="497"/>
      <c r="TLD338" s="540"/>
      <c r="TLE338" s="497"/>
      <c r="TLF338" s="497"/>
      <c r="TLH338" s="309"/>
      <c r="TLI338" s="309"/>
      <c r="TLK338" s="497"/>
      <c r="TLL338" s="540"/>
      <c r="TLM338" s="497"/>
      <c r="TLN338" s="497"/>
      <c r="TLP338" s="309"/>
      <c r="TLQ338" s="309"/>
      <c r="TLS338" s="497"/>
      <c r="TLT338" s="540"/>
      <c r="TLU338" s="497"/>
      <c r="TLV338" s="497"/>
      <c r="TLX338" s="309"/>
      <c r="TLY338" s="309"/>
      <c r="TMA338" s="497"/>
      <c r="TMB338" s="540"/>
      <c r="TMC338" s="497"/>
      <c r="TMD338" s="497"/>
      <c r="TMF338" s="309"/>
      <c r="TMG338" s="309"/>
      <c r="TMI338" s="497"/>
      <c r="TMJ338" s="540"/>
      <c r="TMK338" s="497"/>
      <c r="TML338" s="497"/>
      <c r="TMN338" s="309"/>
      <c r="TMO338" s="309"/>
      <c r="TMQ338" s="497"/>
      <c r="TMR338" s="540"/>
      <c r="TMS338" s="497"/>
      <c r="TMT338" s="497"/>
      <c r="TMV338" s="309"/>
      <c r="TMW338" s="309"/>
      <c r="TMY338" s="497"/>
      <c r="TMZ338" s="540"/>
      <c r="TNA338" s="497"/>
      <c r="TNB338" s="497"/>
      <c r="TND338" s="309"/>
      <c r="TNE338" s="309"/>
      <c r="TNG338" s="497"/>
      <c r="TNH338" s="540"/>
      <c r="TNI338" s="497"/>
      <c r="TNJ338" s="497"/>
      <c r="TNL338" s="309"/>
      <c r="TNM338" s="309"/>
      <c r="TNO338" s="497"/>
      <c r="TNP338" s="540"/>
      <c r="TNQ338" s="497"/>
      <c r="TNR338" s="497"/>
      <c r="TNT338" s="309"/>
      <c r="TNU338" s="309"/>
      <c r="TNW338" s="497"/>
      <c r="TNX338" s="540"/>
      <c r="TNY338" s="497"/>
      <c r="TNZ338" s="497"/>
      <c r="TOB338" s="309"/>
      <c r="TOC338" s="309"/>
      <c r="TOE338" s="497"/>
      <c r="TOF338" s="540"/>
      <c r="TOG338" s="497"/>
      <c r="TOH338" s="497"/>
      <c r="TOJ338" s="309"/>
      <c r="TOK338" s="309"/>
      <c r="TOM338" s="497"/>
      <c r="TON338" s="540"/>
      <c r="TOO338" s="497"/>
      <c r="TOP338" s="497"/>
      <c r="TOR338" s="309"/>
      <c r="TOS338" s="309"/>
      <c r="TOU338" s="497"/>
      <c r="TOV338" s="540"/>
      <c r="TOW338" s="497"/>
      <c r="TOX338" s="497"/>
      <c r="TOZ338" s="309"/>
      <c r="TPA338" s="309"/>
      <c r="TPC338" s="497"/>
      <c r="TPD338" s="540"/>
      <c r="TPE338" s="497"/>
      <c r="TPF338" s="497"/>
      <c r="TPH338" s="309"/>
      <c r="TPI338" s="309"/>
      <c r="TPK338" s="497"/>
      <c r="TPL338" s="540"/>
      <c r="TPM338" s="497"/>
      <c r="TPN338" s="497"/>
      <c r="TPP338" s="309"/>
      <c r="TPQ338" s="309"/>
      <c r="TPS338" s="497"/>
      <c r="TPT338" s="540"/>
      <c r="TPU338" s="497"/>
      <c r="TPV338" s="497"/>
      <c r="TPX338" s="309"/>
      <c r="TPY338" s="309"/>
      <c r="TQA338" s="497"/>
      <c r="TQB338" s="540"/>
      <c r="TQC338" s="497"/>
      <c r="TQD338" s="497"/>
      <c r="TQF338" s="309"/>
      <c r="TQG338" s="309"/>
      <c r="TQI338" s="497"/>
      <c r="TQJ338" s="540"/>
      <c r="TQK338" s="497"/>
      <c r="TQL338" s="497"/>
      <c r="TQN338" s="309"/>
      <c r="TQO338" s="309"/>
      <c r="TQQ338" s="497"/>
      <c r="TQR338" s="540"/>
      <c r="TQS338" s="497"/>
      <c r="TQT338" s="497"/>
      <c r="TQV338" s="309"/>
      <c r="TQW338" s="309"/>
      <c r="TQY338" s="497"/>
      <c r="TQZ338" s="540"/>
      <c r="TRA338" s="497"/>
      <c r="TRB338" s="497"/>
      <c r="TRD338" s="309"/>
      <c r="TRE338" s="309"/>
      <c r="TRG338" s="497"/>
      <c r="TRH338" s="540"/>
      <c r="TRI338" s="497"/>
      <c r="TRJ338" s="497"/>
      <c r="TRL338" s="309"/>
      <c r="TRM338" s="309"/>
      <c r="TRO338" s="497"/>
      <c r="TRP338" s="540"/>
      <c r="TRQ338" s="497"/>
      <c r="TRR338" s="497"/>
      <c r="TRT338" s="309"/>
      <c r="TRU338" s="309"/>
      <c r="TRW338" s="497"/>
      <c r="TRX338" s="540"/>
      <c r="TRY338" s="497"/>
      <c r="TRZ338" s="497"/>
      <c r="TSB338" s="309"/>
      <c r="TSC338" s="309"/>
      <c r="TSE338" s="497"/>
      <c r="TSF338" s="540"/>
      <c r="TSG338" s="497"/>
      <c r="TSH338" s="497"/>
      <c r="TSJ338" s="309"/>
      <c r="TSK338" s="309"/>
      <c r="TSM338" s="497"/>
      <c r="TSN338" s="540"/>
      <c r="TSO338" s="497"/>
      <c r="TSP338" s="497"/>
      <c r="TSR338" s="309"/>
      <c r="TSS338" s="309"/>
      <c r="TSU338" s="497"/>
      <c r="TSV338" s="540"/>
      <c r="TSW338" s="497"/>
      <c r="TSX338" s="497"/>
      <c r="TSZ338" s="309"/>
      <c r="TTA338" s="309"/>
      <c r="TTC338" s="497"/>
      <c r="TTD338" s="540"/>
      <c r="TTE338" s="497"/>
      <c r="TTF338" s="497"/>
      <c r="TTH338" s="309"/>
      <c r="TTI338" s="309"/>
      <c r="TTK338" s="497"/>
      <c r="TTL338" s="540"/>
      <c r="TTM338" s="497"/>
      <c r="TTN338" s="497"/>
      <c r="TTP338" s="309"/>
      <c r="TTQ338" s="309"/>
      <c r="TTS338" s="497"/>
      <c r="TTT338" s="540"/>
      <c r="TTU338" s="497"/>
      <c r="TTV338" s="497"/>
      <c r="TTX338" s="309"/>
      <c r="TTY338" s="309"/>
      <c r="TUA338" s="497"/>
      <c r="TUB338" s="540"/>
      <c r="TUC338" s="497"/>
      <c r="TUD338" s="497"/>
      <c r="TUF338" s="309"/>
      <c r="TUG338" s="309"/>
      <c r="TUI338" s="497"/>
      <c r="TUJ338" s="540"/>
      <c r="TUK338" s="497"/>
      <c r="TUL338" s="497"/>
      <c r="TUN338" s="309"/>
      <c r="TUO338" s="309"/>
      <c r="TUQ338" s="497"/>
      <c r="TUR338" s="540"/>
      <c r="TUS338" s="497"/>
      <c r="TUT338" s="497"/>
      <c r="TUV338" s="309"/>
      <c r="TUW338" s="309"/>
      <c r="TUY338" s="497"/>
      <c r="TUZ338" s="540"/>
      <c r="TVA338" s="497"/>
      <c r="TVB338" s="497"/>
      <c r="TVD338" s="309"/>
      <c r="TVE338" s="309"/>
      <c r="TVG338" s="497"/>
      <c r="TVH338" s="540"/>
      <c r="TVI338" s="497"/>
      <c r="TVJ338" s="497"/>
      <c r="TVL338" s="309"/>
      <c r="TVM338" s="309"/>
      <c r="TVO338" s="497"/>
      <c r="TVP338" s="540"/>
      <c r="TVQ338" s="497"/>
      <c r="TVR338" s="497"/>
      <c r="TVT338" s="309"/>
      <c r="TVU338" s="309"/>
      <c r="TVW338" s="497"/>
      <c r="TVX338" s="540"/>
      <c r="TVY338" s="497"/>
      <c r="TVZ338" s="497"/>
      <c r="TWB338" s="309"/>
      <c r="TWC338" s="309"/>
      <c r="TWE338" s="497"/>
      <c r="TWF338" s="540"/>
      <c r="TWG338" s="497"/>
      <c r="TWH338" s="497"/>
      <c r="TWJ338" s="309"/>
      <c r="TWK338" s="309"/>
      <c r="TWM338" s="497"/>
      <c r="TWN338" s="540"/>
      <c r="TWO338" s="497"/>
      <c r="TWP338" s="497"/>
      <c r="TWR338" s="309"/>
      <c r="TWS338" s="309"/>
      <c r="TWU338" s="497"/>
      <c r="TWV338" s="540"/>
      <c r="TWW338" s="497"/>
      <c r="TWX338" s="497"/>
      <c r="TWZ338" s="309"/>
      <c r="TXA338" s="309"/>
      <c r="TXC338" s="497"/>
      <c r="TXD338" s="540"/>
      <c r="TXE338" s="497"/>
      <c r="TXF338" s="497"/>
      <c r="TXH338" s="309"/>
      <c r="TXI338" s="309"/>
      <c r="TXK338" s="497"/>
      <c r="TXL338" s="540"/>
      <c r="TXM338" s="497"/>
      <c r="TXN338" s="497"/>
      <c r="TXP338" s="309"/>
      <c r="TXQ338" s="309"/>
      <c r="TXS338" s="497"/>
      <c r="TXT338" s="540"/>
      <c r="TXU338" s="497"/>
      <c r="TXV338" s="497"/>
      <c r="TXX338" s="309"/>
      <c r="TXY338" s="309"/>
      <c r="TYA338" s="497"/>
      <c r="TYB338" s="540"/>
      <c r="TYC338" s="497"/>
      <c r="TYD338" s="497"/>
      <c r="TYF338" s="309"/>
      <c r="TYG338" s="309"/>
      <c r="TYI338" s="497"/>
      <c r="TYJ338" s="540"/>
      <c r="TYK338" s="497"/>
      <c r="TYL338" s="497"/>
      <c r="TYN338" s="309"/>
      <c r="TYO338" s="309"/>
      <c r="TYQ338" s="497"/>
      <c r="TYR338" s="540"/>
      <c r="TYS338" s="497"/>
      <c r="TYT338" s="497"/>
      <c r="TYV338" s="309"/>
      <c r="TYW338" s="309"/>
      <c r="TYY338" s="497"/>
      <c r="TYZ338" s="540"/>
      <c r="TZA338" s="497"/>
      <c r="TZB338" s="497"/>
      <c r="TZD338" s="309"/>
      <c r="TZE338" s="309"/>
      <c r="TZG338" s="497"/>
      <c r="TZH338" s="540"/>
      <c r="TZI338" s="497"/>
      <c r="TZJ338" s="497"/>
      <c r="TZL338" s="309"/>
      <c r="TZM338" s="309"/>
      <c r="TZO338" s="497"/>
      <c r="TZP338" s="540"/>
      <c r="TZQ338" s="497"/>
      <c r="TZR338" s="497"/>
      <c r="TZT338" s="309"/>
      <c r="TZU338" s="309"/>
      <c r="TZW338" s="497"/>
      <c r="TZX338" s="540"/>
      <c r="TZY338" s="497"/>
      <c r="TZZ338" s="497"/>
      <c r="UAB338" s="309"/>
      <c r="UAC338" s="309"/>
      <c r="UAE338" s="497"/>
      <c r="UAF338" s="540"/>
      <c r="UAG338" s="497"/>
      <c r="UAH338" s="497"/>
      <c r="UAJ338" s="309"/>
      <c r="UAK338" s="309"/>
      <c r="UAM338" s="497"/>
      <c r="UAN338" s="540"/>
      <c r="UAO338" s="497"/>
      <c r="UAP338" s="497"/>
      <c r="UAR338" s="309"/>
      <c r="UAS338" s="309"/>
      <c r="UAU338" s="497"/>
      <c r="UAV338" s="540"/>
      <c r="UAW338" s="497"/>
      <c r="UAX338" s="497"/>
      <c r="UAZ338" s="309"/>
      <c r="UBA338" s="309"/>
      <c r="UBC338" s="497"/>
      <c r="UBD338" s="540"/>
      <c r="UBE338" s="497"/>
      <c r="UBF338" s="497"/>
      <c r="UBH338" s="309"/>
      <c r="UBI338" s="309"/>
      <c r="UBK338" s="497"/>
      <c r="UBL338" s="540"/>
      <c r="UBM338" s="497"/>
      <c r="UBN338" s="497"/>
      <c r="UBP338" s="309"/>
      <c r="UBQ338" s="309"/>
      <c r="UBS338" s="497"/>
      <c r="UBT338" s="540"/>
      <c r="UBU338" s="497"/>
      <c r="UBV338" s="497"/>
      <c r="UBX338" s="309"/>
      <c r="UBY338" s="309"/>
      <c r="UCA338" s="497"/>
      <c r="UCB338" s="540"/>
      <c r="UCC338" s="497"/>
      <c r="UCD338" s="497"/>
      <c r="UCF338" s="309"/>
      <c r="UCG338" s="309"/>
      <c r="UCI338" s="497"/>
      <c r="UCJ338" s="540"/>
      <c r="UCK338" s="497"/>
      <c r="UCL338" s="497"/>
      <c r="UCN338" s="309"/>
      <c r="UCO338" s="309"/>
      <c r="UCQ338" s="497"/>
      <c r="UCR338" s="540"/>
      <c r="UCS338" s="497"/>
      <c r="UCT338" s="497"/>
      <c r="UCV338" s="309"/>
      <c r="UCW338" s="309"/>
      <c r="UCY338" s="497"/>
      <c r="UCZ338" s="540"/>
      <c r="UDA338" s="497"/>
      <c r="UDB338" s="497"/>
      <c r="UDD338" s="309"/>
      <c r="UDE338" s="309"/>
      <c r="UDG338" s="497"/>
      <c r="UDH338" s="540"/>
      <c r="UDI338" s="497"/>
      <c r="UDJ338" s="497"/>
      <c r="UDL338" s="309"/>
      <c r="UDM338" s="309"/>
      <c r="UDO338" s="497"/>
      <c r="UDP338" s="540"/>
      <c r="UDQ338" s="497"/>
      <c r="UDR338" s="497"/>
      <c r="UDT338" s="309"/>
      <c r="UDU338" s="309"/>
      <c r="UDW338" s="497"/>
      <c r="UDX338" s="540"/>
      <c r="UDY338" s="497"/>
      <c r="UDZ338" s="497"/>
      <c r="UEB338" s="309"/>
      <c r="UEC338" s="309"/>
      <c r="UEE338" s="497"/>
      <c r="UEF338" s="540"/>
      <c r="UEG338" s="497"/>
      <c r="UEH338" s="497"/>
      <c r="UEJ338" s="309"/>
      <c r="UEK338" s="309"/>
      <c r="UEM338" s="497"/>
      <c r="UEN338" s="540"/>
      <c r="UEO338" s="497"/>
      <c r="UEP338" s="497"/>
      <c r="UER338" s="309"/>
      <c r="UES338" s="309"/>
      <c r="UEU338" s="497"/>
      <c r="UEV338" s="540"/>
      <c r="UEW338" s="497"/>
      <c r="UEX338" s="497"/>
      <c r="UEZ338" s="309"/>
      <c r="UFA338" s="309"/>
      <c r="UFC338" s="497"/>
      <c r="UFD338" s="540"/>
      <c r="UFE338" s="497"/>
      <c r="UFF338" s="497"/>
      <c r="UFH338" s="309"/>
      <c r="UFI338" s="309"/>
      <c r="UFK338" s="497"/>
      <c r="UFL338" s="540"/>
      <c r="UFM338" s="497"/>
      <c r="UFN338" s="497"/>
      <c r="UFP338" s="309"/>
      <c r="UFQ338" s="309"/>
      <c r="UFS338" s="497"/>
      <c r="UFT338" s="540"/>
      <c r="UFU338" s="497"/>
      <c r="UFV338" s="497"/>
      <c r="UFX338" s="309"/>
      <c r="UFY338" s="309"/>
      <c r="UGA338" s="497"/>
      <c r="UGB338" s="540"/>
      <c r="UGC338" s="497"/>
      <c r="UGD338" s="497"/>
      <c r="UGF338" s="309"/>
      <c r="UGG338" s="309"/>
      <c r="UGI338" s="497"/>
      <c r="UGJ338" s="540"/>
      <c r="UGK338" s="497"/>
      <c r="UGL338" s="497"/>
      <c r="UGN338" s="309"/>
      <c r="UGO338" s="309"/>
      <c r="UGQ338" s="497"/>
      <c r="UGR338" s="540"/>
      <c r="UGS338" s="497"/>
      <c r="UGT338" s="497"/>
      <c r="UGV338" s="309"/>
      <c r="UGW338" s="309"/>
      <c r="UGY338" s="497"/>
      <c r="UGZ338" s="540"/>
      <c r="UHA338" s="497"/>
      <c r="UHB338" s="497"/>
      <c r="UHD338" s="309"/>
      <c r="UHE338" s="309"/>
      <c r="UHG338" s="497"/>
      <c r="UHH338" s="540"/>
      <c r="UHI338" s="497"/>
      <c r="UHJ338" s="497"/>
      <c r="UHL338" s="309"/>
      <c r="UHM338" s="309"/>
      <c r="UHO338" s="497"/>
      <c r="UHP338" s="540"/>
      <c r="UHQ338" s="497"/>
      <c r="UHR338" s="497"/>
      <c r="UHT338" s="309"/>
      <c r="UHU338" s="309"/>
      <c r="UHW338" s="497"/>
      <c r="UHX338" s="540"/>
      <c r="UHY338" s="497"/>
      <c r="UHZ338" s="497"/>
      <c r="UIB338" s="309"/>
      <c r="UIC338" s="309"/>
      <c r="UIE338" s="497"/>
      <c r="UIF338" s="540"/>
      <c r="UIG338" s="497"/>
      <c r="UIH338" s="497"/>
      <c r="UIJ338" s="309"/>
      <c r="UIK338" s="309"/>
      <c r="UIM338" s="497"/>
      <c r="UIN338" s="540"/>
      <c r="UIO338" s="497"/>
      <c r="UIP338" s="497"/>
      <c r="UIR338" s="309"/>
      <c r="UIS338" s="309"/>
      <c r="UIU338" s="497"/>
      <c r="UIV338" s="540"/>
      <c r="UIW338" s="497"/>
      <c r="UIX338" s="497"/>
      <c r="UIZ338" s="309"/>
      <c r="UJA338" s="309"/>
      <c r="UJC338" s="497"/>
      <c r="UJD338" s="540"/>
      <c r="UJE338" s="497"/>
      <c r="UJF338" s="497"/>
      <c r="UJH338" s="309"/>
      <c r="UJI338" s="309"/>
      <c r="UJK338" s="497"/>
      <c r="UJL338" s="540"/>
      <c r="UJM338" s="497"/>
      <c r="UJN338" s="497"/>
      <c r="UJP338" s="309"/>
      <c r="UJQ338" s="309"/>
      <c r="UJS338" s="497"/>
      <c r="UJT338" s="540"/>
      <c r="UJU338" s="497"/>
      <c r="UJV338" s="497"/>
      <c r="UJX338" s="309"/>
      <c r="UJY338" s="309"/>
      <c r="UKA338" s="497"/>
      <c r="UKB338" s="540"/>
      <c r="UKC338" s="497"/>
      <c r="UKD338" s="497"/>
      <c r="UKF338" s="309"/>
      <c r="UKG338" s="309"/>
      <c r="UKI338" s="497"/>
      <c r="UKJ338" s="540"/>
      <c r="UKK338" s="497"/>
      <c r="UKL338" s="497"/>
      <c r="UKN338" s="309"/>
      <c r="UKO338" s="309"/>
      <c r="UKQ338" s="497"/>
      <c r="UKR338" s="540"/>
      <c r="UKS338" s="497"/>
      <c r="UKT338" s="497"/>
      <c r="UKV338" s="309"/>
      <c r="UKW338" s="309"/>
      <c r="UKY338" s="497"/>
      <c r="UKZ338" s="540"/>
      <c r="ULA338" s="497"/>
      <c r="ULB338" s="497"/>
      <c r="ULD338" s="309"/>
      <c r="ULE338" s="309"/>
      <c r="ULG338" s="497"/>
      <c r="ULH338" s="540"/>
      <c r="ULI338" s="497"/>
      <c r="ULJ338" s="497"/>
      <c r="ULL338" s="309"/>
      <c r="ULM338" s="309"/>
      <c r="ULO338" s="497"/>
      <c r="ULP338" s="540"/>
      <c r="ULQ338" s="497"/>
      <c r="ULR338" s="497"/>
      <c r="ULT338" s="309"/>
      <c r="ULU338" s="309"/>
      <c r="ULW338" s="497"/>
      <c r="ULX338" s="540"/>
      <c r="ULY338" s="497"/>
      <c r="ULZ338" s="497"/>
      <c r="UMB338" s="309"/>
      <c r="UMC338" s="309"/>
      <c r="UME338" s="497"/>
      <c r="UMF338" s="540"/>
      <c r="UMG338" s="497"/>
      <c r="UMH338" s="497"/>
      <c r="UMJ338" s="309"/>
      <c r="UMK338" s="309"/>
      <c r="UMM338" s="497"/>
      <c r="UMN338" s="540"/>
      <c r="UMO338" s="497"/>
      <c r="UMP338" s="497"/>
      <c r="UMR338" s="309"/>
      <c r="UMS338" s="309"/>
      <c r="UMU338" s="497"/>
      <c r="UMV338" s="540"/>
      <c r="UMW338" s="497"/>
      <c r="UMX338" s="497"/>
      <c r="UMZ338" s="309"/>
      <c r="UNA338" s="309"/>
      <c r="UNC338" s="497"/>
      <c r="UND338" s="540"/>
      <c r="UNE338" s="497"/>
      <c r="UNF338" s="497"/>
      <c r="UNH338" s="309"/>
      <c r="UNI338" s="309"/>
      <c r="UNK338" s="497"/>
      <c r="UNL338" s="540"/>
      <c r="UNM338" s="497"/>
      <c r="UNN338" s="497"/>
      <c r="UNP338" s="309"/>
      <c r="UNQ338" s="309"/>
      <c r="UNS338" s="497"/>
      <c r="UNT338" s="540"/>
      <c r="UNU338" s="497"/>
      <c r="UNV338" s="497"/>
      <c r="UNX338" s="309"/>
      <c r="UNY338" s="309"/>
      <c r="UOA338" s="497"/>
      <c r="UOB338" s="540"/>
      <c r="UOC338" s="497"/>
      <c r="UOD338" s="497"/>
      <c r="UOF338" s="309"/>
      <c r="UOG338" s="309"/>
      <c r="UOI338" s="497"/>
      <c r="UOJ338" s="540"/>
      <c r="UOK338" s="497"/>
      <c r="UOL338" s="497"/>
      <c r="UON338" s="309"/>
      <c r="UOO338" s="309"/>
      <c r="UOQ338" s="497"/>
      <c r="UOR338" s="540"/>
      <c r="UOS338" s="497"/>
      <c r="UOT338" s="497"/>
      <c r="UOV338" s="309"/>
      <c r="UOW338" s="309"/>
      <c r="UOY338" s="497"/>
      <c r="UOZ338" s="540"/>
      <c r="UPA338" s="497"/>
      <c r="UPB338" s="497"/>
      <c r="UPD338" s="309"/>
      <c r="UPE338" s="309"/>
      <c r="UPG338" s="497"/>
      <c r="UPH338" s="540"/>
      <c r="UPI338" s="497"/>
      <c r="UPJ338" s="497"/>
      <c r="UPL338" s="309"/>
      <c r="UPM338" s="309"/>
      <c r="UPO338" s="497"/>
      <c r="UPP338" s="540"/>
      <c r="UPQ338" s="497"/>
      <c r="UPR338" s="497"/>
      <c r="UPT338" s="309"/>
      <c r="UPU338" s="309"/>
      <c r="UPW338" s="497"/>
      <c r="UPX338" s="540"/>
      <c r="UPY338" s="497"/>
      <c r="UPZ338" s="497"/>
      <c r="UQB338" s="309"/>
      <c r="UQC338" s="309"/>
      <c r="UQE338" s="497"/>
      <c r="UQF338" s="540"/>
      <c r="UQG338" s="497"/>
      <c r="UQH338" s="497"/>
      <c r="UQJ338" s="309"/>
      <c r="UQK338" s="309"/>
      <c r="UQM338" s="497"/>
      <c r="UQN338" s="540"/>
      <c r="UQO338" s="497"/>
      <c r="UQP338" s="497"/>
      <c r="UQR338" s="309"/>
      <c r="UQS338" s="309"/>
      <c r="UQU338" s="497"/>
      <c r="UQV338" s="540"/>
      <c r="UQW338" s="497"/>
      <c r="UQX338" s="497"/>
      <c r="UQZ338" s="309"/>
      <c r="URA338" s="309"/>
      <c r="URC338" s="497"/>
      <c r="URD338" s="540"/>
      <c r="URE338" s="497"/>
      <c r="URF338" s="497"/>
      <c r="URH338" s="309"/>
      <c r="URI338" s="309"/>
      <c r="URK338" s="497"/>
      <c r="URL338" s="540"/>
      <c r="URM338" s="497"/>
      <c r="URN338" s="497"/>
      <c r="URP338" s="309"/>
      <c r="URQ338" s="309"/>
      <c r="URS338" s="497"/>
      <c r="URT338" s="540"/>
      <c r="URU338" s="497"/>
      <c r="URV338" s="497"/>
      <c r="URX338" s="309"/>
      <c r="URY338" s="309"/>
      <c r="USA338" s="497"/>
      <c r="USB338" s="540"/>
      <c r="USC338" s="497"/>
      <c r="USD338" s="497"/>
      <c r="USF338" s="309"/>
      <c r="USG338" s="309"/>
      <c r="USI338" s="497"/>
      <c r="USJ338" s="540"/>
      <c r="USK338" s="497"/>
      <c r="USL338" s="497"/>
      <c r="USN338" s="309"/>
      <c r="USO338" s="309"/>
      <c r="USQ338" s="497"/>
      <c r="USR338" s="540"/>
      <c r="USS338" s="497"/>
      <c r="UST338" s="497"/>
      <c r="USV338" s="309"/>
      <c r="USW338" s="309"/>
      <c r="USY338" s="497"/>
      <c r="USZ338" s="540"/>
      <c r="UTA338" s="497"/>
      <c r="UTB338" s="497"/>
      <c r="UTD338" s="309"/>
      <c r="UTE338" s="309"/>
      <c r="UTG338" s="497"/>
      <c r="UTH338" s="540"/>
      <c r="UTI338" s="497"/>
      <c r="UTJ338" s="497"/>
      <c r="UTL338" s="309"/>
      <c r="UTM338" s="309"/>
      <c r="UTO338" s="497"/>
      <c r="UTP338" s="540"/>
      <c r="UTQ338" s="497"/>
      <c r="UTR338" s="497"/>
      <c r="UTT338" s="309"/>
      <c r="UTU338" s="309"/>
      <c r="UTW338" s="497"/>
      <c r="UTX338" s="540"/>
      <c r="UTY338" s="497"/>
      <c r="UTZ338" s="497"/>
      <c r="UUB338" s="309"/>
      <c r="UUC338" s="309"/>
      <c r="UUE338" s="497"/>
      <c r="UUF338" s="540"/>
      <c r="UUG338" s="497"/>
      <c r="UUH338" s="497"/>
      <c r="UUJ338" s="309"/>
      <c r="UUK338" s="309"/>
      <c r="UUM338" s="497"/>
      <c r="UUN338" s="540"/>
      <c r="UUO338" s="497"/>
      <c r="UUP338" s="497"/>
      <c r="UUR338" s="309"/>
      <c r="UUS338" s="309"/>
      <c r="UUU338" s="497"/>
      <c r="UUV338" s="540"/>
      <c r="UUW338" s="497"/>
      <c r="UUX338" s="497"/>
      <c r="UUZ338" s="309"/>
      <c r="UVA338" s="309"/>
      <c r="UVC338" s="497"/>
      <c r="UVD338" s="540"/>
      <c r="UVE338" s="497"/>
      <c r="UVF338" s="497"/>
      <c r="UVH338" s="309"/>
      <c r="UVI338" s="309"/>
      <c r="UVK338" s="497"/>
      <c r="UVL338" s="540"/>
      <c r="UVM338" s="497"/>
      <c r="UVN338" s="497"/>
      <c r="UVP338" s="309"/>
      <c r="UVQ338" s="309"/>
      <c r="UVS338" s="497"/>
      <c r="UVT338" s="540"/>
      <c r="UVU338" s="497"/>
      <c r="UVV338" s="497"/>
      <c r="UVX338" s="309"/>
      <c r="UVY338" s="309"/>
      <c r="UWA338" s="497"/>
      <c r="UWB338" s="540"/>
      <c r="UWC338" s="497"/>
      <c r="UWD338" s="497"/>
      <c r="UWF338" s="309"/>
      <c r="UWG338" s="309"/>
      <c r="UWI338" s="497"/>
      <c r="UWJ338" s="540"/>
      <c r="UWK338" s="497"/>
      <c r="UWL338" s="497"/>
      <c r="UWN338" s="309"/>
      <c r="UWO338" s="309"/>
      <c r="UWQ338" s="497"/>
      <c r="UWR338" s="540"/>
      <c r="UWS338" s="497"/>
      <c r="UWT338" s="497"/>
      <c r="UWV338" s="309"/>
      <c r="UWW338" s="309"/>
      <c r="UWY338" s="497"/>
      <c r="UWZ338" s="540"/>
      <c r="UXA338" s="497"/>
      <c r="UXB338" s="497"/>
      <c r="UXD338" s="309"/>
      <c r="UXE338" s="309"/>
      <c r="UXG338" s="497"/>
      <c r="UXH338" s="540"/>
      <c r="UXI338" s="497"/>
      <c r="UXJ338" s="497"/>
      <c r="UXL338" s="309"/>
      <c r="UXM338" s="309"/>
      <c r="UXO338" s="497"/>
      <c r="UXP338" s="540"/>
      <c r="UXQ338" s="497"/>
      <c r="UXR338" s="497"/>
      <c r="UXT338" s="309"/>
      <c r="UXU338" s="309"/>
      <c r="UXW338" s="497"/>
      <c r="UXX338" s="540"/>
      <c r="UXY338" s="497"/>
      <c r="UXZ338" s="497"/>
      <c r="UYB338" s="309"/>
      <c r="UYC338" s="309"/>
      <c r="UYE338" s="497"/>
      <c r="UYF338" s="540"/>
      <c r="UYG338" s="497"/>
      <c r="UYH338" s="497"/>
      <c r="UYJ338" s="309"/>
      <c r="UYK338" s="309"/>
      <c r="UYM338" s="497"/>
      <c r="UYN338" s="540"/>
      <c r="UYO338" s="497"/>
      <c r="UYP338" s="497"/>
      <c r="UYR338" s="309"/>
      <c r="UYS338" s="309"/>
      <c r="UYU338" s="497"/>
      <c r="UYV338" s="540"/>
      <c r="UYW338" s="497"/>
      <c r="UYX338" s="497"/>
      <c r="UYZ338" s="309"/>
      <c r="UZA338" s="309"/>
      <c r="UZC338" s="497"/>
      <c r="UZD338" s="540"/>
      <c r="UZE338" s="497"/>
      <c r="UZF338" s="497"/>
      <c r="UZH338" s="309"/>
      <c r="UZI338" s="309"/>
      <c r="UZK338" s="497"/>
      <c r="UZL338" s="540"/>
      <c r="UZM338" s="497"/>
      <c r="UZN338" s="497"/>
      <c r="UZP338" s="309"/>
      <c r="UZQ338" s="309"/>
      <c r="UZS338" s="497"/>
      <c r="UZT338" s="540"/>
      <c r="UZU338" s="497"/>
      <c r="UZV338" s="497"/>
      <c r="UZX338" s="309"/>
      <c r="UZY338" s="309"/>
      <c r="VAA338" s="497"/>
      <c r="VAB338" s="540"/>
      <c r="VAC338" s="497"/>
      <c r="VAD338" s="497"/>
      <c r="VAF338" s="309"/>
      <c r="VAG338" s="309"/>
      <c r="VAI338" s="497"/>
      <c r="VAJ338" s="540"/>
      <c r="VAK338" s="497"/>
      <c r="VAL338" s="497"/>
      <c r="VAN338" s="309"/>
      <c r="VAO338" s="309"/>
      <c r="VAQ338" s="497"/>
      <c r="VAR338" s="540"/>
      <c r="VAS338" s="497"/>
      <c r="VAT338" s="497"/>
      <c r="VAV338" s="309"/>
      <c r="VAW338" s="309"/>
      <c r="VAY338" s="497"/>
      <c r="VAZ338" s="540"/>
      <c r="VBA338" s="497"/>
      <c r="VBB338" s="497"/>
      <c r="VBD338" s="309"/>
      <c r="VBE338" s="309"/>
      <c r="VBG338" s="497"/>
      <c r="VBH338" s="540"/>
      <c r="VBI338" s="497"/>
      <c r="VBJ338" s="497"/>
      <c r="VBL338" s="309"/>
      <c r="VBM338" s="309"/>
      <c r="VBO338" s="497"/>
      <c r="VBP338" s="540"/>
      <c r="VBQ338" s="497"/>
      <c r="VBR338" s="497"/>
      <c r="VBT338" s="309"/>
      <c r="VBU338" s="309"/>
      <c r="VBW338" s="497"/>
      <c r="VBX338" s="540"/>
      <c r="VBY338" s="497"/>
      <c r="VBZ338" s="497"/>
      <c r="VCB338" s="309"/>
      <c r="VCC338" s="309"/>
      <c r="VCE338" s="497"/>
      <c r="VCF338" s="540"/>
      <c r="VCG338" s="497"/>
      <c r="VCH338" s="497"/>
      <c r="VCJ338" s="309"/>
      <c r="VCK338" s="309"/>
      <c r="VCM338" s="497"/>
      <c r="VCN338" s="540"/>
      <c r="VCO338" s="497"/>
      <c r="VCP338" s="497"/>
      <c r="VCR338" s="309"/>
      <c r="VCS338" s="309"/>
      <c r="VCU338" s="497"/>
      <c r="VCV338" s="540"/>
      <c r="VCW338" s="497"/>
      <c r="VCX338" s="497"/>
      <c r="VCZ338" s="309"/>
      <c r="VDA338" s="309"/>
      <c r="VDC338" s="497"/>
      <c r="VDD338" s="540"/>
      <c r="VDE338" s="497"/>
      <c r="VDF338" s="497"/>
      <c r="VDH338" s="309"/>
      <c r="VDI338" s="309"/>
      <c r="VDK338" s="497"/>
      <c r="VDL338" s="540"/>
      <c r="VDM338" s="497"/>
      <c r="VDN338" s="497"/>
      <c r="VDP338" s="309"/>
      <c r="VDQ338" s="309"/>
      <c r="VDS338" s="497"/>
      <c r="VDT338" s="540"/>
      <c r="VDU338" s="497"/>
      <c r="VDV338" s="497"/>
      <c r="VDX338" s="309"/>
      <c r="VDY338" s="309"/>
      <c r="VEA338" s="497"/>
      <c r="VEB338" s="540"/>
      <c r="VEC338" s="497"/>
      <c r="VED338" s="497"/>
      <c r="VEF338" s="309"/>
      <c r="VEG338" s="309"/>
      <c r="VEI338" s="497"/>
      <c r="VEJ338" s="540"/>
      <c r="VEK338" s="497"/>
      <c r="VEL338" s="497"/>
      <c r="VEN338" s="309"/>
      <c r="VEO338" s="309"/>
      <c r="VEQ338" s="497"/>
      <c r="VER338" s="540"/>
      <c r="VES338" s="497"/>
      <c r="VET338" s="497"/>
      <c r="VEV338" s="309"/>
      <c r="VEW338" s="309"/>
      <c r="VEY338" s="497"/>
      <c r="VEZ338" s="540"/>
      <c r="VFA338" s="497"/>
      <c r="VFB338" s="497"/>
      <c r="VFD338" s="309"/>
      <c r="VFE338" s="309"/>
      <c r="VFG338" s="497"/>
      <c r="VFH338" s="540"/>
      <c r="VFI338" s="497"/>
      <c r="VFJ338" s="497"/>
      <c r="VFL338" s="309"/>
      <c r="VFM338" s="309"/>
      <c r="VFO338" s="497"/>
      <c r="VFP338" s="540"/>
      <c r="VFQ338" s="497"/>
      <c r="VFR338" s="497"/>
      <c r="VFT338" s="309"/>
      <c r="VFU338" s="309"/>
      <c r="VFW338" s="497"/>
      <c r="VFX338" s="540"/>
      <c r="VFY338" s="497"/>
      <c r="VFZ338" s="497"/>
      <c r="VGB338" s="309"/>
      <c r="VGC338" s="309"/>
      <c r="VGE338" s="497"/>
      <c r="VGF338" s="540"/>
      <c r="VGG338" s="497"/>
      <c r="VGH338" s="497"/>
      <c r="VGJ338" s="309"/>
      <c r="VGK338" s="309"/>
      <c r="VGM338" s="497"/>
      <c r="VGN338" s="540"/>
      <c r="VGO338" s="497"/>
      <c r="VGP338" s="497"/>
      <c r="VGR338" s="309"/>
      <c r="VGS338" s="309"/>
      <c r="VGU338" s="497"/>
      <c r="VGV338" s="540"/>
      <c r="VGW338" s="497"/>
      <c r="VGX338" s="497"/>
      <c r="VGZ338" s="309"/>
      <c r="VHA338" s="309"/>
      <c r="VHC338" s="497"/>
      <c r="VHD338" s="540"/>
      <c r="VHE338" s="497"/>
      <c r="VHF338" s="497"/>
      <c r="VHH338" s="309"/>
      <c r="VHI338" s="309"/>
      <c r="VHK338" s="497"/>
      <c r="VHL338" s="540"/>
      <c r="VHM338" s="497"/>
      <c r="VHN338" s="497"/>
      <c r="VHP338" s="309"/>
      <c r="VHQ338" s="309"/>
      <c r="VHS338" s="497"/>
      <c r="VHT338" s="540"/>
      <c r="VHU338" s="497"/>
      <c r="VHV338" s="497"/>
      <c r="VHX338" s="309"/>
      <c r="VHY338" s="309"/>
      <c r="VIA338" s="497"/>
      <c r="VIB338" s="540"/>
      <c r="VIC338" s="497"/>
      <c r="VID338" s="497"/>
      <c r="VIF338" s="309"/>
      <c r="VIG338" s="309"/>
      <c r="VII338" s="497"/>
      <c r="VIJ338" s="540"/>
      <c r="VIK338" s="497"/>
      <c r="VIL338" s="497"/>
      <c r="VIN338" s="309"/>
      <c r="VIO338" s="309"/>
      <c r="VIQ338" s="497"/>
      <c r="VIR338" s="540"/>
      <c r="VIS338" s="497"/>
      <c r="VIT338" s="497"/>
      <c r="VIV338" s="309"/>
      <c r="VIW338" s="309"/>
      <c r="VIY338" s="497"/>
      <c r="VIZ338" s="540"/>
      <c r="VJA338" s="497"/>
      <c r="VJB338" s="497"/>
      <c r="VJD338" s="309"/>
      <c r="VJE338" s="309"/>
      <c r="VJG338" s="497"/>
      <c r="VJH338" s="540"/>
      <c r="VJI338" s="497"/>
      <c r="VJJ338" s="497"/>
      <c r="VJL338" s="309"/>
      <c r="VJM338" s="309"/>
      <c r="VJO338" s="497"/>
      <c r="VJP338" s="540"/>
      <c r="VJQ338" s="497"/>
      <c r="VJR338" s="497"/>
      <c r="VJT338" s="309"/>
      <c r="VJU338" s="309"/>
      <c r="VJW338" s="497"/>
      <c r="VJX338" s="540"/>
      <c r="VJY338" s="497"/>
      <c r="VJZ338" s="497"/>
      <c r="VKB338" s="309"/>
      <c r="VKC338" s="309"/>
      <c r="VKE338" s="497"/>
      <c r="VKF338" s="540"/>
      <c r="VKG338" s="497"/>
      <c r="VKH338" s="497"/>
      <c r="VKJ338" s="309"/>
      <c r="VKK338" s="309"/>
      <c r="VKM338" s="497"/>
      <c r="VKN338" s="540"/>
      <c r="VKO338" s="497"/>
      <c r="VKP338" s="497"/>
      <c r="VKR338" s="309"/>
      <c r="VKS338" s="309"/>
      <c r="VKU338" s="497"/>
      <c r="VKV338" s="540"/>
      <c r="VKW338" s="497"/>
      <c r="VKX338" s="497"/>
      <c r="VKZ338" s="309"/>
      <c r="VLA338" s="309"/>
      <c r="VLC338" s="497"/>
      <c r="VLD338" s="540"/>
      <c r="VLE338" s="497"/>
      <c r="VLF338" s="497"/>
      <c r="VLH338" s="309"/>
      <c r="VLI338" s="309"/>
      <c r="VLK338" s="497"/>
      <c r="VLL338" s="540"/>
      <c r="VLM338" s="497"/>
      <c r="VLN338" s="497"/>
      <c r="VLP338" s="309"/>
      <c r="VLQ338" s="309"/>
      <c r="VLS338" s="497"/>
      <c r="VLT338" s="540"/>
      <c r="VLU338" s="497"/>
      <c r="VLV338" s="497"/>
      <c r="VLX338" s="309"/>
      <c r="VLY338" s="309"/>
      <c r="VMA338" s="497"/>
      <c r="VMB338" s="540"/>
      <c r="VMC338" s="497"/>
      <c r="VMD338" s="497"/>
      <c r="VMF338" s="309"/>
      <c r="VMG338" s="309"/>
      <c r="VMI338" s="497"/>
      <c r="VMJ338" s="540"/>
      <c r="VMK338" s="497"/>
      <c r="VML338" s="497"/>
      <c r="VMN338" s="309"/>
      <c r="VMO338" s="309"/>
      <c r="VMQ338" s="497"/>
      <c r="VMR338" s="540"/>
      <c r="VMS338" s="497"/>
      <c r="VMT338" s="497"/>
      <c r="VMV338" s="309"/>
      <c r="VMW338" s="309"/>
      <c r="VMY338" s="497"/>
      <c r="VMZ338" s="540"/>
      <c r="VNA338" s="497"/>
      <c r="VNB338" s="497"/>
      <c r="VND338" s="309"/>
      <c r="VNE338" s="309"/>
      <c r="VNG338" s="497"/>
      <c r="VNH338" s="540"/>
      <c r="VNI338" s="497"/>
      <c r="VNJ338" s="497"/>
      <c r="VNL338" s="309"/>
      <c r="VNM338" s="309"/>
      <c r="VNO338" s="497"/>
      <c r="VNP338" s="540"/>
      <c r="VNQ338" s="497"/>
      <c r="VNR338" s="497"/>
      <c r="VNT338" s="309"/>
      <c r="VNU338" s="309"/>
      <c r="VNW338" s="497"/>
      <c r="VNX338" s="540"/>
      <c r="VNY338" s="497"/>
      <c r="VNZ338" s="497"/>
      <c r="VOB338" s="309"/>
      <c r="VOC338" s="309"/>
      <c r="VOE338" s="497"/>
      <c r="VOF338" s="540"/>
      <c r="VOG338" s="497"/>
      <c r="VOH338" s="497"/>
      <c r="VOJ338" s="309"/>
      <c r="VOK338" s="309"/>
      <c r="VOM338" s="497"/>
      <c r="VON338" s="540"/>
      <c r="VOO338" s="497"/>
      <c r="VOP338" s="497"/>
      <c r="VOR338" s="309"/>
      <c r="VOS338" s="309"/>
      <c r="VOU338" s="497"/>
      <c r="VOV338" s="540"/>
      <c r="VOW338" s="497"/>
      <c r="VOX338" s="497"/>
      <c r="VOZ338" s="309"/>
      <c r="VPA338" s="309"/>
      <c r="VPC338" s="497"/>
      <c r="VPD338" s="540"/>
      <c r="VPE338" s="497"/>
      <c r="VPF338" s="497"/>
      <c r="VPH338" s="309"/>
      <c r="VPI338" s="309"/>
      <c r="VPK338" s="497"/>
      <c r="VPL338" s="540"/>
      <c r="VPM338" s="497"/>
      <c r="VPN338" s="497"/>
      <c r="VPP338" s="309"/>
      <c r="VPQ338" s="309"/>
      <c r="VPS338" s="497"/>
      <c r="VPT338" s="540"/>
      <c r="VPU338" s="497"/>
      <c r="VPV338" s="497"/>
      <c r="VPX338" s="309"/>
      <c r="VPY338" s="309"/>
      <c r="VQA338" s="497"/>
      <c r="VQB338" s="540"/>
      <c r="VQC338" s="497"/>
      <c r="VQD338" s="497"/>
      <c r="VQF338" s="309"/>
      <c r="VQG338" s="309"/>
      <c r="VQI338" s="497"/>
      <c r="VQJ338" s="540"/>
      <c r="VQK338" s="497"/>
      <c r="VQL338" s="497"/>
      <c r="VQN338" s="309"/>
      <c r="VQO338" s="309"/>
      <c r="VQQ338" s="497"/>
      <c r="VQR338" s="540"/>
      <c r="VQS338" s="497"/>
      <c r="VQT338" s="497"/>
      <c r="VQV338" s="309"/>
      <c r="VQW338" s="309"/>
      <c r="VQY338" s="497"/>
      <c r="VQZ338" s="540"/>
      <c r="VRA338" s="497"/>
      <c r="VRB338" s="497"/>
      <c r="VRD338" s="309"/>
      <c r="VRE338" s="309"/>
      <c r="VRG338" s="497"/>
      <c r="VRH338" s="540"/>
      <c r="VRI338" s="497"/>
      <c r="VRJ338" s="497"/>
      <c r="VRL338" s="309"/>
      <c r="VRM338" s="309"/>
      <c r="VRO338" s="497"/>
      <c r="VRP338" s="540"/>
      <c r="VRQ338" s="497"/>
      <c r="VRR338" s="497"/>
      <c r="VRT338" s="309"/>
      <c r="VRU338" s="309"/>
      <c r="VRW338" s="497"/>
      <c r="VRX338" s="540"/>
      <c r="VRY338" s="497"/>
      <c r="VRZ338" s="497"/>
      <c r="VSB338" s="309"/>
      <c r="VSC338" s="309"/>
      <c r="VSE338" s="497"/>
      <c r="VSF338" s="540"/>
      <c r="VSG338" s="497"/>
      <c r="VSH338" s="497"/>
      <c r="VSJ338" s="309"/>
      <c r="VSK338" s="309"/>
      <c r="VSM338" s="497"/>
      <c r="VSN338" s="540"/>
      <c r="VSO338" s="497"/>
      <c r="VSP338" s="497"/>
      <c r="VSR338" s="309"/>
      <c r="VSS338" s="309"/>
      <c r="VSU338" s="497"/>
      <c r="VSV338" s="540"/>
      <c r="VSW338" s="497"/>
      <c r="VSX338" s="497"/>
      <c r="VSZ338" s="309"/>
      <c r="VTA338" s="309"/>
      <c r="VTC338" s="497"/>
      <c r="VTD338" s="540"/>
      <c r="VTE338" s="497"/>
      <c r="VTF338" s="497"/>
      <c r="VTH338" s="309"/>
      <c r="VTI338" s="309"/>
      <c r="VTK338" s="497"/>
      <c r="VTL338" s="540"/>
      <c r="VTM338" s="497"/>
      <c r="VTN338" s="497"/>
      <c r="VTP338" s="309"/>
      <c r="VTQ338" s="309"/>
      <c r="VTS338" s="497"/>
      <c r="VTT338" s="540"/>
      <c r="VTU338" s="497"/>
      <c r="VTV338" s="497"/>
      <c r="VTX338" s="309"/>
      <c r="VTY338" s="309"/>
      <c r="VUA338" s="497"/>
      <c r="VUB338" s="540"/>
      <c r="VUC338" s="497"/>
      <c r="VUD338" s="497"/>
      <c r="VUF338" s="309"/>
      <c r="VUG338" s="309"/>
      <c r="VUI338" s="497"/>
      <c r="VUJ338" s="540"/>
      <c r="VUK338" s="497"/>
      <c r="VUL338" s="497"/>
      <c r="VUN338" s="309"/>
      <c r="VUO338" s="309"/>
      <c r="VUQ338" s="497"/>
      <c r="VUR338" s="540"/>
      <c r="VUS338" s="497"/>
      <c r="VUT338" s="497"/>
      <c r="VUV338" s="309"/>
      <c r="VUW338" s="309"/>
      <c r="VUY338" s="497"/>
      <c r="VUZ338" s="540"/>
      <c r="VVA338" s="497"/>
      <c r="VVB338" s="497"/>
      <c r="VVD338" s="309"/>
      <c r="VVE338" s="309"/>
      <c r="VVG338" s="497"/>
      <c r="VVH338" s="540"/>
      <c r="VVI338" s="497"/>
      <c r="VVJ338" s="497"/>
      <c r="VVL338" s="309"/>
      <c r="VVM338" s="309"/>
      <c r="VVO338" s="497"/>
      <c r="VVP338" s="540"/>
      <c r="VVQ338" s="497"/>
      <c r="VVR338" s="497"/>
      <c r="VVT338" s="309"/>
      <c r="VVU338" s="309"/>
      <c r="VVW338" s="497"/>
      <c r="VVX338" s="540"/>
      <c r="VVY338" s="497"/>
      <c r="VVZ338" s="497"/>
      <c r="VWB338" s="309"/>
      <c r="VWC338" s="309"/>
      <c r="VWE338" s="497"/>
      <c r="VWF338" s="540"/>
      <c r="VWG338" s="497"/>
      <c r="VWH338" s="497"/>
      <c r="VWJ338" s="309"/>
      <c r="VWK338" s="309"/>
      <c r="VWM338" s="497"/>
      <c r="VWN338" s="540"/>
      <c r="VWO338" s="497"/>
      <c r="VWP338" s="497"/>
      <c r="VWR338" s="309"/>
      <c r="VWS338" s="309"/>
      <c r="VWU338" s="497"/>
      <c r="VWV338" s="540"/>
      <c r="VWW338" s="497"/>
      <c r="VWX338" s="497"/>
      <c r="VWZ338" s="309"/>
      <c r="VXA338" s="309"/>
      <c r="VXC338" s="497"/>
      <c r="VXD338" s="540"/>
      <c r="VXE338" s="497"/>
      <c r="VXF338" s="497"/>
      <c r="VXH338" s="309"/>
      <c r="VXI338" s="309"/>
      <c r="VXK338" s="497"/>
      <c r="VXL338" s="540"/>
      <c r="VXM338" s="497"/>
      <c r="VXN338" s="497"/>
      <c r="VXP338" s="309"/>
      <c r="VXQ338" s="309"/>
      <c r="VXS338" s="497"/>
      <c r="VXT338" s="540"/>
      <c r="VXU338" s="497"/>
      <c r="VXV338" s="497"/>
      <c r="VXX338" s="309"/>
      <c r="VXY338" s="309"/>
      <c r="VYA338" s="497"/>
      <c r="VYB338" s="540"/>
      <c r="VYC338" s="497"/>
      <c r="VYD338" s="497"/>
      <c r="VYF338" s="309"/>
      <c r="VYG338" s="309"/>
      <c r="VYI338" s="497"/>
      <c r="VYJ338" s="540"/>
      <c r="VYK338" s="497"/>
      <c r="VYL338" s="497"/>
      <c r="VYN338" s="309"/>
      <c r="VYO338" s="309"/>
      <c r="VYQ338" s="497"/>
      <c r="VYR338" s="540"/>
      <c r="VYS338" s="497"/>
      <c r="VYT338" s="497"/>
      <c r="VYV338" s="309"/>
      <c r="VYW338" s="309"/>
      <c r="VYY338" s="497"/>
      <c r="VYZ338" s="540"/>
      <c r="VZA338" s="497"/>
      <c r="VZB338" s="497"/>
      <c r="VZD338" s="309"/>
      <c r="VZE338" s="309"/>
      <c r="VZG338" s="497"/>
      <c r="VZH338" s="540"/>
      <c r="VZI338" s="497"/>
      <c r="VZJ338" s="497"/>
      <c r="VZL338" s="309"/>
      <c r="VZM338" s="309"/>
      <c r="VZO338" s="497"/>
      <c r="VZP338" s="540"/>
      <c r="VZQ338" s="497"/>
      <c r="VZR338" s="497"/>
      <c r="VZT338" s="309"/>
      <c r="VZU338" s="309"/>
      <c r="VZW338" s="497"/>
      <c r="VZX338" s="540"/>
      <c r="VZY338" s="497"/>
      <c r="VZZ338" s="497"/>
      <c r="WAB338" s="309"/>
      <c r="WAC338" s="309"/>
      <c r="WAE338" s="497"/>
      <c r="WAF338" s="540"/>
      <c r="WAG338" s="497"/>
      <c r="WAH338" s="497"/>
      <c r="WAJ338" s="309"/>
      <c r="WAK338" s="309"/>
      <c r="WAM338" s="497"/>
      <c r="WAN338" s="540"/>
      <c r="WAO338" s="497"/>
      <c r="WAP338" s="497"/>
      <c r="WAR338" s="309"/>
      <c r="WAS338" s="309"/>
      <c r="WAU338" s="497"/>
      <c r="WAV338" s="540"/>
      <c r="WAW338" s="497"/>
      <c r="WAX338" s="497"/>
      <c r="WAZ338" s="309"/>
      <c r="WBA338" s="309"/>
      <c r="WBC338" s="497"/>
      <c r="WBD338" s="540"/>
      <c r="WBE338" s="497"/>
      <c r="WBF338" s="497"/>
      <c r="WBH338" s="309"/>
      <c r="WBI338" s="309"/>
      <c r="WBK338" s="497"/>
      <c r="WBL338" s="540"/>
      <c r="WBM338" s="497"/>
      <c r="WBN338" s="497"/>
      <c r="WBP338" s="309"/>
      <c r="WBQ338" s="309"/>
      <c r="WBS338" s="497"/>
      <c r="WBT338" s="540"/>
      <c r="WBU338" s="497"/>
      <c r="WBV338" s="497"/>
      <c r="WBX338" s="309"/>
      <c r="WBY338" s="309"/>
      <c r="WCA338" s="497"/>
      <c r="WCB338" s="540"/>
      <c r="WCC338" s="497"/>
      <c r="WCD338" s="497"/>
      <c r="WCF338" s="309"/>
      <c r="WCG338" s="309"/>
      <c r="WCI338" s="497"/>
      <c r="WCJ338" s="540"/>
      <c r="WCK338" s="497"/>
      <c r="WCL338" s="497"/>
      <c r="WCN338" s="309"/>
      <c r="WCO338" s="309"/>
      <c r="WCQ338" s="497"/>
      <c r="WCR338" s="540"/>
      <c r="WCS338" s="497"/>
      <c r="WCT338" s="497"/>
      <c r="WCV338" s="309"/>
      <c r="WCW338" s="309"/>
      <c r="WCY338" s="497"/>
      <c r="WCZ338" s="540"/>
      <c r="WDA338" s="497"/>
      <c r="WDB338" s="497"/>
      <c r="WDD338" s="309"/>
      <c r="WDE338" s="309"/>
      <c r="WDG338" s="497"/>
      <c r="WDH338" s="540"/>
      <c r="WDI338" s="497"/>
      <c r="WDJ338" s="497"/>
      <c r="WDL338" s="309"/>
      <c r="WDM338" s="309"/>
      <c r="WDO338" s="497"/>
      <c r="WDP338" s="540"/>
      <c r="WDQ338" s="497"/>
      <c r="WDR338" s="497"/>
      <c r="WDT338" s="309"/>
      <c r="WDU338" s="309"/>
      <c r="WDW338" s="497"/>
      <c r="WDX338" s="540"/>
      <c r="WDY338" s="497"/>
      <c r="WDZ338" s="497"/>
      <c r="WEB338" s="309"/>
      <c r="WEC338" s="309"/>
      <c r="WEE338" s="497"/>
      <c r="WEF338" s="540"/>
      <c r="WEG338" s="497"/>
      <c r="WEH338" s="497"/>
      <c r="WEJ338" s="309"/>
      <c r="WEK338" s="309"/>
      <c r="WEM338" s="497"/>
      <c r="WEN338" s="540"/>
      <c r="WEO338" s="497"/>
      <c r="WEP338" s="497"/>
      <c r="WER338" s="309"/>
      <c r="WES338" s="309"/>
      <c r="WEU338" s="497"/>
      <c r="WEV338" s="540"/>
      <c r="WEW338" s="497"/>
      <c r="WEX338" s="497"/>
      <c r="WEZ338" s="309"/>
      <c r="WFA338" s="309"/>
      <c r="WFC338" s="497"/>
      <c r="WFD338" s="540"/>
      <c r="WFE338" s="497"/>
      <c r="WFF338" s="497"/>
      <c r="WFH338" s="309"/>
      <c r="WFI338" s="309"/>
      <c r="WFK338" s="497"/>
      <c r="WFL338" s="540"/>
      <c r="WFM338" s="497"/>
      <c r="WFN338" s="497"/>
      <c r="WFP338" s="309"/>
      <c r="WFQ338" s="309"/>
      <c r="WFS338" s="497"/>
      <c r="WFT338" s="540"/>
      <c r="WFU338" s="497"/>
      <c r="WFV338" s="497"/>
      <c r="WFX338" s="309"/>
      <c r="WFY338" s="309"/>
      <c r="WGA338" s="497"/>
      <c r="WGB338" s="540"/>
      <c r="WGC338" s="497"/>
      <c r="WGD338" s="497"/>
      <c r="WGF338" s="309"/>
      <c r="WGG338" s="309"/>
      <c r="WGI338" s="497"/>
      <c r="WGJ338" s="540"/>
      <c r="WGK338" s="497"/>
      <c r="WGL338" s="497"/>
      <c r="WGN338" s="309"/>
      <c r="WGO338" s="309"/>
      <c r="WGQ338" s="497"/>
      <c r="WGR338" s="540"/>
      <c r="WGS338" s="497"/>
      <c r="WGT338" s="497"/>
      <c r="WGV338" s="309"/>
      <c r="WGW338" s="309"/>
      <c r="WGY338" s="497"/>
      <c r="WGZ338" s="540"/>
      <c r="WHA338" s="497"/>
      <c r="WHB338" s="497"/>
      <c r="WHD338" s="309"/>
      <c r="WHE338" s="309"/>
      <c r="WHG338" s="497"/>
      <c r="WHH338" s="540"/>
      <c r="WHI338" s="497"/>
      <c r="WHJ338" s="497"/>
      <c r="WHL338" s="309"/>
      <c r="WHM338" s="309"/>
      <c r="WHO338" s="497"/>
      <c r="WHP338" s="540"/>
      <c r="WHQ338" s="497"/>
      <c r="WHR338" s="497"/>
      <c r="WHT338" s="309"/>
      <c r="WHU338" s="309"/>
      <c r="WHW338" s="497"/>
      <c r="WHX338" s="540"/>
      <c r="WHY338" s="497"/>
      <c r="WHZ338" s="497"/>
      <c r="WIB338" s="309"/>
      <c r="WIC338" s="309"/>
      <c r="WIE338" s="497"/>
      <c r="WIF338" s="540"/>
      <c r="WIG338" s="497"/>
      <c r="WIH338" s="497"/>
      <c r="WIJ338" s="309"/>
      <c r="WIK338" s="309"/>
      <c r="WIM338" s="497"/>
      <c r="WIN338" s="540"/>
      <c r="WIO338" s="497"/>
      <c r="WIP338" s="497"/>
      <c r="WIR338" s="309"/>
      <c r="WIS338" s="309"/>
      <c r="WIU338" s="497"/>
      <c r="WIV338" s="540"/>
      <c r="WIW338" s="497"/>
      <c r="WIX338" s="497"/>
      <c r="WIZ338" s="309"/>
      <c r="WJA338" s="309"/>
      <c r="WJC338" s="497"/>
      <c r="WJD338" s="540"/>
      <c r="WJE338" s="497"/>
      <c r="WJF338" s="497"/>
      <c r="WJH338" s="309"/>
      <c r="WJI338" s="309"/>
      <c r="WJK338" s="497"/>
      <c r="WJL338" s="540"/>
      <c r="WJM338" s="497"/>
      <c r="WJN338" s="497"/>
      <c r="WJP338" s="309"/>
      <c r="WJQ338" s="309"/>
      <c r="WJS338" s="497"/>
      <c r="WJT338" s="540"/>
      <c r="WJU338" s="497"/>
      <c r="WJV338" s="497"/>
      <c r="WJX338" s="309"/>
      <c r="WJY338" s="309"/>
      <c r="WKA338" s="497"/>
      <c r="WKB338" s="540"/>
      <c r="WKC338" s="497"/>
      <c r="WKD338" s="497"/>
      <c r="WKF338" s="309"/>
      <c r="WKG338" s="309"/>
      <c r="WKI338" s="497"/>
      <c r="WKJ338" s="540"/>
      <c r="WKK338" s="497"/>
      <c r="WKL338" s="497"/>
      <c r="WKN338" s="309"/>
      <c r="WKO338" s="309"/>
      <c r="WKQ338" s="497"/>
      <c r="WKR338" s="540"/>
      <c r="WKS338" s="497"/>
      <c r="WKT338" s="497"/>
      <c r="WKV338" s="309"/>
      <c r="WKW338" s="309"/>
      <c r="WKY338" s="497"/>
      <c r="WKZ338" s="540"/>
      <c r="WLA338" s="497"/>
      <c r="WLB338" s="497"/>
      <c r="WLD338" s="309"/>
      <c r="WLE338" s="309"/>
      <c r="WLG338" s="497"/>
      <c r="WLH338" s="540"/>
      <c r="WLI338" s="497"/>
      <c r="WLJ338" s="497"/>
      <c r="WLL338" s="309"/>
      <c r="WLM338" s="309"/>
      <c r="WLO338" s="497"/>
      <c r="WLP338" s="540"/>
      <c r="WLQ338" s="497"/>
      <c r="WLR338" s="497"/>
      <c r="WLT338" s="309"/>
      <c r="WLU338" s="309"/>
      <c r="WLW338" s="497"/>
      <c r="WLX338" s="540"/>
      <c r="WLY338" s="497"/>
      <c r="WLZ338" s="497"/>
      <c r="WMB338" s="309"/>
      <c r="WMC338" s="309"/>
      <c r="WME338" s="497"/>
      <c r="WMF338" s="540"/>
      <c r="WMG338" s="497"/>
      <c r="WMH338" s="497"/>
      <c r="WMJ338" s="309"/>
      <c r="WMK338" s="309"/>
      <c r="WMM338" s="497"/>
      <c r="WMN338" s="540"/>
      <c r="WMO338" s="497"/>
      <c r="WMP338" s="497"/>
      <c r="WMR338" s="309"/>
      <c r="WMS338" s="309"/>
      <c r="WMU338" s="497"/>
      <c r="WMV338" s="540"/>
      <c r="WMW338" s="497"/>
      <c r="WMX338" s="497"/>
      <c r="WMZ338" s="309"/>
      <c r="WNA338" s="309"/>
      <c r="WNC338" s="497"/>
      <c r="WND338" s="540"/>
      <c r="WNE338" s="497"/>
      <c r="WNF338" s="497"/>
      <c r="WNH338" s="309"/>
      <c r="WNI338" s="309"/>
      <c r="WNK338" s="497"/>
      <c r="WNL338" s="540"/>
      <c r="WNM338" s="497"/>
      <c r="WNN338" s="497"/>
      <c r="WNP338" s="309"/>
      <c r="WNQ338" s="309"/>
      <c r="WNS338" s="497"/>
      <c r="WNT338" s="540"/>
      <c r="WNU338" s="497"/>
      <c r="WNV338" s="497"/>
      <c r="WNX338" s="309"/>
      <c r="WNY338" s="309"/>
      <c r="WOA338" s="497"/>
      <c r="WOB338" s="540"/>
      <c r="WOC338" s="497"/>
      <c r="WOD338" s="497"/>
      <c r="WOF338" s="309"/>
      <c r="WOG338" s="309"/>
      <c r="WOI338" s="497"/>
      <c r="WOJ338" s="540"/>
      <c r="WOK338" s="497"/>
      <c r="WOL338" s="497"/>
      <c r="WON338" s="309"/>
      <c r="WOO338" s="309"/>
      <c r="WOQ338" s="497"/>
      <c r="WOR338" s="540"/>
      <c r="WOS338" s="497"/>
      <c r="WOT338" s="497"/>
      <c r="WOV338" s="309"/>
      <c r="WOW338" s="309"/>
      <c r="WOY338" s="497"/>
      <c r="WOZ338" s="540"/>
      <c r="WPA338" s="497"/>
      <c r="WPB338" s="497"/>
      <c r="WPD338" s="309"/>
      <c r="WPE338" s="309"/>
      <c r="WPG338" s="497"/>
      <c r="WPH338" s="540"/>
      <c r="WPI338" s="497"/>
      <c r="WPJ338" s="497"/>
      <c r="WPL338" s="309"/>
      <c r="WPM338" s="309"/>
      <c r="WPO338" s="497"/>
      <c r="WPP338" s="540"/>
      <c r="WPQ338" s="497"/>
      <c r="WPR338" s="497"/>
      <c r="WPT338" s="309"/>
      <c r="WPU338" s="309"/>
      <c r="WPW338" s="497"/>
      <c r="WPX338" s="540"/>
      <c r="WPY338" s="497"/>
      <c r="WPZ338" s="497"/>
      <c r="WQB338" s="309"/>
      <c r="WQC338" s="309"/>
      <c r="WQE338" s="497"/>
      <c r="WQF338" s="540"/>
      <c r="WQG338" s="497"/>
      <c r="WQH338" s="497"/>
      <c r="WQJ338" s="309"/>
      <c r="WQK338" s="309"/>
      <c r="WQM338" s="497"/>
      <c r="WQN338" s="540"/>
      <c r="WQO338" s="497"/>
      <c r="WQP338" s="497"/>
      <c r="WQR338" s="309"/>
      <c r="WQS338" s="309"/>
      <c r="WQU338" s="497"/>
      <c r="WQV338" s="540"/>
      <c r="WQW338" s="497"/>
      <c r="WQX338" s="497"/>
      <c r="WQZ338" s="309"/>
      <c r="WRA338" s="309"/>
      <c r="WRC338" s="497"/>
      <c r="WRD338" s="540"/>
      <c r="WRE338" s="497"/>
      <c r="WRF338" s="497"/>
      <c r="WRH338" s="309"/>
      <c r="WRI338" s="309"/>
      <c r="WRK338" s="497"/>
      <c r="WRL338" s="540"/>
      <c r="WRM338" s="497"/>
      <c r="WRN338" s="497"/>
      <c r="WRP338" s="309"/>
      <c r="WRQ338" s="309"/>
      <c r="WRS338" s="497"/>
      <c r="WRT338" s="540"/>
      <c r="WRU338" s="497"/>
      <c r="WRV338" s="497"/>
      <c r="WRX338" s="309"/>
      <c r="WRY338" s="309"/>
      <c r="WSA338" s="497"/>
      <c r="WSB338" s="540"/>
      <c r="WSC338" s="497"/>
      <c r="WSD338" s="497"/>
      <c r="WSF338" s="309"/>
      <c r="WSG338" s="309"/>
      <c r="WSI338" s="497"/>
      <c r="WSJ338" s="540"/>
      <c r="WSK338" s="497"/>
      <c r="WSL338" s="497"/>
      <c r="WSN338" s="309"/>
      <c r="WSO338" s="309"/>
      <c r="WSQ338" s="497"/>
      <c r="WSR338" s="540"/>
      <c r="WSS338" s="497"/>
      <c r="WST338" s="497"/>
      <c r="WSV338" s="309"/>
      <c r="WSW338" s="309"/>
      <c r="WSY338" s="497"/>
      <c r="WSZ338" s="540"/>
      <c r="WTA338" s="497"/>
      <c r="WTB338" s="497"/>
      <c r="WTD338" s="309"/>
      <c r="WTE338" s="309"/>
      <c r="WTG338" s="497"/>
      <c r="WTH338" s="540"/>
      <c r="WTI338" s="497"/>
      <c r="WTJ338" s="497"/>
      <c r="WTL338" s="309"/>
      <c r="WTM338" s="309"/>
      <c r="WTO338" s="497"/>
      <c r="WTP338" s="540"/>
      <c r="WTQ338" s="497"/>
      <c r="WTR338" s="497"/>
      <c r="WTT338" s="309"/>
      <c r="WTU338" s="309"/>
      <c r="WTW338" s="497"/>
      <c r="WTX338" s="540"/>
      <c r="WTY338" s="497"/>
      <c r="WTZ338" s="497"/>
      <c r="WUB338" s="309"/>
      <c r="WUC338" s="309"/>
      <c r="WUE338" s="497"/>
      <c r="WUF338" s="540"/>
      <c r="WUG338" s="497"/>
      <c r="WUH338" s="497"/>
      <c r="WUJ338" s="309"/>
      <c r="WUK338" s="309"/>
      <c r="WUM338" s="497"/>
      <c r="WUN338" s="540"/>
      <c r="WUO338" s="497"/>
      <c r="WUP338" s="497"/>
      <c r="WUR338" s="309"/>
      <c r="WUS338" s="309"/>
      <c r="WUU338" s="497"/>
      <c r="WUV338" s="540"/>
      <c r="WUW338" s="497"/>
      <c r="WUX338" s="497"/>
      <c r="WUZ338" s="309"/>
      <c r="WVA338" s="309"/>
      <c r="WVC338" s="497"/>
      <c r="WVD338" s="540"/>
      <c r="WVE338" s="497"/>
      <c r="WVF338" s="497"/>
      <c r="WVH338" s="309"/>
      <c r="WVI338" s="309"/>
      <c r="WVK338" s="497"/>
      <c r="WVL338" s="540"/>
      <c r="WVM338" s="497"/>
      <c r="WVN338" s="497"/>
      <c r="WVP338" s="309"/>
      <c r="WVQ338" s="309"/>
      <c r="WVS338" s="497"/>
      <c r="WVT338" s="540"/>
      <c r="WVU338" s="497"/>
      <c r="WVV338" s="497"/>
      <c r="WVX338" s="309"/>
      <c r="WVY338" s="309"/>
      <c r="WWA338" s="497"/>
      <c r="WWB338" s="540"/>
      <c r="WWC338" s="497"/>
      <c r="WWD338" s="497"/>
      <c r="WWF338" s="309"/>
      <c r="WWG338" s="309"/>
      <c r="WWI338" s="497"/>
      <c r="WWJ338" s="540"/>
      <c r="WWK338" s="497"/>
      <c r="WWL338" s="497"/>
      <c r="WWN338" s="309"/>
      <c r="WWO338" s="309"/>
      <c r="WWQ338" s="497"/>
      <c r="WWR338" s="540"/>
      <c r="WWS338" s="497"/>
      <c r="WWT338" s="497"/>
      <c r="WWV338" s="309"/>
      <c r="WWW338" s="309"/>
      <c r="WWY338" s="497"/>
      <c r="WWZ338" s="540"/>
      <c r="WXA338" s="497"/>
      <c r="WXB338" s="497"/>
      <c r="WXD338" s="309"/>
      <c r="WXE338" s="309"/>
      <c r="WXG338" s="497"/>
      <c r="WXH338" s="540"/>
      <c r="WXI338" s="497"/>
      <c r="WXJ338" s="497"/>
      <c r="WXL338" s="309"/>
      <c r="WXM338" s="309"/>
      <c r="WXO338" s="497"/>
      <c r="WXP338" s="540"/>
      <c r="WXQ338" s="497"/>
      <c r="WXR338" s="497"/>
      <c r="WXT338" s="309"/>
      <c r="WXU338" s="309"/>
      <c r="WXW338" s="497"/>
      <c r="WXX338" s="540"/>
      <c r="WXY338" s="497"/>
      <c r="WXZ338" s="497"/>
      <c r="WYB338" s="309"/>
      <c r="WYC338" s="309"/>
      <c r="WYE338" s="497"/>
      <c r="WYF338" s="540"/>
      <c r="WYG338" s="497"/>
      <c r="WYH338" s="497"/>
      <c r="WYJ338" s="309"/>
      <c r="WYK338" s="309"/>
      <c r="WYM338" s="497"/>
      <c r="WYN338" s="540"/>
      <c r="WYO338" s="497"/>
      <c r="WYP338" s="497"/>
      <c r="WYR338" s="309"/>
      <c r="WYS338" s="309"/>
      <c r="WYU338" s="497"/>
      <c r="WYV338" s="540"/>
      <c r="WYW338" s="497"/>
      <c r="WYX338" s="497"/>
      <c r="WYZ338" s="309"/>
      <c r="WZA338" s="309"/>
      <c r="WZC338" s="497"/>
      <c r="WZD338" s="540"/>
      <c r="WZE338" s="497"/>
      <c r="WZF338" s="497"/>
      <c r="WZH338" s="309"/>
      <c r="WZI338" s="309"/>
      <c r="WZK338" s="497"/>
      <c r="WZL338" s="540"/>
      <c r="WZM338" s="497"/>
      <c r="WZN338" s="497"/>
      <c r="WZP338" s="309"/>
      <c r="WZQ338" s="309"/>
      <c r="WZS338" s="497"/>
      <c r="WZT338" s="540"/>
      <c r="WZU338" s="497"/>
      <c r="WZV338" s="497"/>
      <c r="WZX338" s="309"/>
      <c r="WZY338" s="309"/>
      <c r="XAA338" s="497"/>
      <c r="XAB338" s="540"/>
      <c r="XAC338" s="497"/>
      <c r="XAD338" s="497"/>
      <c r="XAF338" s="309"/>
      <c r="XAG338" s="309"/>
      <c r="XAI338" s="497"/>
      <c r="XAJ338" s="540"/>
      <c r="XAK338" s="497"/>
      <c r="XAL338" s="497"/>
      <c r="XAN338" s="309"/>
      <c r="XAO338" s="309"/>
      <c r="XAQ338" s="497"/>
      <c r="XAR338" s="540"/>
      <c r="XAS338" s="497"/>
      <c r="XAT338" s="497"/>
      <c r="XAV338" s="309"/>
      <c r="XAW338" s="309"/>
      <c r="XAY338" s="497"/>
      <c r="XAZ338" s="540"/>
      <c r="XBA338" s="497"/>
      <c r="XBB338" s="497"/>
      <c r="XBD338" s="309"/>
      <c r="XBE338" s="309"/>
      <c r="XBG338" s="497"/>
      <c r="XBH338" s="540"/>
      <c r="XBI338" s="497"/>
      <c r="XBJ338" s="497"/>
      <c r="XBL338" s="309"/>
      <c r="XBM338" s="309"/>
      <c r="XBO338" s="497"/>
      <c r="XBP338" s="540"/>
      <c r="XBQ338" s="497"/>
      <c r="XBR338" s="497"/>
      <c r="XBT338" s="309"/>
      <c r="XBU338" s="309"/>
      <c r="XBW338" s="497"/>
      <c r="XBX338" s="540"/>
      <c r="XBY338" s="497"/>
      <c r="XBZ338" s="497"/>
      <c r="XCB338" s="309"/>
      <c r="XCC338" s="309"/>
      <c r="XCE338" s="497"/>
      <c r="XCF338" s="540"/>
      <c r="XCG338" s="497"/>
      <c r="XCH338" s="497"/>
      <c r="XCJ338" s="309"/>
      <c r="XCK338" s="309"/>
      <c r="XCM338" s="497"/>
      <c r="XCN338" s="540"/>
      <c r="XCO338" s="497"/>
      <c r="XCP338" s="497"/>
      <c r="XCR338" s="309"/>
      <c r="XCS338" s="309"/>
      <c r="XCU338" s="497"/>
      <c r="XCV338" s="540"/>
      <c r="XCW338" s="497"/>
      <c r="XCX338" s="497"/>
      <c r="XCZ338" s="309"/>
      <c r="XDA338" s="309"/>
      <c r="XDC338" s="497"/>
      <c r="XDD338" s="540"/>
      <c r="XDE338" s="497"/>
      <c r="XDF338" s="497"/>
      <c r="XDH338" s="309"/>
      <c r="XDI338" s="309"/>
      <c r="XDK338" s="497"/>
      <c r="XDL338" s="540"/>
      <c r="XDM338" s="497"/>
      <c r="XDN338" s="497"/>
      <c r="XDP338" s="309"/>
      <c r="XDQ338" s="309"/>
      <c r="XDS338" s="497"/>
      <c r="XDT338" s="540"/>
      <c r="XDU338" s="497"/>
      <c r="XDV338" s="497"/>
      <c r="XDX338" s="309"/>
      <c r="XDY338" s="309"/>
      <c r="XEA338" s="497"/>
      <c r="XEB338" s="540"/>
      <c r="XEC338" s="497"/>
      <c r="XED338" s="497"/>
      <c r="XEF338" s="309"/>
      <c r="XEG338" s="309"/>
      <c r="XEI338" s="497"/>
      <c r="XEJ338" s="540"/>
      <c r="XEK338" s="497"/>
      <c r="XEL338" s="497"/>
      <c r="XEN338" s="309"/>
      <c r="XEO338" s="309"/>
      <c r="XEQ338" s="497"/>
      <c r="XER338" s="540"/>
      <c r="XES338" s="497"/>
      <c r="XET338" s="497"/>
      <c r="XEV338" s="309"/>
      <c r="XEW338" s="309"/>
      <c r="XEY338" s="497"/>
      <c r="XEZ338" s="540"/>
      <c r="XFA338" s="497"/>
      <c r="XFB338" s="497"/>
      <c r="XFD338" s="309"/>
    </row>
    <row r="339" spans="1:16384" s="124" customFormat="1" ht="14.5">
      <c r="A339" s="402"/>
      <c r="B339" s="2"/>
      <c r="C339" s="536">
        <f t="shared" ref="C339:F339" si="6299">SUM(C337:C338)</f>
        <v>200990.89167136856</v>
      </c>
      <c r="D339" s="539">
        <f t="shared" si="6299"/>
        <v>61126.290093507749</v>
      </c>
      <c r="E339" s="536">
        <f t="shared" si="6299"/>
        <v>0</v>
      </c>
      <c r="F339" s="536">
        <f t="shared" si="6299"/>
        <v>0</v>
      </c>
      <c r="G339" s="537"/>
      <c r="H339" s="538"/>
      <c r="I339" s="402"/>
      <c r="J339" s="2"/>
      <c r="K339" s="497"/>
      <c r="L339" s="540"/>
      <c r="M339" s="497"/>
      <c r="N339" s="497"/>
      <c r="P339" s="309"/>
      <c r="Q339" s="309"/>
      <c r="S339" s="497"/>
      <c r="T339" s="540"/>
      <c r="U339" s="497"/>
      <c r="V339" s="497"/>
      <c r="X339" s="309"/>
      <c r="Y339" s="309"/>
      <c r="AA339" s="497"/>
      <c r="AB339" s="540"/>
      <c r="AC339" s="497"/>
      <c r="AD339" s="497"/>
      <c r="AF339" s="309"/>
      <c r="AG339" s="309"/>
      <c r="AI339" s="497"/>
      <c r="AJ339" s="540"/>
      <c r="AK339" s="497"/>
      <c r="AL339" s="497"/>
      <c r="AN339" s="309"/>
      <c r="AO339" s="309"/>
      <c r="AQ339" s="497"/>
      <c r="AR339" s="540"/>
      <c r="AS339" s="497"/>
      <c r="AT339" s="497"/>
      <c r="AV339" s="309"/>
      <c r="AW339" s="309"/>
      <c r="AY339" s="497"/>
      <c r="AZ339" s="540"/>
      <c r="BA339" s="497"/>
      <c r="BB339" s="497"/>
      <c r="BD339" s="309"/>
      <c r="BE339" s="309"/>
      <c r="BG339" s="497"/>
      <c r="BH339" s="540"/>
      <c r="BI339" s="497"/>
      <c r="BJ339" s="497"/>
      <c r="BL339" s="309"/>
      <c r="BM339" s="309"/>
      <c r="BO339" s="497"/>
      <c r="BP339" s="540"/>
      <c r="BQ339" s="497"/>
      <c r="BR339" s="497"/>
      <c r="BT339" s="309"/>
      <c r="BU339" s="309"/>
      <c r="BW339" s="497"/>
      <c r="BX339" s="540"/>
      <c r="BY339" s="497"/>
      <c r="BZ339" s="497"/>
      <c r="CB339" s="309"/>
      <c r="CC339" s="309"/>
      <c r="CE339" s="497"/>
      <c r="CF339" s="540"/>
      <c r="CG339" s="497"/>
      <c r="CH339" s="497"/>
      <c r="CJ339" s="309"/>
      <c r="CK339" s="309"/>
      <c r="CM339" s="497"/>
      <c r="CN339" s="540"/>
      <c r="CO339" s="497"/>
      <c r="CP339" s="497"/>
      <c r="CR339" s="309"/>
      <c r="CS339" s="309"/>
      <c r="CU339" s="497"/>
      <c r="CV339" s="540"/>
      <c r="CW339" s="497"/>
      <c r="CX339" s="497"/>
      <c r="CZ339" s="309"/>
      <c r="DA339" s="309"/>
      <c r="DC339" s="497"/>
      <c r="DD339" s="540"/>
      <c r="DE339" s="497"/>
      <c r="DF339" s="497"/>
      <c r="DH339" s="309"/>
      <c r="DI339" s="309"/>
      <c r="DK339" s="497"/>
      <c r="DL339" s="540"/>
      <c r="DM339" s="497"/>
      <c r="DN339" s="497"/>
      <c r="DP339" s="309"/>
      <c r="DQ339" s="309"/>
      <c r="DS339" s="497"/>
      <c r="DT339" s="540"/>
      <c r="DU339" s="497"/>
      <c r="DV339" s="497"/>
      <c r="DX339" s="309"/>
      <c r="DY339" s="309"/>
      <c r="EA339" s="497"/>
      <c r="EB339" s="540"/>
      <c r="EC339" s="497"/>
      <c r="ED339" s="497"/>
      <c r="EF339" s="309"/>
      <c r="EG339" s="309"/>
      <c r="EI339" s="497"/>
      <c r="EJ339" s="540"/>
      <c r="EK339" s="497"/>
      <c r="EL339" s="497"/>
      <c r="EN339" s="309"/>
      <c r="EO339" s="309"/>
      <c r="EQ339" s="497"/>
      <c r="ER339" s="540"/>
      <c r="ES339" s="497"/>
      <c r="ET339" s="497"/>
      <c r="EV339" s="309"/>
      <c r="EW339" s="309"/>
      <c r="EY339" s="497"/>
      <c r="EZ339" s="540"/>
      <c r="FA339" s="497"/>
      <c r="FB339" s="497"/>
      <c r="FD339" s="309"/>
      <c r="FE339" s="309"/>
      <c r="FG339" s="497"/>
      <c r="FH339" s="540"/>
      <c r="FI339" s="497"/>
      <c r="FJ339" s="497"/>
      <c r="FL339" s="309"/>
      <c r="FM339" s="309"/>
      <c r="FO339" s="497"/>
      <c r="FP339" s="540"/>
      <c r="FQ339" s="497"/>
      <c r="FR339" s="497"/>
      <c r="FT339" s="309"/>
      <c r="FU339" s="309"/>
      <c r="FW339" s="497"/>
      <c r="FX339" s="540"/>
      <c r="FY339" s="497"/>
      <c r="FZ339" s="497"/>
      <c r="GB339" s="309"/>
      <c r="GC339" s="309"/>
      <c r="GE339" s="497"/>
      <c r="GF339" s="540"/>
      <c r="GG339" s="497"/>
      <c r="GH339" s="497"/>
      <c r="GJ339" s="309"/>
      <c r="GK339" s="309"/>
      <c r="GM339" s="497"/>
      <c r="GN339" s="540"/>
      <c r="GO339" s="497"/>
      <c r="GP339" s="497"/>
      <c r="GR339" s="309"/>
      <c r="GS339" s="309"/>
      <c r="GU339" s="497"/>
      <c r="GV339" s="540"/>
      <c r="GW339" s="497"/>
      <c r="GX339" s="497"/>
      <c r="GZ339" s="309"/>
      <c r="HA339" s="309"/>
      <c r="HC339" s="497"/>
      <c r="HD339" s="540"/>
      <c r="HE339" s="497"/>
      <c r="HF339" s="497"/>
      <c r="HH339" s="309"/>
      <c r="HI339" s="309"/>
      <c r="HK339" s="497"/>
      <c r="HL339" s="540"/>
      <c r="HM339" s="497"/>
      <c r="HN339" s="497"/>
      <c r="HP339" s="309"/>
      <c r="HQ339" s="309"/>
      <c r="HS339" s="497"/>
      <c r="HT339" s="540"/>
      <c r="HU339" s="497"/>
      <c r="HV339" s="497"/>
      <c r="HX339" s="309"/>
      <c r="HY339" s="309"/>
      <c r="IA339" s="497"/>
      <c r="IB339" s="540"/>
      <c r="IC339" s="497"/>
      <c r="ID339" s="497"/>
      <c r="IF339" s="309"/>
      <c r="IG339" s="309"/>
      <c r="II339" s="497"/>
      <c r="IJ339" s="540"/>
      <c r="IK339" s="497"/>
      <c r="IL339" s="497"/>
      <c r="IN339" s="309"/>
      <c r="IO339" s="309"/>
      <c r="IQ339" s="497"/>
      <c r="IR339" s="540"/>
      <c r="IS339" s="497"/>
      <c r="IT339" s="497"/>
      <c r="IV339" s="309"/>
      <c r="IW339" s="309"/>
      <c r="IY339" s="497"/>
      <c r="IZ339" s="540"/>
      <c r="JA339" s="497"/>
      <c r="JB339" s="497"/>
      <c r="JD339" s="309"/>
      <c r="JE339" s="309"/>
      <c r="JG339" s="497"/>
      <c r="JH339" s="540"/>
      <c r="JI339" s="497"/>
      <c r="JJ339" s="497"/>
      <c r="JL339" s="309"/>
      <c r="JM339" s="309"/>
      <c r="JO339" s="497"/>
      <c r="JP339" s="540"/>
      <c r="JQ339" s="497"/>
      <c r="JR339" s="497"/>
      <c r="JT339" s="309"/>
      <c r="JU339" s="309"/>
      <c r="JW339" s="497"/>
      <c r="JX339" s="540"/>
      <c r="JY339" s="497"/>
      <c r="JZ339" s="497"/>
      <c r="KB339" s="309"/>
      <c r="KC339" s="309"/>
      <c r="KE339" s="497"/>
      <c r="KF339" s="540"/>
      <c r="KG339" s="497"/>
      <c r="KH339" s="497"/>
      <c r="KJ339" s="309"/>
      <c r="KK339" s="309"/>
      <c r="KM339" s="497"/>
      <c r="KN339" s="540"/>
      <c r="KO339" s="497"/>
      <c r="KP339" s="497"/>
      <c r="KR339" s="309"/>
      <c r="KS339" s="309"/>
      <c r="KU339" s="497"/>
      <c r="KV339" s="540"/>
      <c r="KW339" s="497"/>
      <c r="KX339" s="497"/>
      <c r="KZ339" s="309"/>
      <c r="LA339" s="309"/>
      <c r="LC339" s="497"/>
      <c r="LD339" s="540"/>
      <c r="LE339" s="497"/>
      <c r="LF339" s="497"/>
      <c r="LH339" s="309"/>
      <c r="LI339" s="309"/>
      <c r="LK339" s="497"/>
      <c r="LL339" s="540"/>
      <c r="LM339" s="497"/>
      <c r="LN339" s="497"/>
      <c r="LP339" s="309"/>
      <c r="LQ339" s="309"/>
      <c r="LS339" s="497"/>
      <c r="LT339" s="540"/>
      <c r="LU339" s="497"/>
      <c r="LV339" s="497"/>
      <c r="LX339" s="309"/>
      <c r="LY339" s="309"/>
      <c r="MA339" s="497"/>
      <c r="MB339" s="540"/>
      <c r="MC339" s="497"/>
      <c r="MD339" s="497"/>
      <c r="MF339" s="309"/>
      <c r="MG339" s="309"/>
      <c r="MI339" s="497"/>
      <c r="MJ339" s="540"/>
      <c r="MK339" s="497"/>
      <c r="ML339" s="497"/>
      <c r="MN339" s="309"/>
      <c r="MO339" s="309"/>
      <c r="MQ339" s="497"/>
      <c r="MR339" s="540"/>
      <c r="MS339" s="497"/>
      <c r="MT339" s="497"/>
      <c r="MV339" s="309"/>
      <c r="MW339" s="309"/>
      <c r="MY339" s="497"/>
      <c r="MZ339" s="540"/>
      <c r="NA339" s="497"/>
      <c r="NB339" s="497"/>
      <c r="ND339" s="309"/>
      <c r="NE339" s="309"/>
      <c r="NG339" s="497"/>
      <c r="NH339" s="540"/>
      <c r="NI339" s="497"/>
      <c r="NJ339" s="497"/>
      <c r="NL339" s="309"/>
      <c r="NM339" s="309"/>
      <c r="NO339" s="497"/>
      <c r="NP339" s="540"/>
      <c r="NQ339" s="497"/>
      <c r="NR339" s="497"/>
      <c r="NT339" s="309"/>
      <c r="NU339" s="309"/>
      <c r="NW339" s="497"/>
      <c r="NX339" s="540"/>
      <c r="NY339" s="497"/>
      <c r="NZ339" s="497"/>
      <c r="OB339" s="309"/>
      <c r="OC339" s="309"/>
      <c r="OE339" s="497"/>
      <c r="OF339" s="540"/>
      <c r="OG339" s="497"/>
      <c r="OH339" s="497"/>
      <c r="OJ339" s="309"/>
      <c r="OK339" s="309"/>
      <c r="OM339" s="497"/>
      <c r="ON339" s="540"/>
      <c r="OO339" s="497"/>
      <c r="OP339" s="497"/>
      <c r="OR339" s="309"/>
      <c r="OS339" s="309"/>
      <c r="OU339" s="497"/>
      <c r="OV339" s="540"/>
      <c r="OW339" s="497"/>
      <c r="OX339" s="497"/>
      <c r="OZ339" s="309"/>
      <c r="PA339" s="309"/>
      <c r="PC339" s="497"/>
      <c r="PD339" s="540"/>
      <c r="PE339" s="497"/>
      <c r="PF339" s="497"/>
      <c r="PH339" s="309"/>
      <c r="PI339" s="309"/>
      <c r="PK339" s="497"/>
      <c r="PL339" s="540"/>
      <c r="PM339" s="497"/>
      <c r="PN339" s="497"/>
      <c r="PP339" s="309"/>
      <c r="PQ339" s="309"/>
      <c r="PS339" s="497"/>
      <c r="PT339" s="540"/>
      <c r="PU339" s="497"/>
      <c r="PV339" s="497"/>
      <c r="PX339" s="309"/>
      <c r="PY339" s="309"/>
      <c r="QA339" s="497"/>
      <c r="QB339" s="540"/>
      <c r="QC339" s="497"/>
      <c r="QD339" s="497"/>
      <c r="QF339" s="309"/>
      <c r="QG339" s="309"/>
      <c r="QI339" s="497"/>
      <c r="QJ339" s="540"/>
      <c r="QK339" s="497"/>
      <c r="QL339" s="497"/>
      <c r="QN339" s="309"/>
      <c r="QO339" s="309"/>
      <c r="QQ339" s="497"/>
      <c r="QR339" s="540"/>
      <c r="QS339" s="497"/>
      <c r="QT339" s="497"/>
      <c r="QV339" s="309"/>
      <c r="QW339" s="309"/>
      <c r="QY339" s="497"/>
      <c r="QZ339" s="540"/>
      <c r="RA339" s="497"/>
      <c r="RB339" s="497"/>
      <c r="RD339" s="309"/>
      <c r="RE339" s="309"/>
      <c r="RG339" s="497"/>
      <c r="RH339" s="540"/>
      <c r="RI339" s="497"/>
      <c r="RJ339" s="497"/>
      <c r="RL339" s="309"/>
      <c r="RM339" s="309"/>
      <c r="RO339" s="497"/>
      <c r="RP339" s="540"/>
      <c r="RQ339" s="497"/>
      <c r="RR339" s="497"/>
      <c r="RT339" s="309"/>
      <c r="RU339" s="309"/>
      <c r="RW339" s="497"/>
      <c r="RX339" s="540"/>
      <c r="RY339" s="497"/>
      <c r="RZ339" s="497"/>
      <c r="SB339" s="309"/>
      <c r="SC339" s="309"/>
      <c r="SE339" s="497"/>
      <c r="SF339" s="540"/>
      <c r="SG339" s="497"/>
      <c r="SH339" s="497"/>
      <c r="SJ339" s="309"/>
      <c r="SK339" s="309"/>
      <c r="SM339" s="497"/>
      <c r="SN339" s="540"/>
      <c r="SO339" s="497"/>
      <c r="SP339" s="497"/>
      <c r="SR339" s="309"/>
      <c r="SS339" s="309"/>
      <c r="SU339" s="497"/>
      <c r="SV339" s="540"/>
      <c r="SW339" s="497"/>
      <c r="SX339" s="497"/>
      <c r="SZ339" s="309"/>
      <c r="TA339" s="309"/>
      <c r="TC339" s="497"/>
      <c r="TD339" s="540"/>
      <c r="TE339" s="497"/>
      <c r="TF339" s="497"/>
      <c r="TH339" s="309"/>
      <c r="TI339" s="309"/>
      <c r="TK339" s="497"/>
      <c r="TL339" s="540"/>
      <c r="TM339" s="497"/>
      <c r="TN339" s="497"/>
      <c r="TP339" s="309"/>
      <c r="TQ339" s="309"/>
      <c r="TS339" s="497"/>
      <c r="TT339" s="540"/>
      <c r="TU339" s="497"/>
      <c r="TV339" s="497"/>
      <c r="TX339" s="309"/>
      <c r="TY339" s="309"/>
      <c r="UA339" s="497"/>
      <c r="UB339" s="540"/>
      <c r="UC339" s="497"/>
      <c r="UD339" s="497"/>
      <c r="UF339" s="309"/>
      <c r="UG339" s="309"/>
      <c r="UI339" s="497"/>
      <c r="UJ339" s="540"/>
      <c r="UK339" s="497"/>
      <c r="UL339" s="497"/>
      <c r="UN339" s="309"/>
      <c r="UO339" s="309"/>
      <c r="UQ339" s="497"/>
      <c r="UR339" s="540"/>
      <c r="US339" s="497"/>
      <c r="UT339" s="497"/>
      <c r="UV339" s="309"/>
      <c r="UW339" s="309"/>
      <c r="UY339" s="497"/>
      <c r="UZ339" s="540"/>
      <c r="VA339" s="497"/>
      <c r="VB339" s="497"/>
      <c r="VD339" s="309"/>
      <c r="VE339" s="309"/>
      <c r="VG339" s="497"/>
      <c r="VH339" s="540"/>
      <c r="VI339" s="497"/>
      <c r="VJ339" s="497"/>
      <c r="VL339" s="309"/>
      <c r="VM339" s="309"/>
      <c r="VO339" s="497"/>
      <c r="VP339" s="540"/>
      <c r="VQ339" s="497"/>
      <c r="VR339" s="497"/>
      <c r="VT339" s="309"/>
      <c r="VU339" s="309"/>
      <c r="VW339" s="497"/>
      <c r="VX339" s="540"/>
      <c r="VY339" s="497"/>
      <c r="VZ339" s="497"/>
      <c r="WB339" s="309"/>
      <c r="WC339" s="309"/>
      <c r="WE339" s="497"/>
      <c r="WF339" s="540"/>
      <c r="WG339" s="497"/>
      <c r="WH339" s="497"/>
      <c r="WJ339" s="309"/>
      <c r="WK339" s="309"/>
      <c r="WM339" s="497"/>
      <c r="WN339" s="540"/>
      <c r="WO339" s="497"/>
      <c r="WP339" s="497"/>
      <c r="WR339" s="309"/>
      <c r="WS339" s="309"/>
      <c r="WU339" s="497"/>
      <c r="WV339" s="540"/>
      <c r="WW339" s="497"/>
      <c r="WX339" s="497"/>
      <c r="WZ339" s="309"/>
      <c r="XA339" s="309"/>
      <c r="XC339" s="497"/>
      <c r="XD339" s="540"/>
      <c r="XE339" s="497"/>
      <c r="XF339" s="497"/>
      <c r="XH339" s="309"/>
      <c r="XI339" s="309"/>
      <c r="XK339" s="497"/>
      <c r="XL339" s="540"/>
      <c r="XM339" s="497"/>
      <c r="XN339" s="497"/>
      <c r="XP339" s="309"/>
      <c r="XQ339" s="309"/>
      <c r="XS339" s="497"/>
      <c r="XT339" s="540"/>
      <c r="XU339" s="497"/>
      <c r="XV339" s="497"/>
      <c r="XX339" s="309"/>
      <c r="XY339" s="309"/>
      <c r="YA339" s="497"/>
      <c r="YB339" s="540"/>
      <c r="YC339" s="497"/>
      <c r="YD339" s="497"/>
      <c r="YF339" s="309"/>
      <c r="YG339" s="309"/>
      <c r="YI339" s="497"/>
      <c r="YJ339" s="540"/>
      <c r="YK339" s="497"/>
      <c r="YL339" s="497"/>
      <c r="YN339" s="309"/>
      <c r="YO339" s="309"/>
      <c r="YQ339" s="497"/>
      <c r="YR339" s="540"/>
      <c r="YS339" s="497"/>
      <c r="YT339" s="497"/>
      <c r="YV339" s="309"/>
      <c r="YW339" s="309"/>
      <c r="YY339" s="497"/>
      <c r="YZ339" s="540"/>
      <c r="ZA339" s="497"/>
      <c r="ZB339" s="497"/>
      <c r="ZD339" s="309"/>
      <c r="ZE339" s="309"/>
      <c r="ZG339" s="497"/>
      <c r="ZH339" s="540"/>
      <c r="ZI339" s="497"/>
      <c r="ZJ339" s="497"/>
      <c r="ZL339" s="309"/>
      <c r="ZM339" s="309"/>
      <c r="ZO339" s="497"/>
      <c r="ZP339" s="540"/>
      <c r="ZQ339" s="497"/>
      <c r="ZR339" s="497"/>
      <c r="ZT339" s="309"/>
      <c r="ZU339" s="309"/>
      <c r="ZW339" s="497"/>
      <c r="ZX339" s="540"/>
      <c r="ZY339" s="497"/>
      <c r="ZZ339" s="497"/>
      <c r="AAB339" s="309"/>
      <c r="AAC339" s="309"/>
      <c r="AAE339" s="497"/>
      <c r="AAF339" s="540"/>
      <c r="AAG339" s="497"/>
      <c r="AAH339" s="497"/>
      <c r="AAJ339" s="309"/>
      <c r="AAK339" s="309"/>
      <c r="AAM339" s="497"/>
      <c r="AAN339" s="540"/>
      <c r="AAO339" s="497"/>
      <c r="AAP339" s="497"/>
      <c r="AAR339" s="309"/>
      <c r="AAS339" s="309"/>
      <c r="AAU339" s="497"/>
      <c r="AAV339" s="540"/>
      <c r="AAW339" s="497"/>
      <c r="AAX339" s="497"/>
      <c r="AAZ339" s="309"/>
      <c r="ABA339" s="309"/>
      <c r="ABC339" s="497"/>
      <c r="ABD339" s="540"/>
      <c r="ABE339" s="497"/>
      <c r="ABF339" s="497"/>
      <c r="ABH339" s="309"/>
      <c r="ABI339" s="309"/>
      <c r="ABK339" s="497"/>
      <c r="ABL339" s="540"/>
      <c r="ABM339" s="497"/>
      <c r="ABN339" s="497"/>
      <c r="ABP339" s="309"/>
      <c r="ABQ339" s="309"/>
      <c r="ABS339" s="497"/>
      <c r="ABT339" s="540"/>
      <c r="ABU339" s="497"/>
      <c r="ABV339" s="497"/>
      <c r="ABX339" s="309"/>
      <c r="ABY339" s="309"/>
      <c r="ACA339" s="497"/>
      <c r="ACB339" s="540"/>
      <c r="ACC339" s="497"/>
      <c r="ACD339" s="497"/>
      <c r="ACF339" s="309"/>
      <c r="ACG339" s="309"/>
      <c r="ACI339" s="497"/>
      <c r="ACJ339" s="540"/>
      <c r="ACK339" s="497"/>
      <c r="ACL339" s="497"/>
      <c r="ACN339" s="309"/>
      <c r="ACO339" s="309"/>
      <c r="ACQ339" s="497"/>
      <c r="ACR339" s="540"/>
      <c r="ACS339" s="497"/>
      <c r="ACT339" s="497"/>
      <c r="ACV339" s="309"/>
      <c r="ACW339" s="309"/>
      <c r="ACY339" s="497"/>
      <c r="ACZ339" s="540"/>
      <c r="ADA339" s="497"/>
      <c r="ADB339" s="497"/>
      <c r="ADD339" s="309"/>
      <c r="ADE339" s="309"/>
      <c r="ADG339" s="497"/>
      <c r="ADH339" s="540"/>
      <c r="ADI339" s="497"/>
      <c r="ADJ339" s="497"/>
      <c r="ADL339" s="309"/>
      <c r="ADM339" s="309"/>
      <c r="ADO339" s="497"/>
      <c r="ADP339" s="540"/>
      <c r="ADQ339" s="497"/>
      <c r="ADR339" s="497"/>
      <c r="ADT339" s="309"/>
      <c r="ADU339" s="309"/>
      <c r="ADW339" s="497"/>
      <c r="ADX339" s="540"/>
      <c r="ADY339" s="497"/>
      <c r="ADZ339" s="497"/>
      <c r="AEB339" s="309"/>
      <c r="AEC339" s="309"/>
      <c r="AEE339" s="497"/>
      <c r="AEF339" s="540"/>
      <c r="AEG339" s="497"/>
      <c r="AEH339" s="497"/>
      <c r="AEJ339" s="309"/>
      <c r="AEK339" s="309"/>
      <c r="AEM339" s="497"/>
      <c r="AEN339" s="540"/>
      <c r="AEO339" s="497"/>
      <c r="AEP339" s="497"/>
      <c r="AER339" s="309"/>
      <c r="AES339" s="309"/>
      <c r="AEU339" s="497"/>
      <c r="AEV339" s="540"/>
      <c r="AEW339" s="497"/>
      <c r="AEX339" s="497"/>
      <c r="AEZ339" s="309"/>
      <c r="AFA339" s="309"/>
      <c r="AFC339" s="497"/>
      <c r="AFD339" s="540"/>
      <c r="AFE339" s="497"/>
      <c r="AFF339" s="497"/>
      <c r="AFH339" s="309"/>
      <c r="AFI339" s="309"/>
      <c r="AFK339" s="497"/>
      <c r="AFL339" s="540"/>
      <c r="AFM339" s="497"/>
      <c r="AFN339" s="497"/>
      <c r="AFP339" s="309"/>
      <c r="AFQ339" s="309"/>
      <c r="AFS339" s="497"/>
      <c r="AFT339" s="540"/>
      <c r="AFU339" s="497"/>
      <c r="AFV339" s="497"/>
      <c r="AFX339" s="309"/>
      <c r="AFY339" s="309"/>
      <c r="AGA339" s="497"/>
      <c r="AGB339" s="540"/>
      <c r="AGC339" s="497"/>
      <c r="AGD339" s="497"/>
      <c r="AGF339" s="309"/>
      <c r="AGG339" s="309"/>
      <c r="AGI339" s="497"/>
      <c r="AGJ339" s="540"/>
      <c r="AGK339" s="497"/>
      <c r="AGL339" s="497"/>
      <c r="AGN339" s="309"/>
      <c r="AGO339" s="309"/>
      <c r="AGQ339" s="497"/>
      <c r="AGR339" s="540"/>
      <c r="AGS339" s="497"/>
      <c r="AGT339" s="497"/>
      <c r="AGV339" s="309"/>
      <c r="AGW339" s="309"/>
      <c r="AGY339" s="497"/>
      <c r="AGZ339" s="540"/>
      <c r="AHA339" s="497"/>
      <c r="AHB339" s="497"/>
      <c r="AHD339" s="309"/>
      <c r="AHE339" s="309"/>
      <c r="AHG339" s="497"/>
      <c r="AHH339" s="540"/>
      <c r="AHI339" s="497"/>
      <c r="AHJ339" s="497"/>
      <c r="AHL339" s="309"/>
      <c r="AHM339" s="309"/>
      <c r="AHO339" s="497"/>
      <c r="AHP339" s="540"/>
      <c r="AHQ339" s="497"/>
      <c r="AHR339" s="497"/>
      <c r="AHT339" s="309"/>
      <c r="AHU339" s="309"/>
      <c r="AHW339" s="497"/>
      <c r="AHX339" s="540"/>
      <c r="AHY339" s="497"/>
      <c r="AHZ339" s="497"/>
      <c r="AIB339" s="309"/>
      <c r="AIC339" s="309"/>
      <c r="AIE339" s="497"/>
      <c r="AIF339" s="540"/>
      <c r="AIG339" s="497"/>
      <c r="AIH339" s="497"/>
      <c r="AIJ339" s="309"/>
      <c r="AIK339" s="309"/>
      <c r="AIM339" s="497"/>
      <c r="AIN339" s="540"/>
      <c r="AIO339" s="497"/>
      <c r="AIP339" s="497"/>
      <c r="AIR339" s="309"/>
      <c r="AIS339" s="309"/>
      <c r="AIU339" s="497"/>
      <c r="AIV339" s="540"/>
      <c r="AIW339" s="497"/>
      <c r="AIX339" s="497"/>
      <c r="AIZ339" s="309"/>
      <c r="AJA339" s="309"/>
      <c r="AJC339" s="497"/>
      <c r="AJD339" s="540"/>
      <c r="AJE339" s="497"/>
      <c r="AJF339" s="497"/>
      <c r="AJH339" s="309"/>
      <c r="AJI339" s="309"/>
      <c r="AJK339" s="497"/>
      <c r="AJL339" s="540"/>
      <c r="AJM339" s="497"/>
      <c r="AJN339" s="497"/>
      <c r="AJP339" s="309"/>
      <c r="AJQ339" s="309"/>
      <c r="AJS339" s="497"/>
      <c r="AJT339" s="540"/>
      <c r="AJU339" s="497"/>
      <c r="AJV339" s="497"/>
      <c r="AJX339" s="309"/>
      <c r="AJY339" s="309"/>
      <c r="AKA339" s="497"/>
      <c r="AKB339" s="540"/>
      <c r="AKC339" s="497"/>
      <c r="AKD339" s="497"/>
      <c r="AKF339" s="309"/>
      <c r="AKG339" s="309"/>
      <c r="AKI339" s="497"/>
      <c r="AKJ339" s="540"/>
      <c r="AKK339" s="497"/>
      <c r="AKL339" s="497"/>
      <c r="AKN339" s="309"/>
      <c r="AKO339" s="309"/>
      <c r="AKQ339" s="497"/>
      <c r="AKR339" s="540"/>
      <c r="AKS339" s="497"/>
      <c r="AKT339" s="497"/>
      <c r="AKV339" s="309"/>
      <c r="AKW339" s="309"/>
      <c r="AKY339" s="497"/>
      <c r="AKZ339" s="540"/>
      <c r="ALA339" s="497"/>
      <c r="ALB339" s="497"/>
      <c r="ALD339" s="309"/>
      <c r="ALE339" s="309"/>
      <c r="ALG339" s="497"/>
      <c r="ALH339" s="540"/>
      <c r="ALI339" s="497"/>
      <c r="ALJ339" s="497"/>
      <c r="ALL339" s="309"/>
      <c r="ALM339" s="309"/>
      <c r="ALO339" s="497"/>
      <c r="ALP339" s="540"/>
      <c r="ALQ339" s="497"/>
      <c r="ALR339" s="497"/>
      <c r="ALT339" s="309"/>
      <c r="ALU339" s="309"/>
      <c r="ALW339" s="497"/>
      <c r="ALX339" s="540"/>
      <c r="ALY339" s="497"/>
      <c r="ALZ339" s="497"/>
      <c r="AMB339" s="309"/>
      <c r="AMC339" s="309"/>
      <c r="AME339" s="497"/>
      <c r="AMF339" s="540"/>
      <c r="AMG339" s="497"/>
      <c r="AMH339" s="497"/>
      <c r="AMJ339" s="309"/>
      <c r="AMK339" s="309"/>
      <c r="AMM339" s="497"/>
      <c r="AMN339" s="540"/>
      <c r="AMO339" s="497"/>
      <c r="AMP339" s="497"/>
      <c r="AMR339" s="309"/>
      <c r="AMS339" s="309"/>
      <c r="AMU339" s="497"/>
      <c r="AMV339" s="540"/>
      <c r="AMW339" s="497"/>
      <c r="AMX339" s="497"/>
      <c r="AMZ339" s="309"/>
      <c r="ANA339" s="309"/>
      <c r="ANC339" s="497"/>
      <c r="AND339" s="540"/>
      <c r="ANE339" s="497"/>
      <c r="ANF339" s="497"/>
      <c r="ANH339" s="309"/>
      <c r="ANI339" s="309"/>
      <c r="ANK339" s="497"/>
      <c r="ANL339" s="540"/>
      <c r="ANM339" s="497"/>
      <c r="ANN339" s="497"/>
      <c r="ANP339" s="309"/>
      <c r="ANQ339" s="309"/>
      <c r="ANS339" s="497"/>
      <c r="ANT339" s="540"/>
      <c r="ANU339" s="497"/>
      <c r="ANV339" s="497"/>
      <c r="ANX339" s="309"/>
      <c r="ANY339" s="309"/>
      <c r="AOA339" s="497"/>
      <c r="AOB339" s="540"/>
      <c r="AOC339" s="497"/>
      <c r="AOD339" s="497"/>
      <c r="AOF339" s="309"/>
      <c r="AOG339" s="309"/>
      <c r="AOI339" s="497"/>
      <c r="AOJ339" s="540"/>
      <c r="AOK339" s="497"/>
      <c r="AOL339" s="497"/>
      <c r="AON339" s="309"/>
      <c r="AOO339" s="309"/>
      <c r="AOQ339" s="497"/>
      <c r="AOR339" s="540"/>
      <c r="AOS339" s="497"/>
      <c r="AOT339" s="497"/>
      <c r="AOV339" s="309"/>
      <c r="AOW339" s="309"/>
      <c r="AOY339" s="497"/>
      <c r="AOZ339" s="540"/>
      <c r="APA339" s="497"/>
      <c r="APB339" s="497"/>
      <c r="APD339" s="309"/>
      <c r="APE339" s="309"/>
      <c r="APG339" s="497"/>
      <c r="APH339" s="540"/>
      <c r="API339" s="497"/>
      <c r="APJ339" s="497"/>
      <c r="APL339" s="309"/>
      <c r="APM339" s="309"/>
      <c r="APO339" s="497"/>
      <c r="APP339" s="540"/>
      <c r="APQ339" s="497"/>
      <c r="APR339" s="497"/>
      <c r="APT339" s="309"/>
      <c r="APU339" s="309"/>
      <c r="APW339" s="497"/>
      <c r="APX339" s="540"/>
      <c r="APY339" s="497"/>
      <c r="APZ339" s="497"/>
      <c r="AQB339" s="309"/>
      <c r="AQC339" s="309"/>
      <c r="AQE339" s="497"/>
      <c r="AQF339" s="540"/>
      <c r="AQG339" s="497"/>
      <c r="AQH339" s="497"/>
      <c r="AQJ339" s="309"/>
      <c r="AQK339" s="309"/>
      <c r="AQM339" s="497"/>
      <c r="AQN339" s="540"/>
      <c r="AQO339" s="497"/>
      <c r="AQP339" s="497"/>
      <c r="AQR339" s="309"/>
      <c r="AQS339" s="309"/>
      <c r="AQU339" s="497"/>
      <c r="AQV339" s="540"/>
      <c r="AQW339" s="497"/>
      <c r="AQX339" s="497"/>
      <c r="AQZ339" s="309"/>
      <c r="ARA339" s="309"/>
      <c r="ARC339" s="497"/>
      <c r="ARD339" s="540"/>
      <c r="ARE339" s="497"/>
      <c r="ARF339" s="497"/>
      <c r="ARH339" s="309"/>
      <c r="ARI339" s="309"/>
      <c r="ARK339" s="497"/>
      <c r="ARL339" s="540"/>
      <c r="ARM339" s="497"/>
      <c r="ARN339" s="497"/>
      <c r="ARP339" s="309"/>
      <c r="ARQ339" s="309"/>
      <c r="ARS339" s="497"/>
      <c r="ART339" s="540"/>
      <c r="ARU339" s="497"/>
      <c r="ARV339" s="497"/>
      <c r="ARX339" s="309"/>
      <c r="ARY339" s="309"/>
      <c r="ASA339" s="497"/>
      <c r="ASB339" s="540"/>
      <c r="ASC339" s="497"/>
      <c r="ASD339" s="497"/>
      <c r="ASF339" s="309"/>
      <c r="ASG339" s="309"/>
      <c r="ASI339" s="497"/>
      <c r="ASJ339" s="540"/>
      <c r="ASK339" s="497"/>
      <c r="ASL339" s="497"/>
      <c r="ASN339" s="309"/>
      <c r="ASO339" s="309"/>
      <c r="ASQ339" s="497"/>
      <c r="ASR339" s="540"/>
      <c r="ASS339" s="497"/>
      <c r="AST339" s="497"/>
      <c r="ASV339" s="309"/>
      <c r="ASW339" s="309"/>
      <c r="ASY339" s="497"/>
      <c r="ASZ339" s="540"/>
      <c r="ATA339" s="497"/>
      <c r="ATB339" s="497"/>
      <c r="ATD339" s="309"/>
      <c r="ATE339" s="309"/>
      <c r="ATG339" s="497"/>
      <c r="ATH339" s="540"/>
      <c r="ATI339" s="497"/>
      <c r="ATJ339" s="497"/>
      <c r="ATL339" s="309"/>
      <c r="ATM339" s="309"/>
      <c r="ATO339" s="497"/>
      <c r="ATP339" s="540"/>
      <c r="ATQ339" s="497"/>
      <c r="ATR339" s="497"/>
      <c r="ATT339" s="309"/>
      <c r="ATU339" s="309"/>
      <c r="ATW339" s="497"/>
      <c r="ATX339" s="540"/>
      <c r="ATY339" s="497"/>
      <c r="ATZ339" s="497"/>
      <c r="AUB339" s="309"/>
      <c r="AUC339" s="309"/>
      <c r="AUE339" s="497"/>
      <c r="AUF339" s="540"/>
      <c r="AUG339" s="497"/>
      <c r="AUH339" s="497"/>
      <c r="AUJ339" s="309"/>
      <c r="AUK339" s="309"/>
      <c r="AUM339" s="497"/>
      <c r="AUN339" s="540"/>
      <c r="AUO339" s="497"/>
      <c r="AUP339" s="497"/>
      <c r="AUR339" s="309"/>
      <c r="AUS339" s="309"/>
      <c r="AUU339" s="497"/>
      <c r="AUV339" s="540"/>
      <c r="AUW339" s="497"/>
      <c r="AUX339" s="497"/>
      <c r="AUZ339" s="309"/>
      <c r="AVA339" s="309"/>
      <c r="AVC339" s="497"/>
      <c r="AVD339" s="540"/>
      <c r="AVE339" s="497"/>
      <c r="AVF339" s="497"/>
      <c r="AVH339" s="309"/>
      <c r="AVI339" s="309"/>
      <c r="AVK339" s="497"/>
      <c r="AVL339" s="540"/>
      <c r="AVM339" s="497"/>
      <c r="AVN339" s="497"/>
      <c r="AVP339" s="309"/>
      <c r="AVQ339" s="309"/>
      <c r="AVS339" s="497"/>
      <c r="AVT339" s="540"/>
      <c r="AVU339" s="497"/>
      <c r="AVV339" s="497"/>
      <c r="AVX339" s="309"/>
      <c r="AVY339" s="309"/>
      <c r="AWA339" s="497"/>
      <c r="AWB339" s="540"/>
      <c r="AWC339" s="497"/>
      <c r="AWD339" s="497"/>
      <c r="AWF339" s="309"/>
      <c r="AWG339" s="309"/>
      <c r="AWI339" s="497"/>
      <c r="AWJ339" s="540"/>
      <c r="AWK339" s="497"/>
      <c r="AWL339" s="497"/>
      <c r="AWN339" s="309"/>
      <c r="AWO339" s="309"/>
      <c r="AWQ339" s="497"/>
      <c r="AWR339" s="540"/>
      <c r="AWS339" s="497"/>
      <c r="AWT339" s="497"/>
      <c r="AWV339" s="309"/>
      <c r="AWW339" s="309"/>
      <c r="AWY339" s="497"/>
      <c r="AWZ339" s="540"/>
      <c r="AXA339" s="497"/>
      <c r="AXB339" s="497"/>
      <c r="AXD339" s="309"/>
      <c r="AXE339" s="309"/>
      <c r="AXG339" s="497"/>
      <c r="AXH339" s="540"/>
      <c r="AXI339" s="497"/>
      <c r="AXJ339" s="497"/>
      <c r="AXL339" s="309"/>
      <c r="AXM339" s="309"/>
      <c r="AXO339" s="497"/>
      <c r="AXP339" s="540"/>
      <c r="AXQ339" s="497"/>
      <c r="AXR339" s="497"/>
      <c r="AXT339" s="309"/>
      <c r="AXU339" s="309"/>
      <c r="AXW339" s="497"/>
      <c r="AXX339" s="540"/>
      <c r="AXY339" s="497"/>
      <c r="AXZ339" s="497"/>
      <c r="AYB339" s="309"/>
      <c r="AYC339" s="309"/>
      <c r="AYE339" s="497"/>
      <c r="AYF339" s="540"/>
      <c r="AYG339" s="497"/>
      <c r="AYH339" s="497"/>
      <c r="AYJ339" s="309"/>
      <c r="AYK339" s="309"/>
      <c r="AYM339" s="497"/>
      <c r="AYN339" s="540"/>
      <c r="AYO339" s="497"/>
      <c r="AYP339" s="497"/>
      <c r="AYR339" s="309"/>
      <c r="AYS339" s="309"/>
      <c r="AYU339" s="497"/>
      <c r="AYV339" s="540"/>
      <c r="AYW339" s="497"/>
      <c r="AYX339" s="497"/>
      <c r="AYZ339" s="309"/>
      <c r="AZA339" s="309"/>
      <c r="AZC339" s="497"/>
      <c r="AZD339" s="540"/>
      <c r="AZE339" s="497"/>
      <c r="AZF339" s="497"/>
      <c r="AZH339" s="309"/>
      <c r="AZI339" s="309"/>
      <c r="AZK339" s="497"/>
      <c r="AZL339" s="540"/>
      <c r="AZM339" s="497"/>
      <c r="AZN339" s="497"/>
      <c r="AZP339" s="309"/>
      <c r="AZQ339" s="309"/>
      <c r="AZS339" s="497"/>
      <c r="AZT339" s="540"/>
      <c r="AZU339" s="497"/>
      <c r="AZV339" s="497"/>
      <c r="AZX339" s="309"/>
      <c r="AZY339" s="309"/>
      <c r="BAA339" s="497"/>
      <c r="BAB339" s="540"/>
      <c r="BAC339" s="497"/>
      <c r="BAD339" s="497"/>
      <c r="BAF339" s="309"/>
      <c r="BAG339" s="309"/>
      <c r="BAI339" s="497"/>
      <c r="BAJ339" s="540"/>
      <c r="BAK339" s="497"/>
      <c r="BAL339" s="497"/>
      <c r="BAN339" s="309"/>
      <c r="BAO339" s="309"/>
      <c r="BAQ339" s="497"/>
      <c r="BAR339" s="540"/>
      <c r="BAS339" s="497"/>
      <c r="BAT339" s="497"/>
      <c r="BAV339" s="309"/>
      <c r="BAW339" s="309"/>
      <c r="BAY339" s="497"/>
      <c r="BAZ339" s="540"/>
      <c r="BBA339" s="497"/>
      <c r="BBB339" s="497"/>
      <c r="BBD339" s="309"/>
      <c r="BBE339" s="309"/>
      <c r="BBG339" s="497"/>
      <c r="BBH339" s="540"/>
      <c r="BBI339" s="497"/>
      <c r="BBJ339" s="497"/>
      <c r="BBL339" s="309"/>
      <c r="BBM339" s="309"/>
      <c r="BBO339" s="497"/>
      <c r="BBP339" s="540"/>
      <c r="BBQ339" s="497"/>
      <c r="BBR339" s="497"/>
      <c r="BBT339" s="309"/>
      <c r="BBU339" s="309"/>
      <c r="BBW339" s="497"/>
      <c r="BBX339" s="540"/>
      <c r="BBY339" s="497"/>
      <c r="BBZ339" s="497"/>
      <c r="BCB339" s="309"/>
      <c r="BCC339" s="309"/>
      <c r="BCE339" s="497"/>
      <c r="BCF339" s="540"/>
      <c r="BCG339" s="497"/>
      <c r="BCH339" s="497"/>
      <c r="BCJ339" s="309"/>
      <c r="BCK339" s="309"/>
      <c r="BCM339" s="497"/>
      <c r="BCN339" s="540"/>
      <c r="BCO339" s="497"/>
      <c r="BCP339" s="497"/>
      <c r="BCR339" s="309"/>
      <c r="BCS339" s="309"/>
      <c r="BCU339" s="497"/>
      <c r="BCV339" s="540"/>
      <c r="BCW339" s="497"/>
      <c r="BCX339" s="497"/>
      <c r="BCZ339" s="309"/>
      <c r="BDA339" s="309"/>
      <c r="BDC339" s="497"/>
      <c r="BDD339" s="540"/>
      <c r="BDE339" s="497"/>
      <c r="BDF339" s="497"/>
      <c r="BDH339" s="309"/>
      <c r="BDI339" s="309"/>
      <c r="BDK339" s="497"/>
      <c r="BDL339" s="540"/>
      <c r="BDM339" s="497"/>
      <c r="BDN339" s="497"/>
      <c r="BDP339" s="309"/>
      <c r="BDQ339" s="309"/>
      <c r="BDS339" s="497"/>
      <c r="BDT339" s="540"/>
      <c r="BDU339" s="497"/>
      <c r="BDV339" s="497"/>
      <c r="BDX339" s="309"/>
      <c r="BDY339" s="309"/>
      <c r="BEA339" s="497"/>
      <c r="BEB339" s="540"/>
      <c r="BEC339" s="497"/>
      <c r="BED339" s="497"/>
      <c r="BEF339" s="309"/>
      <c r="BEG339" s="309"/>
      <c r="BEI339" s="497"/>
      <c r="BEJ339" s="540"/>
      <c r="BEK339" s="497"/>
      <c r="BEL339" s="497"/>
      <c r="BEN339" s="309"/>
      <c r="BEO339" s="309"/>
      <c r="BEQ339" s="497"/>
      <c r="BER339" s="540"/>
      <c r="BES339" s="497"/>
      <c r="BET339" s="497"/>
      <c r="BEV339" s="309"/>
      <c r="BEW339" s="309"/>
      <c r="BEY339" s="497"/>
      <c r="BEZ339" s="540"/>
      <c r="BFA339" s="497"/>
      <c r="BFB339" s="497"/>
      <c r="BFD339" s="309"/>
      <c r="BFE339" s="309"/>
      <c r="BFG339" s="497"/>
      <c r="BFH339" s="540"/>
      <c r="BFI339" s="497"/>
      <c r="BFJ339" s="497"/>
      <c r="BFL339" s="309"/>
      <c r="BFM339" s="309"/>
      <c r="BFO339" s="497"/>
      <c r="BFP339" s="540"/>
      <c r="BFQ339" s="497"/>
      <c r="BFR339" s="497"/>
      <c r="BFT339" s="309"/>
      <c r="BFU339" s="309"/>
      <c r="BFW339" s="497"/>
      <c r="BFX339" s="540"/>
      <c r="BFY339" s="497"/>
      <c r="BFZ339" s="497"/>
      <c r="BGB339" s="309"/>
      <c r="BGC339" s="309"/>
      <c r="BGE339" s="497"/>
      <c r="BGF339" s="540"/>
      <c r="BGG339" s="497"/>
      <c r="BGH339" s="497"/>
      <c r="BGJ339" s="309"/>
      <c r="BGK339" s="309"/>
      <c r="BGM339" s="497"/>
      <c r="BGN339" s="540"/>
      <c r="BGO339" s="497"/>
      <c r="BGP339" s="497"/>
      <c r="BGR339" s="309"/>
      <c r="BGS339" s="309"/>
      <c r="BGU339" s="497"/>
      <c r="BGV339" s="540"/>
      <c r="BGW339" s="497"/>
      <c r="BGX339" s="497"/>
      <c r="BGZ339" s="309"/>
      <c r="BHA339" s="309"/>
      <c r="BHC339" s="497"/>
      <c r="BHD339" s="540"/>
      <c r="BHE339" s="497"/>
      <c r="BHF339" s="497"/>
      <c r="BHH339" s="309"/>
      <c r="BHI339" s="309"/>
      <c r="BHK339" s="497"/>
      <c r="BHL339" s="540"/>
      <c r="BHM339" s="497"/>
      <c r="BHN339" s="497"/>
      <c r="BHP339" s="309"/>
      <c r="BHQ339" s="309"/>
      <c r="BHS339" s="497"/>
      <c r="BHT339" s="540"/>
      <c r="BHU339" s="497"/>
      <c r="BHV339" s="497"/>
      <c r="BHX339" s="309"/>
      <c r="BHY339" s="309"/>
      <c r="BIA339" s="497"/>
      <c r="BIB339" s="540"/>
      <c r="BIC339" s="497"/>
      <c r="BID339" s="497"/>
      <c r="BIF339" s="309"/>
      <c r="BIG339" s="309"/>
      <c r="BII339" s="497"/>
      <c r="BIJ339" s="540"/>
      <c r="BIK339" s="497"/>
      <c r="BIL339" s="497"/>
      <c r="BIN339" s="309"/>
      <c r="BIO339" s="309"/>
      <c r="BIQ339" s="497"/>
      <c r="BIR339" s="540"/>
      <c r="BIS339" s="497"/>
      <c r="BIT339" s="497"/>
      <c r="BIV339" s="309"/>
      <c r="BIW339" s="309"/>
      <c r="BIY339" s="497"/>
      <c r="BIZ339" s="540"/>
      <c r="BJA339" s="497"/>
      <c r="BJB339" s="497"/>
      <c r="BJD339" s="309"/>
      <c r="BJE339" s="309"/>
      <c r="BJG339" s="497"/>
      <c r="BJH339" s="540"/>
      <c r="BJI339" s="497"/>
      <c r="BJJ339" s="497"/>
      <c r="BJL339" s="309"/>
      <c r="BJM339" s="309"/>
      <c r="BJO339" s="497"/>
      <c r="BJP339" s="540"/>
      <c r="BJQ339" s="497"/>
      <c r="BJR339" s="497"/>
      <c r="BJT339" s="309"/>
      <c r="BJU339" s="309"/>
      <c r="BJW339" s="497"/>
      <c r="BJX339" s="540"/>
      <c r="BJY339" s="497"/>
      <c r="BJZ339" s="497"/>
      <c r="BKB339" s="309"/>
      <c r="BKC339" s="309"/>
      <c r="BKE339" s="497"/>
      <c r="BKF339" s="540"/>
      <c r="BKG339" s="497"/>
      <c r="BKH339" s="497"/>
      <c r="BKJ339" s="309"/>
      <c r="BKK339" s="309"/>
      <c r="BKM339" s="497"/>
      <c r="BKN339" s="540"/>
      <c r="BKO339" s="497"/>
      <c r="BKP339" s="497"/>
      <c r="BKR339" s="309"/>
      <c r="BKS339" s="309"/>
      <c r="BKU339" s="497"/>
      <c r="BKV339" s="540"/>
      <c r="BKW339" s="497"/>
      <c r="BKX339" s="497"/>
      <c r="BKZ339" s="309"/>
      <c r="BLA339" s="309"/>
      <c r="BLC339" s="497"/>
      <c r="BLD339" s="540"/>
      <c r="BLE339" s="497"/>
      <c r="BLF339" s="497"/>
      <c r="BLH339" s="309"/>
      <c r="BLI339" s="309"/>
      <c r="BLK339" s="497"/>
      <c r="BLL339" s="540"/>
      <c r="BLM339" s="497"/>
      <c r="BLN339" s="497"/>
      <c r="BLP339" s="309"/>
      <c r="BLQ339" s="309"/>
      <c r="BLS339" s="497"/>
      <c r="BLT339" s="540"/>
      <c r="BLU339" s="497"/>
      <c r="BLV339" s="497"/>
      <c r="BLX339" s="309"/>
      <c r="BLY339" s="309"/>
      <c r="BMA339" s="497"/>
      <c r="BMB339" s="540"/>
      <c r="BMC339" s="497"/>
      <c r="BMD339" s="497"/>
      <c r="BMF339" s="309"/>
      <c r="BMG339" s="309"/>
      <c r="BMI339" s="497"/>
      <c r="BMJ339" s="540"/>
      <c r="BMK339" s="497"/>
      <c r="BML339" s="497"/>
      <c r="BMN339" s="309"/>
      <c r="BMO339" s="309"/>
      <c r="BMQ339" s="497"/>
      <c r="BMR339" s="540"/>
      <c r="BMS339" s="497"/>
      <c r="BMT339" s="497"/>
      <c r="BMV339" s="309"/>
      <c r="BMW339" s="309"/>
      <c r="BMY339" s="497"/>
      <c r="BMZ339" s="540"/>
      <c r="BNA339" s="497"/>
      <c r="BNB339" s="497"/>
      <c r="BND339" s="309"/>
      <c r="BNE339" s="309"/>
      <c r="BNG339" s="497"/>
      <c r="BNH339" s="540"/>
      <c r="BNI339" s="497"/>
      <c r="BNJ339" s="497"/>
      <c r="BNL339" s="309"/>
      <c r="BNM339" s="309"/>
      <c r="BNO339" s="497"/>
      <c r="BNP339" s="540"/>
      <c r="BNQ339" s="497"/>
      <c r="BNR339" s="497"/>
      <c r="BNT339" s="309"/>
      <c r="BNU339" s="309"/>
      <c r="BNW339" s="497"/>
      <c r="BNX339" s="540"/>
      <c r="BNY339" s="497"/>
      <c r="BNZ339" s="497"/>
      <c r="BOB339" s="309"/>
      <c r="BOC339" s="309"/>
      <c r="BOE339" s="497"/>
      <c r="BOF339" s="540"/>
      <c r="BOG339" s="497"/>
      <c r="BOH339" s="497"/>
      <c r="BOJ339" s="309"/>
      <c r="BOK339" s="309"/>
      <c r="BOM339" s="497"/>
      <c r="BON339" s="540"/>
      <c r="BOO339" s="497"/>
      <c r="BOP339" s="497"/>
      <c r="BOR339" s="309"/>
      <c r="BOS339" s="309"/>
      <c r="BOU339" s="497"/>
      <c r="BOV339" s="540"/>
      <c r="BOW339" s="497"/>
      <c r="BOX339" s="497"/>
      <c r="BOZ339" s="309"/>
      <c r="BPA339" s="309"/>
      <c r="BPC339" s="497"/>
      <c r="BPD339" s="540"/>
      <c r="BPE339" s="497"/>
      <c r="BPF339" s="497"/>
      <c r="BPH339" s="309"/>
      <c r="BPI339" s="309"/>
      <c r="BPK339" s="497"/>
      <c r="BPL339" s="540"/>
      <c r="BPM339" s="497"/>
      <c r="BPN339" s="497"/>
      <c r="BPP339" s="309"/>
      <c r="BPQ339" s="309"/>
      <c r="BPS339" s="497"/>
      <c r="BPT339" s="540"/>
      <c r="BPU339" s="497"/>
      <c r="BPV339" s="497"/>
      <c r="BPX339" s="309"/>
      <c r="BPY339" s="309"/>
      <c r="BQA339" s="497"/>
      <c r="BQB339" s="540"/>
      <c r="BQC339" s="497"/>
      <c r="BQD339" s="497"/>
      <c r="BQF339" s="309"/>
      <c r="BQG339" s="309"/>
      <c r="BQI339" s="497"/>
      <c r="BQJ339" s="540"/>
      <c r="BQK339" s="497"/>
      <c r="BQL339" s="497"/>
      <c r="BQN339" s="309"/>
      <c r="BQO339" s="309"/>
      <c r="BQQ339" s="497"/>
      <c r="BQR339" s="540"/>
      <c r="BQS339" s="497"/>
      <c r="BQT339" s="497"/>
      <c r="BQV339" s="309"/>
      <c r="BQW339" s="309"/>
      <c r="BQY339" s="497"/>
      <c r="BQZ339" s="540"/>
      <c r="BRA339" s="497"/>
      <c r="BRB339" s="497"/>
      <c r="BRD339" s="309"/>
      <c r="BRE339" s="309"/>
      <c r="BRG339" s="497"/>
      <c r="BRH339" s="540"/>
      <c r="BRI339" s="497"/>
      <c r="BRJ339" s="497"/>
      <c r="BRL339" s="309"/>
      <c r="BRM339" s="309"/>
      <c r="BRO339" s="497"/>
      <c r="BRP339" s="540"/>
      <c r="BRQ339" s="497"/>
      <c r="BRR339" s="497"/>
      <c r="BRT339" s="309"/>
      <c r="BRU339" s="309"/>
      <c r="BRW339" s="497"/>
      <c r="BRX339" s="540"/>
      <c r="BRY339" s="497"/>
      <c r="BRZ339" s="497"/>
      <c r="BSB339" s="309"/>
      <c r="BSC339" s="309"/>
      <c r="BSE339" s="497"/>
      <c r="BSF339" s="540"/>
      <c r="BSG339" s="497"/>
      <c r="BSH339" s="497"/>
      <c r="BSJ339" s="309"/>
      <c r="BSK339" s="309"/>
      <c r="BSM339" s="497"/>
      <c r="BSN339" s="540"/>
      <c r="BSO339" s="497"/>
      <c r="BSP339" s="497"/>
      <c r="BSR339" s="309"/>
      <c r="BSS339" s="309"/>
      <c r="BSU339" s="497"/>
      <c r="BSV339" s="540"/>
      <c r="BSW339" s="497"/>
      <c r="BSX339" s="497"/>
      <c r="BSZ339" s="309"/>
      <c r="BTA339" s="309"/>
      <c r="BTC339" s="497"/>
      <c r="BTD339" s="540"/>
      <c r="BTE339" s="497"/>
      <c r="BTF339" s="497"/>
      <c r="BTH339" s="309"/>
      <c r="BTI339" s="309"/>
      <c r="BTK339" s="497"/>
      <c r="BTL339" s="540"/>
      <c r="BTM339" s="497"/>
      <c r="BTN339" s="497"/>
      <c r="BTP339" s="309"/>
      <c r="BTQ339" s="309"/>
      <c r="BTS339" s="497"/>
      <c r="BTT339" s="540"/>
      <c r="BTU339" s="497"/>
      <c r="BTV339" s="497"/>
      <c r="BTX339" s="309"/>
      <c r="BTY339" s="309"/>
      <c r="BUA339" s="497"/>
      <c r="BUB339" s="540"/>
      <c r="BUC339" s="497"/>
      <c r="BUD339" s="497"/>
      <c r="BUF339" s="309"/>
      <c r="BUG339" s="309"/>
      <c r="BUI339" s="497"/>
      <c r="BUJ339" s="540"/>
      <c r="BUK339" s="497"/>
      <c r="BUL339" s="497"/>
      <c r="BUN339" s="309"/>
      <c r="BUO339" s="309"/>
      <c r="BUQ339" s="497"/>
      <c r="BUR339" s="540"/>
      <c r="BUS339" s="497"/>
      <c r="BUT339" s="497"/>
      <c r="BUV339" s="309"/>
      <c r="BUW339" s="309"/>
      <c r="BUY339" s="497"/>
      <c r="BUZ339" s="540"/>
      <c r="BVA339" s="497"/>
      <c r="BVB339" s="497"/>
      <c r="BVD339" s="309"/>
      <c r="BVE339" s="309"/>
      <c r="BVG339" s="497"/>
      <c r="BVH339" s="540"/>
      <c r="BVI339" s="497"/>
      <c r="BVJ339" s="497"/>
      <c r="BVL339" s="309"/>
      <c r="BVM339" s="309"/>
      <c r="BVO339" s="497"/>
      <c r="BVP339" s="540"/>
      <c r="BVQ339" s="497"/>
      <c r="BVR339" s="497"/>
      <c r="BVT339" s="309"/>
      <c r="BVU339" s="309"/>
      <c r="BVW339" s="497"/>
      <c r="BVX339" s="540"/>
      <c r="BVY339" s="497"/>
      <c r="BVZ339" s="497"/>
      <c r="BWB339" s="309"/>
      <c r="BWC339" s="309"/>
      <c r="BWE339" s="497"/>
      <c r="BWF339" s="540"/>
      <c r="BWG339" s="497"/>
      <c r="BWH339" s="497"/>
      <c r="BWJ339" s="309"/>
      <c r="BWK339" s="309"/>
      <c r="BWM339" s="497"/>
      <c r="BWN339" s="540"/>
      <c r="BWO339" s="497"/>
      <c r="BWP339" s="497"/>
      <c r="BWR339" s="309"/>
      <c r="BWS339" s="309"/>
      <c r="BWU339" s="497"/>
      <c r="BWV339" s="540"/>
      <c r="BWW339" s="497"/>
      <c r="BWX339" s="497"/>
      <c r="BWZ339" s="309"/>
      <c r="BXA339" s="309"/>
      <c r="BXC339" s="497"/>
      <c r="BXD339" s="540"/>
      <c r="BXE339" s="497"/>
      <c r="BXF339" s="497"/>
      <c r="BXH339" s="309"/>
      <c r="BXI339" s="309"/>
      <c r="BXK339" s="497"/>
      <c r="BXL339" s="540"/>
      <c r="BXM339" s="497"/>
      <c r="BXN339" s="497"/>
      <c r="BXP339" s="309"/>
      <c r="BXQ339" s="309"/>
      <c r="BXS339" s="497"/>
      <c r="BXT339" s="540"/>
      <c r="BXU339" s="497"/>
      <c r="BXV339" s="497"/>
      <c r="BXX339" s="309"/>
      <c r="BXY339" s="309"/>
      <c r="BYA339" s="497"/>
      <c r="BYB339" s="540"/>
      <c r="BYC339" s="497"/>
      <c r="BYD339" s="497"/>
      <c r="BYF339" s="309"/>
      <c r="BYG339" s="309"/>
      <c r="BYI339" s="497"/>
      <c r="BYJ339" s="540"/>
      <c r="BYK339" s="497"/>
      <c r="BYL339" s="497"/>
      <c r="BYN339" s="309"/>
      <c r="BYO339" s="309"/>
      <c r="BYQ339" s="497"/>
      <c r="BYR339" s="540"/>
      <c r="BYS339" s="497"/>
      <c r="BYT339" s="497"/>
      <c r="BYV339" s="309"/>
      <c r="BYW339" s="309"/>
      <c r="BYY339" s="497"/>
      <c r="BYZ339" s="540"/>
      <c r="BZA339" s="497"/>
      <c r="BZB339" s="497"/>
      <c r="BZD339" s="309"/>
      <c r="BZE339" s="309"/>
      <c r="BZG339" s="497"/>
      <c r="BZH339" s="540"/>
      <c r="BZI339" s="497"/>
      <c r="BZJ339" s="497"/>
      <c r="BZL339" s="309"/>
      <c r="BZM339" s="309"/>
      <c r="BZO339" s="497"/>
      <c r="BZP339" s="540"/>
      <c r="BZQ339" s="497"/>
      <c r="BZR339" s="497"/>
      <c r="BZT339" s="309"/>
      <c r="BZU339" s="309"/>
      <c r="BZW339" s="497"/>
      <c r="BZX339" s="540"/>
      <c r="BZY339" s="497"/>
      <c r="BZZ339" s="497"/>
      <c r="CAB339" s="309"/>
      <c r="CAC339" s="309"/>
      <c r="CAE339" s="497"/>
      <c r="CAF339" s="540"/>
      <c r="CAG339" s="497"/>
      <c r="CAH339" s="497"/>
      <c r="CAJ339" s="309"/>
      <c r="CAK339" s="309"/>
      <c r="CAM339" s="497"/>
      <c r="CAN339" s="540"/>
      <c r="CAO339" s="497"/>
      <c r="CAP339" s="497"/>
      <c r="CAR339" s="309"/>
      <c r="CAS339" s="309"/>
      <c r="CAU339" s="497"/>
      <c r="CAV339" s="540"/>
      <c r="CAW339" s="497"/>
      <c r="CAX339" s="497"/>
      <c r="CAZ339" s="309"/>
      <c r="CBA339" s="309"/>
      <c r="CBC339" s="497"/>
      <c r="CBD339" s="540"/>
      <c r="CBE339" s="497"/>
      <c r="CBF339" s="497"/>
      <c r="CBH339" s="309"/>
      <c r="CBI339" s="309"/>
      <c r="CBK339" s="497"/>
      <c r="CBL339" s="540"/>
      <c r="CBM339" s="497"/>
      <c r="CBN339" s="497"/>
      <c r="CBP339" s="309"/>
      <c r="CBQ339" s="309"/>
      <c r="CBS339" s="497"/>
      <c r="CBT339" s="540"/>
      <c r="CBU339" s="497"/>
      <c r="CBV339" s="497"/>
      <c r="CBX339" s="309"/>
      <c r="CBY339" s="309"/>
      <c r="CCA339" s="497"/>
      <c r="CCB339" s="540"/>
      <c r="CCC339" s="497"/>
      <c r="CCD339" s="497"/>
      <c r="CCF339" s="309"/>
      <c r="CCG339" s="309"/>
      <c r="CCI339" s="497"/>
      <c r="CCJ339" s="540"/>
      <c r="CCK339" s="497"/>
      <c r="CCL339" s="497"/>
      <c r="CCN339" s="309"/>
      <c r="CCO339" s="309"/>
      <c r="CCQ339" s="497"/>
      <c r="CCR339" s="540"/>
      <c r="CCS339" s="497"/>
      <c r="CCT339" s="497"/>
      <c r="CCV339" s="309"/>
      <c r="CCW339" s="309"/>
      <c r="CCY339" s="497"/>
      <c r="CCZ339" s="540"/>
      <c r="CDA339" s="497"/>
      <c r="CDB339" s="497"/>
      <c r="CDD339" s="309"/>
      <c r="CDE339" s="309"/>
      <c r="CDG339" s="497"/>
      <c r="CDH339" s="540"/>
      <c r="CDI339" s="497"/>
      <c r="CDJ339" s="497"/>
      <c r="CDL339" s="309"/>
      <c r="CDM339" s="309"/>
      <c r="CDO339" s="497"/>
      <c r="CDP339" s="540"/>
      <c r="CDQ339" s="497"/>
      <c r="CDR339" s="497"/>
      <c r="CDT339" s="309"/>
      <c r="CDU339" s="309"/>
      <c r="CDW339" s="497"/>
      <c r="CDX339" s="540"/>
      <c r="CDY339" s="497"/>
      <c r="CDZ339" s="497"/>
      <c r="CEB339" s="309"/>
      <c r="CEC339" s="309"/>
      <c r="CEE339" s="497"/>
      <c r="CEF339" s="540"/>
      <c r="CEG339" s="497"/>
      <c r="CEH339" s="497"/>
      <c r="CEJ339" s="309"/>
      <c r="CEK339" s="309"/>
      <c r="CEM339" s="497"/>
      <c r="CEN339" s="540"/>
      <c r="CEO339" s="497"/>
      <c r="CEP339" s="497"/>
      <c r="CER339" s="309"/>
      <c r="CES339" s="309"/>
      <c r="CEU339" s="497"/>
      <c r="CEV339" s="540"/>
      <c r="CEW339" s="497"/>
      <c r="CEX339" s="497"/>
      <c r="CEZ339" s="309"/>
      <c r="CFA339" s="309"/>
      <c r="CFC339" s="497"/>
      <c r="CFD339" s="540"/>
      <c r="CFE339" s="497"/>
      <c r="CFF339" s="497"/>
      <c r="CFH339" s="309"/>
      <c r="CFI339" s="309"/>
      <c r="CFK339" s="497"/>
      <c r="CFL339" s="540"/>
      <c r="CFM339" s="497"/>
      <c r="CFN339" s="497"/>
      <c r="CFP339" s="309"/>
      <c r="CFQ339" s="309"/>
      <c r="CFS339" s="497"/>
      <c r="CFT339" s="540"/>
      <c r="CFU339" s="497"/>
      <c r="CFV339" s="497"/>
      <c r="CFX339" s="309"/>
      <c r="CFY339" s="309"/>
      <c r="CGA339" s="497"/>
      <c r="CGB339" s="540"/>
      <c r="CGC339" s="497"/>
      <c r="CGD339" s="497"/>
      <c r="CGF339" s="309"/>
      <c r="CGG339" s="309"/>
      <c r="CGI339" s="497"/>
      <c r="CGJ339" s="540"/>
      <c r="CGK339" s="497"/>
      <c r="CGL339" s="497"/>
      <c r="CGN339" s="309"/>
      <c r="CGO339" s="309"/>
      <c r="CGQ339" s="497"/>
      <c r="CGR339" s="540"/>
      <c r="CGS339" s="497"/>
      <c r="CGT339" s="497"/>
      <c r="CGV339" s="309"/>
      <c r="CGW339" s="309"/>
      <c r="CGY339" s="497"/>
      <c r="CGZ339" s="540"/>
      <c r="CHA339" s="497"/>
      <c r="CHB339" s="497"/>
      <c r="CHD339" s="309"/>
      <c r="CHE339" s="309"/>
      <c r="CHG339" s="497"/>
      <c r="CHH339" s="540"/>
      <c r="CHI339" s="497"/>
      <c r="CHJ339" s="497"/>
      <c r="CHL339" s="309"/>
      <c r="CHM339" s="309"/>
      <c r="CHO339" s="497"/>
      <c r="CHP339" s="540"/>
      <c r="CHQ339" s="497"/>
      <c r="CHR339" s="497"/>
      <c r="CHT339" s="309"/>
      <c r="CHU339" s="309"/>
      <c r="CHW339" s="497"/>
      <c r="CHX339" s="540"/>
      <c r="CHY339" s="497"/>
      <c r="CHZ339" s="497"/>
      <c r="CIB339" s="309"/>
      <c r="CIC339" s="309"/>
      <c r="CIE339" s="497"/>
      <c r="CIF339" s="540"/>
      <c r="CIG339" s="497"/>
      <c r="CIH339" s="497"/>
      <c r="CIJ339" s="309"/>
      <c r="CIK339" s="309"/>
      <c r="CIM339" s="497"/>
      <c r="CIN339" s="540"/>
      <c r="CIO339" s="497"/>
      <c r="CIP339" s="497"/>
      <c r="CIR339" s="309"/>
      <c r="CIS339" s="309"/>
      <c r="CIU339" s="497"/>
      <c r="CIV339" s="540"/>
      <c r="CIW339" s="497"/>
      <c r="CIX339" s="497"/>
      <c r="CIZ339" s="309"/>
      <c r="CJA339" s="309"/>
      <c r="CJC339" s="497"/>
      <c r="CJD339" s="540"/>
      <c r="CJE339" s="497"/>
      <c r="CJF339" s="497"/>
      <c r="CJH339" s="309"/>
      <c r="CJI339" s="309"/>
      <c r="CJK339" s="497"/>
      <c r="CJL339" s="540"/>
      <c r="CJM339" s="497"/>
      <c r="CJN339" s="497"/>
      <c r="CJP339" s="309"/>
      <c r="CJQ339" s="309"/>
      <c r="CJS339" s="497"/>
      <c r="CJT339" s="540"/>
      <c r="CJU339" s="497"/>
      <c r="CJV339" s="497"/>
      <c r="CJX339" s="309"/>
      <c r="CJY339" s="309"/>
      <c r="CKA339" s="497"/>
      <c r="CKB339" s="540"/>
      <c r="CKC339" s="497"/>
      <c r="CKD339" s="497"/>
      <c r="CKF339" s="309"/>
      <c r="CKG339" s="309"/>
      <c r="CKI339" s="497"/>
      <c r="CKJ339" s="540"/>
      <c r="CKK339" s="497"/>
      <c r="CKL339" s="497"/>
      <c r="CKN339" s="309"/>
      <c r="CKO339" s="309"/>
      <c r="CKQ339" s="497"/>
      <c r="CKR339" s="540"/>
      <c r="CKS339" s="497"/>
      <c r="CKT339" s="497"/>
      <c r="CKV339" s="309"/>
      <c r="CKW339" s="309"/>
      <c r="CKY339" s="497"/>
      <c r="CKZ339" s="540"/>
      <c r="CLA339" s="497"/>
      <c r="CLB339" s="497"/>
      <c r="CLD339" s="309"/>
      <c r="CLE339" s="309"/>
      <c r="CLG339" s="497"/>
      <c r="CLH339" s="540"/>
      <c r="CLI339" s="497"/>
      <c r="CLJ339" s="497"/>
      <c r="CLL339" s="309"/>
      <c r="CLM339" s="309"/>
      <c r="CLO339" s="497"/>
      <c r="CLP339" s="540"/>
      <c r="CLQ339" s="497"/>
      <c r="CLR339" s="497"/>
      <c r="CLT339" s="309"/>
      <c r="CLU339" s="309"/>
      <c r="CLW339" s="497"/>
      <c r="CLX339" s="540"/>
      <c r="CLY339" s="497"/>
      <c r="CLZ339" s="497"/>
      <c r="CMB339" s="309"/>
      <c r="CMC339" s="309"/>
      <c r="CME339" s="497"/>
      <c r="CMF339" s="540"/>
      <c r="CMG339" s="497"/>
      <c r="CMH339" s="497"/>
      <c r="CMJ339" s="309"/>
      <c r="CMK339" s="309"/>
      <c r="CMM339" s="497"/>
      <c r="CMN339" s="540"/>
      <c r="CMO339" s="497"/>
      <c r="CMP339" s="497"/>
      <c r="CMR339" s="309"/>
      <c r="CMS339" s="309"/>
      <c r="CMU339" s="497"/>
      <c r="CMV339" s="540"/>
      <c r="CMW339" s="497"/>
      <c r="CMX339" s="497"/>
      <c r="CMZ339" s="309"/>
      <c r="CNA339" s="309"/>
      <c r="CNC339" s="497"/>
      <c r="CND339" s="540"/>
      <c r="CNE339" s="497"/>
      <c r="CNF339" s="497"/>
      <c r="CNH339" s="309"/>
      <c r="CNI339" s="309"/>
      <c r="CNK339" s="497"/>
      <c r="CNL339" s="540"/>
      <c r="CNM339" s="497"/>
      <c r="CNN339" s="497"/>
      <c r="CNP339" s="309"/>
      <c r="CNQ339" s="309"/>
      <c r="CNS339" s="497"/>
      <c r="CNT339" s="540"/>
      <c r="CNU339" s="497"/>
      <c r="CNV339" s="497"/>
      <c r="CNX339" s="309"/>
      <c r="CNY339" s="309"/>
      <c r="COA339" s="497"/>
      <c r="COB339" s="540"/>
      <c r="COC339" s="497"/>
      <c r="COD339" s="497"/>
      <c r="COF339" s="309"/>
      <c r="COG339" s="309"/>
      <c r="COI339" s="497"/>
      <c r="COJ339" s="540"/>
      <c r="COK339" s="497"/>
      <c r="COL339" s="497"/>
      <c r="CON339" s="309"/>
      <c r="COO339" s="309"/>
      <c r="COQ339" s="497"/>
      <c r="COR339" s="540"/>
      <c r="COS339" s="497"/>
      <c r="COT339" s="497"/>
      <c r="COV339" s="309"/>
      <c r="COW339" s="309"/>
      <c r="COY339" s="497"/>
      <c r="COZ339" s="540"/>
      <c r="CPA339" s="497"/>
      <c r="CPB339" s="497"/>
      <c r="CPD339" s="309"/>
      <c r="CPE339" s="309"/>
      <c r="CPG339" s="497"/>
      <c r="CPH339" s="540"/>
      <c r="CPI339" s="497"/>
      <c r="CPJ339" s="497"/>
      <c r="CPL339" s="309"/>
      <c r="CPM339" s="309"/>
      <c r="CPO339" s="497"/>
      <c r="CPP339" s="540"/>
      <c r="CPQ339" s="497"/>
      <c r="CPR339" s="497"/>
      <c r="CPT339" s="309"/>
      <c r="CPU339" s="309"/>
      <c r="CPW339" s="497"/>
      <c r="CPX339" s="540"/>
      <c r="CPY339" s="497"/>
      <c r="CPZ339" s="497"/>
      <c r="CQB339" s="309"/>
      <c r="CQC339" s="309"/>
      <c r="CQE339" s="497"/>
      <c r="CQF339" s="540"/>
      <c r="CQG339" s="497"/>
      <c r="CQH339" s="497"/>
      <c r="CQJ339" s="309"/>
      <c r="CQK339" s="309"/>
      <c r="CQM339" s="497"/>
      <c r="CQN339" s="540"/>
      <c r="CQO339" s="497"/>
      <c r="CQP339" s="497"/>
      <c r="CQR339" s="309"/>
      <c r="CQS339" s="309"/>
      <c r="CQU339" s="497"/>
      <c r="CQV339" s="540"/>
      <c r="CQW339" s="497"/>
      <c r="CQX339" s="497"/>
      <c r="CQZ339" s="309"/>
      <c r="CRA339" s="309"/>
      <c r="CRC339" s="497"/>
      <c r="CRD339" s="540"/>
      <c r="CRE339" s="497"/>
      <c r="CRF339" s="497"/>
      <c r="CRH339" s="309"/>
      <c r="CRI339" s="309"/>
      <c r="CRK339" s="497"/>
      <c r="CRL339" s="540"/>
      <c r="CRM339" s="497"/>
      <c r="CRN339" s="497"/>
      <c r="CRP339" s="309"/>
      <c r="CRQ339" s="309"/>
      <c r="CRS339" s="497"/>
      <c r="CRT339" s="540"/>
      <c r="CRU339" s="497"/>
      <c r="CRV339" s="497"/>
      <c r="CRX339" s="309"/>
      <c r="CRY339" s="309"/>
      <c r="CSA339" s="497"/>
      <c r="CSB339" s="540"/>
      <c r="CSC339" s="497"/>
      <c r="CSD339" s="497"/>
      <c r="CSF339" s="309"/>
      <c r="CSG339" s="309"/>
      <c r="CSI339" s="497"/>
      <c r="CSJ339" s="540"/>
      <c r="CSK339" s="497"/>
      <c r="CSL339" s="497"/>
      <c r="CSN339" s="309"/>
      <c r="CSO339" s="309"/>
      <c r="CSQ339" s="497"/>
      <c r="CSR339" s="540"/>
      <c r="CSS339" s="497"/>
      <c r="CST339" s="497"/>
      <c r="CSV339" s="309"/>
      <c r="CSW339" s="309"/>
      <c r="CSY339" s="497"/>
      <c r="CSZ339" s="540"/>
      <c r="CTA339" s="497"/>
      <c r="CTB339" s="497"/>
      <c r="CTD339" s="309"/>
      <c r="CTE339" s="309"/>
      <c r="CTG339" s="497"/>
      <c r="CTH339" s="540"/>
      <c r="CTI339" s="497"/>
      <c r="CTJ339" s="497"/>
      <c r="CTL339" s="309"/>
      <c r="CTM339" s="309"/>
      <c r="CTO339" s="497"/>
      <c r="CTP339" s="540"/>
      <c r="CTQ339" s="497"/>
      <c r="CTR339" s="497"/>
      <c r="CTT339" s="309"/>
      <c r="CTU339" s="309"/>
      <c r="CTW339" s="497"/>
      <c r="CTX339" s="540"/>
      <c r="CTY339" s="497"/>
      <c r="CTZ339" s="497"/>
      <c r="CUB339" s="309"/>
      <c r="CUC339" s="309"/>
      <c r="CUE339" s="497"/>
      <c r="CUF339" s="540"/>
      <c r="CUG339" s="497"/>
      <c r="CUH339" s="497"/>
      <c r="CUJ339" s="309"/>
      <c r="CUK339" s="309"/>
      <c r="CUM339" s="497"/>
      <c r="CUN339" s="540"/>
      <c r="CUO339" s="497"/>
      <c r="CUP339" s="497"/>
      <c r="CUR339" s="309"/>
      <c r="CUS339" s="309"/>
      <c r="CUU339" s="497"/>
      <c r="CUV339" s="540"/>
      <c r="CUW339" s="497"/>
      <c r="CUX339" s="497"/>
      <c r="CUZ339" s="309"/>
      <c r="CVA339" s="309"/>
      <c r="CVC339" s="497"/>
      <c r="CVD339" s="540"/>
      <c r="CVE339" s="497"/>
      <c r="CVF339" s="497"/>
      <c r="CVH339" s="309"/>
      <c r="CVI339" s="309"/>
      <c r="CVK339" s="497"/>
      <c r="CVL339" s="540"/>
      <c r="CVM339" s="497"/>
      <c r="CVN339" s="497"/>
      <c r="CVP339" s="309"/>
      <c r="CVQ339" s="309"/>
      <c r="CVS339" s="497"/>
      <c r="CVT339" s="540"/>
      <c r="CVU339" s="497"/>
      <c r="CVV339" s="497"/>
      <c r="CVX339" s="309"/>
      <c r="CVY339" s="309"/>
      <c r="CWA339" s="497"/>
      <c r="CWB339" s="540"/>
      <c r="CWC339" s="497"/>
      <c r="CWD339" s="497"/>
      <c r="CWF339" s="309"/>
      <c r="CWG339" s="309"/>
      <c r="CWI339" s="497"/>
      <c r="CWJ339" s="540"/>
      <c r="CWK339" s="497"/>
      <c r="CWL339" s="497"/>
      <c r="CWN339" s="309"/>
      <c r="CWO339" s="309"/>
      <c r="CWQ339" s="497"/>
      <c r="CWR339" s="540"/>
      <c r="CWS339" s="497"/>
      <c r="CWT339" s="497"/>
      <c r="CWV339" s="309"/>
      <c r="CWW339" s="309"/>
      <c r="CWY339" s="497"/>
      <c r="CWZ339" s="540"/>
      <c r="CXA339" s="497"/>
      <c r="CXB339" s="497"/>
      <c r="CXD339" s="309"/>
      <c r="CXE339" s="309"/>
      <c r="CXG339" s="497"/>
      <c r="CXH339" s="540"/>
      <c r="CXI339" s="497"/>
      <c r="CXJ339" s="497"/>
      <c r="CXL339" s="309"/>
      <c r="CXM339" s="309"/>
      <c r="CXO339" s="497"/>
      <c r="CXP339" s="540"/>
      <c r="CXQ339" s="497"/>
      <c r="CXR339" s="497"/>
      <c r="CXT339" s="309"/>
      <c r="CXU339" s="309"/>
      <c r="CXW339" s="497"/>
      <c r="CXX339" s="540"/>
      <c r="CXY339" s="497"/>
      <c r="CXZ339" s="497"/>
      <c r="CYB339" s="309"/>
      <c r="CYC339" s="309"/>
      <c r="CYE339" s="497"/>
      <c r="CYF339" s="540"/>
      <c r="CYG339" s="497"/>
      <c r="CYH339" s="497"/>
      <c r="CYJ339" s="309"/>
      <c r="CYK339" s="309"/>
      <c r="CYM339" s="497"/>
      <c r="CYN339" s="540"/>
      <c r="CYO339" s="497"/>
      <c r="CYP339" s="497"/>
      <c r="CYR339" s="309"/>
      <c r="CYS339" s="309"/>
      <c r="CYU339" s="497"/>
      <c r="CYV339" s="540"/>
      <c r="CYW339" s="497"/>
      <c r="CYX339" s="497"/>
      <c r="CYZ339" s="309"/>
      <c r="CZA339" s="309"/>
      <c r="CZC339" s="497"/>
      <c r="CZD339" s="540"/>
      <c r="CZE339" s="497"/>
      <c r="CZF339" s="497"/>
      <c r="CZH339" s="309"/>
      <c r="CZI339" s="309"/>
      <c r="CZK339" s="497"/>
      <c r="CZL339" s="540"/>
      <c r="CZM339" s="497"/>
      <c r="CZN339" s="497"/>
      <c r="CZP339" s="309"/>
      <c r="CZQ339" s="309"/>
      <c r="CZS339" s="497"/>
      <c r="CZT339" s="540"/>
      <c r="CZU339" s="497"/>
      <c r="CZV339" s="497"/>
      <c r="CZX339" s="309"/>
      <c r="CZY339" s="309"/>
      <c r="DAA339" s="497"/>
      <c r="DAB339" s="540"/>
      <c r="DAC339" s="497"/>
      <c r="DAD339" s="497"/>
      <c r="DAF339" s="309"/>
      <c r="DAG339" s="309"/>
      <c r="DAI339" s="497"/>
      <c r="DAJ339" s="540"/>
      <c r="DAK339" s="497"/>
      <c r="DAL339" s="497"/>
      <c r="DAN339" s="309"/>
      <c r="DAO339" s="309"/>
      <c r="DAQ339" s="497"/>
      <c r="DAR339" s="540"/>
      <c r="DAS339" s="497"/>
      <c r="DAT339" s="497"/>
      <c r="DAV339" s="309"/>
      <c r="DAW339" s="309"/>
      <c r="DAY339" s="497"/>
      <c r="DAZ339" s="540"/>
      <c r="DBA339" s="497"/>
      <c r="DBB339" s="497"/>
      <c r="DBD339" s="309"/>
      <c r="DBE339" s="309"/>
      <c r="DBG339" s="497"/>
      <c r="DBH339" s="540"/>
      <c r="DBI339" s="497"/>
      <c r="DBJ339" s="497"/>
      <c r="DBL339" s="309"/>
      <c r="DBM339" s="309"/>
      <c r="DBO339" s="497"/>
      <c r="DBP339" s="540"/>
      <c r="DBQ339" s="497"/>
      <c r="DBR339" s="497"/>
      <c r="DBT339" s="309"/>
      <c r="DBU339" s="309"/>
      <c r="DBW339" s="497"/>
      <c r="DBX339" s="540"/>
      <c r="DBY339" s="497"/>
      <c r="DBZ339" s="497"/>
      <c r="DCB339" s="309"/>
      <c r="DCC339" s="309"/>
      <c r="DCE339" s="497"/>
      <c r="DCF339" s="540"/>
      <c r="DCG339" s="497"/>
      <c r="DCH339" s="497"/>
      <c r="DCJ339" s="309"/>
      <c r="DCK339" s="309"/>
      <c r="DCM339" s="497"/>
      <c r="DCN339" s="540"/>
      <c r="DCO339" s="497"/>
      <c r="DCP339" s="497"/>
      <c r="DCR339" s="309"/>
      <c r="DCS339" s="309"/>
      <c r="DCU339" s="497"/>
      <c r="DCV339" s="540"/>
      <c r="DCW339" s="497"/>
      <c r="DCX339" s="497"/>
      <c r="DCZ339" s="309"/>
      <c r="DDA339" s="309"/>
      <c r="DDC339" s="497"/>
      <c r="DDD339" s="540"/>
      <c r="DDE339" s="497"/>
      <c r="DDF339" s="497"/>
      <c r="DDH339" s="309"/>
      <c r="DDI339" s="309"/>
      <c r="DDK339" s="497"/>
      <c r="DDL339" s="540"/>
      <c r="DDM339" s="497"/>
      <c r="DDN339" s="497"/>
      <c r="DDP339" s="309"/>
      <c r="DDQ339" s="309"/>
      <c r="DDS339" s="497"/>
      <c r="DDT339" s="540"/>
      <c r="DDU339" s="497"/>
      <c r="DDV339" s="497"/>
      <c r="DDX339" s="309"/>
      <c r="DDY339" s="309"/>
      <c r="DEA339" s="497"/>
      <c r="DEB339" s="540"/>
      <c r="DEC339" s="497"/>
      <c r="DED339" s="497"/>
      <c r="DEF339" s="309"/>
      <c r="DEG339" s="309"/>
      <c r="DEI339" s="497"/>
      <c r="DEJ339" s="540"/>
      <c r="DEK339" s="497"/>
      <c r="DEL339" s="497"/>
      <c r="DEN339" s="309"/>
      <c r="DEO339" s="309"/>
      <c r="DEQ339" s="497"/>
      <c r="DER339" s="540"/>
      <c r="DES339" s="497"/>
      <c r="DET339" s="497"/>
      <c r="DEV339" s="309"/>
      <c r="DEW339" s="309"/>
      <c r="DEY339" s="497"/>
      <c r="DEZ339" s="540"/>
      <c r="DFA339" s="497"/>
      <c r="DFB339" s="497"/>
      <c r="DFD339" s="309"/>
      <c r="DFE339" s="309"/>
      <c r="DFG339" s="497"/>
      <c r="DFH339" s="540"/>
      <c r="DFI339" s="497"/>
      <c r="DFJ339" s="497"/>
      <c r="DFL339" s="309"/>
      <c r="DFM339" s="309"/>
      <c r="DFO339" s="497"/>
      <c r="DFP339" s="540"/>
      <c r="DFQ339" s="497"/>
      <c r="DFR339" s="497"/>
      <c r="DFT339" s="309"/>
      <c r="DFU339" s="309"/>
      <c r="DFW339" s="497"/>
      <c r="DFX339" s="540"/>
      <c r="DFY339" s="497"/>
      <c r="DFZ339" s="497"/>
      <c r="DGB339" s="309"/>
      <c r="DGC339" s="309"/>
      <c r="DGE339" s="497"/>
      <c r="DGF339" s="540"/>
      <c r="DGG339" s="497"/>
      <c r="DGH339" s="497"/>
      <c r="DGJ339" s="309"/>
      <c r="DGK339" s="309"/>
      <c r="DGM339" s="497"/>
      <c r="DGN339" s="540"/>
      <c r="DGO339" s="497"/>
      <c r="DGP339" s="497"/>
      <c r="DGR339" s="309"/>
      <c r="DGS339" s="309"/>
      <c r="DGU339" s="497"/>
      <c r="DGV339" s="540"/>
      <c r="DGW339" s="497"/>
      <c r="DGX339" s="497"/>
      <c r="DGZ339" s="309"/>
      <c r="DHA339" s="309"/>
      <c r="DHC339" s="497"/>
      <c r="DHD339" s="540"/>
      <c r="DHE339" s="497"/>
      <c r="DHF339" s="497"/>
      <c r="DHH339" s="309"/>
      <c r="DHI339" s="309"/>
      <c r="DHK339" s="497"/>
      <c r="DHL339" s="540"/>
      <c r="DHM339" s="497"/>
      <c r="DHN339" s="497"/>
      <c r="DHP339" s="309"/>
      <c r="DHQ339" s="309"/>
      <c r="DHS339" s="497"/>
      <c r="DHT339" s="540"/>
      <c r="DHU339" s="497"/>
      <c r="DHV339" s="497"/>
      <c r="DHX339" s="309"/>
      <c r="DHY339" s="309"/>
      <c r="DIA339" s="497"/>
      <c r="DIB339" s="540"/>
      <c r="DIC339" s="497"/>
      <c r="DID339" s="497"/>
      <c r="DIF339" s="309"/>
      <c r="DIG339" s="309"/>
      <c r="DII339" s="497"/>
      <c r="DIJ339" s="540"/>
      <c r="DIK339" s="497"/>
      <c r="DIL339" s="497"/>
      <c r="DIN339" s="309"/>
      <c r="DIO339" s="309"/>
      <c r="DIQ339" s="497"/>
      <c r="DIR339" s="540"/>
      <c r="DIS339" s="497"/>
      <c r="DIT339" s="497"/>
      <c r="DIV339" s="309"/>
      <c r="DIW339" s="309"/>
      <c r="DIY339" s="497"/>
      <c r="DIZ339" s="540"/>
      <c r="DJA339" s="497"/>
      <c r="DJB339" s="497"/>
      <c r="DJD339" s="309"/>
      <c r="DJE339" s="309"/>
      <c r="DJG339" s="497"/>
      <c r="DJH339" s="540"/>
      <c r="DJI339" s="497"/>
      <c r="DJJ339" s="497"/>
      <c r="DJL339" s="309"/>
      <c r="DJM339" s="309"/>
      <c r="DJO339" s="497"/>
      <c r="DJP339" s="540"/>
      <c r="DJQ339" s="497"/>
      <c r="DJR339" s="497"/>
      <c r="DJT339" s="309"/>
      <c r="DJU339" s="309"/>
      <c r="DJW339" s="497"/>
      <c r="DJX339" s="540"/>
      <c r="DJY339" s="497"/>
      <c r="DJZ339" s="497"/>
      <c r="DKB339" s="309"/>
      <c r="DKC339" s="309"/>
      <c r="DKE339" s="497"/>
      <c r="DKF339" s="540"/>
      <c r="DKG339" s="497"/>
      <c r="DKH339" s="497"/>
      <c r="DKJ339" s="309"/>
      <c r="DKK339" s="309"/>
      <c r="DKM339" s="497"/>
      <c r="DKN339" s="540"/>
      <c r="DKO339" s="497"/>
      <c r="DKP339" s="497"/>
      <c r="DKR339" s="309"/>
      <c r="DKS339" s="309"/>
      <c r="DKU339" s="497"/>
      <c r="DKV339" s="540"/>
      <c r="DKW339" s="497"/>
      <c r="DKX339" s="497"/>
      <c r="DKZ339" s="309"/>
      <c r="DLA339" s="309"/>
      <c r="DLC339" s="497"/>
      <c r="DLD339" s="540"/>
      <c r="DLE339" s="497"/>
      <c r="DLF339" s="497"/>
      <c r="DLH339" s="309"/>
      <c r="DLI339" s="309"/>
      <c r="DLK339" s="497"/>
      <c r="DLL339" s="540"/>
      <c r="DLM339" s="497"/>
      <c r="DLN339" s="497"/>
      <c r="DLP339" s="309"/>
      <c r="DLQ339" s="309"/>
      <c r="DLS339" s="497"/>
      <c r="DLT339" s="540"/>
      <c r="DLU339" s="497"/>
      <c r="DLV339" s="497"/>
      <c r="DLX339" s="309"/>
      <c r="DLY339" s="309"/>
      <c r="DMA339" s="497"/>
      <c r="DMB339" s="540"/>
      <c r="DMC339" s="497"/>
      <c r="DMD339" s="497"/>
      <c r="DMF339" s="309"/>
      <c r="DMG339" s="309"/>
      <c r="DMI339" s="497"/>
      <c r="DMJ339" s="540"/>
      <c r="DMK339" s="497"/>
      <c r="DML339" s="497"/>
      <c r="DMN339" s="309"/>
      <c r="DMO339" s="309"/>
      <c r="DMQ339" s="497"/>
      <c r="DMR339" s="540"/>
      <c r="DMS339" s="497"/>
      <c r="DMT339" s="497"/>
      <c r="DMV339" s="309"/>
      <c r="DMW339" s="309"/>
      <c r="DMY339" s="497"/>
      <c r="DMZ339" s="540"/>
      <c r="DNA339" s="497"/>
      <c r="DNB339" s="497"/>
      <c r="DND339" s="309"/>
      <c r="DNE339" s="309"/>
      <c r="DNG339" s="497"/>
      <c r="DNH339" s="540"/>
      <c r="DNI339" s="497"/>
      <c r="DNJ339" s="497"/>
      <c r="DNL339" s="309"/>
      <c r="DNM339" s="309"/>
      <c r="DNO339" s="497"/>
      <c r="DNP339" s="540"/>
      <c r="DNQ339" s="497"/>
      <c r="DNR339" s="497"/>
      <c r="DNT339" s="309"/>
      <c r="DNU339" s="309"/>
      <c r="DNW339" s="497"/>
      <c r="DNX339" s="540"/>
      <c r="DNY339" s="497"/>
      <c r="DNZ339" s="497"/>
      <c r="DOB339" s="309"/>
      <c r="DOC339" s="309"/>
      <c r="DOE339" s="497"/>
      <c r="DOF339" s="540"/>
      <c r="DOG339" s="497"/>
      <c r="DOH339" s="497"/>
      <c r="DOJ339" s="309"/>
      <c r="DOK339" s="309"/>
      <c r="DOM339" s="497"/>
      <c r="DON339" s="540"/>
      <c r="DOO339" s="497"/>
      <c r="DOP339" s="497"/>
      <c r="DOR339" s="309"/>
      <c r="DOS339" s="309"/>
      <c r="DOU339" s="497"/>
      <c r="DOV339" s="540"/>
      <c r="DOW339" s="497"/>
      <c r="DOX339" s="497"/>
      <c r="DOZ339" s="309"/>
      <c r="DPA339" s="309"/>
      <c r="DPC339" s="497"/>
      <c r="DPD339" s="540"/>
      <c r="DPE339" s="497"/>
      <c r="DPF339" s="497"/>
      <c r="DPH339" s="309"/>
      <c r="DPI339" s="309"/>
      <c r="DPK339" s="497"/>
      <c r="DPL339" s="540"/>
      <c r="DPM339" s="497"/>
      <c r="DPN339" s="497"/>
      <c r="DPP339" s="309"/>
      <c r="DPQ339" s="309"/>
      <c r="DPS339" s="497"/>
      <c r="DPT339" s="540"/>
      <c r="DPU339" s="497"/>
      <c r="DPV339" s="497"/>
      <c r="DPX339" s="309"/>
      <c r="DPY339" s="309"/>
      <c r="DQA339" s="497"/>
      <c r="DQB339" s="540"/>
      <c r="DQC339" s="497"/>
      <c r="DQD339" s="497"/>
      <c r="DQF339" s="309"/>
      <c r="DQG339" s="309"/>
      <c r="DQI339" s="497"/>
      <c r="DQJ339" s="540"/>
      <c r="DQK339" s="497"/>
      <c r="DQL339" s="497"/>
      <c r="DQN339" s="309"/>
      <c r="DQO339" s="309"/>
      <c r="DQQ339" s="497"/>
      <c r="DQR339" s="540"/>
      <c r="DQS339" s="497"/>
      <c r="DQT339" s="497"/>
      <c r="DQV339" s="309"/>
      <c r="DQW339" s="309"/>
      <c r="DQY339" s="497"/>
      <c r="DQZ339" s="540"/>
      <c r="DRA339" s="497"/>
      <c r="DRB339" s="497"/>
      <c r="DRD339" s="309"/>
      <c r="DRE339" s="309"/>
      <c r="DRG339" s="497"/>
      <c r="DRH339" s="540"/>
      <c r="DRI339" s="497"/>
      <c r="DRJ339" s="497"/>
      <c r="DRL339" s="309"/>
      <c r="DRM339" s="309"/>
      <c r="DRO339" s="497"/>
      <c r="DRP339" s="540"/>
      <c r="DRQ339" s="497"/>
      <c r="DRR339" s="497"/>
      <c r="DRT339" s="309"/>
      <c r="DRU339" s="309"/>
      <c r="DRW339" s="497"/>
      <c r="DRX339" s="540"/>
      <c r="DRY339" s="497"/>
      <c r="DRZ339" s="497"/>
      <c r="DSB339" s="309"/>
      <c r="DSC339" s="309"/>
      <c r="DSE339" s="497"/>
      <c r="DSF339" s="540"/>
      <c r="DSG339" s="497"/>
      <c r="DSH339" s="497"/>
      <c r="DSJ339" s="309"/>
      <c r="DSK339" s="309"/>
      <c r="DSM339" s="497"/>
      <c r="DSN339" s="540"/>
      <c r="DSO339" s="497"/>
      <c r="DSP339" s="497"/>
      <c r="DSR339" s="309"/>
      <c r="DSS339" s="309"/>
      <c r="DSU339" s="497"/>
      <c r="DSV339" s="540"/>
      <c r="DSW339" s="497"/>
      <c r="DSX339" s="497"/>
      <c r="DSZ339" s="309"/>
      <c r="DTA339" s="309"/>
      <c r="DTC339" s="497"/>
      <c r="DTD339" s="540"/>
      <c r="DTE339" s="497"/>
      <c r="DTF339" s="497"/>
      <c r="DTH339" s="309"/>
      <c r="DTI339" s="309"/>
      <c r="DTK339" s="497"/>
      <c r="DTL339" s="540"/>
      <c r="DTM339" s="497"/>
      <c r="DTN339" s="497"/>
      <c r="DTP339" s="309"/>
      <c r="DTQ339" s="309"/>
      <c r="DTS339" s="497"/>
      <c r="DTT339" s="540"/>
      <c r="DTU339" s="497"/>
      <c r="DTV339" s="497"/>
      <c r="DTX339" s="309"/>
      <c r="DTY339" s="309"/>
      <c r="DUA339" s="497"/>
      <c r="DUB339" s="540"/>
      <c r="DUC339" s="497"/>
      <c r="DUD339" s="497"/>
      <c r="DUF339" s="309"/>
      <c r="DUG339" s="309"/>
      <c r="DUI339" s="497"/>
      <c r="DUJ339" s="540"/>
      <c r="DUK339" s="497"/>
      <c r="DUL339" s="497"/>
      <c r="DUN339" s="309"/>
      <c r="DUO339" s="309"/>
      <c r="DUQ339" s="497"/>
      <c r="DUR339" s="540"/>
      <c r="DUS339" s="497"/>
      <c r="DUT339" s="497"/>
      <c r="DUV339" s="309"/>
      <c r="DUW339" s="309"/>
      <c r="DUY339" s="497"/>
      <c r="DUZ339" s="540"/>
      <c r="DVA339" s="497"/>
      <c r="DVB339" s="497"/>
      <c r="DVD339" s="309"/>
      <c r="DVE339" s="309"/>
      <c r="DVG339" s="497"/>
      <c r="DVH339" s="540"/>
      <c r="DVI339" s="497"/>
      <c r="DVJ339" s="497"/>
      <c r="DVL339" s="309"/>
      <c r="DVM339" s="309"/>
      <c r="DVO339" s="497"/>
      <c r="DVP339" s="540"/>
      <c r="DVQ339" s="497"/>
      <c r="DVR339" s="497"/>
      <c r="DVT339" s="309"/>
      <c r="DVU339" s="309"/>
      <c r="DVW339" s="497"/>
      <c r="DVX339" s="540"/>
      <c r="DVY339" s="497"/>
      <c r="DVZ339" s="497"/>
      <c r="DWB339" s="309"/>
      <c r="DWC339" s="309"/>
      <c r="DWE339" s="497"/>
      <c r="DWF339" s="540"/>
      <c r="DWG339" s="497"/>
      <c r="DWH339" s="497"/>
      <c r="DWJ339" s="309"/>
      <c r="DWK339" s="309"/>
      <c r="DWM339" s="497"/>
      <c r="DWN339" s="540"/>
      <c r="DWO339" s="497"/>
      <c r="DWP339" s="497"/>
      <c r="DWR339" s="309"/>
      <c r="DWS339" s="309"/>
      <c r="DWU339" s="497"/>
      <c r="DWV339" s="540"/>
      <c r="DWW339" s="497"/>
      <c r="DWX339" s="497"/>
      <c r="DWZ339" s="309"/>
      <c r="DXA339" s="309"/>
      <c r="DXC339" s="497"/>
      <c r="DXD339" s="540"/>
      <c r="DXE339" s="497"/>
      <c r="DXF339" s="497"/>
      <c r="DXH339" s="309"/>
      <c r="DXI339" s="309"/>
      <c r="DXK339" s="497"/>
      <c r="DXL339" s="540"/>
      <c r="DXM339" s="497"/>
      <c r="DXN339" s="497"/>
      <c r="DXP339" s="309"/>
      <c r="DXQ339" s="309"/>
      <c r="DXS339" s="497"/>
      <c r="DXT339" s="540"/>
      <c r="DXU339" s="497"/>
      <c r="DXV339" s="497"/>
      <c r="DXX339" s="309"/>
      <c r="DXY339" s="309"/>
      <c r="DYA339" s="497"/>
      <c r="DYB339" s="540"/>
      <c r="DYC339" s="497"/>
      <c r="DYD339" s="497"/>
      <c r="DYF339" s="309"/>
      <c r="DYG339" s="309"/>
      <c r="DYI339" s="497"/>
      <c r="DYJ339" s="540"/>
      <c r="DYK339" s="497"/>
      <c r="DYL339" s="497"/>
      <c r="DYN339" s="309"/>
      <c r="DYO339" s="309"/>
      <c r="DYQ339" s="497"/>
      <c r="DYR339" s="540"/>
      <c r="DYS339" s="497"/>
      <c r="DYT339" s="497"/>
      <c r="DYV339" s="309"/>
      <c r="DYW339" s="309"/>
      <c r="DYY339" s="497"/>
      <c r="DYZ339" s="540"/>
      <c r="DZA339" s="497"/>
      <c r="DZB339" s="497"/>
      <c r="DZD339" s="309"/>
      <c r="DZE339" s="309"/>
      <c r="DZG339" s="497"/>
      <c r="DZH339" s="540"/>
      <c r="DZI339" s="497"/>
      <c r="DZJ339" s="497"/>
      <c r="DZL339" s="309"/>
      <c r="DZM339" s="309"/>
      <c r="DZO339" s="497"/>
      <c r="DZP339" s="540"/>
      <c r="DZQ339" s="497"/>
      <c r="DZR339" s="497"/>
      <c r="DZT339" s="309"/>
      <c r="DZU339" s="309"/>
      <c r="DZW339" s="497"/>
      <c r="DZX339" s="540"/>
      <c r="DZY339" s="497"/>
      <c r="DZZ339" s="497"/>
      <c r="EAB339" s="309"/>
      <c r="EAC339" s="309"/>
      <c r="EAE339" s="497"/>
      <c r="EAF339" s="540"/>
      <c r="EAG339" s="497"/>
      <c r="EAH339" s="497"/>
      <c r="EAJ339" s="309"/>
      <c r="EAK339" s="309"/>
      <c r="EAM339" s="497"/>
      <c r="EAN339" s="540"/>
      <c r="EAO339" s="497"/>
      <c r="EAP339" s="497"/>
      <c r="EAR339" s="309"/>
      <c r="EAS339" s="309"/>
      <c r="EAU339" s="497"/>
      <c r="EAV339" s="540"/>
      <c r="EAW339" s="497"/>
      <c r="EAX339" s="497"/>
      <c r="EAZ339" s="309"/>
      <c r="EBA339" s="309"/>
      <c r="EBC339" s="497"/>
      <c r="EBD339" s="540"/>
      <c r="EBE339" s="497"/>
      <c r="EBF339" s="497"/>
      <c r="EBH339" s="309"/>
      <c r="EBI339" s="309"/>
      <c r="EBK339" s="497"/>
      <c r="EBL339" s="540"/>
      <c r="EBM339" s="497"/>
      <c r="EBN339" s="497"/>
      <c r="EBP339" s="309"/>
      <c r="EBQ339" s="309"/>
      <c r="EBS339" s="497"/>
      <c r="EBT339" s="540"/>
      <c r="EBU339" s="497"/>
      <c r="EBV339" s="497"/>
      <c r="EBX339" s="309"/>
      <c r="EBY339" s="309"/>
      <c r="ECA339" s="497"/>
      <c r="ECB339" s="540"/>
      <c r="ECC339" s="497"/>
      <c r="ECD339" s="497"/>
      <c r="ECF339" s="309"/>
      <c r="ECG339" s="309"/>
      <c r="ECI339" s="497"/>
      <c r="ECJ339" s="540"/>
      <c r="ECK339" s="497"/>
      <c r="ECL339" s="497"/>
      <c r="ECN339" s="309"/>
      <c r="ECO339" s="309"/>
      <c r="ECQ339" s="497"/>
      <c r="ECR339" s="540"/>
      <c r="ECS339" s="497"/>
      <c r="ECT339" s="497"/>
      <c r="ECV339" s="309"/>
      <c r="ECW339" s="309"/>
      <c r="ECY339" s="497"/>
      <c r="ECZ339" s="540"/>
      <c r="EDA339" s="497"/>
      <c r="EDB339" s="497"/>
      <c r="EDD339" s="309"/>
      <c r="EDE339" s="309"/>
      <c r="EDG339" s="497"/>
      <c r="EDH339" s="540"/>
      <c r="EDI339" s="497"/>
      <c r="EDJ339" s="497"/>
      <c r="EDL339" s="309"/>
      <c r="EDM339" s="309"/>
      <c r="EDO339" s="497"/>
      <c r="EDP339" s="540"/>
      <c r="EDQ339" s="497"/>
      <c r="EDR339" s="497"/>
      <c r="EDT339" s="309"/>
      <c r="EDU339" s="309"/>
      <c r="EDW339" s="497"/>
      <c r="EDX339" s="540"/>
      <c r="EDY339" s="497"/>
      <c r="EDZ339" s="497"/>
      <c r="EEB339" s="309"/>
      <c r="EEC339" s="309"/>
      <c r="EEE339" s="497"/>
      <c r="EEF339" s="540"/>
      <c r="EEG339" s="497"/>
      <c r="EEH339" s="497"/>
      <c r="EEJ339" s="309"/>
      <c r="EEK339" s="309"/>
      <c r="EEM339" s="497"/>
      <c r="EEN339" s="540"/>
      <c r="EEO339" s="497"/>
      <c r="EEP339" s="497"/>
      <c r="EER339" s="309"/>
      <c r="EES339" s="309"/>
      <c r="EEU339" s="497"/>
      <c r="EEV339" s="540"/>
      <c r="EEW339" s="497"/>
      <c r="EEX339" s="497"/>
      <c r="EEZ339" s="309"/>
      <c r="EFA339" s="309"/>
      <c r="EFC339" s="497"/>
      <c r="EFD339" s="540"/>
      <c r="EFE339" s="497"/>
      <c r="EFF339" s="497"/>
      <c r="EFH339" s="309"/>
      <c r="EFI339" s="309"/>
      <c r="EFK339" s="497"/>
      <c r="EFL339" s="540"/>
      <c r="EFM339" s="497"/>
      <c r="EFN339" s="497"/>
      <c r="EFP339" s="309"/>
      <c r="EFQ339" s="309"/>
      <c r="EFS339" s="497"/>
      <c r="EFT339" s="540"/>
      <c r="EFU339" s="497"/>
      <c r="EFV339" s="497"/>
      <c r="EFX339" s="309"/>
      <c r="EFY339" s="309"/>
      <c r="EGA339" s="497"/>
      <c r="EGB339" s="540"/>
      <c r="EGC339" s="497"/>
      <c r="EGD339" s="497"/>
      <c r="EGF339" s="309"/>
      <c r="EGG339" s="309"/>
      <c r="EGI339" s="497"/>
      <c r="EGJ339" s="540"/>
      <c r="EGK339" s="497"/>
      <c r="EGL339" s="497"/>
      <c r="EGN339" s="309"/>
      <c r="EGO339" s="309"/>
      <c r="EGQ339" s="497"/>
      <c r="EGR339" s="540"/>
      <c r="EGS339" s="497"/>
      <c r="EGT339" s="497"/>
      <c r="EGV339" s="309"/>
      <c r="EGW339" s="309"/>
      <c r="EGY339" s="497"/>
      <c r="EGZ339" s="540"/>
      <c r="EHA339" s="497"/>
      <c r="EHB339" s="497"/>
      <c r="EHD339" s="309"/>
      <c r="EHE339" s="309"/>
      <c r="EHG339" s="497"/>
      <c r="EHH339" s="540"/>
      <c r="EHI339" s="497"/>
      <c r="EHJ339" s="497"/>
      <c r="EHL339" s="309"/>
      <c r="EHM339" s="309"/>
      <c r="EHO339" s="497"/>
      <c r="EHP339" s="540"/>
      <c r="EHQ339" s="497"/>
      <c r="EHR339" s="497"/>
      <c r="EHT339" s="309"/>
      <c r="EHU339" s="309"/>
      <c r="EHW339" s="497"/>
      <c r="EHX339" s="540"/>
      <c r="EHY339" s="497"/>
      <c r="EHZ339" s="497"/>
      <c r="EIB339" s="309"/>
      <c r="EIC339" s="309"/>
      <c r="EIE339" s="497"/>
      <c r="EIF339" s="540"/>
      <c r="EIG339" s="497"/>
      <c r="EIH339" s="497"/>
      <c r="EIJ339" s="309"/>
      <c r="EIK339" s="309"/>
      <c r="EIM339" s="497"/>
      <c r="EIN339" s="540"/>
      <c r="EIO339" s="497"/>
      <c r="EIP339" s="497"/>
      <c r="EIR339" s="309"/>
      <c r="EIS339" s="309"/>
      <c r="EIU339" s="497"/>
      <c r="EIV339" s="540"/>
      <c r="EIW339" s="497"/>
      <c r="EIX339" s="497"/>
      <c r="EIZ339" s="309"/>
      <c r="EJA339" s="309"/>
      <c r="EJC339" s="497"/>
      <c r="EJD339" s="540"/>
      <c r="EJE339" s="497"/>
      <c r="EJF339" s="497"/>
      <c r="EJH339" s="309"/>
      <c r="EJI339" s="309"/>
      <c r="EJK339" s="497"/>
      <c r="EJL339" s="540"/>
      <c r="EJM339" s="497"/>
      <c r="EJN339" s="497"/>
      <c r="EJP339" s="309"/>
      <c r="EJQ339" s="309"/>
      <c r="EJS339" s="497"/>
      <c r="EJT339" s="540"/>
      <c r="EJU339" s="497"/>
      <c r="EJV339" s="497"/>
      <c r="EJX339" s="309"/>
      <c r="EJY339" s="309"/>
      <c r="EKA339" s="497"/>
      <c r="EKB339" s="540"/>
      <c r="EKC339" s="497"/>
      <c r="EKD339" s="497"/>
      <c r="EKF339" s="309"/>
      <c r="EKG339" s="309"/>
      <c r="EKI339" s="497"/>
      <c r="EKJ339" s="540"/>
      <c r="EKK339" s="497"/>
      <c r="EKL339" s="497"/>
      <c r="EKN339" s="309"/>
      <c r="EKO339" s="309"/>
      <c r="EKQ339" s="497"/>
      <c r="EKR339" s="540"/>
      <c r="EKS339" s="497"/>
      <c r="EKT339" s="497"/>
      <c r="EKV339" s="309"/>
      <c r="EKW339" s="309"/>
      <c r="EKY339" s="497"/>
      <c r="EKZ339" s="540"/>
      <c r="ELA339" s="497"/>
      <c r="ELB339" s="497"/>
      <c r="ELD339" s="309"/>
      <c r="ELE339" s="309"/>
      <c r="ELG339" s="497"/>
      <c r="ELH339" s="540"/>
      <c r="ELI339" s="497"/>
      <c r="ELJ339" s="497"/>
      <c r="ELL339" s="309"/>
      <c r="ELM339" s="309"/>
      <c r="ELO339" s="497"/>
      <c r="ELP339" s="540"/>
      <c r="ELQ339" s="497"/>
      <c r="ELR339" s="497"/>
      <c r="ELT339" s="309"/>
      <c r="ELU339" s="309"/>
      <c r="ELW339" s="497"/>
      <c r="ELX339" s="540"/>
      <c r="ELY339" s="497"/>
      <c r="ELZ339" s="497"/>
      <c r="EMB339" s="309"/>
      <c r="EMC339" s="309"/>
      <c r="EME339" s="497"/>
      <c r="EMF339" s="540"/>
      <c r="EMG339" s="497"/>
      <c r="EMH339" s="497"/>
      <c r="EMJ339" s="309"/>
      <c r="EMK339" s="309"/>
      <c r="EMM339" s="497"/>
      <c r="EMN339" s="540"/>
      <c r="EMO339" s="497"/>
      <c r="EMP339" s="497"/>
      <c r="EMR339" s="309"/>
      <c r="EMS339" s="309"/>
      <c r="EMU339" s="497"/>
      <c r="EMV339" s="540"/>
      <c r="EMW339" s="497"/>
      <c r="EMX339" s="497"/>
      <c r="EMZ339" s="309"/>
      <c r="ENA339" s="309"/>
      <c r="ENC339" s="497"/>
      <c r="END339" s="540"/>
      <c r="ENE339" s="497"/>
      <c r="ENF339" s="497"/>
      <c r="ENH339" s="309"/>
      <c r="ENI339" s="309"/>
      <c r="ENK339" s="497"/>
      <c r="ENL339" s="540"/>
      <c r="ENM339" s="497"/>
      <c r="ENN339" s="497"/>
      <c r="ENP339" s="309"/>
      <c r="ENQ339" s="309"/>
      <c r="ENS339" s="497"/>
      <c r="ENT339" s="540"/>
      <c r="ENU339" s="497"/>
      <c r="ENV339" s="497"/>
      <c r="ENX339" s="309"/>
      <c r="ENY339" s="309"/>
      <c r="EOA339" s="497"/>
      <c r="EOB339" s="540"/>
      <c r="EOC339" s="497"/>
      <c r="EOD339" s="497"/>
      <c r="EOF339" s="309"/>
      <c r="EOG339" s="309"/>
      <c r="EOI339" s="497"/>
      <c r="EOJ339" s="540"/>
      <c r="EOK339" s="497"/>
      <c r="EOL339" s="497"/>
      <c r="EON339" s="309"/>
      <c r="EOO339" s="309"/>
      <c r="EOQ339" s="497"/>
      <c r="EOR339" s="540"/>
      <c r="EOS339" s="497"/>
      <c r="EOT339" s="497"/>
      <c r="EOV339" s="309"/>
      <c r="EOW339" s="309"/>
      <c r="EOY339" s="497"/>
      <c r="EOZ339" s="540"/>
      <c r="EPA339" s="497"/>
      <c r="EPB339" s="497"/>
      <c r="EPD339" s="309"/>
      <c r="EPE339" s="309"/>
      <c r="EPG339" s="497"/>
      <c r="EPH339" s="540"/>
      <c r="EPI339" s="497"/>
      <c r="EPJ339" s="497"/>
      <c r="EPL339" s="309"/>
      <c r="EPM339" s="309"/>
      <c r="EPO339" s="497"/>
      <c r="EPP339" s="540"/>
      <c r="EPQ339" s="497"/>
      <c r="EPR339" s="497"/>
      <c r="EPT339" s="309"/>
      <c r="EPU339" s="309"/>
      <c r="EPW339" s="497"/>
      <c r="EPX339" s="540"/>
      <c r="EPY339" s="497"/>
      <c r="EPZ339" s="497"/>
      <c r="EQB339" s="309"/>
      <c r="EQC339" s="309"/>
      <c r="EQE339" s="497"/>
      <c r="EQF339" s="540"/>
      <c r="EQG339" s="497"/>
      <c r="EQH339" s="497"/>
      <c r="EQJ339" s="309"/>
      <c r="EQK339" s="309"/>
      <c r="EQM339" s="497"/>
      <c r="EQN339" s="540"/>
      <c r="EQO339" s="497"/>
      <c r="EQP339" s="497"/>
      <c r="EQR339" s="309"/>
      <c r="EQS339" s="309"/>
      <c r="EQU339" s="497"/>
      <c r="EQV339" s="540"/>
      <c r="EQW339" s="497"/>
      <c r="EQX339" s="497"/>
      <c r="EQZ339" s="309"/>
      <c r="ERA339" s="309"/>
      <c r="ERC339" s="497"/>
      <c r="ERD339" s="540"/>
      <c r="ERE339" s="497"/>
      <c r="ERF339" s="497"/>
      <c r="ERH339" s="309"/>
      <c r="ERI339" s="309"/>
      <c r="ERK339" s="497"/>
      <c r="ERL339" s="540"/>
      <c r="ERM339" s="497"/>
      <c r="ERN339" s="497"/>
      <c r="ERP339" s="309"/>
      <c r="ERQ339" s="309"/>
      <c r="ERS339" s="497"/>
      <c r="ERT339" s="540"/>
      <c r="ERU339" s="497"/>
      <c r="ERV339" s="497"/>
      <c r="ERX339" s="309"/>
      <c r="ERY339" s="309"/>
      <c r="ESA339" s="497"/>
      <c r="ESB339" s="540"/>
      <c r="ESC339" s="497"/>
      <c r="ESD339" s="497"/>
      <c r="ESF339" s="309"/>
      <c r="ESG339" s="309"/>
      <c r="ESI339" s="497"/>
      <c r="ESJ339" s="540"/>
      <c r="ESK339" s="497"/>
      <c r="ESL339" s="497"/>
      <c r="ESN339" s="309"/>
      <c r="ESO339" s="309"/>
      <c r="ESQ339" s="497"/>
      <c r="ESR339" s="540"/>
      <c r="ESS339" s="497"/>
      <c r="EST339" s="497"/>
      <c r="ESV339" s="309"/>
      <c r="ESW339" s="309"/>
      <c r="ESY339" s="497"/>
      <c r="ESZ339" s="540"/>
      <c r="ETA339" s="497"/>
      <c r="ETB339" s="497"/>
      <c r="ETD339" s="309"/>
      <c r="ETE339" s="309"/>
      <c r="ETG339" s="497"/>
      <c r="ETH339" s="540"/>
      <c r="ETI339" s="497"/>
      <c r="ETJ339" s="497"/>
      <c r="ETL339" s="309"/>
      <c r="ETM339" s="309"/>
      <c r="ETO339" s="497"/>
      <c r="ETP339" s="540"/>
      <c r="ETQ339" s="497"/>
      <c r="ETR339" s="497"/>
      <c r="ETT339" s="309"/>
      <c r="ETU339" s="309"/>
      <c r="ETW339" s="497"/>
      <c r="ETX339" s="540"/>
      <c r="ETY339" s="497"/>
      <c r="ETZ339" s="497"/>
      <c r="EUB339" s="309"/>
      <c r="EUC339" s="309"/>
      <c r="EUE339" s="497"/>
      <c r="EUF339" s="540"/>
      <c r="EUG339" s="497"/>
      <c r="EUH339" s="497"/>
      <c r="EUJ339" s="309"/>
      <c r="EUK339" s="309"/>
      <c r="EUM339" s="497"/>
      <c r="EUN339" s="540"/>
      <c r="EUO339" s="497"/>
      <c r="EUP339" s="497"/>
      <c r="EUR339" s="309"/>
      <c r="EUS339" s="309"/>
      <c r="EUU339" s="497"/>
      <c r="EUV339" s="540"/>
      <c r="EUW339" s="497"/>
      <c r="EUX339" s="497"/>
      <c r="EUZ339" s="309"/>
      <c r="EVA339" s="309"/>
      <c r="EVC339" s="497"/>
      <c r="EVD339" s="540"/>
      <c r="EVE339" s="497"/>
      <c r="EVF339" s="497"/>
      <c r="EVH339" s="309"/>
      <c r="EVI339" s="309"/>
      <c r="EVK339" s="497"/>
      <c r="EVL339" s="540"/>
      <c r="EVM339" s="497"/>
      <c r="EVN339" s="497"/>
      <c r="EVP339" s="309"/>
      <c r="EVQ339" s="309"/>
      <c r="EVS339" s="497"/>
      <c r="EVT339" s="540"/>
      <c r="EVU339" s="497"/>
      <c r="EVV339" s="497"/>
      <c r="EVX339" s="309"/>
      <c r="EVY339" s="309"/>
      <c r="EWA339" s="497"/>
      <c r="EWB339" s="540"/>
      <c r="EWC339" s="497"/>
      <c r="EWD339" s="497"/>
      <c r="EWF339" s="309"/>
      <c r="EWG339" s="309"/>
      <c r="EWI339" s="497"/>
      <c r="EWJ339" s="540"/>
      <c r="EWK339" s="497"/>
      <c r="EWL339" s="497"/>
      <c r="EWN339" s="309"/>
      <c r="EWO339" s="309"/>
      <c r="EWQ339" s="497"/>
      <c r="EWR339" s="540"/>
      <c r="EWS339" s="497"/>
      <c r="EWT339" s="497"/>
      <c r="EWV339" s="309"/>
      <c r="EWW339" s="309"/>
      <c r="EWY339" s="497"/>
      <c r="EWZ339" s="540"/>
      <c r="EXA339" s="497"/>
      <c r="EXB339" s="497"/>
      <c r="EXD339" s="309"/>
      <c r="EXE339" s="309"/>
      <c r="EXG339" s="497"/>
      <c r="EXH339" s="540"/>
      <c r="EXI339" s="497"/>
      <c r="EXJ339" s="497"/>
      <c r="EXL339" s="309"/>
      <c r="EXM339" s="309"/>
      <c r="EXO339" s="497"/>
      <c r="EXP339" s="540"/>
      <c r="EXQ339" s="497"/>
      <c r="EXR339" s="497"/>
      <c r="EXT339" s="309"/>
      <c r="EXU339" s="309"/>
      <c r="EXW339" s="497"/>
      <c r="EXX339" s="540"/>
      <c r="EXY339" s="497"/>
      <c r="EXZ339" s="497"/>
      <c r="EYB339" s="309"/>
      <c r="EYC339" s="309"/>
      <c r="EYE339" s="497"/>
      <c r="EYF339" s="540"/>
      <c r="EYG339" s="497"/>
      <c r="EYH339" s="497"/>
      <c r="EYJ339" s="309"/>
      <c r="EYK339" s="309"/>
      <c r="EYM339" s="497"/>
      <c r="EYN339" s="540"/>
      <c r="EYO339" s="497"/>
      <c r="EYP339" s="497"/>
      <c r="EYR339" s="309"/>
      <c r="EYS339" s="309"/>
      <c r="EYU339" s="497"/>
      <c r="EYV339" s="540"/>
      <c r="EYW339" s="497"/>
      <c r="EYX339" s="497"/>
      <c r="EYZ339" s="309"/>
      <c r="EZA339" s="309"/>
      <c r="EZC339" s="497"/>
      <c r="EZD339" s="540"/>
      <c r="EZE339" s="497"/>
      <c r="EZF339" s="497"/>
      <c r="EZH339" s="309"/>
      <c r="EZI339" s="309"/>
      <c r="EZK339" s="497"/>
      <c r="EZL339" s="540"/>
      <c r="EZM339" s="497"/>
      <c r="EZN339" s="497"/>
      <c r="EZP339" s="309"/>
      <c r="EZQ339" s="309"/>
      <c r="EZS339" s="497"/>
      <c r="EZT339" s="540"/>
      <c r="EZU339" s="497"/>
      <c r="EZV339" s="497"/>
      <c r="EZX339" s="309"/>
      <c r="EZY339" s="309"/>
      <c r="FAA339" s="497"/>
      <c r="FAB339" s="540"/>
      <c r="FAC339" s="497"/>
      <c r="FAD339" s="497"/>
      <c r="FAF339" s="309"/>
      <c r="FAG339" s="309"/>
      <c r="FAI339" s="497"/>
      <c r="FAJ339" s="540"/>
      <c r="FAK339" s="497"/>
      <c r="FAL339" s="497"/>
      <c r="FAN339" s="309"/>
      <c r="FAO339" s="309"/>
      <c r="FAQ339" s="497"/>
      <c r="FAR339" s="540"/>
      <c r="FAS339" s="497"/>
      <c r="FAT339" s="497"/>
      <c r="FAV339" s="309"/>
      <c r="FAW339" s="309"/>
      <c r="FAY339" s="497"/>
      <c r="FAZ339" s="540"/>
      <c r="FBA339" s="497"/>
      <c r="FBB339" s="497"/>
      <c r="FBD339" s="309"/>
      <c r="FBE339" s="309"/>
      <c r="FBG339" s="497"/>
      <c r="FBH339" s="540"/>
      <c r="FBI339" s="497"/>
      <c r="FBJ339" s="497"/>
      <c r="FBL339" s="309"/>
      <c r="FBM339" s="309"/>
      <c r="FBO339" s="497"/>
      <c r="FBP339" s="540"/>
      <c r="FBQ339" s="497"/>
      <c r="FBR339" s="497"/>
      <c r="FBT339" s="309"/>
      <c r="FBU339" s="309"/>
      <c r="FBW339" s="497"/>
      <c r="FBX339" s="540"/>
      <c r="FBY339" s="497"/>
      <c r="FBZ339" s="497"/>
      <c r="FCB339" s="309"/>
      <c r="FCC339" s="309"/>
      <c r="FCE339" s="497"/>
      <c r="FCF339" s="540"/>
      <c r="FCG339" s="497"/>
      <c r="FCH339" s="497"/>
      <c r="FCJ339" s="309"/>
      <c r="FCK339" s="309"/>
      <c r="FCM339" s="497"/>
      <c r="FCN339" s="540"/>
      <c r="FCO339" s="497"/>
      <c r="FCP339" s="497"/>
      <c r="FCR339" s="309"/>
      <c r="FCS339" s="309"/>
      <c r="FCU339" s="497"/>
      <c r="FCV339" s="540"/>
      <c r="FCW339" s="497"/>
      <c r="FCX339" s="497"/>
      <c r="FCZ339" s="309"/>
      <c r="FDA339" s="309"/>
      <c r="FDC339" s="497"/>
      <c r="FDD339" s="540"/>
      <c r="FDE339" s="497"/>
      <c r="FDF339" s="497"/>
      <c r="FDH339" s="309"/>
      <c r="FDI339" s="309"/>
      <c r="FDK339" s="497"/>
      <c r="FDL339" s="540"/>
      <c r="FDM339" s="497"/>
      <c r="FDN339" s="497"/>
      <c r="FDP339" s="309"/>
      <c r="FDQ339" s="309"/>
      <c r="FDS339" s="497"/>
      <c r="FDT339" s="540"/>
      <c r="FDU339" s="497"/>
      <c r="FDV339" s="497"/>
      <c r="FDX339" s="309"/>
      <c r="FDY339" s="309"/>
      <c r="FEA339" s="497"/>
      <c r="FEB339" s="540"/>
      <c r="FEC339" s="497"/>
      <c r="FED339" s="497"/>
      <c r="FEF339" s="309"/>
      <c r="FEG339" s="309"/>
      <c r="FEI339" s="497"/>
      <c r="FEJ339" s="540"/>
      <c r="FEK339" s="497"/>
      <c r="FEL339" s="497"/>
      <c r="FEN339" s="309"/>
      <c r="FEO339" s="309"/>
      <c r="FEQ339" s="497"/>
      <c r="FER339" s="540"/>
      <c r="FES339" s="497"/>
      <c r="FET339" s="497"/>
      <c r="FEV339" s="309"/>
      <c r="FEW339" s="309"/>
      <c r="FEY339" s="497"/>
      <c r="FEZ339" s="540"/>
      <c r="FFA339" s="497"/>
      <c r="FFB339" s="497"/>
      <c r="FFD339" s="309"/>
      <c r="FFE339" s="309"/>
      <c r="FFG339" s="497"/>
      <c r="FFH339" s="540"/>
      <c r="FFI339" s="497"/>
      <c r="FFJ339" s="497"/>
      <c r="FFL339" s="309"/>
      <c r="FFM339" s="309"/>
      <c r="FFO339" s="497"/>
      <c r="FFP339" s="540"/>
      <c r="FFQ339" s="497"/>
      <c r="FFR339" s="497"/>
      <c r="FFT339" s="309"/>
      <c r="FFU339" s="309"/>
      <c r="FFW339" s="497"/>
      <c r="FFX339" s="540"/>
      <c r="FFY339" s="497"/>
      <c r="FFZ339" s="497"/>
      <c r="FGB339" s="309"/>
      <c r="FGC339" s="309"/>
      <c r="FGE339" s="497"/>
      <c r="FGF339" s="540"/>
      <c r="FGG339" s="497"/>
      <c r="FGH339" s="497"/>
      <c r="FGJ339" s="309"/>
      <c r="FGK339" s="309"/>
      <c r="FGM339" s="497"/>
      <c r="FGN339" s="540"/>
      <c r="FGO339" s="497"/>
      <c r="FGP339" s="497"/>
      <c r="FGR339" s="309"/>
      <c r="FGS339" s="309"/>
      <c r="FGU339" s="497"/>
      <c r="FGV339" s="540"/>
      <c r="FGW339" s="497"/>
      <c r="FGX339" s="497"/>
      <c r="FGZ339" s="309"/>
      <c r="FHA339" s="309"/>
      <c r="FHC339" s="497"/>
      <c r="FHD339" s="540"/>
      <c r="FHE339" s="497"/>
      <c r="FHF339" s="497"/>
      <c r="FHH339" s="309"/>
      <c r="FHI339" s="309"/>
      <c r="FHK339" s="497"/>
      <c r="FHL339" s="540"/>
      <c r="FHM339" s="497"/>
      <c r="FHN339" s="497"/>
      <c r="FHP339" s="309"/>
      <c r="FHQ339" s="309"/>
      <c r="FHS339" s="497"/>
      <c r="FHT339" s="540"/>
      <c r="FHU339" s="497"/>
      <c r="FHV339" s="497"/>
      <c r="FHX339" s="309"/>
      <c r="FHY339" s="309"/>
      <c r="FIA339" s="497"/>
      <c r="FIB339" s="540"/>
      <c r="FIC339" s="497"/>
      <c r="FID339" s="497"/>
      <c r="FIF339" s="309"/>
      <c r="FIG339" s="309"/>
      <c r="FII339" s="497"/>
      <c r="FIJ339" s="540"/>
      <c r="FIK339" s="497"/>
      <c r="FIL339" s="497"/>
      <c r="FIN339" s="309"/>
      <c r="FIO339" s="309"/>
      <c r="FIQ339" s="497"/>
      <c r="FIR339" s="540"/>
      <c r="FIS339" s="497"/>
      <c r="FIT339" s="497"/>
      <c r="FIV339" s="309"/>
      <c r="FIW339" s="309"/>
      <c r="FIY339" s="497"/>
      <c r="FIZ339" s="540"/>
      <c r="FJA339" s="497"/>
      <c r="FJB339" s="497"/>
      <c r="FJD339" s="309"/>
      <c r="FJE339" s="309"/>
      <c r="FJG339" s="497"/>
      <c r="FJH339" s="540"/>
      <c r="FJI339" s="497"/>
      <c r="FJJ339" s="497"/>
      <c r="FJL339" s="309"/>
      <c r="FJM339" s="309"/>
      <c r="FJO339" s="497"/>
      <c r="FJP339" s="540"/>
      <c r="FJQ339" s="497"/>
      <c r="FJR339" s="497"/>
      <c r="FJT339" s="309"/>
      <c r="FJU339" s="309"/>
      <c r="FJW339" s="497"/>
      <c r="FJX339" s="540"/>
      <c r="FJY339" s="497"/>
      <c r="FJZ339" s="497"/>
      <c r="FKB339" s="309"/>
      <c r="FKC339" s="309"/>
      <c r="FKE339" s="497"/>
      <c r="FKF339" s="540"/>
      <c r="FKG339" s="497"/>
      <c r="FKH339" s="497"/>
      <c r="FKJ339" s="309"/>
      <c r="FKK339" s="309"/>
      <c r="FKM339" s="497"/>
      <c r="FKN339" s="540"/>
      <c r="FKO339" s="497"/>
      <c r="FKP339" s="497"/>
      <c r="FKR339" s="309"/>
      <c r="FKS339" s="309"/>
      <c r="FKU339" s="497"/>
      <c r="FKV339" s="540"/>
      <c r="FKW339" s="497"/>
      <c r="FKX339" s="497"/>
      <c r="FKZ339" s="309"/>
      <c r="FLA339" s="309"/>
      <c r="FLC339" s="497"/>
      <c r="FLD339" s="540"/>
      <c r="FLE339" s="497"/>
      <c r="FLF339" s="497"/>
      <c r="FLH339" s="309"/>
      <c r="FLI339" s="309"/>
      <c r="FLK339" s="497"/>
      <c r="FLL339" s="540"/>
      <c r="FLM339" s="497"/>
      <c r="FLN339" s="497"/>
      <c r="FLP339" s="309"/>
      <c r="FLQ339" s="309"/>
      <c r="FLS339" s="497"/>
      <c r="FLT339" s="540"/>
      <c r="FLU339" s="497"/>
      <c r="FLV339" s="497"/>
      <c r="FLX339" s="309"/>
      <c r="FLY339" s="309"/>
      <c r="FMA339" s="497"/>
      <c r="FMB339" s="540"/>
      <c r="FMC339" s="497"/>
      <c r="FMD339" s="497"/>
      <c r="FMF339" s="309"/>
      <c r="FMG339" s="309"/>
      <c r="FMI339" s="497"/>
      <c r="FMJ339" s="540"/>
      <c r="FMK339" s="497"/>
      <c r="FML339" s="497"/>
      <c r="FMN339" s="309"/>
      <c r="FMO339" s="309"/>
      <c r="FMQ339" s="497"/>
      <c r="FMR339" s="540"/>
      <c r="FMS339" s="497"/>
      <c r="FMT339" s="497"/>
      <c r="FMV339" s="309"/>
      <c r="FMW339" s="309"/>
      <c r="FMY339" s="497"/>
      <c r="FMZ339" s="540"/>
      <c r="FNA339" s="497"/>
      <c r="FNB339" s="497"/>
      <c r="FND339" s="309"/>
      <c r="FNE339" s="309"/>
      <c r="FNG339" s="497"/>
      <c r="FNH339" s="540"/>
      <c r="FNI339" s="497"/>
      <c r="FNJ339" s="497"/>
      <c r="FNL339" s="309"/>
      <c r="FNM339" s="309"/>
      <c r="FNO339" s="497"/>
      <c r="FNP339" s="540"/>
      <c r="FNQ339" s="497"/>
      <c r="FNR339" s="497"/>
      <c r="FNT339" s="309"/>
      <c r="FNU339" s="309"/>
      <c r="FNW339" s="497"/>
      <c r="FNX339" s="540"/>
      <c r="FNY339" s="497"/>
      <c r="FNZ339" s="497"/>
      <c r="FOB339" s="309"/>
      <c r="FOC339" s="309"/>
      <c r="FOE339" s="497"/>
      <c r="FOF339" s="540"/>
      <c r="FOG339" s="497"/>
      <c r="FOH339" s="497"/>
      <c r="FOJ339" s="309"/>
      <c r="FOK339" s="309"/>
      <c r="FOM339" s="497"/>
      <c r="FON339" s="540"/>
      <c r="FOO339" s="497"/>
      <c r="FOP339" s="497"/>
      <c r="FOR339" s="309"/>
      <c r="FOS339" s="309"/>
      <c r="FOU339" s="497"/>
      <c r="FOV339" s="540"/>
      <c r="FOW339" s="497"/>
      <c r="FOX339" s="497"/>
      <c r="FOZ339" s="309"/>
      <c r="FPA339" s="309"/>
      <c r="FPC339" s="497"/>
      <c r="FPD339" s="540"/>
      <c r="FPE339" s="497"/>
      <c r="FPF339" s="497"/>
      <c r="FPH339" s="309"/>
      <c r="FPI339" s="309"/>
      <c r="FPK339" s="497"/>
      <c r="FPL339" s="540"/>
      <c r="FPM339" s="497"/>
      <c r="FPN339" s="497"/>
      <c r="FPP339" s="309"/>
      <c r="FPQ339" s="309"/>
      <c r="FPS339" s="497"/>
      <c r="FPT339" s="540"/>
      <c r="FPU339" s="497"/>
      <c r="FPV339" s="497"/>
      <c r="FPX339" s="309"/>
      <c r="FPY339" s="309"/>
      <c r="FQA339" s="497"/>
      <c r="FQB339" s="540"/>
      <c r="FQC339" s="497"/>
      <c r="FQD339" s="497"/>
      <c r="FQF339" s="309"/>
      <c r="FQG339" s="309"/>
      <c r="FQI339" s="497"/>
      <c r="FQJ339" s="540"/>
      <c r="FQK339" s="497"/>
      <c r="FQL339" s="497"/>
      <c r="FQN339" s="309"/>
      <c r="FQO339" s="309"/>
      <c r="FQQ339" s="497"/>
      <c r="FQR339" s="540"/>
      <c r="FQS339" s="497"/>
      <c r="FQT339" s="497"/>
      <c r="FQV339" s="309"/>
      <c r="FQW339" s="309"/>
      <c r="FQY339" s="497"/>
      <c r="FQZ339" s="540"/>
      <c r="FRA339" s="497"/>
      <c r="FRB339" s="497"/>
      <c r="FRD339" s="309"/>
      <c r="FRE339" s="309"/>
      <c r="FRG339" s="497"/>
      <c r="FRH339" s="540"/>
      <c r="FRI339" s="497"/>
      <c r="FRJ339" s="497"/>
      <c r="FRL339" s="309"/>
      <c r="FRM339" s="309"/>
      <c r="FRO339" s="497"/>
      <c r="FRP339" s="540"/>
      <c r="FRQ339" s="497"/>
      <c r="FRR339" s="497"/>
      <c r="FRT339" s="309"/>
      <c r="FRU339" s="309"/>
      <c r="FRW339" s="497"/>
      <c r="FRX339" s="540"/>
      <c r="FRY339" s="497"/>
      <c r="FRZ339" s="497"/>
      <c r="FSB339" s="309"/>
      <c r="FSC339" s="309"/>
      <c r="FSE339" s="497"/>
      <c r="FSF339" s="540"/>
      <c r="FSG339" s="497"/>
      <c r="FSH339" s="497"/>
      <c r="FSJ339" s="309"/>
      <c r="FSK339" s="309"/>
      <c r="FSM339" s="497"/>
      <c r="FSN339" s="540"/>
      <c r="FSO339" s="497"/>
      <c r="FSP339" s="497"/>
      <c r="FSR339" s="309"/>
      <c r="FSS339" s="309"/>
      <c r="FSU339" s="497"/>
      <c r="FSV339" s="540"/>
      <c r="FSW339" s="497"/>
      <c r="FSX339" s="497"/>
      <c r="FSZ339" s="309"/>
      <c r="FTA339" s="309"/>
      <c r="FTC339" s="497"/>
      <c r="FTD339" s="540"/>
      <c r="FTE339" s="497"/>
      <c r="FTF339" s="497"/>
      <c r="FTH339" s="309"/>
      <c r="FTI339" s="309"/>
      <c r="FTK339" s="497"/>
      <c r="FTL339" s="540"/>
      <c r="FTM339" s="497"/>
      <c r="FTN339" s="497"/>
      <c r="FTP339" s="309"/>
      <c r="FTQ339" s="309"/>
      <c r="FTS339" s="497"/>
      <c r="FTT339" s="540"/>
      <c r="FTU339" s="497"/>
      <c r="FTV339" s="497"/>
      <c r="FTX339" s="309"/>
      <c r="FTY339" s="309"/>
      <c r="FUA339" s="497"/>
      <c r="FUB339" s="540"/>
      <c r="FUC339" s="497"/>
      <c r="FUD339" s="497"/>
      <c r="FUF339" s="309"/>
      <c r="FUG339" s="309"/>
      <c r="FUI339" s="497"/>
      <c r="FUJ339" s="540"/>
      <c r="FUK339" s="497"/>
      <c r="FUL339" s="497"/>
      <c r="FUN339" s="309"/>
      <c r="FUO339" s="309"/>
      <c r="FUQ339" s="497"/>
      <c r="FUR339" s="540"/>
      <c r="FUS339" s="497"/>
      <c r="FUT339" s="497"/>
      <c r="FUV339" s="309"/>
      <c r="FUW339" s="309"/>
      <c r="FUY339" s="497"/>
      <c r="FUZ339" s="540"/>
      <c r="FVA339" s="497"/>
      <c r="FVB339" s="497"/>
      <c r="FVD339" s="309"/>
      <c r="FVE339" s="309"/>
      <c r="FVG339" s="497"/>
      <c r="FVH339" s="540"/>
      <c r="FVI339" s="497"/>
      <c r="FVJ339" s="497"/>
      <c r="FVL339" s="309"/>
      <c r="FVM339" s="309"/>
      <c r="FVO339" s="497"/>
      <c r="FVP339" s="540"/>
      <c r="FVQ339" s="497"/>
      <c r="FVR339" s="497"/>
      <c r="FVT339" s="309"/>
      <c r="FVU339" s="309"/>
      <c r="FVW339" s="497"/>
      <c r="FVX339" s="540"/>
      <c r="FVY339" s="497"/>
      <c r="FVZ339" s="497"/>
      <c r="FWB339" s="309"/>
      <c r="FWC339" s="309"/>
      <c r="FWE339" s="497"/>
      <c r="FWF339" s="540"/>
      <c r="FWG339" s="497"/>
      <c r="FWH339" s="497"/>
      <c r="FWJ339" s="309"/>
      <c r="FWK339" s="309"/>
      <c r="FWM339" s="497"/>
      <c r="FWN339" s="540"/>
      <c r="FWO339" s="497"/>
      <c r="FWP339" s="497"/>
      <c r="FWR339" s="309"/>
      <c r="FWS339" s="309"/>
      <c r="FWU339" s="497"/>
      <c r="FWV339" s="540"/>
      <c r="FWW339" s="497"/>
      <c r="FWX339" s="497"/>
      <c r="FWZ339" s="309"/>
      <c r="FXA339" s="309"/>
      <c r="FXC339" s="497"/>
      <c r="FXD339" s="540"/>
      <c r="FXE339" s="497"/>
      <c r="FXF339" s="497"/>
      <c r="FXH339" s="309"/>
      <c r="FXI339" s="309"/>
      <c r="FXK339" s="497"/>
      <c r="FXL339" s="540"/>
      <c r="FXM339" s="497"/>
      <c r="FXN339" s="497"/>
      <c r="FXP339" s="309"/>
      <c r="FXQ339" s="309"/>
      <c r="FXS339" s="497"/>
      <c r="FXT339" s="540"/>
      <c r="FXU339" s="497"/>
      <c r="FXV339" s="497"/>
      <c r="FXX339" s="309"/>
      <c r="FXY339" s="309"/>
      <c r="FYA339" s="497"/>
      <c r="FYB339" s="540"/>
      <c r="FYC339" s="497"/>
      <c r="FYD339" s="497"/>
      <c r="FYF339" s="309"/>
      <c r="FYG339" s="309"/>
      <c r="FYI339" s="497"/>
      <c r="FYJ339" s="540"/>
      <c r="FYK339" s="497"/>
      <c r="FYL339" s="497"/>
      <c r="FYN339" s="309"/>
      <c r="FYO339" s="309"/>
      <c r="FYQ339" s="497"/>
      <c r="FYR339" s="540"/>
      <c r="FYS339" s="497"/>
      <c r="FYT339" s="497"/>
      <c r="FYV339" s="309"/>
      <c r="FYW339" s="309"/>
      <c r="FYY339" s="497"/>
      <c r="FYZ339" s="540"/>
      <c r="FZA339" s="497"/>
      <c r="FZB339" s="497"/>
      <c r="FZD339" s="309"/>
      <c r="FZE339" s="309"/>
      <c r="FZG339" s="497"/>
      <c r="FZH339" s="540"/>
      <c r="FZI339" s="497"/>
      <c r="FZJ339" s="497"/>
      <c r="FZL339" s="309"/>
      <c r="FZM339" s="309"/>
      <c r="FZO339" s="497"/>
      <c r="FZP339" s="540"/>
      <c r="FZQ339" s="497"/>
      <c r="FZR339" s="497"/>
      <c r="FZT339" s="309"/>
      <c r="FZU339" s="309"/>
      <c r="FZW339" s="497"/>
      <c r="FZX339" s="540"/>
      <c r="FZY339" s="497"/>
      <c r="FZZ339" s="497"/>
      <c r="GAB339" s="309"/>
      <c r="GAC339" s="309"/>
      <c r="GAE339" s="497"/>
      <c r="GAF339" s="540"/>
      <c r="GAG339" s="497"/>
      <c r="GAH339" s="497"/>
      <c r="GAJ339" s="309"/>
      <c r="GAK339" s="309"/>
      <c r="GAM339" s="497"/>
      <c r="GAN339" s="540"/>
      <c r="GAO339" s="497"/>
      <c r="GAP339" s="497"/>
      <c r="GAR339" s="309"/>
      <c r="GAS339" s="309"/>
      <c r="GAU339" s="497"/>
      <c r="GAV339" s="540"/>
      <c r="GAW339" s="497"/>
      <c r="GAX339" s="497"/>
      <c r="GAZ339" s="309"/>
      <c r="GBA339" s="309"/>
      <c r="GBC339" s="497"/>
      <c r="GBD339" s="540"/>
      <c r="GBE339" s="497"/>
      <c r="GBF339" s="497"/>
      <c r="GBH339" s="309"/>
      <c r="GBI339" s="309"/>
      <c r="GBK339" s="497"/>
      <c r="GBL339" s="540"/>
      <c r="GBM339" s="497"/>
      <c r="GBN339" s="497"/>
      <c r="GBP339" s="309"/>
      <c r="GBQ339" s="309"/>
      <c r="GBS339" s="497"/>
      <c r="GBT339" s="540"/>
      <c r="GBU339" s="497"/>
      <c r="GBV339" s="497"/>
      <c r="GBX339" s="309"/>
      <c r="GBY339" s="309"/>
      <c r="GCA339" s="497"/>
      <c r="GCB339" s="540"/>
      <c r="GCC339" s="497"/>
      <c r="GCD339" s="497"/>
      <c r="GCF339" s="309"/>
      <c r="GCG339" s="309"/>
      <c r="GCI339" s="497"/>
      <c r="GCJ339" s="540"/>
      <c r="GCK339" s="497"/>
      <c r="GCL339" s="497"/>
      <c r="GCN339" s="309"/>
      <c r="GCO339" s="309"/>
      <c r="GCQ339" s="497"/>
      <c r="GCR339" s="540"/>
      <c r="GCS339" s="497"/>
      <c r="GCT339" s="497"/>
      <c r="GCV339" s="309"/>
      <c r="GCW339" s="309"/>
      <c r="GCY339" s="497"/>
      <c r="GCZ339" s="540"/>
      <c r="GDA339" s="497"/>
      <c r="GDB339" s="497"/>
      <c r="GDD339" s="309"/>
      <c r="GDE339" s="309"/>
      <c r="GDG339" s="497"/>
      <c r="GDH339" s="540"/>
      <c r="GDI339" s="497"/>
      <c r="GDJ339" s="497"/>
      <c r="GDL339" s="309"/>
      <c r="GDM339" s="309"/>
      <c r="GDO339" s="497"/>
      <c r="GDP339" s="540"/>
      <c r="GDQ339" s="497"/>
      <c r="GDR339" s="497"/>
      <c r="GDT339" s="309"/>
      <c r="GDU339" s="309"/>
      <c r="GDW339" s="497"/>
      <c r="GDX339" s="540"/>
      <c r="GDY339" s="497"/>
      <c r="GDZ339" s="497"/>
      <c r="GEB339" s="309"/>
      <c r="GEC339" s="309"/>
      <c r="GEE339" s="497"/>
      <c r="GEF339" s="540"/>
      <c r="GEG339" s="497"/>
      <c r="GEH339" s="497"/>
      <c r="GEJ339" s="309"/>
      <c r="GEK339" s="309"/>
      <c r="GEM339" s="497"/>
      <c r="GEN339" s="540"/>
      <c r="GEO339" s="497"/>
      <c r="GEP339" s="497"/>
      <c r="GER339" s="309"/>
      <c r="GES339" s="309"/>
      <c r="GEU339" s="497"/>
      <c r="GEV339" s="540"/>
      <c r="GEW339" s="497"/>
      <c r="GEX339" s="497"/>
      <c r="GEZ339" s="309"/>
      <c r="GFA339" s="309"/>
      <c r="GFC339" s="497"/>
      <c r="GFD339" s="540"/>
      <c r="GFE339" s="497"/>
      <c r="GFF339" s="497"/>
      <c r="GFH339" s="309"/>
      <c r="GFI339" s="309"/>
      <c r="GFK339" s="497"/>
      <c r="GFL339" s="540"/>
      <c r="GFM339" s="497"/>
      <c r="GFN339" s="497"/>
      <c r="GFP339" s="309"/>
      <c r="GFQ339" s="309"/>
      <c r="GFS339" s="497"/>
      <c r="GFT339" s="540"/>
      <c r="GFU339" s="497"/>
      <c r="GFV339" s="497"/>
      <c r="GFX339" s="309"/>
      <c r="GFY339" s="309"/>
      <c r="GGA339" s="497"/>
      <c r="GGB339" s="540"/>
      <c r="GGC339" s="497"/>
      <c r="GGD339" s="497"/>
      <c r="GGF339" s="309"/>
      <c r="GGG339" s="309"/>
      <c r="GGI339" s="497"/>
      <c r="GGJ339" s="540"/>
      <c r="GGK339" s="497"/>
      <c r="GGL339" s="497"/>
      <c r="GGN339" s="309"/>
      <c r="GGO339" s="309"/>
      <c r="GGQ339" s="497"/>
      <c r="GGR339" s="540"/>
      <c r="GGS339" s="497"/>
      <c r="GGT339" s="497"/>
      <c r="GGV339" s="309"/>
      <c r="GGW339" s="309"/>
      <c r="GGY339" s="497"/>
      <c r="GGZ339" s="540"/>
      <c r="GHA339" s="497"/>
      <c r="GHB339" s="497"/>
      <c r="GHD339" s="309"/>
      <c r="GHE339" s="309"/>
      <c r="GHG339" s="497"/>
      <c r="GHH339" s="540"/>
      <c r="GHI339" s="497"/>
      <c r="GHJ339" s="497"/>
      <c r="GHL339" s="309"/>
      <c r="GHM339" s="309"/>
      <c r="GHO339" s="497"/>
      <c r="GHP339" s="540"/>
      <c r="GHQ339" s="497"/>
      <c r="GHR339" s="497"/>
      <c r="GHT339" s="309"/>
      <c r="GHU339" s="309"/>
      <c r="GHW339" s="497"/>
      <c r="GHX339" s="540"/>
      <c r="GHY339" s="497"/>
      <c r="GHZ339" s="497"/>
      <c r="GIB339" s="309"/>
      <c r="GIC339" s="309"/>
      <c r="GIE339" s="497"/>
      <c r="GIF339" s="540"/>
      <c r="GIG339" s="497"/>
      <c r="GIH339" s="497"/>
      <c r="GIJ339" s="309"/>
      <c r="GIK339" s="309"/>
      <c r="GIM339" s="497"/>
      <c r="GIN339" s="540"/>
      <c r="GIO339" s="497"/>
      <c r="GIP339" s="497"/>
      <c r="GIR339" s="309"/>
      <c r="GIS339" s="309"/>
      <c r="GIU339" s="497"/>
      <c r="GIV339" s="540"/>
      <c r="GIW339" s="497"/>
      <c r="GIX339" s="497"/>
      <c r="GIZ339" s="309"/>
      <c r="GJA339" s="309"/>
      <c r="GJC339" s="497"/>
      <c r="GJD339" s="540"/>
      <c r="GJE339" s="497"/>
      <c r="GJF339" s="497"/>
      <c r="GJH339" s="309"/>
      <c r="GJI339" s="309"/>
      <c r="GJK339" s="497"/>
      <c r="GJL339" s="540"/>
      <c r="GJM339" s="497"/>
      <c r="GJN339" s="497"/>
      <c r="GJP339" s="309"/>
      <c r="GJQ339" s="309"/>
      <c r="GJS339" s="497"/>
      <c r="GJT339" s="540"/>
      <c r="GJU339" s="497"/>
      <c r="GJV339" s="497"/>
      <c r="GJX339" s="309"/>
      <c r="GJY339" s="309"/>
      <c r="GKA339" s="497"/>
      <c r="GKB339" s="540"/>
      <c r="GKC339" s="497"/>
      <c r="GKD339" s="497"/>
      <c r="GKF339" s="309"/>
      <c r="GKG339" s="309"/>
      <c r="GKI339" s="497"/>
      <c r="GKJ339" s="540"/>
      <c r="GKK339" s="497"/>
      <c r="GKL339" s="497"/>
      <c r="GKN339" s="309"/>
      <c r="GKO339" s="309"/>
      <c r="GKQ339" s="497"/>
      <c r="GKR339" s="540"/>
      <c r="GKS339" s="497"/>
      <c r="GKT339" s="497"/>
      <c r="GKV339" s="309"/>
      <c r="GKW339" s="309"/>
      <c r="GKY339" s="497"/>
      <c r="GKZ339" s="540"/>
      <c r="GLA339" s="497"/>
      <c r="GLB339" s="497"/>
      <c r="GLD339" s="309"/>
      <c r="GLE339" s="309"/>
      <c r="GLG339" s="497"/>
      <c r="GLH339" s="540"/>
      <c r="GLI339" s="497"/>
      <c r="GLJ339" s="497"/>
      <c r="GLL339" s="309"/>
      <c r="GLM339" s="309"/>
      <c r="GLO339" s="497"/>
      <c r="GLP339" s="540"/>
      <c r="GLQ339" s="497"/>
      <c r="GLR339" s="497"/>
      <c r="GLT339" s="309"/>
      <c r="GLU339" s="309"/>
      <c r="GLW339" s="497"/>
      <c r="GLX339" s="540"/>
      <c r="GLY339" s="497"/>
      <c r="GLZ339" s="497"/>
      <c r="GMB339" s="309"/>
      <c r="GMC339" s="309"/>
      <c r="GME339" s="497"/>
      <c r="GMF339" s="540"/>
      <c r="GMG339" s="497"/>
      <c r="GMH339" s="497"/>
      <c r="GMJ339" s="309"/>
      <c r="GMK339" s="309"/>
      <c r="GMM339" s="497"/>
      <c r="GMN339" s="540"/>
      <c r="GMO339" s="497"/>
      <c r="GMP339" s="497"/>
      <c r="GMR339" s="309"/>
      <c r="GMS339" s="309"/>
      <c r="GMU339" s="497"/>
      <c r="GMV339" s="540"/>
      <c r="GMW339" s="497"/>
      <c r="GMX339" s="497"/>
      <c r="GMZ339" s="309"/>
      <c r="GNA339" s="309"/>
      <c r="GNC339" s="497"/>
      <c r="GND339" s="540"/>
      <c r="GNE339" s="497"/>
      <c r="GNF339" s="497"/>
      <c r="GNH339" s="309"/>
      <c r="GNI339" s="309"/>
      <c r="GNK339" s="497"/>
      <c r="GNL339" s="540"/>
      <c r="GNM339" s="497"/>
      <c r="GNN339" s="497"/>
      <c r="GNP339" s="309"/>
      <c r="GNQ339" s="309"/>
      <c r="GNS339" s="497"/>
      <c r="GNT339" s="540"/>
      <c r="GNU339" s="497"/>
      <c r="GNV339" s="497"/>
      <c r="GNX339" s="309"/>
      <c r="GNY339" s="309"/>
      <c r="GOA339" s="497"/>
      <c r="GOB339" s="540"/>
      <c r="GOC339" s="497"/>
      <c r="GOD339" s="497"/>
      <c r="GOF339" s="309"/>
      <c r="GOG339" s="309"/>
      <c r="GOI339" s="497"/>
      <c r="GOJ339" s="540"/>
      <c r="GOK339" s="497"/>
      <c r="GOL339" s="497"/>
      <c r="GON339" s="309"/>
      <c r="GOO339" s="309"/>
      <c r="GOQ339" s="497"/>
      <c r="GOR339" s="540"/>
      <c r="GOS339" s="497"/>
      <c r="GOT339" s="497"/>
      <c r="GOV339" s="309"/>
      <c r="GOW339" s="309"/>
      <c r="GOY339" s="497"/>
      <c r="GOZ339" s="540"/>
      <c r="GPA339" s="497"/>
      <c r="GPB339" s="497"/>
      <c r="GPD339" s="309"/>
      <c r="GPE339" s="309"/>
      <c r="GPG339" s="497"/>
      <c r="GPH339" s="540"/>
      <c r="GPI339" s="497"/>
      <c r="GPJ339" s="497"/>
      <c r="GPL339" s="309"/>
      <c r="GPM339" s="309"/>
      <c r="GPO339" s="497"/>
      <c r="GPP339" s="540"/>
      <c r="GPQ339" s="497"/>
      <c r="GPR339" s="497"/>
      <c r="GPT339" s="309"/>
      <c r="GPU339" s="309"/>
      <c r="GPW339" s="497"/>
      <c r="GPX339" s="540"/>
      <c r="GPY339" s="497"/>
      <c r="GPZ339" s="497"/>
      <c r="GQB339" s="309"/>
      <c r="GQC339" s="309"/>
      <c r="GQE339" s="497"/>
      <c r="GQF339" s="540"/>
      <c r="GQG339" s="497"/>
      <c r="GQH339" s="497"/>
      <c r="GQJ339" s="309"/>
      <c r="GQK339" s="309"/>
      <c r="GQM339" s="497"/>
      <c r="GQN339" s="540"/>
      <c r="GQO339" s="497"/>
      <c r="GQP339" s="497"/>
      <c r="GQR339" s="309"/>
      <c r="GQS339" s="309"/>
      <c r="GQU339" s="497"/>
      <c r="GQV339" s="540"/>
      <c r="GQW339" s="497"/>
      <c r="GQX339" s="497"/>
      <c r="GQZ339" s="309"/>
      <c r="GRA339" s="309"/>
      <c r="GRC339" s="497"/>
      <c r="GRD339" s="540"/>
      <c r="GRE339" s="497"/>
      <c r="GRF339" s="497"/>
      <c r="GRH339" s="309"/>
      <c r="GRI339" s="309"/>
      <c r="GRK339" s="497"/>
      <c r="GRL339" s="540"/>
      <c r="GRM339" s="497"/>
      <c r="GRN339" s="497"/>
      <c r="GRP339" s="309"/>
      <c r="GRQ339" s="309"/>
      <c r="GRS339" s="497"/>
      <c r="GRT339" s="540"/>
      <c r="GRU339" s="497"/>
      <c r="GRV339" s="497"/>
      <c r="GRX339" s="309"/>
      <c r="GRY339" s="309"/>
      <c r="GSA339" s="497"/>
      <c r="GSB339" s="540"/>
      <c r="GSC339" s="497"/>
      <c r="GSD339" s="497"/>
      <c r="GSF339" s="309"/>
      <c r="GSG339" s="309"/>
      <c r="GSI339" s="497"/>
      <c r="GSJ339" s="540"/>
      <c r="GSK339" s="497"/>
      <c r="GSL339" s="497"/>
      <c r="GSN339" s="309"/>
      <c r="GSO339" s="309"/>
      <c r="GSQ339" s="497"/>
      <c r="GSR339" s="540"/>
      <c r="GSS339" s="497"/>
      <c r="GST339" s="497"/>
      <c r="GSV339" s="309"/>
      <c r="GSW339" s="309"/>
      <c r="GSY339" s="497"/>
      <c r="GSZ339" s="540"/>
      <c r="GTA339" s="497"/>
      <c r="GTB339" s="497"/>
      <c r="GTD339" s="309"/>
      <c r="GTE339" s="309"/>
      <c r="GTG339" s="497"/>
      <c r="GTH339" s="540"/>
      <c r="GTI339" s="497"/>
      <c r="GTJ339" s="497"/>
      <c r="GTL339" s="309"/>
      <c r="GTM339" s="309"/>
      <c r="GTO339" s="497"/>
      <c r="GTP339" s="540"/>
      <c r="GTQ339" s="497"/>
      <c r="GTR339" s="497"/>
      <c r="GTT339" s="309"/>
      <c r="GTU339" s="309"/>
      <c r="GTW339" s="497"/>
      <c r="GTX339" s="540"/>
      <c r="GTY339" s="497"/>
      <c r="GTZ339" s="497"/>
      <c r="GUB339" s="309"/>
      <c r="GUC339" s="309"/>
      <c r="GUE339" s="497"/>
      <c r="GUF339" s="540"/>
      <c r="GUG339" s="497"/>
      <c r="GUH339" s="497"/>
      <c r="GUJ339" s="309"/>
      <c r="GUK339" s="309"/>
      <c r="GUM339" s="497"/>
      <c r="GUN339" s="540"/>
      <c r="GUO339" s="497"/>
      <c r="GUP339" s="497"/>
      <c r="GUR339" s="309"/>
      <c r="GUS339" s="309"/>
      <c r="GUU339" s="497"/>
      <c r="GUV339" s="540"/>
      <c r="GUW339" s="497"/>
      <c r="GUX339" s="497"/>
      <c r="GUZ339" s="309"/>
      <c r="GVA339" s="309"/>
      <c r="GVC339" s="497"/>
      <c r="GVD339" s="540"/>
      <c r="GVE339" s="497"/>
      <c r="GVF339" s="497"/>
      <c r="GVH339" s="309"/>
      <c r="GVI339" s="309"/>
      <c r="GVK339" s="497"/>
      <c r="GVL339" s="540"/>
      <c r="GVM339" s="497"/>
      <c r="GVN339" s="497"/>
      <c r="GVP339" s="309"/>
      <c r="GVQ339" s="309"/>
      <c r="GVS339" s="497"/>
      <c r="GVT339" s="540"/>
      <c r="GVU339" s="497"/>
      <c r="GVV339" s="497"/>
      <c r="GVX339" s="309"/>
      <c r="GVY339" s="309"/>
      <c r="GWA339" s="497"/>
      <c r="GWB339" s="540"/>
      <c r="GWC339" s="497"/>
      <c r="GWD339" s="497"/>
      <c r="GWF339" s="309"/>
      <c r="GWG339" s="309"/>
      <c r="GWI339" s="497"/>
      <c r="GWJ339" s="540"/>
      <c r="GWK339" s="497"/>
      <c r="GWL339" s="497"/>
      <c r="GWN339" s="309"/>
      <c r="GWO339" s="309"/>
      <c r="GWQ339" s="497"/>
      <c r="GWR339" s="540"/>
      <c r="GWS339" s="497"/>
      <c r="GWT339" s="497"/>
      <c r="GWV339" s="309"/>
      <c r="GWW339" s="309"/>
      <c r="GWY339" s="497"/>
      <c r="GWZ339" s="540"/>
      <c r="GXA339" s="497"/>
      <c r="GXB339" s="497"/>
      <c r="GXD339" s="309"/>
      <c r="GXE339" s="309"/>
      <c r="GXG339" s="497"/>
      <c r="GXH339" s="540"/>
      <c r="GXI339" s="497"/>
      <c r="GXJ339" s="497"/>
      <c r="GXL339" s="309"/>
      <c r="GXM339" s="309"/>
      <c r="GXO339" s="497"/>
      <c r="GXP339" s="540"/>
      <c r="GXQ339" s="497"/>
      <c r="GXR339" s="497"/>
      <c r="GXT339" s="309"/>
      <c r="GXU339" s="309"/>
      <c r="GXW339" s="497"/>
      <c r="GXX339" s="540"/>
      <c r="GXY339" s="497"/>
      <c r="GXZ339" s="497"/>
      <c r="GYB339" s="309"/>
      <c r="GYC339" s="309"/>
      <c r="GYE339" s="497"/>
      <c r="GYF339" s="540"/>
      <c r="GYG339" s="497"/>
      <c r="GYH339" s="497"/>
      <c r="GYJ339" s="309"/>
      <c r="GYK339" s="309"/>
      <c r="GYM339" s="497"/>
      <c r="GYN339" s="540"/>
      <c r="GYO339" s="497"/>
      <c r="GYP339" s="497"/>
      <c r="GYR339" s="309"/>
      <c r="GYS339" s="309"/>
      <c r="GYU339" s="497"/>
      <c r="GYV339" s="540"/>
      <c r="GYW339" s="497"/>
      <c r="GYX339" s="497"/>
      <c r="GYZ339" s="309"/>
      <c r="GZA339" s="309"/>
      <c r="GZC339" s="497"/>
      <c r="GZD339" s="540"/>
      <c r="GZE339" s="497"/>
      <c r="GZF339" s="497"/>
      <c r="GZH339" s="309"/>
      <c r="GZI339" s="309"/>
      <c r="GZK339" s="497"/>
      <c r="GZL339" s="540"/>
      <c r="GZM339" s="497"/>
      <c r="GZN339" s="497"/>
      <c r="GZP339" s="309"/>
      <c r="GZQ339" s="309"/>
      <c r="GZS339" s="497"/>
      <c r="GZT339" s="540"/>
      <c r="GZU339" s="497"/>
      <c r="GZV339" s="497"/>
      <c r="GZX339" s="309"/>
      <c r="GZY339" s="309"/>
      <c r="HAA339" s="497"/>
      <c r="HAB339" s="540"/>
      <c r="HAC339" s="497"/>
      <c r="HAD339" s="497"/>
      <c r="HAF339" s="309"/>
      <c r="HAG339" s="309"/>
      <c r="HAI339" s="497"/>
      <c r="HAJ339" s="540"/>
      <c r="HAK339" s="497"/>
      <c r="HAL339" s="497"/>
      <c r="HAN339" s="309"/>
      <c r="HAO339" s="309"/>
      <c r="HAQ339" s="497"/>
      <c r="HAR339" s="540"/>
      <c r="HAS339" s="497"/>
      <c r="HAT339" s="497"/>
      <c r="HAV339" s="309"/>
      <c r="HAW339" s="309"/>
      <c r="HAY339" s="497"/>
      <c r="HAZ339" s="540"/>
      <c r="HBA339" s="497"/>
      <c r="HBB339" s="497"/>
      <c r="HBD339" s="309"/>
      <c r="HBE339" s="309"/>
      <c r="HBG339" s="497"/>
      <c r="HBH339" s="540"/>
      <c r="HBI339" s="497"/>
      <c r="HBJ339" s="497"/>
      <c r="HBL339" s="309"/>
      <c r="HBM339" s="309"/>
      <c r="HBO339" s="497"/>
      <c r="HBP339" s="540"/>
      <c r="HBQ339" s="497"/>
      <c r="HBR339" s="497"/>
      <c r="HBT339" s="309"/>
      <c r="HBU339" s="309"/>
      <c r="HBW339" s="497"/>
      <c r="HBX339" s="540"/>
      <c r="HBY339" s="497"/>
      <c r="HBZ339" s="497"/>
      <c r="HCB339" s="309"/>
      <c r="HCC339" s="309"/>
      <c r="HCE339" s="497"/>
      <c r="HCF339" s="540"/>
      <c r="HCG339" s="497"/>
      <c r="HCH339" s="497"/>
      <c r="HCJ339" s="309"/>
      <c r="HCK339" s="309"/>
      <c r="HCM339" s="497"/>
      <c r="HCN339" s="540"/>
      <c r="HCO339" s="497"/>
      <c r="HCP339" s="497"/>
      <c r="HCR339" s="309"/>
      <c r="HCS339" s="309"/>
      <c r="HCU339" s="497"/>
      <c r="HCV339" s="540"/>
      <c r="HCW339" s="497"/>
      <c r="HCX339" s="497"/>
      <c r="HCZ339" s="309"/>
      <c r="HDA339" s="309"/>
      <c r="HDC339" s="497"/>
      <c r="HDD339" s="540"/>
      <c r="HDE339" s="497"/>
      <c r="HDF339" s="497"/>
      <c r="HDH339" s="309"/>
      <c r="HDI339" s="309"/>
      <c r="HDK339" s="497"/>
      <c r="HDL339" s="540"/>
      <c r="HDM339" s="497"/>
      <c r="HDN339" s="497"/>
      <c r="HDP339" s="309"/>
      <c r="HDQ339" s="309"/>
      <c r="HDS339" s="497"/>
      <c r="HDT339" s="540"/>
      <c r="HDU339" s="497"/>
      <c r="HDV339" s="497"/>
      <c r="HDX339" s="309"/>
      <c r="HDY339" s="309"/>
      <c r="HEA339" s="497"/>
      <c r="HEB339" s="540"/>
      <c r="HEC339" s="497"/>
      <c r="HED339" s="497"/>
      <c r="HEF339" s="309"/>
      <c r="HEG339" s="309"/>
      <c r="HEI339" s="497"/>
      <c r="HEJ339" s="540"/>
      <c r="HEK339" s="497"/>
      <c r="HEL339" s="497"/>
      <c r="HEN339" s="309"/>
      <c r="HEO339" s="309"/>
      <c r="HEQ339" s="497"/>
      <c r="HER339" s="540"/>
      <c r="HES339" s="497"/>
      <c r="HET339" s="497"/>
      <c r="HEV339" s="309"/>
      <c r="HEW339" s="309"/>
      <c r="HEY339" s="497"/>
      <c r="HEZ339" s="540"/>
      <c r="HFA339" s="497"/>
      <c r="HFB339" s="497"/>
      <c r="HFD339" s="309"/>
      <c r="HFE339" s="309"/>
      <c r="HFG339" s="497"/>
      <c r="HFH339" s="540"/>
      <c r="HFI339" s="497"/>
      <c r="HFJ339" s="497"/>
      <c r="HFL339" s="309"/>
      <c r="HFM339" s="309"/>
      <c r="HFO339" s="497"/>
      <c r="HFP339" s="540"/>
      <c r="HFQ339" s="497"/>
      <c r="HFR339" s="497"/>
      <c r="HFT339" s="309"/>
      <c r="HFU339" s="309"/>
      <c r="HFW339" s="497"/>
      <c r="HFX339" s="540"/>
      <c r="HFY339" s="497"/>
      <c r="HFZ339" s="497"/>
      <c r="HGB339" s="309"/>
      <c r="HGC339" s="309"/>
      <c r="HGE339" s="497"/>
      <c r="HGF339" s="540"/>
      <c r="HGG339" s="497"/>
      <c r="HGH339" s="497"/>
      <c r="HGJ339" s="309"/>
      <c r="HGK339" s="309"/>
      <c r="HGM339" s="497"/>
      <c r="HGN339" s="540"/>
      <c r="HGO339" s="497"/>
      <c r="HGP339" s="497"/>
      <c r="HGR339" s="309"/>
      <c r="HGS339" s="309"/>
      <c r="HGU339" s="497"/>
      <c r="HGV339" s="540"/>
      <c r="HGW339" s="497"/>
      <c r="HGX339" s="497"/>
      <c r="HGZ339" s="309"/>
      <c r="HHA339" s="309"/>
      <c r="HHC339" s="497"/>
      <c r="HHD339" s="540"/>
      <c r="HHE339" s="497"/>
      <c r="HHF339" s="497"/>
      <c r="HHH339" s="309"/>
      <c r="HHI339" s="309"/>
      <c r="HHK339" s="497"/>
      <c r="HHL339" s="540"/>
      <c r="HHM339" s="497"/>
      <c r="HHN339" s="497"/>
      <c r="HHP339" s="309"/>
      <c r="HHQ339" s="309"/>
      <c r="HHS339" s="497"/>
      <c r="HHT339" s="540"/>
      <c r="HHU339" s="497"/>
      <c r="HHV339" s="497"/>
      <c r="HHX339" s="309"/>
      <c r="HHY339" s="309"/>
      <c r="HIA339" s="497"/>
      <c r="HIB339" s="540"/>
      <c r="HIC339" s="497"/>
      <c r="HID339" s="497"/>
      <c r="HIF339" s="309"/>
      <c r="HIG339" s="309"/>
      <c r="HII339" s="497"/>
      <c r="HIJ339" s="540"/>
      <c r="HIK339" s="497"/>
      <c r="HIL339" s="497"/>
      <c r="HIN339" s="309"/>
      <c r="HIO339" s="309"/>
      <c r="HIQ339" s="497"/>
      <c r="HIR339" s="540"/>
      <c r="HIS339" s="497"/>
      <c r="HIT339" s="497"/>
      <c r="HIV339" s="309"/>
      <c r="HIW339" s="309"/>
      <c r="HIY339" s="497"/>
      <c r="HIZ339" s="540"/>
      <c r="HJA339" s="497"/>
      <c r="HJB339" s="497"/>
      <c r="HJD339" s="309"/>
      <c r="HJE339" s="309"/>
      <c r="HJG339" s="497"/>
      <c r="HJH339" s="540"/>
      <c r="HJI339" s="497"/>
      <c r="HJJ339" s="497"/>
      <c r="HJL339" s="309"/>
      <c r="HJM339" s="309"/>
      <c r="HJO339" s="497"/>
      <c r="HJP339" s="540"/>
      <c r="HJQ339" s="497"/>
      <c r="HJR339" s="497"/>
      <c r="HJT339" s="309"/>
      <c r="HJU339" s="309"/>
      <c r="HJW339" s="497"/>
      <c r="HJX339" s="540"/>
      <c r="HJY339" s="497"/>
      <c r="HJZ339" s="497"/>
      <c r="HKB339" s="309"/>
      <c r="HKC339" s="309"/>
      <c r="HKE339" s="497"/>
      <c r="HKF339" s="540"/>
      <c r="HKG339" s="497"/>
      <c r="HKH339" s="497"/>
      <c r="HKJ339" s="309"/>
      <c r="HKK339" s="309"/>
      <c r="HKM339" s="497"/>
      <c r="HKN339" s="540"/>
      <c r="HKO339" s="497"/>
      <c r="HKP339" s="497"/>
      <c r="HKR339" s="309"/>
      <c r="HKS339" s="309"/>
      <c r="HKU339" s="497"/>
      <c r="HKV339" s="540"/>
      <c r="HKW339" s="497"/>
      <c r="HKX339" s="497"/>
      <c r="HKZ339" s="309"/>
      <c r="HLA339" s="309"/>
      <c r="HLC339" s="497"/>
      <c r="HLD339" s="540"/>
      <c r="HLE339" s="497"/>
      <c r="HLF339" s="497"/>
      <c r="HLH339" s="309"/>
      <c r="HLI339" s="309"/>
      <c r="HLK339" s="497"/>
      <c r="HLL339" s="540"/>
      <c r="HLM339" s="497"/>
      <c r="HLN339" s="497"/>
      <c r="HLP339" s="309"/>
      <c r="HLQ339" s="309"/>
      <c r="HLS339" s="497"/>
      <c r="HLT339" s="540"/>
      <c r="HLU339" s="497"/>
      <c r="HLV339" s="497"/>
      <c r="HLX339" s="309"/>
      <c r="HLY339" s="309"/>
      <c r="HMA339" s="497"/>
      <c r="HMB339" s="540"/>
      <c r="HMC339" s="497"/>
      <c r="HMD339" s="497"/>
      <c r="HMF339" s="309"/>
      <c r="HMG339" s="309"/>
      <c r="HMI339" s="497"/>
      <c r="HMJ339" s="540"/>
      <c r="HMK339" s="497"/>
      <c r="HML339" s="497"/>
      <c r="HMN339" s="309"/>
      <c r="HMO339" s="309"/>
      <c r="HMQ339" s="497"/>
      <c r="HMR339" s="540"/>
      <c r="HMS339" s="497"/>
      <c r="HMT339" s="497"/>
      <c r="HMV339" s="309"/>
      <c r="HMW339" s="309"/>
      <c r="HMY339" s="497"/>
      <c r="HMZ339" s="540"/>
      <c r="HNA339" s="497"/>
      <c r="HNB339" s="497"/>
      <c r="HND339" s="309"/>
      <c r="HNE339" s="309"/>
      <c r="HNG339" s="497"/>
      <c r="HNH339" s="540"/>
      <c r="HNI339" s="497"/>
      <c r="HNJ339" s="497"/>
      <c r="HNL339" s="309"/>
      <c r="HNM339" s="309"/>
      <c r="HNO339" s="497"/>
      <c r="HNP339" s="540"/>
      <c r="HNQ339" s="497"/>
      <c r="HNR339" s="497"/>
      <c r="HNT339" s="309"/>
      <c r="HNU339" s="309"/>
      <c r="HNW339" s="497"/>
      <c r="HNX339" s="540"/>
      <c r="HNY339" s="497"/>
      <c r="HNZ339" s="497"/>
      <c r="HOB339" s="309"/>
      <c r="HOC339" s="309"/>
      <c r="HOE339" s="497"/>
      <c r="HOF339" s="540"/>
      <c r="HOG339" s="497"/>
      <c r="HOH339" s="497"/>
      <c r="HOJ339" s="309"/>
      <c r="HOK339" s="309"/>
      <c r="HOM339" s="497"/>
      <c r="HON339" s="540"/>
      <c r="HOO339" s="497"/>
      <c r="HOP339" s="497"/>
      <c r="HOR339" s="309"/>
      <c r="HOS339" s="309"/>
      <c r="HOU339" s="497"/>
      <c r="HOV339" s="540"/>
      <c r="HOW339" s="497"/>
      <c r="HOX339" s="497"/>
      <c r="HOZ339" s="309"/>
      <c r="HPA339" s="309"/>
      <c r="HPC339" s="497"/>
      <c r="HPD339" s="540"/>
      <c r="HPE339" s="497"/>
      <c r="HPF339" s="497"/>
      <c r="HPH339" s="309"/>
      <c r="HPI339" s="309"/>
      <c r="HPK339" s="497"/>
      <c r="HPL339" s="540"/>
      <c r="HPM339" s="497"/>
      <c r="HPN339" s="497"/>
      <c r="HPP339" s="309"/>
      <c r="HPQ339" s="309"/>
      <c r="HPS339" s="497"/>
      <c r="HPT339" s="540"/>
      <c r="HPU339" s="497"/>
      <c r="HPV339" s="497"/>
      <c r="HPX339" s="309"/>
      <c r="HPY339" s="309"/>
      <c r="HQA339" s="497"/>
      <c r="HQB339" s="540"/>
      <c r="HQC339" s="497"/>
      <c r="HQD339" s="497"/>
      <c r="HQF339" s="309"/>
      <c r="HQG339" s="309"/>
      <c r="HQI339" s="497"/>
      <c r="HQJ339" s="540"/>
      <c r="HQK339" s="497"/>
      <c r="HQL339" s="497"/>
      <c r="HQN339" s="309"/>
      <c r="HQO339" s="309"/>
      <c r="HQQ339" s="497"/>
      <c r="HQR339" s="540"/>
      <c r="HQS339" s="497"/>
      <c r="HQT339" s="497"/>
      <c r="HQV339" s="309"/>
      <c r="HQW339" s="309"/>
      <c r="HQY339" s="497"/>
      <c r="HQZ339" s="540"/>
      <c r="HRA339" s="497"/>
      <c r="HRB339" s="497"/>
      <c r="HRD339" s="309"/>
      <c r="HRE339" s="309"/>
      <c r="HRG339" s="497"/>
      <c r="HRH339" s="540"/>
      <c r="HRI339" s="497"/>
      <c r="HRJ339" s="497"/>
      <c r="HRL339" s="309"/>
      <c r="HRM339" s="309"/>
      <c r="HRO339" s="497"/>
      <c r="HRP339" s="540"/>
      <c r="HRQ339" s="497"/>
      <c r="HRR339" s="497"/>
      <c r="HRT339" s="309"/>
      <c r="HRU339" s="309"/>
      <c r="HRW339" s="497"/>
      <c r="HRX339" s="540"/>
      <c r="HRY339" s="497"/>
      <c r="HRZ339" s="497"/>
      <c r="HSB339" s="309"/>
      <c r="HSC339" s="309"/>
      <c r="HSE339" s="497"/>
      <c r="HSF339" s="540"/>
      <c r="HSG339" s="497"/>
      <c r="HSH339" s="497"/>
      <c r="HSJ339" s="309"/>
      <c r="HSK339" s="309"/>
      <c r="HSM339" s="497"/>
      <c r="HSN339" s="540"/>
      <c r="HSO339" s="497"/>
      <c r="HSP339" s="497"/>
      <c r="HSR339" s="309"/>
      <c r="HSS339" s="309"/>
      <c r="HSU339" s="497"/>
      <c r="HSV339" s="540"/>
      <c r="HSW339" s="497"/>
      <c r="HSX339" s="497"/>
      <c r="HSZ339" s="309"/>
      <c r="HTA339" s="309"/>
      <c r="HTC339" s="497"/>
      <c r="HTD339" s="540"/>
      <c r="HTE339" s="497"/>
      <c r="HTF339" s="497"/>
      <c r="HTH339" s="309"/>
      <c r="HTI339" s="309"/>
      <c r="HTK339" s="497"/>
      <c r="HTL339" s="540"/>
      <c r="HTM339" s="497"/>
      <c r="HTN339" s="497"/>
      <c r="HTP339" s="309"/>
      <c r="HTQ339" s="309"/>
      <c r="HTS339" s="497"/>
      <c r="HTT339" s="540"/>
      <c r="HTU339" s="497"/>
      <c r="HTV339" s="497"/>
      <c r="HTX339" s="309"/>
      <c r="HTY339" s="309"/>
      <c r="HUA339" s="497"/>
      <c r="HUB339" s="540"/>
      <c r="HUC339" s="497"/>
      <c r="HUD339" s="497"/>
      <c r="HUF339" s="309"/>
      <c r="HUG339" s="309"/>
      <c r="HUI339" s="497"/>
      <c r="HUJ339" s="540"/>
      <c r="HUK339" s="497"/>
      <c r="HUL339" s="497"/>
      <c r="HUN339" s="309"/>
      <c r="HUO339" s="309"/>
      <c r="HUQ339" s="497"/>
      <c r="HUR339" s="540"/>
      <c r="HUS339" s="497"/>
      <c r="HUT339" s="497"/>
      <c r="HUV339" s="309"/>
      <c r="HUW339" s="309"/>
      <c r="HUY339" s="497"/>
      <c r="HUZ339" s="540"/>
      <c r="HVA339" s="497"/>
      <c r="HVB339" s="497"/>
      <c r="HVD339" s="309"/>
      <c r="HVE339" s="309"/>
      <c r="HVG339" s="497"/>
      <c r="HVH339" s="540"/>
      <c r="HVI339" s="497"/>
      <c r="HVJ339" s="497"/>
      <c r="HVL339" s="309"/>
      <c r="HVM339" s="309"/>
      <c r="HVO339" s="497"/>
      <c r="HVP339" s="540"/>
      <c r="HVQ339" s="497"/>
      <c r="HVR339" s="497"/>
      <c r="HVT339" s="309"/>
      <c r="HVU339" s="309"/>
      <c r="HVW339" s="497"/>
      <c r="HVX339" s="540"/>
      <c r="HVY339" s="497"/>
      <c r="HVZ339" s="497"/>
      <c r="HWB339" s="309"/>
      <c r="HWC339" s="309"/>
      <c r="HWE339" s="497"/>
      <c r="HWF339" s="540"/>
      <c r="HWG339" s="497"/>
      <c r="HWH339" s="497"/>
      <c r="HWJ339" s="309"/>
      <c r="HWK339" s="309"/>
      <c r="HWM339" s="497"/>
      <c r="HWN339" s="540"/>
      <c r="HWO339" s="497"/>
      <c r="HWP339" s="497"/>
      <c r="HWR339" s="309"/>
      <c r="HWS339" s="309"/>
      <c r="HWU339" s="497"/>
      <c r="HWV339" s="540"/>
      <c r="HWW339" s="497"/>
      <c r="HWX339" s="497"/>
      <c r="HWZ339" s="309"/>
      <c r="HXA339" s="309"/>
      <c r="HXC339" s="497"/>
      <c r="HXD339" s="540"/>
      <c r="HXE339" s="497"/>
      <c r="HXF339" s="497"/>
      <c r="HXH339" s="309"/>
      <c r="HXI339" s="309"/>
      <c r="HXK339" s="497"/>
      <c r="HXL339" s="540"/>
      <c r="HXM339" s="497"/>
      <c r="HXN339" s="497"/>
      <c r="HXP339" s="309"/>
      <c r="HXQ339" s="309"/>
      <c r="HXS339" s="497"/>
      <c r="HXT339" s="540"/>
      <c r="HXU339" s="497"/>
      <c r="HXV339" s="497"/>
      <c r="HXX339" s="309"/>
      <c r="HXY339" s="309"/>
      <c r="HYA339" s="497"/>
      <c r="HYB339" s="540"/>
      <c r="HYC339" s="497"/>
      <c r="HYD339" s="497"/>
      <c r="HYF339" s="309"/>
      <c r="HYG339" s="309"/>
      <c r="HYI339" s="497"/>
      <c r="HYJ339" s="540"/>
      <c r="HYK339" s="497"/>
      <c r="HYL339" s="497"/>
      <c r="HYN339" s="309"/>
      <c r="HYO339" s="309"/>
      <c r="HYQ339" s="497"/>
      <c r="HYR339" s="540"/>
      <c r="HYS339" s="497"/>
      <c r="HYT339" s="497"/>
      <c r="HYV339" s="309"/>
      <c r="HYW339" s="309"/>
      <c r="HYY339" s="497"/>
      <c r="HYZ339" s="540"/>
      <c r="HZA339" s="497"/>
      <c r="HZB339" s="497"/>
      <c r="HZD339" s="309"/>
      <c r="HZE339" s="309"/>
      <c r="HZG339" s="497"/>
      <c r="HZH339" s="540"/>
      <c r="HZI339" s="497"/>
      <c r="HZJ339" s="497"/>
      <c r="HZL339" s="309"/>
      <c r="HZM339" s="309"/>
      <c r="HZO339" s="497"/>
      <c r="HZP339" s="540"/>
      <c r="HZQ339" s="497"/>
      <c r="HZR339" s="497"/>
      <c r="HZT339" s="309"/>
      <c r="HZU339" s="309"/>
      <c r="HZW339" s="497"/>
      <c r="HZX339" s="540"/>
      <c r="HZY339" s="497"/>
      <c r="HZZ339" s="497"/>
      <c r="IAB339" s="309"/>
      <c r="IAC339" s="309"/>
      <c r="IAE339" s="497"/>
      <c r="IAF339" s="540"/>
      <c r="IAG339" s="497"/>
      <c r="IAH339" s="497"/>
      <c r="IAJ339" s="309"/>
      <c r="IAK339" s="309"/>
      <c r="IAM339" s="497"/>
      <c r="IAN339" s="540"/>
      <c r="IAO339" s="497"/>
      <c r="IAP339" s="497"/>
      <c r="IAR339" s="309"/>
      <c r="IAS339" s="309"/>
      <c r="IAU339" s="497"/>
      <c r="IAV339" s="540"/>
      <c r="IAW339" s="497"/>
      <c r="IAX339" s="497"/>
      <c r="IAZ339" s="309"/>
      <c r="IBA339" s="309"/>
      <c r="IBC339" s="497"/>
      <c r="IBD339" s="540"/>
      <c r="IBE339" s="497"/>
      <c r="IBF339" s="497"/>
      <c r="IBH339" s="309"/>
      <c r="IBI339" s="309"/>
      <c r="IBK339" s="497"/>
      <c r="IBL339" s="540"/>
      <c r="IBM339" s="497"/>
      <c r="IBN339" s="497"/>
      <c r="IBP339" s="309"/>
      <c r="IBQ339" s="309"/>
      <c r="IBS339" s="497"/>
      <c r="IBT339" s="540"/>
      <c r="IBU339" s="497"/>
      <c r="IBV339" s="497"/>
      <c r="IBX339" s="309"/>
      <c r="IBY339" s="309"/>
      <c r="ICA339" s="497"/>
      <c r="ICB339" s="540"/>
      <c r="ICC339" s="497"/>
      <c r="ICD339" s="497"/>
      <c r="ICF339" s="309"/>
      <c r="ICG339" s="309"/>
      <c r="ICI339" s="497"/>
      <c r="ICJ339" s="540"/>
      <c r="ICK339" s="497"/>
      <c r="ICL339" s="497"/>
      <c r="ICN339" s="309"/>
      <c r="ICO339" s="309"/>
      <c r="ICQ339" s="497"/>
      <c r="ICR339" s="540"/>
      <c r="ICS339" s="497"/>
      <c r="ICT339" s="497"/>
      <c r="ICV339" s="309"/>
      <c r="ICW339" s="309"/>
      <c r="ICY339" s="497"/>
      <c r="ICZ339" s="540"/>
      <c r="IDA339" s="497"/>
      <c r="IDB339" s="497"/>
      <c r="IDD339" s="309"/>
      <c r="IDE339" s="309"/>
      <c r="IDG339" s="497"/>
      <c r="IDH339" s="540"/>
      <c r="IDI339" s="497"/>
      <c r="IDJ339" s="497"/>
      <c r="IDL339" s="309"/>
      <c r="IDM339" s="309"/>
      <c r="IDO339" s="497"/>
      <c r="IDP339" s="540"/>
      <c r="IDQ339" s="497"/>
      <c r="IDR339" s="497"/>
      <c r="IDT339" s="309"/>
      <c r="IDU339" s="309"/>
      <c r="IDW339" s="497"/>
      <c r="IDX339" s="540"/>
      <c r="IDY339" s="497"/>
      <c r="IDZ339" s="497"/>
      <c r="IEB339" s="309"/>
      <c r="IEC339" s="309"/>
      <c r="IEE339" s="497"/>
      <c r="IEF339" s="540"/>
      <c r="IEG339" s="497"/>
      <c r="IEH339" s="497"/>
      <c r="IEJ339" s="309"/>
      <c r="IEK339" s="309"/>
      <c r="IEM339" s="497"/>
      <c r="IEN339" s="540"/>
      <c r="IEO339" s="497"/>
      <c r="IEP339" s="497"/>
      <c r="IER339" s="309"/>
      <c r="IES339" s="309"/>
      <c r="IEU339" s="497"/>
      <c r="IEV339" s="540"/>
      <c r="IEW339" s="497"/>
      <c r="IEX339" s="497"/>
      <c r="IEZ339" s="309"/>
      <c r="IFA339" s="309"/>
      <c r="IFC339" s="497"/>
      <c r="IFD339" s="540"/>
      <c r="IFE339" s="497"/>
      <c r="IFF339" s="497"/>
      <c r="IFH339" s="309"/>
      <c r="IFI339" s="309"/>
      <c r="IFK339" s="497"/>
      <c r="IFL339" s="540"/>
      <c r="IFM339" s="497"/>
      <c r="IFN339" s="497"/>
      <c r="IFP339" s="309"/>
      <c r="IFQ339" s="309"/>
      <c r="IFS339" s="497"/>
      <c r="IFT339" s="540"/>
      <c r="IFU339" s="497"/>
      <c r="IFV339" s="497"/>
      <c r="IFX339" s="309"/>
      <c r="IFY339" s="309"/>
      <c r="IGA339" s="497"/>
      <c r="IGB339" s="540"/>
      <c r="IGC339" s="497"/>
      <c r="IGD339" s="497"/>
      <c r="IGF339" s="309"/>
      <c r="IGG339" s="309"/>
      <c r="IGI339" s="497"/>
      <c r="IGJ339" s="540"/>
      <c r="IGK339" s="497"/>
      <c r="IGL339" s="497"/>
      <c r="IGN339" s="309"/>
      <c r="IGO339" s="309"/>
      <c r="IGQ339" s="497"/>
      <c r="IGR339" s="540"/>
      <c r="IGS339" s="497"/>
      <c r="IGT339" s="497"/>
      <c r="IGV339" s="309"/>
      <c r="IGW339" s="309"/>
      <c r="IGY339" s="497"/>
      <c r="IGZ339" s="540"/>
      <c r="IHA339" s="497"/>
      <c r="IHB339" s="497"/>
      <c r="IHD339" s="309"/>
      <c r="IHE339" s="309"/>
      <c r="IHG339" s="497"/>
      <c r="IHH339" s="540"/>
      <c r="IHI339" s="497"/>
      <c r="IHJ339" s="497"/>
      <c r="IHL339" s="309"/>
      <c r="IHM339" s="309"/>
      <c r="IHO339" s="497"/>
      <c r="IHP339" s="540"/>
      <c r="IHQ339" s="497"/>
      <c r="IHR339" s="497"/>
      <c r="IHT339" s="309"/>
      <c r="IHU339" s="309"/>
      <c r="IHW339" s="497"/>
      <c r="IHX339" s="540"/>
      <c r="IHY339" s="497"/>
      <c r="IHZ339" s="497"/>
      <c r="IIB339" s="309"/>
      <c r="IIC339" s="309"/>
      <c r="IIE339" s="497"/>
      <c r="IIF339" s="540"/>
      <c r="IIG339" s="497"/>
      <c r="IIH339" s="497"/>
      <c r="IIJ339" s="309"/>
      <c r="IIK339" s="309"/>
      <c r="IIM339" s="497"/>
      <c r="IIN339" s="540"/>
      <c r="IIO339" s="497"/>
      <c r="IIP339" s="497"/>
      <c r="IIR339" s="309"/>
      <c r="IIS339" s="309"/>
      <c r="IIU339" s="497"/>
      <c r="IIV339" s="540"/>
      <c r="IIW339" s="497"/>
      <c r="IIX339" s="497"/>
      <c r="IIZ339" s="309"/>
      <c r="IJA339" s="309"/>
      <c r="IJC339" s="497"/>
      <c r="IJD339" s="540"/>
      <c r="IJE339" s="497"/>
      <c r="IJF339" s="497"/>
      <c r="IJH339" s="309"/>
      <c r="IJI339" s="309"/>
      <c r="IJK339" s="497"/>
      <c r="IJL339" s="540"/>
      <c r="IJM339" s="497"/>
      <c r="IJN339" s="497"/>
      <c r="IJP339" s="309"/>
      <c r="IJQ339" s="309"/>
      <c r="IJS339" s="497"/>
      <c r="IJT339" s="540"/>
      <c r="IJU339" s="497"/>
      <c r="IJV339" s="497"/>
      <c r="IJX339" s="309"/>
      <c r="IJY339" s="309"/>
      <c r="IKA339" s="497"/>
      <c r="IKB339" s="540"/>
      <c r="IKC339" s="497"/>
      <c r="IKD339" s="497"/>
      <c r="IKF339" s="309"/>
      <c r="IKG339" s="309"/>
      <c r="IKI339" s="497"/>
      <c r="IKJ339" s="540"/>
      <c r="IKK339" s="497"/>
      <c r="IKL339" s="497"/>
      <c r="IKN339" s="309"/>
      <c r="IKO339" s="309"/>
      <c r="IKQ339" s="497"/>
      <c r="IKR339" s="540"/>
      <c r="IKS339" s="497"/>
      <c r="IKT339" s="497"/>
      <c r="IKV339" s="309"/>
      <c r="IKW339" s="309"/>
      <c r="IKY339" s="497"/>
      <c r="IKZ339" s="540"/>
      <c r="ILA339" s="497"/>
      <c r="ILB339" s="497"/>
      <c r="ILD339" s="309"/>
      <c r="ILE339" s="309"/>
      <c r="ILG339" s="497"/>
      <c r="ILH339" s="540"/>
      <c r="ILI339" s="497"/>
      <c r="ILJ339" s="497"/>
      <c r="ILL339" s="309"/>
      <c r="ILM339" s="309"/>
      <c r="ILO339" s="497"/>
      <c r="ILP339" s="540"/>
      <c r="ILQ339" s="497"/>
      <c r="ILR339" s="497"/>
      <c r="ILT339" s="309"/>
      <c r="ILU339" s="309"/>
      <c r="ILW339" s="497"/>
      <c r="ILX339" s="540"/>
      <c r="ILY339" s="497"/>
      <c r="ILZ339" s="497"/>
      <c r="IMB339" s="309"/>
      <c r="IMC339" s="309"/>
      <c r="IME339" s="497"/>
      <c r="IMF339" s="540"/>
      <c r="IMG339" s="497"/>
      <c r="IMH339" s="497"/>
      <c r="IMJ339" s="309"/>
      <c r="IMK339" s="309"/>
      <c r="IMM339" s="497"/>
      <c r="IMN339" s="540"/>
      <c r="IMO339" s="497"/>
      <c r="IMP339" s="497"/>
      <c r="IMR339" s="309"/>
      <c r="IMS339" s="309"/>
      <c r="IMU339" s="497"/>
      <c r="IMV339" s="540"/>
      <c r="IMW339" s="497"/>
      <c r="IMX339" s="497"/>
      <c r="IMZ339" s="309"/>
      <c r="INA339" s="309"/>
      <c r="INC339" s="497"/>
      <c r="IND339" s="540"/>
      <c r="INE339" s="497"/>
      <c r="INF339" s="497"/>
      <c r="INH339" s="309"/>
      <c r="INI339" s="309"/>
      <c r="INK339" s="497"/>
      <c r="INL339" s="540"/>
      <c r="INM339" s="497"/>
      <c r="INN339" s="497"/>
      <c r="INP339" s="309"/>
      <c r="INQ339" s="309"/>
      <c r="INS339" s="497"/>
      <c r="INT339" s="540"/>
      <c r="INU339" s="497"/>
      <c r="INV339" s="497"/>
      <c r="INX339" s="309"/>
      <c r="INY339" s="309"/>
      <c r="IOA339" s="497"/>
      <c r="IOB339" s="540"/>
      <c r="IOC339" s="497"/>
      <c r="IOD339" s="497"/>
      <c r="IOF339" s="309"/>
      <c r="IOG339" s="309"/>
      <c r="IOI339" s="497"/>
      <c r="IOJ339" s="540"/>
      <c r="IOK339" s="497"/>
      <c r="IOL339" s="497"/>
      <c r="ION339" s="309"/>
      <c r="IOO339" s="309"/>
      <c r="IOQ339" s="497"/>
      <c r="IOR339" s="540"/>
      <c r="IOS339" s="497"/>
      <c r="IOT339" s="497"/>
      <c r="IOV339" s="309"/>
      <c r="IOW339" s="309"/>
      <c r="IOY339" s="497"/>
      <c r="IOZ339" s="540"/>
      <c r="IPA339" s="497"/>
      <c r="IPB339" s="497"/>
      <c r="IPD339" s="309"/>
      <c r="IPE339" s="309"/>
      <c r="IPG339" s="497"/>
      <c r="IPH339" s="540"/>
      <c r="IPI339" s="497"/>
      <c r="IPJ339" s="497"/>
      <c r="IPL339" s="309"/>
      <c r="IPM339" s="309"/>
      <c r="IPO339" s="497"/>
      <c r="IPP339" s="540"/>
      <c r="IPQ339" s="497"/>
      <c r="IPR339" s="497"/>
      <c r="IPT339" s="309"/>
      <c r="IPU339" s="309"/>
      <c r="IPW339" s="497"/>
      <c r="IPX339" s="540"/>
      <c r="IPY339" s="497"/>
      <c r="IPZ339" s="497"/>
      <c r="IQB339" s="309"/>
      <c r="IQC339" s="309"/>
      <c r="IQE339" s="497"/>
      <c r="IQF339" s="540"/>
      <c r="IQG339" s="497"/>
      <c r="IQH339" s="497"/>
      <c r="IQJ339" s="309"/>
      <c r="IQK339" s="309"/>
      <c r="IQM339" s="497"/>
      <c r="IQN339" s="540"/>
      <c r="IQO339" s="497"/>
      <c r="IQP339" s="497"/>
      <c r="IQR339" s="309"/>
      <c r="IQS339" s="309"/>
      <c r="IQU339" s="497"/>
      <c r="IQV339" s="540"/>
      <c r="IQW339" s="497"/>
      <c r="IQX339" s="497"/>
      <c r="IQZ339" s="309"/>
      <c r="IRA339" s="309"/>
      <c r="IRC339" s="497"/>
      <c r="IRD339" s="540"/>
      <c r="IRE339" s="497"/>
      <c r="IRF339" s="497"/>
      <c r="IRH339" s="309"/>
      <c r="IRI339" s="309"/>
      <c r="IRK339" s="497"/>
      <c r="IRL339" s="540"/>
      <c r="IRM339" s="497"/>
      <c r="IRN339" s="497"/>
      <c r="IRP339" s="309"/>
      <c r="IRQ339" s="309"/>
      <c r="IRS339" s="497"/>
      <c r="IRT339" s="540"/>
      <c r="IRU339" s="497"/>
      <c r="IRV339" s="497"/>
      <c r="IRX339" s="309"/>
      <c r="IRY339" s="309"/>
      <c r="ISA339" s="497"/>
      <c r="ISB339" s="540"/>
      <c r="ISC339" s="497"/>
      <c r="ISD339" s="497"/>
      <c r="ISF339" s="309"/>
      <c r="ISG339" s="309"/>
      <c r="ISI339" s="497"/>
      <c r="ISJ339" s="540"/>
      <c r="ISK339" s="497"/>
      <c r="ISL339" s="497"/>
      <c r="ISN339" s="309"/>
      <c r="ISO339" s="309"/>
      <c r="ISQ339" s="497"/>
      <c r="ISR339" s="540"/>
      <c r="ISS339" s="497"/>
      <c r="IST339" s="497"/>
      <c r="ISV339" s="309"/>
      <c r="ISW339" s="309"/>
      <c r="ISY339" s="497"/>
      <c r="ISZ339" s="540"/>
      <c r="ITA339" s="497"/>
      <c r="ITB339" s="497"/>
      <c r="ITD339" s="309"/>
      <c r="ITE339" s="309"/>
      <c r="ITG339" s="497"/>
      <c r="ITH339" s="540"/>
      <c r="ITI339" s="497"/>
      <c r="ITJ339" s="497"/>
      <c r="ITL339" s="309"/>
      <c r="ITM339" s="309"/>
      <c r="ITO339" s="497"/>
      <c r="ITP339" s="540"/>
      <c r="ITQ339" s="497"/>
      <c r="ITR339" s="497"/>
      <c r="ITT339" s="309"/>
      <c r="ITU339" s="309"/>
      <c r="ITW339" s="497"/>
      <c r="ITX339" s="540"/>
      <c r="ITY339" s="497"/>
      <c r="ITZ339" s="497"/>
      <c r="IUB339" s="309"/>
      <c r="IUC339" s="309"/>
      <c r="IUE339" s="497"/>
      <c r="IUF339" s="540"/>
      <c r="IUG339" s="497"/>
      <c r="IUH339" s="497"/>
      <c r="IUJ339" s="309"/>
      <c r="IUK339" s="309"/>
      <c r="IUM339" s="497"/>
      <c r="IUN339" s="540"/>
      <c r="IUO339" s="497"/>
      <c r="IUP339" s="497"/>
      <c r="IUR339" s="309"/>
      <c r="IUS339" s="309"/>
      <c r="IUU339" s="497"/>
      <c r="IUV339" s="540"/>
      <c r="IUW339" s="497"/>
      <c r="IUX339" s="497"/>
      <c r="IUZ339" s="309"/>
      <c r="IVA339" s="309"/>
      <c r="IVC339" s="497"/>
      <c r="IVD339" s="540"/>
      <c r="IVE339" s="497"/>
      <c r="IVF339" s="497"/>
      <c r="IVH339" s="309"/>
      <c r="IVI339" s="309"/>
      <c r="IVK339" s="497"/>
      <c r="IVL339" s="540"/>
      <c r="IVM339" s="497"/>
      <c r="IVN339" s="497"/>
      <c r="IVP339" s="309"/>
      <c r="IVQ339" s="309"/>
      <c r="IVS339" s="497"/>
      <c r="IVT339" s="540"/>
      <c r="IVU339" s="497"/>
      <c r="IVV339" s="497"/>
      <c r="IVX339" s="309"/>
      <c r="IVY339" s="309"/>
      <c r="IWA339" s="497"/>
      <c r="IWB339" s="540"/>
      <c r="IWC339" s="497"/>
      <c r="IWD339" s="497"/>
      <c r="IWF339" s="309"/>
      <c r="IWG339" s="309"/>
      <c r="IWI339" s="497"/>
      <c r="IWJ339" s="540"/>
      <c r="IWK339" s="497"/>
      <c r="IWL339" s="497"/>
      <c r="IWN339" s="309"/>
      <c r="IWO339" s="309"/>
      <c r="IWQ339" s="497"/>
      <c r="IWR339" s="540"/>
      <c r="IWS339" s="497"/>
      <c r="IWT339" s="497"/>
      <c r="IWV339" s="309"/>
      <c r="IWW339" s="309"/>
      <c r="IWY339" s="497"/>
      <c r="IWZ339" s="540"/>
      <c r="IXA339" s="497"/>
      <c r="IXB339" s="497"/>
      <c r="IXD339" s="309"/>
      <c r="IXE339" s="309"/>
      <c r="IXG339" s="497"/>
      <c r="IXH339" s="540"/>
      <c r="IXI339" s="497"/>
      <c r="IXJ339" s="497"/>
      <c r="IXL339" s="309"/>
      <c r="IXM339" s="309"/>
      <c r="IXO339" s="497"/>
      <c r="IXP339" s="540"/>
      <c r="IXQ339" s="497"/>
      <c r="IXR339" s="497"/>
      <c r="IXT339" s="309"/>
      <c r="IXU339" s="309"/>
      <c r="IXW339" s="497"/>
      <c r="IXX339" s="540"/>
      <c r="IXY339" s="497"/>
      <c r="IXZ339" s="497"/>
      <c r="IYB339" s="309"/>
      <c r="IYC339" s="309"/>
      <c r="IYE339" s="497"/>
      <c r="IYF339" s="540"/>
      <c r="IYG339" s="497"/>
      <c r="IYH339" s="497"/>
      <c r="IYJ339" s="309"/>
      <c r="IYK339" s="309"/>
      <c r="IYM339" s="497"/>
      <c r="IYN339" s="540"/>
      <c r="IYO339" s="497"/>
      <c r="IYP339" s="497"/>
      <c r="IYR339" s="309"/>
      <c r="IYS339" s="309"/>
      <c r="IYU339" s="497"/>
      <c r="IYV339" s="540"/>
      <c r="IYW339" s="497"/>
      <c r="IYX339" s="497"/>
      <c r="IYZ339" s="309"/>
      <c r="IZA339" s="309"/>
      <c r="IZC339" s="497"/>
      <c r="IZD339" s="540"/>
      <c r="IZE339" s="497"/>
      <c r="IZF339" s="497"/>
      <c r="IZH339" s="309"/>
      <c r="IZI339" s="309"/>
      <c r="IZK339" s="497"/>
      <c r="IZL339" s="540"/>
      <c r="IZM339" s="497"/>
      <c r="IZN339" s="497"/>
      <c r="IZP339" s="309"/>
      <c r="IZQ339" s="309"/>
      <c r="IZS339" s="497"/>
      <c r="IZT339" s="540"/>
      <c r="IZU339" s="497"/>
      <c r="IZV339" s="497"/>
      <c r="IZX339" s="309"/>
      <c r="IZY339" s="309"/>
      <c r="JAA339" s="497"/>
      <c r="JAB339" s="540"/>
      <c r="JAC339" s="497"/>
      <c r="JAD339" s="497"/>
      <c r="JAF339" s="309"/>
      <c r="JAG339" s="309"/>
      <c r="JAI339" s="497"/>
      <c r="JAJ339" s="540"/>
      <c r="JAK339" s="497"/>
      <c r="JAL339" s="497"/>
      <c r="JAN339" s="309"/>
      <c r="JAO339" s="309"/>
      <c r="JAQ339" s="497"/>
      <c r="JAR339" s="540"/>
      <c r="JAS339" s="497"/>
      <c r="JAT339" s="497"/>
      <c r="JAV339" s="309"/>
      <c r="JAW339" s="309"/>
      <c r="JAY339" s="497"/>
      <c r="JAZ339" s="540"/>
      <c r="JBA339" s="497"/>
      <c r="JBB339" s="497"/>
      <c r="JBD339" s="309"/>
      <c r="JBE339" s="309"/>
      <c r="JBG339" s="497"/>
      <c r="JBH339" s="540"/>
      <c r="JBI339" s="497"/>
      <c r="JBJ339" s="497"/>
      <c r="JBL339" s="309"/>
      <c r="JBM339" s="309"/>
      <c r="JBO339" s="497"/>
      <c r="JBP339" s="540"/>
      <c r="JBQ339" s="497"/>
      <c r="JBR339" s="497"/>
      <c r="JBT339" s="309"/>
      <c r="JBU339" s="309"/>
      <c r="JBW339" s="497"/>
      <c r="JBX339" s="540"/>
      <c r="JBY339" s="497"/>
      <c r="JBZ339" s="497"/>
      <c r="JCB339" s="309"/>
      <c r="JCC339" s="309"/>
      <c r="JCE339" s="497"/>
      <c r="JCF339" s="540"/>
      <c r="JCG339" s="497"/>
      <c r="JCH339" s="497"/>
      <c r="JCJ339" s="309"/>
      <c r="JCK339" s="309"/>
      <c r="JCM339" s="497"/>
      <c r="JCN339" s="540"/>
      <c r="JCO339" s="497"/>
      <c r="JCP339" s="497"/>
      <c r="JCR339" s="309"/>
      <c r="JCS339" s="309"/>
      <c r="JCU339" s="497"/>
      <c r="JCV339" s="540"/>
      <c r="JCW339" s="497"/>
      <c r="JCX339" s="497"/>
      <c r="JCZ339" s="309"/>
      <c r="JDA339" s="309"/>
      <c r="JDC339" s="497"/>
      <c r="JDD339" s="540"/>
      <c r="JDE339" s="497"/>
      <c r="JDF339" s="497"/>
      <c r="JDH339" s="309"/>
      <c r="JDI339" s="309"/>
      <c r="JDK339" s="497"/>
      <c r="JDL339" s="540"/>
      <c r="JDM339" s="497"/>
      <c r="JDN339" s="497"/>
      <c r="JDP339" s="309"/>
      <c r="JDQ339" s="309"/>
      <c r="JDS339" s="497"/>
      <c r="JDT339" s="540"/>
      <c r="JDU339" s="497"/>
      <c r="JDV339" s="497"/>
      <c r="JDX339" s="309"/>
      <c r="JDY339" s="309"/>
      <c r="JEA339" s="497"/>
      <c r="JEB339" s="540"/>
      <c r="JEC339" s="497"/>
      <c r="JED339" s="497"/>
      <c r="JEF339" s="309"/>
      <c r="JEG339" s="309"/>
      <c r="JEI339" s="497"/>
      <c r="JEJ339" s="540"/>
      <c r="JEK339" s="497"/>
      <c r="JEL339" s="497"/>
      <c r="JEN339" s="309"/>
      <c r="JEO339" s="309"/>
      <c r="JEQ339" s="497"/>
      <c r="JER339" s="540"/>
      <c r="JES339" s="497"/>
      <c r="JET339" s="497"/>
      <c r="JEV339" s="309"/>
      <c r="JEW339" s="309"/>
      <c r="JEY339" s="497"/>
      <c r="JEZ339" s="540"/>
      <c r="JFA339" s="497"/>
      <c r="JFB339" s="497"/>
      <c r="JFD339" s="309"/>
      <c r="JFE339" s="309"/>
      <c r="JFG339" s="497"/>
      <c r="JFH339" s="540"/>
      <c r="JFI339" s="497"/>
      <c r="JFJ339" s="497"/>
      <c r="JFL339" s="309"/>
      <c r="JFM339" s="309"/>
      <c r="JFO339" s="497"/>
      <c r="JFP339" s="540"/>
      <c r="JFQ339" s="497"/>
      <c r="JFR339" s="497"/>
      <c r="JFT339" s="309"/>
      <c r="JFU339" s="309"/>
      <c r="JFW339" s="497"/>
      <c r="JFX339" s="540"/>
      <c r="JFY339" s="497"/>
      <c r="JFZ339" s="497"/>
      <c r="JGB339" s="309"/>
      <c r="JGC339" s="309"/>
      <c r="JGE339" s="497"/>
      <c r="JGF339" s="540"/>
      <c r="JGG339" s="497"/>
      <c r="JGH339" s="497"/>
      <c r="JGJ339" s="309"/>
      <c r="JGK339" s="309"/>
      <c r="JGM339" s="497"/>
      <c r="JGN339" s="540"/>
      <c r="JGO339" s="497"/>
      <c r="JGP339" s="497"/>
      <c r="JGR339" s="309"/>
      <c r="JGS339" s="309"/>
      <c r="JGU339" s="497"/>
      <c r="JGV339" s="540"/>
      <c r="JGW339" s="497"/>
      <c r="JGX339" s="497"/>
      <c r="JGZ339" s="309"/>
      <c r="JHA339" s="309"/>
      <c r="JHC339" s="497"/>
      <c r="JHD339" s="540"/>
      <c r="JHE339" s="497"/>
      <c r="JHF339" s="497"/>
      <c r="JHH339" s="309"/>
      <c r="JHI339" s="309"/>
      <c r="JHK339" s="497"/>
      <c r="JHL339" s="540"/>
      <c r="JHM339" s="497"/>
      <c r="JHN339" s="497"/>
      <c r="JHP339" s="309"/>
      <c r="JHQ339" s="309"/>
      <c r="JHS339" s="497"/>
      <c r="JHT339" s="540"/>
      <c r="JHU339" s="497"/>
      <c r="JHV339" s="497"/>
      <c r="JHX339" s="309"/>
      <c r="JHY339" s="309"/>
      <c r="JIA339" s="497"/>
      <c r="JIB339" s="540"/>
      <c r="JIC339" s="497"/>
      <c r="JID339" s="497"/>
      <c r="JIF339" s="309"/>
      <c r="JIG339" s="309"/>
      <c r="JII339" s="497"/>
      <c r="JIJ339" s="540"/>
      <c r="JIK339" s="497"/>
      <c r="JIL339" s="497"/>
      <c r="JIN339" s="309"/>
      <c r="JIO339" s="309"/>
      <c r="JIQ339" s="497"/>
      <c r="JIR339" s="540"/>
      <c r="JIS339" s="497"/>
      <c r="JIT339" s="497"/>
      <c r="JIV339" s="309"/>
      <c r="JIW339" s="309"/>
      <c r="JIY339" s="497"/>
      <c r="JIZ339" s="540"/>
      <c r="JJA339" s="497"/>
      <c r="JJB339" s="497"/>
      <c r="JJD339" s="309"/>
      <c r="JJE339" s="309"/>
      <c r="JJG339" s="497"/>
      <c r="JJH339" s="540"/>
      <c r="JJI339" s="497"/>
      <c r="JJJ339" s="497"/>
      <c r="JJL339" s="309"/>
      <c r="JJM339" s="309"/>
      <c r="JJO339" s="497"/>
      <c r="JJP339" s="540"/>
      <c r="JJQ339" s="497"/>
      <c r="JJR339" s="497"/>
      <c r="JJT339" s="309"/>
      <c r="JJU339" s="309"/>
      <c r="JJW339" s="497"/>
      <c r="JJX339" s="540"/>
      <c r="JJY339" s="497"/>
      <c r="JJZ339" s="497"/>
      <c r="JKB339" s="309"/>
      <c r="JKC339" s="309"/>
      <c r="JKE339" s="497"/>
      <c r="JKF339" s="540"/>
      <c r="JKG339" s="497"/>
      <c r="JKH339" s="497"/>
      <c r="JKJ339" s="309"/>
      <c r="JKK339" s="309"/>
      <c r="JKM339" s="497"/>
      <c r="JKN339" s="540"/>
      <c r="JKO339" s="497"/>
      <c r="JKP339" s="497"/>
      <c r="JKR339" s="309"/>
      <c r="JKS339" s="309"/>
      <c r="JKU339" s="497"/>
      <c r="JKV339" s="540"/>
      <c r="JKW339" s="497"/>
      <c r="JKX339" s="497"/>
      <c r="JKZ339" s="309"/>
      <c r="JLA339" s="309"/>
      <c r="JLC339" s="497"/>
      <c r="JLD339" s="540"/>
      <c r="JLE339" s="497"/>
      <c r="JLF339" s="497"/>
      <c r="JLH339" s="309"/>
      <c r="JLI339" s="309"/>
      <c r="JLK339" s="497"/>
      <c r="JLL339" s="540"/>
      <c r="JLM339" s="497"/>
      <c r="JLN339" s="497"/>
      <c r="JLP339" s="309"/>
      <c r="JLQ339" s="309"/>
      <c r="JLS339" s="497"/>
      <c r="JLT339" s="540"/>
      <c r="JLU339" s="497"/>
      <c r="JLV339" s="497"/>
      <c r="JLX339" s="309"/>
      <c r="JLY339" s="309"/>
      <c r="JMA339" s="497"/>
      <c r="JMB339" s="540"/>
      <c r="JMC339" s="497"/>
      <c r="JMD339" s="497"/>
      <c r="JMF339" s="309"/>
      <c r="JMG339" s="309"/>
      <c r="JMI339" s="497"/>
      <c r="JMJ339" s="540"/>
      <c r="JMK339" s="497"/>
      <c r="JML339" s="497"/>
      <c r="JMN339" s="309"/>
      <c r="JMO339" s="309"/>
      <c r="JMQ339" s="497"/>
      <c r="JMR339" s="540"/>
      <c r="JMS339" s="497"/>
      <c r="JMT339" s="497"/>
      <c r="JMV339" s="309"/>
      <c r="JMW339" s="309"/>
      <c r="JMY339" s="497"/>
      <c r="JMZ339" s="540"/>
      <c r="JNA339" s="497"/>
      <c r="JNB339" s="497"/>
      <c r="JND339" s="309"/>
      <c r="JNE339" s="309"/>
      <c r="JNG339" s="497"/>
      <c r="JNH339" s="540"/>
      <c r="JNI339" s="497"/>
      <c r="JNJ339" s="497"/>
      <c r="JNL339" s="309"/>
      <c r="JNM339" s="309"/>
      <c r="JNO339" s="497"/>
      <c r="JNP339" s="540"/>
      <c r="JNQ339" s="497"/>
      <c r="JNR339" s="497"/>
      <c r="JNT339" s="309"/>
      <c r="JNU339" s="309"/>
      <c r="JNW339" s="497"/>
      <c r="JNX339" s="540"/>
      <c r="JNY339" s="497"/>
      <c r="JNZ339" s="497"/>
      <c r="JOB339" s="309"/>
      <c r="JOC339" s="309"/>
      <c r="JOE339" s="497"/>
      <c r="JOF339" s="540"/>
      <c r="JOG339" s="497"/>
      <c r="JOH339" s="497"/>
      <c r="JOJ339" s="309"/>
      <c r="JOK339" s="309"/>
      <c r="JOM339" s="497"/>
      <c r="JON339" s="540"/>
      <c r="JOO339" s="497"/>
      <c r="JOP339" s="497"/>
      <c r="JOR339" s="309"/>
      <c r="JOS339" s="309"/>
      <c r="JOU339" s="497"/>
      <c r="JOV339" s="540"/>
      <c r="JOW339" s="497"/>
      <c r="JOX339" s="497"/>
      <c r="JOZ339" s="309"/>
      <c r="JPA339" s="309"/>
      <c r="JPC339" s="497"/>
      <c r="JPD339" s="540"/>
      <c r="JPE339" s="497"/>
      <c r="JPF339" s="497"/>
      <c r="JPH339" s="309"/>
      <c r="JPI339" s="309"/>
      <c r="JPK339" s="497"/>
      <c r="JPL339" s="540"/>
      <c r="JPM339" s="497"/>
      <c r="JPN339" s="497"/>
      <c r="JPP339" s="309"/>
      <c r="JPQ339" s="309"/>
      <c r="JPS339" s="497"/>
      <c r="JPT339" s="540"/>
      <c r="JPU339" s="497"/>
      <c r="JPV339" s="497"/>
      <c r="JPX339" s="309"/>
      <c r="JPY339" s="309"/>
      <c r="JQA339" s="497"/>
      <c r="JQB339" s="540"/>
      <c r="JQC339" s="497"/>
      <c r="JQD339" s="497"/>
      <c r="JQF339" s="309"/>
      <c r="JQG339" s="309"/>
      <c r="JQI339" s="497"/>
      <c r="JQJ339" s="540"/>
      <c r="JQK339" s="497"/>
      <c r="JQL339" s="497"/>
      <c r="JQN339" s="309"/>
      <c r="JQO339" s="309"/>
      <c r="JQQ339" s="497"/>
      <c r="JQR339" s="540"/>
      <c r="JQS339" s="497"/>
      <c r="JQT339" s="497"/>
      <c r="JQV339" s="309"/>
      <c r="JQW339" s="309"/>
      <c r="JQY339" s="497"/>
      <c r="JQZ339" s="540"/>
      <c r="JRA339" s="497"/>
      <c r="JRB339" s="497"/>
      <c r="JRD339" s="309"/>
      <c r="JRE339" s="309"/>
      <c r="JRG339" s="497"/>
      <c r="JRH339" s="540"/>
      <c r="JRI339" s="497"/>
      <c r="JRJ339" s="497"/>
      <c r="JRL339" s="309"/>
      <c r="JRM339" s="309"/>
      <c r="JRO339" s="497"/>
      <c r="JRP339" s="540"/>
      <c r="JRQ339" s="497"/>
      <c r="JRR339" s="497"/>
      <c r="JRT339" s="309"/>
      <c r="JRU339" s="309"/>
      <c r="JRW339" s="497"/>
      <c r="JRX339" s="540"/>
      <c r="JRY339" s="497"/>
      <c r="JRZ339" s="497"/>
      <c r="JSB339" s="309"/>
      <c r="JSC339" s="309"/>
      <c r="JSE339" s="497"/>
      <c r="JSF339" s="540"/>
      <c r="JSG339" s="497"/>
      <c r="JSH339" s="497"/>
      <c r="JSJ339" s="309"/>
      <c r="JSK339" s="309"/>
      <c r="JSM339" s="497"/>
      <c r="JSN339" s="540"/>
      <c r="JSO339" s="497"/>
      <c r="JSP339" s="497"/>
      <c r="JSR339" s="309"/>
      <c r="JSS339" s="309"/>
      <c r="JSU339" s="497"/>
      <c r="JSV339" s="540"/>
      <c r="JSW339" s="497"/>
      <c r="JSX339" s="497"/>
      <c r="JSZ339" s="309"/>
      <c r="JTA339" s="309"/>
      <c r="JTC339" s="497"/>
      <c r="JTD339" s="540"/>
      <c r="JTE339" s="497"/>
      <c r="JTF339" s="497"/>
      <c r="JTH339" s="309"/>
      <c r="JTI339" s="309"/>
      <c r="JTK339" s="497"/>
      <c r="JTL339" s="540"/>
      <c r="JTM339" s="497"/>
      <c r="JTN339" s="497"/>
      <c r="JTP339" s="309"/>
      <c r="JTQ339" s="309"/>
      <c r="JTS339" s="497"/>
      <c r="JTT339" s="540"/>
      <c r="JTU339" s="497"/>
      <c r="JTV339" s="497"/>
      <c r="JTX339" s="309"/>
      <c r="JTY339" s="309"/>
      <c r="JUA339" s="497"/>
      <c r="JUB339" s="540"/>
      <c r="JUC339" s="497"/>
      <c r="JUD339" s="497"/>
      <c r="JUF339" s="309"/>
      <c r="JUG339" s="309"/>
      <c r="JUI339" s="497"/>
      <c r="JUJ339" s="540"/>
      <c r="JUK339" s="497"/>
      <c r="JUL339" s="497"/>
      <c r="JUN339" s="309"/>
      <c r="JUO339" s="309"/>
      <c r="JUQ339" s="497"/>
      <c r="JUR339" s="540"/>
      <c r="JUS339" s="497"/>
      <c r="JUT339" s="497"/>
      <c r="JUV339" s="309"/>
      <c r="JUW339" s="309"/>
      <c r="JUY339" s="497"/>
      <c r="JUZ339" s="540"/>
      <c r="JVA339" s="497"/>
      <c r="JVB339" s="497"/>
      <c r="JVD339" s="309"/>
      <c r="JVE339" s="309"/>
      <c r="JVG339" s="497"/>
      <c r="JVH339" s="540"/>
      <c r="JVI339" s="497"/>
      <c r="JVJ339" s="497"/>
      <c r="JVL339" s="309"/>
      <c r="JVM339" s="309"/>
      <c r="JVO339" s="497"/>
      <c r="JVP339" s="540"/>
      <c r="JVQ339" s="497"/>
      <c r="JVR339" s="497"/>
      <c r="JVT339" s="309"/>
      <c r="JVU339" s="309"/>
      <c r="JVW339" s="497"/>
      <c r="JVX339" s="540"/>
      <c r="JVY339" s="497"/>
      <c r="JVZ339" s="497"/>
      <c r="JWB339" s="309"/>
      <c r="JWC339" s="309"/>
      <c r="JWE339" s="497"/>
      <c r="JWF339" s="540"/>
      <c r="JWG339" s="497"/>
      <c r="JWH339" s="497"/>
      <c r="JWJ339" s="309"/>
      <c r="JWK339" s="309"/>
      <c r="JWM339" s="497"/>
      <c r="JWN339" s="540"/>
      <c r="JWO339" s="497"/>
      <c r="JWP339" s="497"/>
      <c r="JWR339" s="309"/>
      <c r="JWS339" s="309"/>
      <c r="JWU339" s="497"/>
      <c r="JWV339" s="540"/>
      <c r="JWW339" s="497"/>
      <c r="JWX339" s="497"/>
      <c r="JWZ339" s="309"/>
      <c r="JXA339" s="309"/>
      <c r="JXC339" s="497"/>
      <c r="JXD339" s="540"/>
      <c r="JXE339" s="497"/>
      <c r="JXF339" s="497"/>
      <c r="JXH339" s="309"/>
      <c r="JXI339" s="309"/>
      <c r="JXK339" s="497"/>
      <c r="JXL339" s="540"/>
      <c r="JXM339" s="497"/>
      <c r="JXN339" s="497"/>
      <c r="JXP339" s="309"/>
      <c r="JXQ339" s="309"/>
      <c r="JXS339" s="497"/>
      <c r="JXT339" s="540"/>
      <c r="JXU339" s="497"/>
      <c r="JXV339" s="497"/>
      <c r="JXX339" s="309"/>
      <c r="JXY339" s="309"/>
      <c r="JYA339" s="497"/>
      <c r="JYB339" s="540"/>
      <c r="JYC339" s="497"/>
      <c r="JYD339" s="497"/>
      <c r="JYF339" s="309"/>
      <c r="JYG339" s="309"/>
      <c r="JYI339" s="497"/>
      <c r="JYJ339" s="540"/>
      <c r="JYK339" s="497"/>
      <c r="JYL339" s="497"/>
      <c r="JYN339" s="309"/>
      <c r="JYO339" s="309"/>
      <c r="JYQ339" s="497"/>
      <c r="JYR339" s="540"/>
      <c r="JYS339" s="497"/>
      <c r="JYT339" s="497"/>
      <c r="JYV339" s="309"/>
      <c r="JYW339" s="309"/>
      <c r="JYY339" s="497"/>
      <c r="JYZ339" s="540"/>
      <c r="JZA339" s="497"/>
      <c r="JZB339" s="497"/>
      <c r="JZD339" s="309"/>
      <c r="JZE339" s="309"/>
      <c r="JZG339" s="497"/>
      <c r="JZH339" s="540"/>
      <c r="JZI339" s="497"/>
      <c r="JZJ339" s="497"/>
      <c r="JZL339" s="309"/>
      <c r="JZM339" s="309"/>
      <c r="JZO339" s="497"/>
      <c r="JZP339" s="540"/>
      <c r="JZQ339" s="497"/>
      <c r="JZR339" s="497"/>
      <c r="JZT339" s="309"/>
      <c r="JZU339" s="309"/>
      <c r="JZW339" s="497"/>
      <c r="JZX339" s="540"/>
      <c r="JZY339" s="497"/>
      <c r="JZZ339" s="497"/>
      <c r="KAB339" s="309"/>
      <c r="KAC339" s="309"/>
      <c r="KAE339" s="497"/>
      <c r="KAF339" s="540"/>
      <c r="KAG339" s="497"/>
      <c r="KAH339" s="497"/>
      <c r="KAJ339" s="309"/>
      <c r="KAK339" s="309"/>
      <c r="KAM339" s="497"/>
      <c r="KAN339" s="540"/>
      <c r="KAO339" s="497"/>
      <c r="KAP339" s="497"/>
      <c r="KAR339" s="309"/>
      <c r="KAS339" s="309"/>
      <c r="KAU339" s="497"/>
      <c r="KAV339" s="540"/>
      <c r="KAW339" s="497"/>
      <c r="KAX339" s="497"/>
      <c r="KAZ339" s="309"/>
      <c r="KBA339" s="309"/>
      <c r="KBC339" s="497"/>
      <c r="KBD339" s="540"/>
      <c r="KBE339" s="497"/>
      <c r="KBF339" s="497"/>
      <c r="KBH339" s="309"/>
      <c r="KBI339" s="309"/>
      <c r="KBK339" s="497"/>
      <c r="KBL339" s="540"/>
      <c r="KBM339" s="497"/>
      <c r="KBN339" s="497"/>
      <c r="KBP339" s="309"/>
      <c r="KBQ339" s="309"/>
      <c r="KBS339" s="497"/>
      <c r="KBT339" s="540"/>
      <c r="KBU339" s="497"/>
      <c r="KBV339" s="497"/>
      <c r="KBX339" s="309"/>
      <c r="KBY339" s="309"/>
      <c r="KCA339" s="497"/>
      <c r="KCB339" s="540"/>
      <c r="KCC339" s="497"/>
      <c r="KCD339" s="497"/>
      <c r="KCF339" s="309"/>
      <c r="KCG339" s="309"/>
      <c r="KCI339" s="497"/>
      <c r="KCJ339" s="540"/>
      <c r="KCK339" s="497"/>
      <c r="KCL339" s="497"/>
      <c r="KCN339" s="309"/>
      <c r="KCO339" s="309"/>
      <c r="KCQ339" s="497"/>
      <c r="KCR339" s="540"/>
      <c r="KCS339" s="497"/>
      <c r="KCT339" s="497"/>
      <c r="KCV339" s="309"/>
      <c r="KCW339" s="309"/>
      <c r="KCY339" s="497"/>
      <c r="KCZ339" s="540"/>
      <c r="KDA339" s="497"/>
      <c r="KDB339" s="497"/>
      <c r="KDD339" s="309"/>
      <c r="KDE339" s="309"/>
      <c r="KDG339" s="497"/>
      <c r="KDH339" s="540"/>
      <c r="KDI339" s="497"/>
      <c r="KDJ339" s="497"/>
      <c r="KDL339" s="309"/>
      <c r="KDM339" s="309"/>
      <c r="KDO339" s="497"/>
      <c r="KDP339" s="540"/>
      <c r="KDQ339" s="497"/>
      <c r="KDR339" s="497"/>
      <c r="KDT339" s="309"/>
      <c r="KDU339" s="309"/>
      <c r="KDW339" s="497"/>
      <c r="KDX339" s="540"/>
      <c r="KDY339" s="497"/>
      <c r="KDZ339" s="497"/>
      <c r="KEB339" s="309"/>
      <c r="KEC339" s="309"/>
      <c r="KEE339" s="497"/>
      <c r="KEF339" s="540"/>
      <c r="KEG339" s="497"/>
      <c r="KEH339" s="497"/>
      <c r="KEJ339" s="309"/>
      <c r="KEK339" s="309"/>
      <c r="KEM339" s="497"/>
      <c r="KEN339" s="540"/>
      <c r="KEO339" s="497"/>
      <c r="KEP339" s="497"/>
      <c r="KER339" s="309"/>
      <c r="KES339" s="309"/>
      <c r="KEU339" s="497"/>
      <c r="KEV339" s="540"/>
      <c r="KEW339" s="497"/>
      <c r="KEX339" s="497"/>
      <c r="KEZ339" s="309"/>
      <c r="KFA339" s="309"/>
      <c r="KFC339" s="497"/>
      <c r="KFD339" s="540"/>
      <c r="KFE339" s="497"/>
      <c r="KFF339" s="497"/>
      <c r="KFH339" s="309"/>
      <c r="KFI339" s="309"/>
      <c r="KFK339" s="497"/>
      <c r="KFL339" s="540"/>
      <c r="KFM339" s="497"/>
      <c r="KFN339" s="497"/>
      <c r="KFP339" s="309"/>
      <c r="KFQ339" s="309"/>
      <c r="KFS339" s="497"/>
      <c r="KFT339" s="540"/>
      <c r="KFU339" s="497"/>
      <c r="KFV339" s="497"/>
      <c r="KFX339" s="309"/>
      <c r="KFY339" s="309"/>
      <c r="KGA339" s="497"/>
      <c r="KGB339" s="540"/>
      <c r="KGC339" s="497"/>
      <c r="KGD339" s="497"/>
      <c r="KGF339" s="309"/>
      <c r="KGG339" s="309"/>
      <c r="KGI339" s="497"/>
      <c r="KGJ339" s="540"/>
      <c r="KGK339" s="497"/>
      <c r="KGL339" s="497"/>
      <c r="KGN339" s="309"/>
      <c r="KGO339" s="309"/>
      <c r="KGQ339" s="497"/>
      <c r="KGR339" s="540"/>
      <c r="KGS339" s="497"/>
      <c r="KGT339" s="497"/>
      <c r="KGV339" s="309"/>
      <c r="KGW339" s="309"/>
      <c r="KGY339" s="497"/>
      <c r="KGZ339" s="540"/>
      <c r="KHA339" s="497"/>
      <c r="KHB339" s="497"/>
      <c r="KHD339" s="309"/>
      <c r="KHE339" s="309"/>
      <c r="KHG339" s="497"/>
      <c r="KHH339" s="540"/>
      <c r="KHI339" s="497"/>
      <c r="KHJ339" s="497"/>
      <c r="KHL339" s="309"/>
      <c r="KHM339" s="309"/>
      <c r="KHO339" s="497"/>
      <c r="KHP339" s="540"/>
      <c r="KHQ339" s="497"/>
      <c r="KHR339" s="497"/>
      <c r="KHT339" s="309"/>
      <c r="KHU339" s="309"/>
      <c r="KHW339" s="497"/>
      <c r="KHX339" s="540"/>
      <c r="KHY339" s="497"/>
      <c r="KHZ339" s="497"/>
      <c r="KIB339" s="309"/>
      <c r="KIC339" s="309"/>
      <c r="KIE339" s="497"/>
      <c r="KIF339" s="540"/>
      <c r="KIG339" s="497"/>
      <c r="KIH339" s="497"/>
      <c r="KIJ339" s="309"/>
      <c r="KIK339" s="309"/>
      <c r="KIM339" s="497"/>
      <c r="KIN339" s="540"/>
      <c r="KIO339" s="497"/>
      <c r="KIP339" s="497"/>
      <c r="KIR339" s="309"/>
      <c r="KIS339" s="309"/>
      <c r="KIU339" s="497"/>
      <c r="KIV339" s="540"/>
      <c r="KIW339" s="497"/>
      <c r="KIX339" s="497"/>
      <c r="KIZ339" s="309"/>
      <c r="KJA339" s="309"/>
      <c r="KJC339" s="497"/>
      <c r="KJD339" s="540"/>
      <c r="KJE339" s="497"/>
      <c r="KJF339" s="497"/>
      <c r="KJH339" s="309"/>
      <c r="KJI339" s="309"/>
      <c r="KJK339" s="497"/>
      <c r="KJL339" s="540"/>
      <c r="KJM339" s="497"/>
      <c r="KJN339" s="497"/>
      <c r="KJP339" s="309"/>
      <c r="KJQ339" s="309"/>
      <c r="KJS339" s="497"/>
      <c r="KJT339" s="540"/>
      <c r="KJU339" s="497"/>
      <c r="KJV339" s="497"/>
      <c r="KJX339" s="309"/>
      <c r="KJY339" s="309"/>
      <c r="KKA339" s="497"/>
      <c r="KKB339" s="540"/>
      <c r="KKC339" s="497"/>
      <c r="KKD339" s="497"/>
      <c r="KKF339" s="309"/>
      <c r="KKG339" s="309"/>
      <c r="KKI339" s="497"/>
      <c r="KKJ339" s="540"/>
      <c r="KKK339" s="497"/>
      <c r="KKL339" s="497"/>
      <c r="KKN339" s="309"/>
      <c r="KKO339" s="309"/>
      <c r="KKQ339" s="497"/>
      <c r="KKR339" s="540"/>
      <c r="KKS339" s="497"/>
      <c r="KKT339" s="497"/>
      <c r="KKV339" s="309"/>
      <c r="KKW339" s="309"/>
      <c r="KKY339" s="497"/>
      <c r="KKZ339" s="540"/>
      <c r="KLA339" s="497"/>
      <c r="KLB339" s="497"/>
      <c r="KLD339" s="309"/>
      <c r="KLE339" s="309"/>
      <c r="KLG339" s="497"/>
      <c r="KLH339" s="540"/>
      <c r="KLI339" s="497"/>
      <c r="KLJ339" s="497"/>
      <c r="KLL339" s="309"/>
      <c r="KLM339" s="309"/>
      <c r="KLO339" s="497"/>
      <c r="KLP339" s="540"/>
      <c r="KLQ339" s="497"/>
      <c r="KLR339" s="497"/>
      <c r="KLT339" s="309"/>
      <c r="KLU339" s="309"/>
      <c r="KLW339" s="497"/>
      <c r="KLX339" s="540"/>
      <c r="KLY339" s="497"/>
      <c r="KLZ339" s="497"/>
      <c r="KMB339" s="309"/>
      <c r="KMC339" s="309"/>
      <c r="KME339" s="497"/>
      <c r="KMF339" s="540"/>
      <c r="KMG339" s="497"/>
      <c r="KMH339" s="497"/>
      <c r="KMJ339" s="309"/>
      <c r="KMK339" s="309"/>
      <c r="KMM339" s="497"/>
      <c r="KMN339" s="540"/>
      <c r="KMO339" s="497"/>
      <c r="KMP339" s="497"/>
      <c r="KMR339" s="309"/>
      <c r="KMS339" s="309"/>
      <c r="KMU339" s="497"/>
      <c r="KMV339" s="540"/>
      <c r="KMW339" s="497"/>
      <c r="KMX339" s="497"/>
      <c r="KMZ339" s="309"/>
      <c r="KNA339" s="309"/>
      <c r="KNC339" s="497"/>
      <c r="KND339" s="540"/>
      <c r="KNE339" s="497"/>
      <c r="KNF339" s="497"/>
      <c r="KNH339" s="309"/>
      <c r="KNI339" s="309"/>
      <c r="KNK339" s="497"/>
      <c r="KNL339" s="540"/>
      <c r="KNM339" s="497"/>
      <c r="KNN339" s="497"/>
      <c r="KNP339" s="309"/>
      <c r="KNQ339" s="309"/>
      <c r="KNS339" s="497"/>
      <c r="KNT339" s="540"/>
      <c r="KNU339" s="497"/>
      <c r="KNV339" s="497"/>
      <c r="KNX339" s="309"/>
      <c r="KNY339" s="309"/>
      <c r="KOA339" s="497"/>
      <c r="KOB339" s="540"/>
      <c r="KOC339" s="497"/>
      <c r="KOD339" s="497"/>
      <c r="KOF339" s="309"/>
      <c r="KOG339" s="309"/>
      <c r="KOI339" s="497"/>
      <c r="KOJ339" s="540"/>
      <c r="KOK339" s="497"/>
      <c r="KOL339" s="497"/>
      <c r="KON339" s="309"/>
      <c r="KOO339" s="309"/>
      <c r="KOQ339" s="497"/>
      <c r="KOR339" s="540"/>
      <c r="KOS339" s="497"/>
      <c r="KOT339" s="497"/>
      <c r="KOV339" s="309"/>
      <c r="KOW339" s="309"/>
      <c r="KOY339" s="497"/>
      <c r="KOZ339" s="540"/>
      <c r="KPA339" s="497"/>
      <c r="KPB339" s="497"/>
      <c r="KPD339" s="309"/>
      <c r="KPE339" s="309"/>
      <c r="KPG339" s="497"/>
      <c r="KPH339" s="540"/>
      <c r="KPI339" s="497"/>
      <c r="KPJ339" s="497"/>
      <c r="KPL339" s="309"/>
      <c r="KPM339" s="309"/>
      <c r="KPO339" s="497"/>
      <c r="KPP339" s="540"/>
      <c r="KPQ339" s="497"/>
      <c r="KPR339" s="497"/>
      <c r="KPT339" s="309"/>
      <c r="KPU339" s="309"/>
      <c r="KPW339" s="497"/>
      <c r="KPX339" s="540"/>
      <c r="KPY339" s="497"/>
      <c r="KPZ339" s="497"/>
      <c r="KQB339" s="309"/>
      <c r="KQC339" s="309"/>
      <c r="KQE339" s="497"/>
      <c r="KQF339" s="540"/>
      <c r="KQG339" s="497"/>
      <c r="KQH339" s="497"/>
      <c r="KQJ339" s="309"/>
      <c r="KQK339" s="309"/>
      <c r="KQM339" s="497"/>
      <c r="KQN339" s="540"/>
      <c r="KQO339" s="497"/>
      <c r="KQP339" s="497"/>
      <c r="KQR339" s="309"/>
      <c r="KQS339" s="309"/>
      <c r="KQU339" s="497"/>
      <c r="KQV339" s="540"/>
      <c r="KQW339" s="497"/>
      <c r="KQX339" s="497"/>
      <c r="KQZ339" s="309"/>
      <c r="KRA339" s="309"/>
      <c r="KRC339" s="497"/>
      <c r="KRD339" s="540"/>
      <c r="KRE339" s="497"/>
      <c r="KRF339" s="497"/>
      <c r="KRH339" s="309"/>
      <c r="KRI339" s="309"/>
      <c r="KRK339" s="497"/>
      <c r="KRL339" s="540"/>
      <c r="KRM339" s="497"/>
      <c r="KRN339" s="497"/>
      <c r="KRP339" s="309"/>
      <c r="KRQ339" s="309"/>
      <c r="KRS339" s="497"/>
      <c r="KRT339" s="540"/>
      <c r="KRU339" s="497"/>
      <c r="KRV339" s="497"/>
      <c r="KRX339" s="309"/>
      <c r="KRY339" s="309"/>
      <c r="KSA339" s="497"/>
      <c r="KSB339" s="540"/>
      <c r="KSC339" s="497"/>
      <c r="KSD339" s="497"/>
      <c r="KSF339" s="309"/>
      <c r="KSG339" s="309"/>
      <c r="KSI339" s="497"/>
      <c r="KSJ339" s="540"/>
      <c r="KSK339" s="497"/>
      <c r="KSL339" s="497"/>
      <c r="KSN339" s="309"/>
      <c r="KSO339" s="309"/>
      <c r="KSQ339" s="497"/>
      <c r="KSR339" s="540"/>
      <c r="KSS339" s="497"/>
      <c r="KST339" s="497"/>
      <c r="KSV339" s="309"/>
      <c r="KSW339" s="309"/>
      <c r="KSY339" s="497"/>
      <c r="KSZ339" s="540"/>
      <c r="KTA339" s="497"/>
      <c r="KTB339" s="497"/>
      <c r="KTD339" s="309"/>
      <c r="KTE339" s="309"/>
      <c r="KTG339" s="497"/>
      <c r="KTH339" s="540"/>
      <c r="KTI339" s="497"/>
      <c r="KTJ339" s="497"/>
      <c r="KTL339" s="309"/>
      <c r="KTM339" s="309"/>
      <c r="KTO339" s="497"/>
      <c r="KTP339" s="540"/>
      <c r="KTQ339" s="497"/>
      <c r="KTR339" s="497"/>
      <c r="KTT339" s="309"/>
      <c r="KTU339" s="309"/>
      <c r="KTW339" s="497"/>
      <c r="KTX339" s="540"/>
      <c r="KTY339" s="497"/>
      <c r="KTZ339" s="497"/>
      <c r="KUB339" s="309"/>
      <c r="KUC339" s="309"/>
      <c r="KUE339" s="497"/>
      <c r="KUF339" s="540"/>
      <c r="KUG339" s="497"/>
      <c r="KUH339" s="497"/>
      <c r="KUJ339" s="309"/>
      <c r="KUK339" s="309"/>
      <c r="KUM339" s="497"/>
      <c r="KUN339" s="540"/>
      <c r="KUO339" s="497"/>
      <c r="KUP339" s="497"/>
      <c r="KUR339" s="309"/>
      <c r="KUS339" s="309"/>
      <c r="KUU339" s="497"/>
      <c r="KUV339" s="540"/>
      <c r="KUW339" s="497"/>
      <c r="KUX339" s="497"/>
      <c r="KUZ339" s="309"/>
      <c r="KVA339" s="309"/>
      <c r="KVC339" s="497"/>
      <c r="KVD339" s="540"/>
      <c r="KVE339" s="497"/>
      <c r="KVF339" s="497"/>
      <c r="KVH339" s="309"/>
      <c r="KVI339" s="309"/>
      <c r="KVK339" s="497"/>
      <c r="KVL339" s="540"/>
      <c r="KVM339" s="497"/>
      <c r="KVN339" s="497"/>
      <c r="KVP339" s="309"/>
      <c r="KVQ339" s="309"/>
      <c r="KVS339" s="497"/>
      <c r="KVT339" s="540"/>
      <c r="KVU339" s="497"/>
      <c r="KVV339" s="497"/>
      <c r="KVX339" s="309"/>
      <c r="KVY339" s="309"/>
      <c r="KWA339" s="497"/>
      <c r="KWB339" s="540"/>
      <c r="KWC339" s="497"/>
      <c r="KWD339" s="497"/>
      <c r="KWF339" s="309"/>
      <c r="KWG339" s="309"/>
      <c r="KWI339" s="497"/>
      <c r="KWJ339" s="540"/>
      <c r="KWK339" s="497"/>
      <c r="KWL339" s="497"/>
      <c r="KWN339" s="309"/>
      <c r="KWO339" s="309"/>
      <c r="KWQ339" s="497"/>
      <c r="KWR339" s="540"/>
      <c r="KWS339" s="497"/>
      <c r="KWT339" s="497"/>
      <c r="KWV339" s="309"/>
      <c r="KWW339" s="309"/>
      <c r="KWY339" s="497"/>
      <c r="KWZ339" s="540"/>
      <c r="KXA339" s="497"/>
      <c r="KXB339" s="497"/>
      <c r="KXD339" s="309"/>
      <c r="KXE339" s="309"/>
      <c r="KXG339" s="497"/>
      <c r="KXH339" s="540"/>
      <c r="KXI339" s="497"/>
      <c r="KXJ339" s="497"/>
      <c r="KXL339" s="309"/>
      <c r="KXM339" s="309"/>
      <c r="KXO339" s="497"/>
      <c r="KXP339" s="540"/>
      <c r="KXQ339" s="497"/>
      <c r="KXR339" s="497"/>
      <c r="KXT339" s="309"/>
      <c r="KXU339" s="309"/>
      <c r="KXW339" s="497"/>
      <c r="KXX339" s="540"/>
      <c r="KXY339" s="497"/>
      <c r="KXZ339" s="497"/>
      <c r="KYB339" s="309"/>
      <c r="KYC339" s="309"/>
      <c r="KYE339" s="497"/>
      <c r="KYF339" s="540"/>
      <c r="KYG339" s="497"/>
      <c r="KYH339" s="497"/>
      <c r="KYJ339" s="309"/>
      <c r="KYK339" s="309"/>
      <c r="KYM339" s="497"/>
      <c r="KYN339" s="540"/>
      <c r="KYO339" s="497"/>
      <c r="KYP339" s="497"/>
      <c r="KYR339" s="309"/>
      <c r="KYS339" s="309"/>
      <c r="KYU339" s="497"/>
      <c r="KYV339" s="540"/>
      <c r="KYW339" s="497"/>
      <c r="KYX339" s="497"/>
      <c r="KYZ339" s="309"/>
      <c r="KZA339" s="309"/>
      <c r="KZC339" s="497"/>
      <c r="KZD339" s="540"/>
      <c r="KZE339" s="497"/>
      <c r="KZF339" s="497"/>
      <c r="KZH339" s="309"/>
      <c r="KZI339" s="309"/>
      <c r="KZK339" s="497"/>
      <c r="KZL339" s="540"/>
      <c r="KZM339" s="497"/>
      <c r="KZN339" s="497"/>
      <c r="KZP339" s="309"/>
      <c r="KZQ339" s="309"/>
      <c r="KZS339" s="497"/>
      <c r="KZT339" s="540"/>
      <c r="KZU339" s="497"/>
      <c r="KZV339" s="497"/>
      <c r="KZX339" s="309"/>
      <c r="KZY339" s="309"/>
      <c r="LAA339" s="497"/>
      <c r="LAB339" s="540"/>
      <c r="LAC339" s="497"/>
      <c r="LAD339" s="497"/>
      <c r="LAF339" s="309"/>
      <c r="LAG339" s="309"/>
      <c r="LAI339" s="497"/>
      <c r="LAJ339" s="540"/>
      <c r="LAK339" s="497"/>
      <c r="LAL339" s="497"/>
      <c r="LAN339" s="309"/>
      <c r="LAO339" s="309"/>
      <c r="LAQ339" s="497"/>
      <c r="LAR339" s="540"/>
      <c r="LAS339" s="497"/>
      <c r="LAT339" s="497"/>
      <c r="LAV339" s="309"/>
      <c r="LAW339" s="309"/>
      <c r="LAY339" s="497"/>
      <c r="LAZ339" s="540"/>
      <c r="LBA339" s="497"/>
      <c r="LBB339" s="497"/>
      <c r="LBD339" s="309"/>
      <c r="LBE339" s="309"/>
      <c r="LBG339" s="497"/>
      <c r="LBH339" s="540"/>
      <c r="LBI339" s="497"/>
      <c r="LBJ339" s="497"/>
      <c r="LBL339" s="309"/>
      <c r="LBM339" s="309"/>
      <c r="LBO339" s="497"/>
      <c r="LBP339" s="540"/>
      <c r="LBQ339" s="497"/>
      <c r="LBR339" s="497"/>
      <c r="LBT339" s="309"/>
      <c r="LBU339" s="309"/>
      <c r="LBW339" s="497"/>
      <c r="LBX339" s="540"/>
      <c r="LBY339" s="497"/>
      <c r="LBZ339" s="497"/>
      <c r="LCB339" s="309"/>
      <c r="LCC339" s="309"/>
      <c r="LCE339" s="497"/>
      <c r="LCF339" s="540"/>
      <c r="LCG339" s="497"/>
      <c r="LCH339" s="497"/>
      <c r="LCJ339" s="309"/>
      <c r="LCK339" s="309"/>
      <c r="LCM339" s="497"/>
      <c r="LCN339" s="540"/>
      <c r="LCO339" s="497"/>
      <c r="LCP339" s="497"/>
      <c r="LCR339" s="309"/>
      <c r="LCS339" s="309"/>
      <c r="LCU339" s="497"/>
      <c r="LCV339" s="540"/>
      <c r="LCW339" s="497"/>
      <c r="LCX339" s="497"/>
      <c r="LCZ339" s="309"/>
      <c r="LDA339" s="309"/>
      <c r="LDC339" s="497"/>
      <c r="LDD339" s="540"/>
      <c r="LDE339" s="497"/>
      <c r="LDF339" s="497"/>
      <c r="LDH339" s="309"/>
      <c r="LDI339" s="309"/>
      <c r="LDK339" s="497"/>
      <c r="LDL339" s="540"/>
      <c r="LDM339" s="497"/>
      <c r="LDN339" s="497"/>
      <c r="LDP339" s="309"/>
      <c r="LDQ339" s="309"/>
      <c r="LDS339" s="497"/>
      <c r="LDT339" s="540"/>
      <c r="LDU339" s="497"/>
      <c r="LDV339" s="497"/>
      <c r="LDX339" s="309"/>
      <c r="LDY339" s="309"/>
      <c r="LEA339" s="497"/>
      <c r="LEB339" s="540"/>
      <c r="LEC339" s="497"/>
      <c r="LED339" s="497"/>
      <c r="LEF339" s="309"/>
      <c r="LEG339" s="309"/>
      <c r="LEI339" s="497"/>
      <c r="LEJ339" s="540"/>
      <c r="LEK339" s="497"/>
      <c r="LEL339" s="497"/>
      <c r="LEN339" s="309"/>
      <c r="LEO339" s="309"/>
      <c r="LEQ339" s="497"/>
      <c r="LER339" s="540"/>
      <c r="LES339" s="497"/>
      <c r="LET339" s="497"/>
      <c r="LEV339" s="309"/>
      <c r="LEW339" s="309"/>
      <c r="LEY339" s="497"/>
      <c r="LEZ339" s="540"/>
      <c r="LFA339" s="497"/>
      <c r="LFB339" s="497"/>
      <c r="LFD339" s="309"/>
      <c r="LFE339" s="309"/>
      <c r="LFG339" s="497"/>
      <c r="LFH339" s="540"/>
      <c r="LFI339" s="497"/>
      <c r="LFJ339" s="497"/>
      <c r="LFL339" s="309"/>
      <c r="LFM339" s="309"/>
      <c r="LFO339" s="497"/>
      <c r="LFP339" s="540"/>
      <c r="LFQ339" s="497"/>
      <c r="LFR339" s="497"/>
      <c r="LFT339" s="309"/>
      <c r="LFU339" s="309"/>
      <c r="LFW339" s="497"/>
      <c r="LFX339" s="540"/>
      <c r="LFY339" s="497"/>
      <c r="LFZ339" s="497"/>
      <c r="LGB339" s="309"/>
      <c r="LGC339" s="309"/>
      <c r="LGE339" s="497"/>
      <c r="LGF339" s="540"/>
      <c r="LGG339" s="497"/>
      <c r="LGH339" s="497"/>
      <c r="LGJ339" s="309"/>
      <c r="LGK339" s="309"/>
      <c r="LGM339" s="497"/>
      <c r="LGN339" s="540"/>
      <c r="LGO339" s="497"/>
      <c r="LGP339" s="497"/>
      <c r="LGR339" s="309"/>
      <c r="LGS339" s="309"/>
      <c r="LGU339" s="497"/>
      <c r="LGV339" s="540"/>
      <c r="LGW339" s="497"/>
      <c r="LGX339" s="497"/>
      <c r="LGZ339" s="309"/>
      <c r="LHA339" s="309"/>
      <c r="LHC339" s="497"/>
      <c r="LHD339" s="540"/>
      <c r="LHE339" s="497"/>
      <c r="LHF339" s="497"/>
      <c r="LHH339" s="309"/>
      <c r="LHI339" s="309"/>
      <c r="LHK339" s="497"/>
      <c r="LHL339" s="540"/>
      <c r="LHM339" s="497"/>
      <c r="LHN339" s="497"/>
      <c r="LHP339" s="309"/>
      <c r="LHQ339" s="309"/>
      <c r="LHS339" s="497"/>
      <c r="LHT339" s="540"/>
      <c r="LHU339" s="497"/>
      <c r="LHV339" s="497"/>
      <c r="LHX339" s="309"/>
      <c r="LHY339" s="309"/>
      <c r="LIA339" s="497"/>
      <c r="LIB339" s="540"/>
      <c r="LIC339" s="497"/>
      <c r="LID339" s="497"/>
      <c r="LIF339" s="309"/>
      <c r="LIG339" s="309"/>
      <c r="LII339" s="497"/>
      <c r="LIJ339" s="540"/>
      <c r="LIK339" s="497"/>
      <c r="LIL339" s="497"/>
      <c r="LIN339" s="309"/>
      <c r="LIO339" s="309"/>
      <c r="LIQ339" s="497"/>
      <c r="LIR339" s="540"/>
      <c r="LIS339" s="497"/>
      <c r="LIT339" s="497"/>
      <c r="LIV339" s="309"/>
      <c r="LIW339" s="309"/>
      <c r="LIY339" s="497"/>
      <c r="LIZ339" s="540"/>
      <c r="LJA339" s="497"/>
      <c r="LJB339" s="497"/>
      <c r="LJD339" s="309"/>
      <c r="LJE339" s="309"/>
      <c r="LJG339" s="497"/>
      <c r="LJH339" s="540"/>
      <c r="LJI339" s="497"/>
      <c r="LJJ339" s="497"/>
      <c r="LJL339" s="309"/>
      <c r="LJM339" s="309"/>
      <c r="LJO339" s="497"/>
      <c r="LJP339" s="540"/>
      <c r="LJQ339" s="497"/>
      <c r="LJR339" s="497"/>
      <c r="LJT339" s="309"/>
      <c r="LJU339" s="309"/>
      <c r="LJW339" s="497"/>
      <c r="LJX339" s="540"/>
      <c r="LJY339" s="497"/>
      <c r="LJZ339" s="497"/>
      <c r="LKB339" s="309"/>
      <c r="LKC339" s="309"/>
      <c r="LKE339" s="497"/>
      <c r="LKF339" s="540"/>
      <c r="LKG339" s="497"/>
      <c r="LKH339" s="497"/>
      <c r="LKJ339" s="309"/>
      <c r="LKK339" s="309"/>
      <c r="LKM339" s="497"/>
      <c r="LKN339" s="540"/>
      <c r="LKO339" s="497"/>
      <c r="LKP339" s="497"/>
      <c r="LKR339" s="309"/>
      <c r="LKS339" s="309"/>
      <c r="LKU339" s="497"/>
      <c r="LKV339" s="540"/>
      <c r="LKW339" s="497"/>
      <c r="LKX339" s="497"/>
      <c r="LKZ339" s="309"/>
      <c r="LLA339" s="309"/>
      <c r="LLC339" s="497"/>
      <c r="LLD339" s="540"/>
      <c r="LLE339" s="497"/>
      <c r="LLF339" s="497"/>
      <c r="LLH339" s="309"/>
      <c r="LLI339" s="309"/>
      <c r="LLK339" s="497"/>
      <c r="LLL339" s="540"/>
      <c r="LLM339" s="497"/>
      <c r="LLN339" s="497"/>
      <c r="LLP339" s="309"/>
      <c r="LLQ339" s="309"/>
      <c r="LLS339" s="497"/>
      <c r="LLT339" s="540"/>
      <c r="LLU339" s="497"/>
      <c r="LLV339" s="497"/>
      <c r="LLX339" s="309"/>
      <c r="LLY339" s="309"/>
      <c r="LMA339" s="497"/>
      <c r="LMB339" s="540"/>
      <c r="LMC339" s="497"/>
      <c r="LMD339" s="497"/>
      <c r="LMF339" s="309"/>
      <c r="LMG339" s="309"/>
      <c r="LMI339" s="497"/>
      <c r="LMJ339" s="540"/>
      <c r="LMK339" s="497"/>
      <c r="LML339" s="497"/>
      <c r="LMN339" s="309"/>
      <c r="LMO339" s="309"/>
      <c r="LMQ339" s="497"/>
      <c r="LMR339" s="540"/>
      <c r="LMS339" s="497"/>
      <c r="LMT339" s="497"/>
      <c r="LMV339" s="309"/>
      <c r="LMW339" s="309"/>
      <c r="LMY339" s="497"/>
      <c r="LMZ339" s="540"/>
      <c r="LNA339" s="497"/>
      <c r="LNB339" s="497"/>
      <c r="LND339" s="309"/>
      <c r="LNE339" s="309"/>
      <c r="LNG339" s="497"/>
      <c r="LNH339" s="540"/>
      <c r="LNI339" s="497"/>
      <c r="LNJ339" s="497"/>
      <c r="LNL339" s="309"/>
      <c r="LNM339" s="309"/>
      <c r="LNO339" s="497"/>
      <c r="LNP339" s="540"/>
      <c r="LNQ339" s="497"/>
      <c r="LNR339" s="497"/>
      <c r="LNT339" s="309"/>
      <c r="LNU339" s="309"/>
      <c r="LNW339" s="497"/>
      <c r="LNX339" s="540"/>
      <c r="LNY339" s="497"/>
      <c r="LNZ339" s="497"/>
      <c r="LOB339" s="309"/>
      <c r="LOC339" s="309"/>
      <c r="LOE339" s="497"/>
      <c r="LOF339" s="540"/>
      <c r="LOG339" s="497"/>
      <c r="LOH339" s="497"/>
      <c r="LOJ339" s="309"/>
      <c r="LOK339" s="309"/>
      <c r="LOM339" s="497"/>
      <c r="LON339" s="540"/>
      <c r="LOO339" s="497"/>
      <c r="LOP339" s="497"/>
      <c r="LOR339" s="309"/>
      <c r="LOS339" s="309"/>
      <c r="LOU339" s="497"/>
      <c r="LOV339" s="540"/>
      <c r="LOW339" s="497"/>
      <c r="LOX339" s="497"/>
      <c r="LOZ339" s="309"/>
      <c r="LPA339" s="309"/>
      <c r="LPC339" s="497"/>
      <c r="LPD339" s="540"/>
      <c r="LPE339" s="497"/>
      <c r="LPF339" s="497"/>
      <c r="LPH339" s="309"/>
      <c r="LPI339" s="309"/>
      <c r="LPK339" s="497"/>
      <c r="LPL339" s="540"/>
      <c r="LPM339" s="497"/>
      <c r="LPN339" s="497"/>
      <c r="LPP339" s="309"/>
      <c r="LPQ339" s="309"/>
      <c r="LPS339" s="497"/>
      <c r="LPT339" s="540"/>
      <c r="LPU339" s="497"/>
      <c r="LPV339" s="497"/>
      <c r="LPX339" s="309"/>
      <c r="LPY339" s="309"/>
      <c r="LQA339" s="497"/>
      <c r="LQB339" s="540"/>
      <c r="LQC339" s="497"/>
      <c r="LQD339" s="497"/>
      <c r="LQF339" s="309"/>
      <c r="LQG339" s="309"/>
      <c r="LQI339" s="497"/>
      <c r="LQJ339" s="540"/>
      <c r="LQK339" s="497"/>
      <c r="LQL339" s="497"/>
      <c r="LQN339" s="309"/>
      <c r="LQO339" s="309"/>
      <c r="LQQ339" s="497"/>
      <c r="LQR339" s="540"/>
      <c r="LQS339" s="497"/>
      <c r="LQT339" s="497"/>
      <c r="LQV339" s="309"/>
      <c r="LQW339" s="309"/>
      <c r="LQY339" s="497"/>
      <c r="LQZ339" s="540"/>
      <c r="LRA339" s="497"/>
      <c r="LRB339" s="497"/>
      <c r="LRD339" s="309"/>
      <c r="LRE339" s="309"/>
      <c r="LRG339" s="497"/>
      <c r="LRH339" s="540"/>
      <c r="LRI339" s="497"/>
      <c r="LRJ339" s="497"/>
      <c r="LRL339" s="309"/>
      <c r="LRM339" s="309"/>
      <c r="LRO339" s="497"/>
      <c r="LRP339" s="540"/>
      <c r="LRQ339" s="497"/>
      <c r="LRR339" s="497"/>
      <c r="LRT339" s="309"/>
      <c r="LRU339" s="309"/>
      <c r="LRW339" s="497"/>
      <c r="LRX339" s="540"/>
      <c r="LRY339" s="497"/>
      <c r="LRZ339" s="497"/>
      <c r="LSB339" s="309"/>
      <c r="LSC339" s="309"/>
      <c r="LSE339" s="497"/>
      <c r="LSF339" s="540"/>
      <c r="LSG339" s="497"/>
      <c r="LSH339" s="497"/>
      <c r="LSJ339" s="309"/>
      <c r="LSK339" s="309"/>
      <c r="LSM339" s="497"/>
      <c r="LSN339" s="540"/>
      <c r="LSO339" s="497"/>
      <c r="LSP339" s="497"/>
      <c r="LSR339" s="309"/>
      <c r="LSS339" s="309"/>
      <c r="LSU339" s="497"/>
      <c r="LSV339" s="540"/>
      <c r="LSW339" s="497"/>
      <c r="LSX339" s="497"/>
      <c r="LSZ339" s="309"/>
      <c r="LTA339" s="309"/>
      <c r="LTC339" s="497"/>
      <c r="LTD339" s="540"/>
      <c r="LTE339" s="497"/>
      <c r="LTF339" s="497"/>
      <c r="LTH339" s="309"/>
      <c r="LTI339" s="309"/>
      <c r="LTK339" s="497"/>
      <c r="LTL339" s="540"/>
      <c r="LTM339" s="497"/>
      <c r="LTN339" s="497"/>
      <c r="LTP339" s="309"/>
      <c r="LTQ339" s="309"/>
      <c r="LTS339" s="497"/>
      <c r="LTT339" s="540"/>
      <c r="LTU339" s="497"/>
      <c r="LTV339" s="497"/>
      <c r="LTX339" s="309"/>
      <c r="LTY339" s="309"/>
      <c r="LUA339" s="497"/>
      <c r="LUB339" s="540"/>
      <c r="LUC339" s="497"/>
      <c r="LUD339" s="497"/>
      <c r="LUF339" s="309"/>
      <c r="LUG339" s="309"/>
      <c r="LUI339" s="497"/>
      <c r="LUJ339" s="540"/>
      <c r="LUK339" s="497"/>
      <c r="LUL339" s="497"/>
      <c r="LUN339" s="309"/>
      <c r="LUO339" s="309"/>
      <c r="LUQ339" s="497"/>
      <c r="LUR339" s="540"/>
      <c r="LUS339" s="497"/>
      <c r="LUT339" s="497"/>
      <c r="LUV339" s="309"/>
      <c r="LUW339" s="309"/>
      <c r="LUY339" s="497"/>
      <c r="LUZ339" s="540"/>
      <c r="LVA339" s="497"/>
      <c r="LVB339" s="497"/>
      <c r="LVD339" s="309"/>
      <c r="LVE339" s="309"/>
      <c r="LVG339" s="497"/>
      <c r="LVH339" s="540"/>
      <c r="LVI339" s="497"/>
      <c r="LVJ339" s="497"/>
      <c r="LVL339" s="309"/>
      <c r="LVM339" s="309"/>
      <c r="LVO339" s="497"/>
      <c r="LVP339" s="540"/>
      <c r="LVQ339" s="497"/>
      <c r="LVR339" s="497"/>
      <c r="LVT339" s="309"/>
      <c r="LVU339" s="309"/>
      <c r="LVW339" s="497"/>
      <c r="LVX339" s="540"/>
      <c r="LVY339" s="497"/>
      <c r="LVZ339" s="497"/>
      <c r="LWB339" s="309"/>
      <c r="LWC339" s="309"/>
      <c r="LWE339" s="497"/>
      <c r="LWF339" s="540"/>
      <c r="LWG339" s="497"/>
      <c r="LWH339" s="497"/>
      <c r="LWJ339" s="309"/>
      <c r="LWK339" s="309"/>
      <c r="LWM339" s="497"/>
      <c r="LWN339" s="540"/>
      <c r="LWO339" s="497"/>
      <c r="LWP339" s="497"/>
      <c r="LWR339" s="309"/>
      <c r="LWS339" s="309"/>
      <c r="LWU339" s="497"/>
      <c r="LWV339" s="540"/>
      <c r="LWW339" s="497"/>
      <c r="LWX339" s="497"/>
      <c r="LWZ339" s="309"/>
      <c r="LXA339" s="309"/>
      <c r="LXC339" s="497"/>
      <c r="LXD339" s="540"/>
      <c r="LXE339" s="497"/>
      <c r="LXF339" s="497"/>
      <c r="LXH339" s="309"/>
      <c r="LXI339" s="309"/>
      <c r="LXK339" s="497"/>
      <c r="LXL339" s="540"/>
      <c r="LXM339" s="497"/>
      <c r="LXN339" s="497"/>
      <c r="LXP339" s="309"/>
      <c r="LXQ339" s="309"/>
      <c r="LXS339" s="497"/>
      <c r="LXT339" s="540"/>
      <c r="LXU339" s="497"/>
      <c r="LXV339" s="497"/>
      <c r="LXX339" s="309"/>
      <c r="LXY339" s="309"/>
      <c r="LYA339" s="497"/>
      <c r="LYB339" s="540"/>
      <c r="LYC339" s="497"/>
      <c r="LYD339" s="497"/>
      <c r="LYF339" s="309"/>
      <c r="LYG339" s="309"/>
      <c r="LYI339" s="497"/>
      <c r="LYJ339" s="540"/>
      <c r="LYK339" s="497"/>
      <c r="LYL339" s="497"/>
      <c r="LYN339" s="309"/>
      <c r="LYO339" s="309"/>
      <c r="LYQ339" s="497"/>
      <c r="LYR339" s="540"/>
      <c r="LYS339" s="497"/>
      <c r="LYT339" s="497"/>
      <c r="LYV339" s="309"/>
      <c r="LYW339" s="309"/>
      <c r="LYY339" s="497"/>
      <c r="LYZ339" s="540"/>
      <c r="LZA339" s="497"/>
      <c r="LZB339" s="497"/>
      <c r="LZD339" s="309"/>
      <c r="LZE339" s="309"/>
      <c r="LZG339" s="497"/>
      <c r="LZH339" s="540"/>
      <c r="LZI339" s="497"/>
      <c r="LZJ339" s="497"/>
      <c r="LZL339" s="309"/>
      <c r="LZM339" s="309"/>
      <c r="LZO339" s="497"/>
      <c r="LZP339" s="540"/>
      <c r="LZQ339" s="497"/>
      <c r="LZR339" s="497"/>
      <c r="LZT339" s="309"/>
      <c r="LZU339" s="309"/>
      <c r="LZW339" s="497"/>
      <c r="LZX339" s="540"/>
      <c r="LZY339" s="497"/>
      <c r="LZZ339" s="497"/>
      <c r="MAB339" s="309"/>
      <c r="MAC339" s="309"/>
      <c r="MAE339" s="497"/>
      <c r="MAF339" s="540"/>
      <c r="MAG339" s="497"/>
      <c r="MAH339" s="497"/>
      <c r="MAJ339" s="309"/>
      <c r="MAK339" s="309"/>
      <c r="MAM339" s="497"/>
      <c r="MAN339" s="540"/>
      <c r="MAO339" s="497"/>
      <c r="MAP339" s="497"/>
      <c r="MAR339" s="309"/>
      <c r="MAS339" s="309"/>
      <c r="MAU339" s="497"/>
      <c r="MAV339" s="540"/>
      <c r="MAW339" s="497"/>
      <c r="MAX339" s="497"/>
      <c r="MAZ339" s="309"/>
      <c r="MBA339" s="309"/>
      <c r="MBC339" s="497"/>
      <c r="MBD339" s="540"/>
      <c r="MBE339" s="497"/>
      <c r="MBF339" s="497"/>
      <c r="MBH339" s="309"/>
      <c r="MBI339" s="309"/>
      <c r="MBK339" s="497"/>
      <c r="MBL339" s="540"/>
      <c r="MBM339" s="497"/>
      <c r="MBN339" s="497"/>
      <c r="MBP339" s="309"/>
      <c r="MBQ339" s="309"/>
      <c r="MBS339" s="497"/>
      <c r="MBT339" s="540"/>
      <c r="MBU339" s="497"/>
      <c r="MBV339" s="497"/>
      <c r="MBX339" s="309"/>
      <c r="MBY339" s="309"/>
      <c r="MCA339" s="497"/>
      <c r="MCB339" s="540"/>
      <c r="MCC339" s="497"/>
      <c r="MCD339" s="497"/>
      <c r="MCF339" s="309"/>
      <c r="MCG339" s="309"/>
      <c r="MCI339" s="497"/>
      <c r="MCJ339" s="540"/>
      <c r="MCK339" s="497"/>
      <c r="MCL339" s="497"/>
      <c r="MCN339" s="309"/>
      <c r="MCO339" s="309"/>
      <c r="MCQ339" s="497"/>
      <c r="MCR339" s="540"/>
      <c r="MCS339" s="497"/>
      <c r="MCT339" s="497"/>
      <c r="MCV339" s="309"/>
      <c r="MCW339" s="309"/>
      <c r="MCY339" s="497"/>
      <c r="MCZ339" s="540"/>
      <c r="MDA339" s="497"/>
      <c r="MDB339" s="497"/>
      <c r="MDD339" s="309"/>
      <c r="MDE339" s="309"/>
      <c r="MDG339" s="497"/>
      <c r="MDH339" s="540"/>
      <c r="MDI339" s="497"/>
      <c r="MDJ339" s="497"/>
      <c r="MDL339" s="309"/>
      <c r="MDM339" s="309"/>
      <c r="MDO339" s="497"/>
      <c r="MDP339" s="540"/>
      <c r="MDQ339" s="497"/>
      <c r="MDR339" s="497"/>
      <c r="MDT339" s="309"/>
      <c r="MDU339" s="309"/>
      <c r="MDW339" s="497"/>
      <c r="MDX339" s="540"/>
      <c r="MDY339" s="497"/>
      <c r="MDZ339" s="497"/>
      <c r="MEB339" s="309"/>
      <c r="MEC339" s="309"/>
      <c r="MEE339" s="497"/>
      <c r="MEF339" s="540"/>
      <c r="MEG339" s="497"/>
      <c r="MEH339" s="497"/>
      <c r="MEJ339" s="309"/>
      <c r="MEK339" s="309"/>
      <c r="MEM339" s="497"/>
      <c r="MEN339" s="540"/>
      <c r="MEO339" s="497"/>
      <c r="MEP339" s="497"/>
      <c r="MER339" s="309"/>
      <c r="MES339" s="309"/>
      <c r="MEU339" s="497"/>
      <c r="MEV339" s="540"/>
      <c r="MEW339" s="497"/>
      <c r="MEX339" s="497"/>
      <c r="MEZ339" s="309"/>
      <c r="MFA339" s="309"/>
      <c r="MFC339" s="497"/>
      <c r="MFD339" s="540"/>
      <c r="MFE339" s="497"/>
      <c r="MFF339" s="497"/>
      <c r="MFH339" s="309"/>
      <c r="MFI339" s="309"/>
      <c r="MFK339" s="497"/>
      <c r="MFL339" s="540"/>
      <c r="MFM339" s="497"/>
      <c r="MFN339" s="497"/>
      <c r="MFP339" s="309"/>
      <c r="MFQ339" s="309"/>
      <c r="MFS339" s="497"/>
      <c r="MFT339" s="540"/>
      <c r="MFU339" s="497"/>
      <c r="MFV339" s="497"/>
      <c r="MFX339" s="309"/>
      <c r="MFY339" s="309"/>
      <c r="MGA339" s="497"/>
      <c r="MGB339" s="540"/>
      <c r="MGC339" s="497"/>
      <c r="MGD339" s="497"/>
      <c r="MGF339" s="309"/>
      <c r="MGG339" s="309"/>
      <c r="MGI339" s="497"/>
      <c r="MGJ339" s="540"/>
      <c r="MGK339" s="497"/>
      <c r="MGL339" s="497"/>
      <c r="MGN339" s="309"/>
      <c r="MGO339" s="309"/>
      <c r="MGQ339" s="497"/>
      <c r="MGR339" s="540"/>
      <c r="MGS339" s="497"/>
      <c r="MGT339" s="497"/>
      <c r="MGV339" s="309"/>
      <c r="MGW339" s="309"/>
      <c r="MGY339" s="497"/>
      <c r="MGZ339" s="540"/>
      <c r="MHA339" s="497"/>
      <c r="MHB339" s="497"/>
      <c r="MHD339" s="309"/>
      <c r="MHE339" s="309"/>
      <c r="MHG339" s="497"/>
      <c r="MHH339" s="540"/>
      <c r="MHI339" s="497"/>
      <c r="MHJ339" s="497"/>
      <c r="MHL339" s="309"/>
      <c r="MHM339" s="309"/>
      <c r="MHO339" s="497"/>
      <c r="MHP339" s="540"/>
      <c r="MHQ339" s="497"/>
      <c r="MHR339" s="497"/>
      <c r="MHT339" s="309"/>
      <c r="MHU339" s="309"/>
      <c r="MHW339" s="497"/>
      <c r="MHX339" s="540"/>
      <c r="MHY339" s="497"/>
      <c r="MHZ339" s="497"/>
      <c r="MIB339" s="309"/>
      <c r="MIC339" s="309"/>
      <c r="MIE339" s="497"/>
      <c r="MIF339" s="540"/>
      <c r="MIG339" s="497"/>
      <c r="MIH339" s="497"/>
      <c r="MIJ339" s="309"/>
      <c r="MIK339" s="309"/>
      <c r="MIM339" s="497"/>
      <c r="MIN339" s="540"/>
      <c r="MIO339" s="497"/>
      <c r="MIP339" s="497"/>
      <c r="MIR339" s="309"/>
      <c r="MIS339" s="309"/>
      <c r="MIU339" s="497"/>
      <c r="MIV339" s="540"/>
      <c r="MIW339" s="497"/>
      <c r="MIX339" s="497"/>
      <c r="MIZ339" s="309"/>
      <c r="MJA339" s="309"/>
      <c r="MJC339" s="497"/>
      <c r="MJD339" s="540"/>
      <c r="MJE339" s="497"/>
      <c r="MJF339" s="497"/>
      <c r="MJH339" s="309"/>
      <c r="MJI339" s="309"/>
      <c r="MJK339" s="497"/>
      <c r="MJL339" s="540"/>
      <c r="MJM339" s="497"/>
      <c r="MJN339" s="497"/>
      <c r="MJP339" s="309"/>
      <c r="MJQ339" s="309"/>
      <c r="MJS339" s="497"/>
      <c r="MJT339" s="540"/>
      <c r="MJU339" s="497"/>
      <c r="MJV339" s="497"/>
      <c r="MJX339" s="309"/>
      <c r="MJY339" s="309"/>
      <c r="MKA339" s="497"/>
      <c r="MKB339" s="540"/>
      <c r="MKC339" s="497"/>
      <c r="MKD339" s="497"/>
      <c r="MKF339" s="309"/>
      <c r="MKG339" s="309"/>
      <c r="MKI339" s="497"/>
      <c r="MKJ339" s="540"/>
      <c r="MKK339" s="497"/>
      <c r="MKL339" s="497"/>
      <c r="MKN339" s="309"/>
      <c r="MKO339" s="309"/>
      <c r="MKQ339" s="497"/>
      <c r="MKR339" s="540"/>
      <c r="MKS339" s="497"/>
      <c r="MKT339" s="497"/>
      <c r="MKV339" s="309"/>
      <c r="MKW339" s="309"/>
      <c r="MKY339" s="497"/>
      <c r="MKZ339" s="540"/>
      <c r="MLA339" s="497"/>
      <c r="MLB339" s="497"/>
      <c r="MLD339" s="309"/>
      <c r="MLE339" s="309"/>
      <c r="MLG339" s="497"/>
      <c r="MLH339" s="540"/>
      <c r="MLI339" s="497"/>
      <c r="MLJ339" s="497"/>
      <c r="MLL339" s="309"/>
      <c r="MLM339" s="309"/>
      <c r="MLO339" s="497"/>
      <c r="MLP339" s="540"/>
      <c r="MLQ339" s="497"/>
      <c r="MLR339" s="497"/>
      <c r="MLT339" s="309"/>
      <c r="MLU339" s="309"/>
      <c r="MLW339" s="497"/>
      <c r="MLX339" s="540"/>
      <c r="MLY339" s="497"/>
      <c r="MLZ339" s="497"/>
      <c r="MMB339" s="309"/>
      <c r="MMC339" s="309"/>
      <c r="MME339" s="497"/>
      <c r="MMF339" s="540"/>
      <c r="MMG339" s="497"/>
      <c r="MMH339" s="497"/>
      <c r="MMJ339" s="309"/>
      <c r="MMK339" s="309"/>
      <c r="MMM339" s="497"/>
      <c r="MMN339" s="540"/>
      <c r="MMO339" s="497"/>
      <c r="MMP339" s="497"/>
      <c r="MMR339" s="309"/>
      <c r="MMS339" s="309"/>
      <c r="MMU339" s="497"/>
      <c r="MMV339" s="540"/>
      <c r="MMW339" s="497"/>
      <c r="MMX339" s="497"/>
      <c r="MMZ339" s="309"/>
      <c r="MNA339" s="309"/>
      <c r="MNC339" s="497"/>
      <c r="MND339" s="540"/>
      <c r="MNE339" s="497"/>
      <c r="MNF339" s="497"/>
      <c r="MNH339" s="309"/>
      <c r="MNI339" s="309"/>
      <c r="MNK339" s="497"/>
      <c r="MNL339" s="540"/>
      <c r="MNM339" s="497"/>
      <c r="MNN339" s="497"/>
      <c r="MNP339" s="309"/>
      <c r="MNQ339" s="309"/>
      <c r="MNS339" s="497"/>
      <c r="MNT339" s="540"/>
      <c r="MNU339" s="497"/>
      <c r="MNV339" s="497"/>
      <c r="MNX339" s="309"/>
      <c r="MNY339" s="309"/>
      <c r="MOA339" s="497"/>
      <c r="MOB339" s="540"/>
      <c r="MOC339" s="497"/>
      <c r="MOD339" s="497"/>
      <c r="MOF339" s="309"/>
      <c r="MOG339" s="309"/>
      <c r="MOI339" s="497"/>
      <c r="MOJ339" s="540"/>
      <c r="MOK339" s="497"/>
      <c r="MOL339" s="497"/>
      <c r="MON339" s="309"/>
      <c r="MOO339" s="309"/>
      <c r="MOQ339" s="497"/>
      <c r="MOR339" s="540"/>
      <c r="MOS339" s="497"/>
      <c r="MOT339" s="497"/>
      <c r="MOV339" s="309"/>
      <c r="MOW339" s="309"/>
      <c r="MOY339" s="497"/>
      <c r="MOZ339" s="540"/>
      <c r="MPA339" s="497"/>
      <c r="MPB339" s="497"/>
      <c r="MPD339" s="309"/>
      <c r="MPE339" s="309"/>
      <c r="MPG339" s="497"/>
      <c r="MPH339" s="540"/>
      <c r="MPI339" s="497"/>
      <c r="MPJ339" s="497"/>
      <c r="MPL339" s="309"/>
      <c r="MPM339" s="309"/>
      <c r="MPO339" s="497"/>
      <c r="MPP339" s="540"/>
      <c r="MPQ339" s="497"/>
      <c r="MPR339" s="497"/>
      <c r="MPT339" s="309"/>
      <c r="MPU339" s="309"/>
      <c r="MPW339" s="497"/>
      <c r="MPX339" s="540"/>
      <c r="MPY339" s="497"/>
      <c r="MPZ339" s="497"/>
      <c r="MQB339" s="309"/>
      <c r="MQC339" s="309"/>
      <c r="MQE339" s="497"/>
      <c r="MQF339" s="540"/>
      <c r="MQG339" s="497"/>
      <c r="MQH339" s="497"/>
      <c r="MQJ339" s="309"/>
      <c r="MQK339" s="309"/>
      <c r="MQM339" s="497"/>
      <c r="MQN339" s="540"/>
      <c r="MQO339" s="497"/>
      <c r="MQP339" s="497"/>
      <c r="MQR339" s="309"/>
      <c r="MQS339" s="309"/>
      <c r="MQU339" s="497"/>
      <c r="MQV339" s="540"/>
      <c r="MQW339" s="497"/>
      <c r="MQX339" s="497"/>
      <c r="MQZ339" s="309"/>
      <c r="MRA339" s="309"/>
      <c r="MRC339" s="497"/>
      <c r="MRD339" s="540"/>
      <c r="MRE339" s="497"/>
      <c r="MRF339" s="497"/>
      <c r="MRH339" s="309"/>
      <c r="MRI339" s="309"/>
      <c r="MRK339" s="497"/>
      <c r="MRL339" s="540"/>
      <c r="MRM339" s="497"/>
      <c r="MRN339" s="497"/>
      <c r="MRP339" s="309"/>
      <c r="MRQ339" s="309"/>
      <c r="MRS339" s="497"/>
      <c r="MRT339" s="540"/>
      <c r="MRU339" s="497"/>
      <c r="MRV339" s="497"/>
      <c r="MRX339" s="309"/>
      <c r="MRY339" s="309"/>
      <c r="MSA339" s="497"/>
      <c r="MSB339" s="540"/>
      <c r="MSC339" s="497"/>
      <c r="MSD339" s="497"/>
      <c r="MSF339" s="309"/>
      <c r="MSG339" s="309"/>
      <c r="MSI339" s="497"/>
      <c r="MSJ339" s="540"/>
      <c r="MSK339" s="497"/>
      <c r="MSL339" s="497"/>
      <c r="MSN339" s="309"/>
      <c r="MSO339" s="309"/>
      <c r="MSQ339" s="497"/>
      <c r="MSR339" s="540"/>
      <c r="MSS339" s="497"/>
      <c r="MST339" s="497"/>
      <c r="MSV339" s="309"/>
      <c r="MSW339" s="309"/>
      <c r="MSY339" s="497"/>
      <c r="MSZ339" s="540"/>
      <c r="MTA339" s="497"/>
      <c r="MTB339" s="497"/>
      <c r="MTD339" s="309"/>
      <c r="MTE339" s="309"/>
      <c r="MTG339" s="497"/>
      <c r="MTH339" s="540"/>
      <c r="MTI339" s="497"/>
      <c r="MTJ339" s="497"/>
      <c r="MTL339" s="309"/>
      <c r="MTM339" s="309"/>
      <c r="MTO339" s="497"/>
      <c r="MTP339" s="540"/>
      <c r="MTQ339" s="497"/>
      <c r="MTR339" s="497"/>
      <c r="MTT339" s="309"/>
      <c r="MTU339" s="309"/>
      <c r="MTW339" s="497"/>
      <c r="MTX339" s="540"/>
      <c r="MTY339" s="497"/>
      <c r="MTZ339" s="497"/>
      <c r="MUB339" s="309"/>
      <c r="MUC339" s="309"/>
      <c r="MUE339" s="497"/>
      <c r="MUF339" s="540"/>
      <c r="MUG339" s="497"/>
      <c r="MUH339" s="497"/>
      <c r="MUJ339" s="309"/>
      <c r="MUK339" s="309"/>
      <c r="MUM339" s="497"/>
      <c r="MUN339" s="540"/>
      <c r="MUO339" s="497"/>
      <c r="MUP339" s="497"/>
      <c r="MUR339" s="309"/>
      <c r="MUS339" s="309"/>
      <c r="MUU339" s="497"/>
      <c r="MUV339" s="540"/>
      <c r="MUW339" s="497"/>
      <c r="MUX339" s="497"/>
      <c r="MUZ339" s="309"/>
      <c r="MVA339" s="309"/>
      <c r="MVC339" s="497"/>
      <c r="MVD339" s="540"/>
      <c r="MVE339" s="497"/>
      <c r="MVF339" s="497"/>
      <c r="MVH339" s="309"/>
      <c r="MVI339" s="309"/>
      <c r="MVK339" s="497"/>
      <c r="MVL339" s="540"/>
      <c r="MVM339" s="497"/>
      <c r="MVN339" s="497"/>
      <c r="MVP339" s="309"/>
      <c r="MVQ339" s="309"/>
      <c r="MVS339" s="497"/>
      <c r="MVT339" s="540"/>
      <c r="MVU339" s="497"/>
      <c r="MVV339" s="497"/>
      <c r="MVX339" s="309"/>
      <c r="MVY339" s="309"/>
      <c r="MWA339" s="497"/>
      <c r="MWB339" s="540"/>
      <c r="MWC339" s="497"/>
      <c r="MWD339" s="497"/>
      <c r="MWF339" s="309"/>
      <c r="MWG339" s="309"/>
      <c r="MWI339" s="497"/>
      <c r="MWJ339" s="540"/>
      <c r="MWK339" s="497"/>
      <c r="MWL339" s="497"/>
      <c r="MWN339" s="309"/>
      <c r="MWO339" s="309"/>
      <c r="MWQ339" s="497"/>
      <c r="MWR339" s="540"/>
      <c r="MWS339" s="497"/>
      <c r="MWT339" s="497"/>
      <c r="MWV339" s="309"/>
      <c r="MWW339" s="309"/>
      <c r="MWY339" s="497"/>
      <c r="MWZ339" s="540"/>
      <c r="MXA339" s="497"/>
      <c r="MXB339" s="497"/>
      <c r="MXD339" s="309"/>
      <c r="MXE339" s="309"/>
      <c r="MXG339" s="497"/>
      <c r="MXH339" s="540"/>
      <c r="MXI339" s="497"/>
      <c r="MXJ339" s="497"/>
      <c r="MXL339" s="309"/>
      <c r="MXM339" s="309"/>
      <c r="MXO339" s="497"/>
      <c r="MXP339" s="540"/>
      <c r="MXQ339" s="497"/>
      <c r="MXR339" s="497"/>
      <c r="MXT339" s="309"/>
      <c r="MXU339" s="309"/>
      <c r="MXW339" s="497"/>
      <c r="MXX339" s="540"/>
      <c r="MXY339" s="497"/>
      <c r="MXZ339" s="497"/>
      <c r="MYB339" s="309"/>
      <c r="MYC339" s="309"/>
      <c r="MYE339" s="497"/>
      <c r="MYF339" s="540"/>
      <c r="MYG339" s="497"/>
      <c r="MYH339" s="497"/>
      <c r="MYJ339" s="309"/>
      <c r="MYK339" s="309"/>
      <c r="MYM339" s="497"/>
      <c r="MYN339" s="540"/>
      <c r="MYO339" s="497"/>
      <c r="MYP339" s="497"/>
      <c r="MYR339" s="309"/>
      <c r="MYS339" s="309"/>
      <c r="MYU339" s="497"/>
      <c r="MYV339" s="540"/>
      <c r="MYW339" s="497"/>
      <c r="MYX339" s="497"/>
      <c r="MYZ339" s="309"/>
      <c r="MZA339" s="309"/>
      <c r="MZC339" s="497"/>
      <c r="MZD339" s="540"/>
      <c r="MZE339" s="497"/>
      <c r="MZF339" s="497"/>
      <c r="MZH339" s="309"/>
      <c r="MZI339" s="309"/>
      <c r="MZK339" s="497"/>
      <c r="MZL339" s="540"/>
      <c r="MZM339" s="497"/>
      <c r="MZN339" s="497"/>
      <c r="MZP339" s="309"/>
      <c r="MZQ339" s="309"/>
      <c r="MZS339" s="497"/>
      <c r="MZT339" s="540"/>
      <c r="MZU339" s="497"/>
      <c r="MZV339" s="497"/>
      <c r="MZX339" s="309"/>
      <c r="MZY339" s="309"/>
      <c r="NAA339" s="497"/>
      <c r="NAB339" s="540"/>
      <c r="NAC339" s="497"/>
      <c r="NAD339" s="497"/>
      <c r="NAF339" s="309"/>
      <c r="NAG339" s="309"/>
      <c r="NAI339" s="497"/>
      <c r="NAJ339" s="540"/>
      <c r="NAK339" s="497"/>
      <c r="NAL339" s="497"/>
      <c r="NAN339" s="309"/>
      <c r="NAO339" s="309"/>
      <c r="NAQ339" s="497"/>
      <c r="NAR339" s="540"/>
      <c r="NAS339" s="497"/>
      <c r="NAT339" s="497"/>
      <c r="NAV339" s="309"/>
      <c r="NAW339" s="309"/>
      <c r="NAY339" s="497"/>
      <c r="NAZ339" s="540"/>
      <c r="NBA339" s="497"/>
      <c r="NBB339" s="497"/>
      <c r="NBD339" s="309"/>
      <c r="NBE339" s="309"/>
      <c r="NBG339" s="497"/>
      <c r="NBH339" s="540"/>
      <c r="NBI339" s="497"/>
      <c r="NBJ339" s="497"/>
      <c r="NBL339" s="309"/>
      <c r="NBM339" s="309"/>
      <c r="NBO339" s="497"/>
      <c r="NBP339" s="540"/>
      <c r="NBQ339" s="497"/>
      <c r="NBR339" s="497"/>
      <c r="NBT339" s="309"/>
      <c r="NBU339" s="309"/>
      <c r="NBW339" s="497"/>
      <c r="NBX339" s="540"/>
      <c r="NBY339" s="497"/>
      <c r="NBZ339" s="497"/>
      <c r="NCB339" s="309"/>
      <c r="NCC339" s="309"/>
      <c r="NCE339" s="497"/>
      <c r="NCF339" s="540"/>
      <c r="NCG339" s="497"/>
      <c r="NCH339" s="497"/>
      <c r="NCJ339" s="309"/>
      <c r="NCK339" s="309"/>
      <c r="NCM339" s="497"/>
      <c r="NCN339" s="540"/>
      <c r="NCO339" s="497"/>
      <c r="NCP339" s="497"/>
      <c r="NCR339" s="309"/>
      <c r="NCS339" s="309"/>
      <c r="NCU339" s="497"/>
      <c r="NCV339" s="540"/>
      <c r="NCW339" s="497"/>
      <c r="NCX339" s="497"/>
      <c r="NCZ339" s="309"/>
      <c r="NDA339" s="309"/>
      <c r="NDC339" s="497"/>
      <c r="NDD339" s="540"/>
      <c r="NDE339" s="497"/>
      <c r="NDF339" s="497"/>
      <c r="NDH339" s="309"/>
      <c r="NDI339" s="309"/>
      <c r="NDK339" s="497"/>
      <c r="NDL339" s="540"/>
      <c r="NDM339" s="497"/>
      <c r="NDN339" s="497"/>
      <c r="NDP339" s="309"/>
      <c r="NDQ339" s="309"/>
      <c r="NDS339" s="497"/>
      <c r="NDT339" s="540"/>
      <c r="NDU339" s="497"/>
      <c r="NDV339" s="497"/>
      <c r="NDX339" s="309"/>
      <c r="NDY339" s="309"/>
      <c r="NEA339" s="497"/>
      <c r="NEB339" s="540"/>
      <c r="NEC339" s="497"/>
      <c r="NED339" s="497"/>
      <c r="NEF339" s="309"/>
      <c r="NEG339" s="309"/>
      <c r="NEI339" s="497"/>
      <c r="NEJ339" s="540"/>
      <c r="NEK339" s="497"/>
      <c r="NEL339" s="497"/>
      <c r="NEN339" s="309"/>
      <c r="NEO339" s="309"/>
      <c r="NEQ339" s="497"/>
      <c r="NER339" s="540"/>
      <c r="NES339" s="497"/>
      <c r="NET339" s="497"/>
      <c r="NEV339" s="309"/>
      <c r="NEW339" s="309"/>
      <c r="NEY339" s="497"/>
      <c r="NEZ339" s="540"/>
      <c r="NFA339" s="497"/>
      <c r="NFB339" s="497"/>
      <c r="NFD339" s="309"/>
      <c r="NFE339" s="309"/>
      <c r="NFG339" s="497"/>
      <c r="NFH339" s="540"/>
      <c r="NFI339" s="497"/>
      <c r="NFJ339" s="497"/>
      <c r="NFL339" s="309"/>
      <c r="NFM339" s="309"/>
      <c r="NFO339" s="497"/>
      <c r="NFP339" s="540"/>
      <c r="NFQ339" s="497"/>
      <c r="NFR339" s="497"/>
      <c r="NFT339" s="309"/>
      <c r="NFU339" s="309"/>
      <c r="NFW339" s="497"/>
      <c r="NFX339" s="540"/>
      <c r="NFY339" s="497"/>
      <c r="NFZ339" s="497"/>
      <c r="NGB339" s="309"/>
      <c r="NGC339" s="309"/>
      <c r="NGE339" s="497"/>
      <c r="NGF339" s="540"/>
      <c r="NGG339" s="497"/>
      <c r="NGH339" s="497"/>
      <c r="NGJ339" s="309"/>
      <c r="NGK339" s="309"/>
      <c r="NGM339" s="497"/>
      <c r="NGN339" s="540"/>
      <c r="NGO339" s="497"/>
      <c r="NGP339" s="497"/>
      <c r="NGR339" s="309"/>
      <c r="NGS339" s="309"/>
      <c r="NGU339" s="497"/>
      <c r="NGV339" s="540"/>
      <c r="NGW339" s="497"/>
      <c r="NGX339" s="497"/>
      <c r="NGZ339" s="309"/>
      <c r="NHA339" s="309"/>
      <c r="NHC339" s="497"/>
      <c r="NHD339" s="540"/>
      <c r="NHE339" s="497"/>
      <c r="NHF339" s="497"/>
      <c r="NHH339" s="309"/>
      <c r="NHI339" s="309"/>
      <c r="NHK339" s="497"/>
      <c r="NHL339" s="540"/>
      <c r="NHM339" s="497"/>
      <c r="NHN339" s="497"/>
      <c r="NHP339" s="309"/>
      <c r="NHQ339" s="309"/>
      <c r="NHS339" s="497"/>
      <c r="NHT339" s="540"/>
      <c r="NHU339" s="497"/>
      <c r="NHV339" s="497"/>
      <c r="NHX339" s="309"/>
      <c r="NHY339" s="309"/>
      <c r="NIA339" s="497"/>
      <c r="NIB339" s="540"/>
      <c r="NIC339" s="497"/>
      <c r="NID339" s="497"/>
      <c r="NIF339" s="309"/>
      <c r="NIG339" s="309"/>
      <c r="NII339" s="497"/>
      <c r="NIJ339" s="540"/>
      <c r="NIK339" s="497"/>
      <c r="NIL339" s="497"/>
      <c r="NIN339" s="309"/>
      <c r="NIO339" s="309"/>
      <c r="NIQ339" s="497"/>
      <c r="NIR339" s="540"/>
      <c r="NIS339" s="497"/>
      <c r="NIT339" s="497"/>
      <c r="NIV339" s="309"/>
      <c r="NIW339" s="309"/>
      <c r="NIY339" s="497"/>
      <c r="NIZ339" s="540"/>
      <c r="NJA339" s="497"/>
      <c r="NJB339" s="497"/>
      <c r="NJD339" s="309"/>
      <c r="NJE339" s="309"/>
      <c r="NJG339" s="497"/>
      <c r="NJH339" s="540"/>
      <c r="NJI339" s="497"/>
      <c r="NJJ339" s="497"/>
      <c r="NJL339" s="309"/>
      <c r="NJM339" s="309"/>
      <c r="NJO339" s="497"/>
      <c r="NJP339" s="540"/>
      <c r="NJQ339" s="497"/>
      <c r="NJR339" s="497"/>
      <c r="NJT339" s="309"/>
      <c r="NJU339" s="309"/>
      <c r="NJW339" s="497"/>
      <c r="NJX339" s="540"/>
      <c r="NJY339" s="497"/>
      <c r="NJZ339" s="497"/>
      <c r="NKB339" s="309"/>
      <c r="NKC339" s="309"/>
      <c r="NKE339" s="497"/>
      <c r="NKF339" s="540"/>
      <c r="NKG339" s="497"/>
      <c r="NKH339" s="497"/>
      <c r="NKJ339" s="309"/>
      <c r="NKK339" s="309"/>
      <c r="NKM339" s="497"/>
      <c r="NKN339" s="540"/>
      <c r="NKO339" s="497"/>
      <c r="NKP339" s="497"/>
      <c r="NKR339" s="309"/>
      <c r="NKS339" s="309"/>
      <c r="NKU339" s="497"/>
      <c r="NKV339" s="540"/>
      <c r="NKW339" s="497"/>
      <c r="NKX339" s="497"/>
      <c r="NKZ339" s="309"/>
      <c r="NLA339" s="309"/>
      <c r="NLC339" s="497"/>
      <c r="NLD339" s="540"/>
      <c r="NLE339" s="497"/>
      <c r="NLF339" s="497"/>
      <c r="NLH339" s="309"/>
      <c r="NLI339" s="309"/>
      <c r="NLK339" s="497"/>
      <c r="NLL339" s="540"/>
      <c r="NLM339" s="497"/>
      <c r="NLN339" s="497"/>
      <c r="NLP339" s="309"/>
      <c r="NLQ339" s="309"/>
      <c r="NLS339" s="497"/>
      <c r="NLT339" s="540"/>
      <c r="NLU339" s="497"/>
      <c r="NLV339" s="497"/>
      <c r="NLX339" s="309"/>
      <c r="NLY339" s="309"/>
      <c r="NMA339" s="497"/>
      <c r="NMB339" s="540"/>
      <c r="NMC339" s="497"/>
      <c r="NMD339" s="497"/>
      <c r="NMF339" s="309"/>
      <c r="NMG339" s="309"/>
      <c r="NMI339" s="497"/>
      <c r="NMJ339" s="540"/>
      <c r="NMK339" s="497"/>
      <c r="NML339" s="497"/>
      <c r="NMN339" s="309"/>
      <c r="NMO339" s="309"/>
      <c r="NMQ339" s="497"/>
      <c r="NMR339" s="540"/>
      <c r="NMS339" s="497"/>
      <c r="NMT339" s="497"/>
      <c r="NMV339" s="309"/>
      <c r="NMW339" s="309"/>
      <c r="NMY339" s="497"/>
      <c r="NMZ339" s="540"/>
      <c r="NNA339" s="497"/>
      <c r="NNB339" s="497"/>
      <c r="NND339" s="309"/>
      <c r="NNE339" s="309"/>
      <c r="NNG339" s="497"/>
      <c r="NNH339" s="540"/>
      <c r="NNI339" s="497"/>
      <c r="NNJ339" s="497"/>
      <c r="NNL339" s="309"/>
      <c r="NNM339" s="309"/>
      <c r="NNO339" s="497"/>
      <c r="NNP339" s="540"/>
      <c r="NNQ339" s="497"/>
      <c r="NNR339" s="497"/>
      <c r="NNT339" s="309"/>
      <c r="NNU339" s="309"/>
      <c r="NNW339" s="497"/>
      <c r="NNX339" s="540"/>
      <c r="NNY339" s="497"/>
      <c r="NNZ339" s="497"/>
      <c r="NOB339" s="309"/>
      <c r="NOC339" s="309"/>
      <c r="NOE339" s="497"/>
      <c r="NOF339" s="540"/>
      <c r="NOG339" s="497"/>
      <c r="NOH339" s="497"/>
      <c r="NOJ339" s="309"/>
      <c r="NOK339" s="309"/>
      <c r="NOM339" s="497"/>
      <c r="NON339" s="540"/>
      <c r="NOO339" s="497"/>
      <c r="NOP339" s="497"/>
      <c r="NOR339" s="309"/>
      <c r="NOS339" s="309"/>
      <c r="NOU339" s="497"/>
      <c r="NOV339" s="540"/>
      <c r="NOW339" s="497"/>
      <c r="NOX339" s="497"/>
      <c r="NOZ339" s="309"/>
      <c r="NPA339" s="309"/>
      <c r="NPC339" s="497"/>
      <c r="NPD339" s="540"/>
      <c r="NPE339" s="497"/>
      <c r="NPF339" s="497"/>
      <c r="NPH339" s="309"/>
      <c r="NPI339" s="309"/>
      <c r="NPK339" s="497"/>
      <c r="NPL339" s="540"/>
      <c r="NPM339" s="497"/>
      <c r="NPN339" s="497"/>
      <c r="NPP339" s="309"/>
      <c r="NPQ339" s="309"/>
      <c r="NPS339" s="497"/>
      <c r="NPT339" s="540"/>
      <c r="NPU339" s="497"/>
      <c r="NPV339" s="497"/>
      <c r="NPX339" s="309"/>
      <c r="NPY339" s="309"/>
      <c r="NQA339" s="497"/>
      <c r="NQB339" s="540"/>
      <c r="NQC339" s="497"/>
      <c r="NQD339" s="497"/>
      <c r="NQF339" s="309"/>
      <c r="NQG339" s="309"/>
      <c r="NQI339" s="497"/>
      <c r="NQJ339" s="540"/>
      <c r="NQK339" s="497"/>
      <c r="NQL339" s="497"/>
      <c r="NQN339" s="309"/>
      <c r="NQO339" s="309"/>
      <c r="NQQ339" s="497"/>
      <c r="NQR339" s="540"/>
      <c r="NQS339" s="497"/>
      <c r="NQT339" s="497"/>
      <c r="NQV339" s="309"/>
      <c r="NQW339" s="309"/>
      <c r="NQY339" s="497"/>
      <c r="NQZ339" s="540"/>
      <c r="NRA339" s="497"/>
      <c r="NRB339" s="497"/>
      <c r="NRD339" s="309"/>
      <c r="NRE339" s="309"/>
      <c r="NRG339" s="497"/>
      <c r="NRH339" s="540"/>
      <c r="NRI339" s="497"/>
      <c r="NRJ339" s="497"/>
      <c r="NRL339" s="309"/>
      <c r="NRM339" s="309"/>
      <c r="NRO339" s="497"/>
      <c r="NRP339" s="540"/>
      <c r="NRQ339" s="497"/>
      <c r="NRR339" s="497"/>
      <c r="NRT339" s="309"/>
      <c r="NRU339" s="309"/>
      <c r="NRW339" s="497"/>
      <c r="NRX339" s="540"/>
      <c r="NRY339" s="497"/>
      <c r="NRZ339" s="497"/>
      <c r="NSB339" s="309"/>
      <c r="NSC339" s="309"/>
      <c r="NSE339" s="497"/>
      <c r="NSF339" s="540"/>
      <c r="NSG339" s="497"/>
      <c r="NSH339" s="497"/>
      <c r="NSJ339" s="309"/>
      <c r="NSK339" s="309"/>
      <c r="NSM339" s="497"/>
      <c r="NSN339" s="540"/>
      <c r="NSO339" s="497"/>
      <c r="NSP339" s="497"/>
      <c r="NSR339" s="309"/>
      <c r="NSS339" s="309"/>
      <c r="NSU339" s="497"/>
      <c r="NSV339" s="540"/>
      <c r="NSW339" s="497"/>
      <c r="NSX339" s="497"/>
      <c r="NSZ339" s="309"/>
      <c r="NTA339" s="309"/>
      <c r="NTC339" s="497"/>
      <c r="NTD339" s="540"/>
      <c r="NTE339" s="497"/>
      <c r="NTF339" s="497"/>
      <c r="NTH339" s="309"/>
      <c r="NTI339" s="309"/>
      <c r="NTK339" s="497"/>
      <c r="NTL339" s="540"/>
      <c r="NTM339" s="497"/>
      <c r="NTN339" s="497"/>
      <c r="NTP339" s="309"/>
      <c r="NTQ339" s="309"/>
      <c r="NTS339" s="497"/>
      <c r="NTT339" s="540"/>
      <c r="NTU339" s="497"/>
      <c r="NTV339" s="497"/>
      <c r="NTX339" s="309"/>
      <c r="NTY339" s="309"/>
      <c r="NUA339" s="497"/>
      <c r="NUB339" s="540"/>
      <c r="NUC339" s="497"/>
      <c r="NUD339" s="497"/>
      <c r="NUF339" s="309"/>
      <c r="NUG339" s="309"/>
      <c r="NUI339" s="497"/>
      <c r="NUJ339" s="540"/>
      <c r="NUK339" s="497"/>
      <c r="NUL339" s="497"/>
      <c r="NUN339" s="309"/>
      <c r="NUO339" s="309"/>
      <c r="NUQ339" s="497"/>
      <c r="NUR339" s="540"/>
      <c r="NUS339" s="497"/>
      <c r="NUT339" s="497"/>
      <c r="NUV339" s="309"/>
      <c r="NUW339" s="309"/>
      <c r="NUY339" s="497"/>
      <c r="NUZ339" s="540"/>
      <c r="NVA339" s="497"/>
      <c r="NVB339" s="497"/>
      <c r="NVD339" s="309"/>
      <c r="NVE339" s="309"/>
      <c r="NVG339" s="497"/>
      <c r="NVH339" s="540"/>
      <c r="NVI339" s="497"/>
      <c r="NVJ339" s="497"/>
      <c r="NVL339" s="309"/>
      <c r="NVM339" s="309"/>
      <c r="NVO339" s="497"/>
      <c r="NVP339" s="540"/>
      <c r="NVQ339" s="497"/>
      <c r="NVR339" s="497"/>
      <c r="NVT339" s="309"/>
      <c r="NVU339" s="309"/>
      <c r="NVW339" s="497"/>
      <c r="NVX339" s="540"/>
      <c r="NVY339" s="497"/>
      <c r="NVZ339" s="497"/>
      <c r="NWB339" s="309"/>
      <c r="NWC339" s="309"/>
      <c r="NWE339" s="497"/>
      <c r="NWF339" s="540"/>
      <c r="NWG339" s="497"/>
      <c r="NWH339" s="497"/>
      <c r="NWJ339" s="309"/>
      <c r="NWK339" s="309"/>
      <c r="NWM339" s="497"/>
      <c r="NWN339" s="540"/>
      <c r="NWO339" s="497"/>
      <c r="NWP339" s="497"/>
      <c r="NWR339" s="309"/>
      <c r="NWS339" s="309"/>
      <c r="NWU339" s="497"/>
      <c r="NWV339" s="540"/>
      <c r="NWW339" s="497"/>
      <c r="NWX339" s="497"/>
      <c r="NWZ339" s="309"/>
      <c r="NXA339" s="309"/>
      <c r="NXC339" s="497"/>
      <c r="NXD339" s="540"/>
      <c r="NXE339" s="497"/>
      <c r="NXF339" s="497"/>
      <c r="NXH339" s="309"/>
      <c r="NXI339" s="309"/>
      <c r="NXK339" s="497"/>
      <c r="NXL339" s="540"/>
      <c r="NXM339" s="497"/>
      <c r="NXN339" s="497"/>
      <c r="NXP339" s="309"/>
      <c r="NXQ339" s="309"/>
      <c r="NXS339" s="497"/>
      <c r="NXT339" s="540"/>
      <c r="NXU339" s="497"/>
      <c r="NXV339" s="497"/>
      <c r="NXX339" s="309"/>
      <c r="NXY339" s="309"/>
      <c r="NYA339" s="497"/>
      <c r="NYB339" s="540"/>
      <c r="NYC339" s="497"/>
      <c r="NYD339" s="497"/>
      <c r="NYF339" s="309"/>
      <c r="NYG339" s="309"/>
      <c r="NYI339" s="497"/>
      <c r="NYJ339" s="540"/>
      <c r="NYK339" s="497"/>
      <c r="NYL339" s="497"/>
      <c r="NYN339" s="309"/>
      <c r="NYO339" s="309"/>
      <c r="NYQ339" s="497"/>
      <c r="NYR339" s="540"/>
      <c r="NYS339" s="497"/>
      <c r="NYT339" s="497"/>
      <c r="NYV339" s="309"/>
      <c r="NYW339" s="309"/>
      <c r="NYY339" s="497"/>
      <c r="NYZ339" s="540"/>
      <c r="NZA339" s="497"/>
      <c r="NZB339" s="497"/>
      <c r="NZD339" s="309"/>
      <c r="NZE339" s="309"/>
      <c r="NZG339" s="497"/>
      <c r="NZH339" s="540"/>
      <c r="NZI339" s="497"/>
      <c r="NZJ339" s="497"/>
      <c r="NZL339" s="309"/>
      <c r="NZM339" s="309"/>
      <c r="NZO339" s="497"/>
      <c r="NZP339" s="540"/>
      <c r="NZQ339" s="497"/>
      <c r="NZR339" s="497"/>
      <c r="NZT339" s="309"/>
      <c r="NZU339" s="309"/>
      <c r="NZW339" s="497"/>
      <c r="NZX339" s="540"/>
      <c r="NZY339" s="497"/>
      <c r="NZZ339" s="497"/>
      <c r="OAB339" s="309"/>
      <c r="OAC339" s="309"/>
      <c r="OAE339" s="497"/>
      <c r="OAF339" s="540"/>
      <c r="OAG339" s="497"/>
      <c r="OAH339" s="497"/>
      <c r="OAJ339" s="309"/>
      <c r="OAK339" s="309"/>
      <c r="OAM339" s="497"/>
      <c r="OAN339" s="540"/>
      <c r="OAO339" s="497"/>
      <c r="OAP339" s="497"/>
      <c r="OAR339" s="309"/>
      <c r="OAS339" s="309"/>
      <c r="OAU339" s="497"/>
      <c r="OAV339" s="540"/>
      <c r="OAW339" s="497"/>
      <c r="OAX339" s="497"/>
      <c r="OAZ339" s="309"/>
      <c r="OBA339" s="309"/>
      <c r="OBC339" s="497"/>
      <c r="OBD339" s="540"/>
      <c r="OBE339" s="497"/>
      <c r="OBF339" s="497"/>
      <c r="OBH339" s="309"/>
      <c r="OBI339" s="309"/>
      <c r="OBK339" s="497"/>
      <c r="OBL339" s="540"/>
      <c r="OBM339" s="497"/>
      <c r="OBN339" s="497"/>
      <c r="OBP339" s="309"/>
      <c r="OBQ339" s="309"/>
      <c r="OBS339" s="497"/>
      <c r="OBT339" s="540"/>
      <c r="OBU339" s="497"/>
      <c r="OBV339" s="497"/>
      <c r="OBX339" s="309"/>
      <c r="OBY339" s="309"/>
      <c r="OCA339" s="497"/>
      <c r="OCB339" s="540"/>
      <c r="OCC339" s="497"/>
      <c r="OCD339" s="497"/>
      <c r="OCF339" s="309"/>
      <c r="OCG339" s="309"/>
      <c r="OCI339" s="497"/>
      <c r="OCJ339" s="540"/>
      <c r="OCK339" s="497"/>
      <c r="OCL339" s="497"/>
      <c r="OCN339" s="309"/>
      <c r="OCO339" s="309"/>
      <c r="OCQ339" s="497"/>
      <c r="OCR339" s="540"/>
      <c r="OCS339" s="497"/>
      <c r="OCT339" s="497"/>
      <c r="OCV339" s="309"/>
      <c r="OCW339" s="309"/>
      <c r="OCY339" s="497"/>
      <c r="OCZ339" s="540"/>
      <c r="ODA339" s="497"/>
      <c r="ODB339" s="497"/>
      <c r="ODD339" s="309"/>
      <c r="ODE339" s="309"/>
      <c r="ODG339" s="497"/>
      <c r="ODH339" s="540"/>
      <c r="ODI339" s="497"/>
      <c r="ODJ339" s="497"/>
      <c r="ODL339" s="309"/>
      <c r="ODM339" s="309"/>
      <c r="ODO339" s="497"/>
      <c r="ODP339" s="540"/>
      <c r="ODQ339" s="497"/>
      <c r="ODR339" s="497"/>
      <c r="ODT339" s="309"/>
      <c r="ODU339" s="309"/>
      <c r="ODW339" s="497"/>
      <c r="ODX339" s="540"/>
      <c r="ODY339" s="497"/>
      <c r="ODZ339" s="497"/>
      <c r="OEB339" s="309"/>
      <c r="OEC339" s="309"/>
      <c r="OEE339" s="497"/>
      <c r="OEF339" s="540"/>
      <c r="OEG339" s="497"/>
      <c r="OEH339" s="497"/>
      <c r="OEJ339" s="309"/>
      <c r="OEK339" s="309"/>
      <c r="OEM339" s="497"/>
      <c r="OEN339" s="540"/>
      <c r="OEO339" s="497"/>
      <c r="OEP339" s="497"/>
      <c r="OER339" s="309"/>
      <c r="OES339" s="309"/>
      <c r="OEU339" s="497"/>
      <c r="OEV339" s="540"/>
      <c r="OEW339" s="497"/>
      <c r="OEX339" s="497"/>
      <c r="OEZ339" s="309"/>
      <c r="OFA339" s="309"/>
      <c r="OFC339" s="497"/>
      <c r="OFD339" s="540"/>
      <c r="OFE339" s="497"/>
      <c r="OFF339" s="497"/>
      <c r="OFH339" s="309"/>
      <c r="OFI339" s="309"/>
      <c r="OFK339" s="497"/>
      <c r="OFL339" s="540"/>
      <c r="OFM339" s="497"/>
      <c r="OFN339" s="497"/>
      <c r="OFP339" s="309"/>
      <c r="OFQ339" s="309"/>
      <c r="OFS339" s="497"/>
      <c r="OFT339" s="540"/>
      <c r="OFU339" s="497"/>
      <c r="OFV339" s="497"/>
      <c r="OFX339" s="309"/>
      <c r="OFY339" s="309"/>
      <c r="OGA339" s="497"/>
      <c r="OGB339" s="540"/>
      <c r="OGC339" s="497"/>
      <c r="OGD339" s="497"/>
      <c r="OGF339" s="309"/>
      <c r="OGG339" s="309"/>
      <c r="OGI339" s="497"/>
      <c r="OGJ339" s="540"/>
      <c r="OGK339" s="497"/>
      <c r="OGL339" s="497"/>
      <c r="OGN339" s="309"/>
      <c r="OGO339" s="309"/>
      <c r="OGQ339" s="497"/>
      <c r="OGR339" s="540"/>
      <c r="OGS339" s="497"/>
      <c r="OGT339" s="497"/>
      <c r="OGV339" s="309"/>
      <c r="OGW339" s="309"/>
      <c r="OGY339" s="497"/>
      <c r="OGZ339" s="540"/>
      <c r="OHA339" s="497"/>
      <c r="OHB339" s="497"/>
      <c r="OHD339" s="309"/>
      <c r="OHE339" s="309"/>
      <c r="OHG339" s="497"/>
      <c r="OHH339" s="540"/>
      <c r="OHI339" s="497"/>
      <c r="OHJ339" s="497"/>
      <c r="OHL339" s="309"/>
      <c r="OHM339" s="309"/>
      <c r="OHO339" s="497"/>
      <c r="OHP339" s="540"/>
      <c r="OHQ339" s="497"/>
      <c r="OHR339" s="497"/>
      <c r="OHT339" s="309"/>
      <c r="OHU339" s="309"/>
      <c r="OHW339" s="497"/>
      <c r="OHX339" s="540"/>
      <c r="OHY339" s="497"/>
      <c r="OHZ339" s="497"/>
      <c r="OIB339" s="309"/>
      <c r="OIC339" s="309"/>
      <c r="OIE339" s="497"/>
      <c r="OIF339" s="540"/>
      <c r="OIG339" s="497"/>
      <c r="OIH339" s="497"/>
      <c r="OIJ339" s="309"/>
      <c r="OIK339" s="309"/>
      <c r="OIM339" s="497"/>
      <c r="OIN339" s="540"/>
      <c r="OIO339" s="497"/>
      <c r="OIP339" s="497"/>
      <c r="OIR339" s="309"/>
      <c r="OIS339" s="309"/>
      <c r="OIU339" s="497"/>
      <c r="OIV339" s="540"/>
      <c r="OIW339" s="497"/>
      <c r="OIX339" s="497"/>
      <c r="OIZ339" s="309"/>
      <c r="OJA339" s="309"/>
      <c r="OJC339" s="497"/>
      <c r="OJD339" s="540"/>
      <c r="OJE339" s="497"/>
      <c r="OJF339" s="497"/>
      <c r="OJH339" s="309"/>
      <c r="OJI339" s="309"/>
      <c r="OJK339" s="497"/>
      <c r="OJL339" s="540"/>
      <c r="OJM339" s="497"/>
      <c r="OJN339" s="497"/>
      <c r="OJP339" s="309"/>
      <c r="OJQ339" s="309"/>
      <c r="OJS339" s="497"/>
      <c r="OJT339" s="540"/>
      <c r="OJU339" s="497"/>
      <c r="OJV339" s="497"/>
      <c r="OJX339" s="309"/>
      <c r="OJY339" s="309"/>
      <c r="OKA339" s="497"/>
      <c r="OKB339" s="540"/>
      <c r="OKC339" s="497"/>
      <c r="OKD339" s="497"/>
      <c r="OKF339" s="309"/>
      <c r="OKG339" s="309"/>
      <c r="OKI339" s="497"/>
      <c r="OKJ339" s="540"/>
      <c r="OKK339" s="497"/>
      <c r="OKL339" s="497"/>
      <c r="OKN339" s="309"/>
      <c r="OKO339" s="309"/>
      <c r="OKQ339" s="497"/>
      <c r="OKR339" s="540"/>
      <c r="OKS339" s="497"/>
      <c r="OKT339" s="497"/>
      <c r="OKV339" s="309"/>
      <c r="OKW339" s="309"/>
      <c r="OKY339" s="497"/>
      <c r="OKZ339" s="540"/>
      <c r="OLA339" s="497"/>
      <c r="OLB339" s="497"/>
      <c r="OLD339" s="309"/>
      <c r="OLE339" s="309"/>
      <c r="OLG339" s="497"/>
      <c r="OLH339" s="540"/>
      <c r="OLI339" s="497"/>
      <c r="OLJ339" s="497"/>
      <c r="OLL339" s="309"/>
      <c r="OLM339" s="309"/>
      <c r="OLO339" s="497"/>
      <c r="OLP339" s="540"/>
      <c r="OLQ339" s="497"/>
      <c r="OLR339" s="497"/>
      <c r="OLT339" s="309"/>
      <c r="OLU339" s="309"/>
      <c r="OLW339" s="497"/>
      <c r="OLX339" s="540"/>
      <c r="OLY339" s="497"/>
      <c r="OLZ339" s="497"/>
      <c r="OMB339" s="309"/>
      <c r="OMC339" s="309"/>
      <c r="OME339" s="497"/>
      <c r="OMF339" s="540"/>
      <c r="OMG339" s="497"/>
      <c r="OMH339" s="497"/>
      <c r="OMJ339" s="309"/>
      <c r="OMK339" s="309"/>
      <c r="OMM339" s="497"/>
      <c r="OMN339" s="540"/>
      <c r="OMO339" s="497"/>
      <c r="OMP339" s="497"/>
      <c r="OMR339" s="309"/>
      <c r="OMS339" s="309"/>
      <c r="OMU339" s="497"/>
      <c r="OMV339" s="540"/>
      <c r="OMW339" s="497"/>
      <c r="OMX339" s="497"/>
      <c r="OMZ339" s="309"/>
      <c r="ONA339" s="309"/>
      <c r="ONC339" s="497"/>
      <c r="OND339" s="540"/>
      <c r="ONE339" s="497"/>
      <c r="ONF339" s="497"/>
      <c r="ONH339" s="309"/>
      <c r="ONI339" s="309"/>
      <c r="ONK339" s="497"/>
      <c r="ONL339" s="540"/>
      <c r="ONM339" s="497"/>
      <c r="ONN339" s="497"/>
      <c r="ONP339" s="309"/>
      <c r="ONQ339" s="309"/>
      <c r="ONS339" s="497"/>
      <c r="ONT339" s="540"/>
      <c r="ONU339" s="497"/>
      <c r="ONV339" s="497"/>
      <c r="ONX339" s="309"/>
      <c r="ONY339" s="309"/>
      <c r="OOA339" s="497"/>
      <c r="OOB339" s="540"/>
      <c r="OOC339" s="497"/>
      <c r="OOD339" s="497"/>
      <c r="OOF339" s="309"/>
      <c r="OOG339" s="309"/>
      <c r="OOI339" s="497"/>
      <c r="OOJ339" s="540"/>
      <c r="OOK339" s="497"/>
      <c r="OOL339" s="497"/>
      <c r="OON339" s="309"/>
      <c r="OOO339" s="309"/>
      <c r="OOQ339" s="497"/>
      <c r="OOR339" s="540"/>
      <c r="OOS339" s="497"/>
      <c r="OOT339" s="497"/>
      <c r="OOV339" s="309"/>
      <c r="OOW339" s="309"/>
      <c r="OOY339" s="497"/>
      <c r="OOZ339" s="540"/>
      <c r="OPA339" s="497"/>
      <c r="OPB339" s="497"/>
      <c r="OPD339" s="309"/>
      <c r="OPE339" s="309"/>
      <c r="OPG339" s="497"/>
      <c r="OPH339" s="540"/>
      <c r="OPI339" s="497"/>
      <c r="OPJ339" s="497"/>
      <c r="OPL339" s="309"/>
      <c r="OPM339" s="309"/>
      <c r="OPO339" s="497"/>
      <c r="OPP339" s="540"/>
      <c r="OPQ339" s="497"/>
      <c r="OPR339" s="497"/>
      <c r="OPT339" s="309"/>
      <c r="OPU339" s="309"/>
      <c r="OPW339" s="497"/>
      <c r="OPX339" s="540"/>
      <c r="OPY339" s="497"/>
      <c r="OPZ339" s="497"/>
      <c r="OQB339" s="309"/>
      <c r="OQC339" s="309"/>
      <c r="OQE339" s="497"/>
      <c r="OQF339" s="540"/>
      <c r="OQG339" s="497"/>
      <c r="OQH339" s="497"/>
      <c r="OQJ339" s="309"/>
      <c r="OQK339" s="309"/>
      <c r="OQM339" s="497"/>
      <c r="OQN339" s="540"/>
      <c r="OQO339" s="497"/>
      <c r="OQP339" s="497"/>
      <c r="OQR339" s="309"/>
      <c r="OQS339" s="309"/>
      <c r="OQU339" s="497"/>
      <c r="OQV339" s="540"/>
      <c r="OQW339" s="497"/>
      <c r="OQX339" s="497"/>
      <c r="OQZ339" s="309"/>
      <c r="ORA339" s="309"/>
      <c r="ORC339" s="497"/>
      <c r="ORD339" s="540"/>
      <c r="ORE339" s="497"/>
      <c r="ORF339" s="497"/>
      <c r="ORH339" s="309"/>
      <c r="ORI339" s="309"/>
      <c r="ORK339" s="497"/>
      <c r="ORL339" s="540"/>
      <c r="ORM339" s="497"/>
      <c r="ORN339" s="497"/>
      <c r="ORP339" s="309"/>
      <c r="ORQ339" s="309"/>
      <c r="ORS339" s="497"/>
      <c r="ORT339" s="540"/>
      <c r="ORU339" s="497"/>
      <c r="ORV339" s="497"/>
      <c r="ORX339" s="309"/>
      <c r="ORY339" s="309"/>
      <c r="OSA339" s="497"/>
      <c r="OSB339" s="540"/>
      <c r="OSC339" s="497"/>
      <c r="OSD339" s="497"/>
      <c r="OSF339" s="309"/>
      <c r="OSG339" s="309"/>
      <c r="OSI339" s="497"/>
      <c r="OSJ339" s="540"/>
      <c r="OSK339" s="497"/>
      <c r="OSL339" s="497"/>
      <c r="OSN339" s="309"/>
      <c r="OSO339" s="309"/>
      <c r="OSQ339" s="497"/>
      <c r="OSR339" s="540"/>
      <c r="OSS339" s="497"/>
      <c r="OST339" s="497"/>
      <c r="OSV339" s="309"/>
      <c r="OSW339" s="309"/>
      <c r="OSY339" s="497"/>
      <c r="OSZ339" s="540"/>
      <c r="OTA339" s="497"/>
      <c r="OTB339" s="497"/>
      <c r="OTD339" s="309"/>
      <c r="OTE339" s="309"/>
      <c r="OTG339" s="497"/>
      <c r="OTH339" s="540"/>
      <c r="OTI339" s="497"/>
      <c r="OTJ339" s="497"/>
      <c r="OTL339" s="309"/>
      <c r="OTM339" s="309"/>
      <c r="OTO339" s="497"/>
      <c r="OTP339" s="540"/>
      <c r="OTQ339" s="497"/>
      <c r="OTR339" s="497"/>
      <c r="OTT339" s="309"/>
      <c r="OTU339" s="309"/>
      <c r="OTW339" s="497"/>
      <c r="OTX339" s="540"/>
      <c r="OTY339" s="497"/>
      <c r="OTZ339" s="497"/>
      <c r="OUB339" s="309"/>
      <c r="OUC339" s="309"/>
      <c r="OUE339" s="497"/>
      <c r="OUF339" s="540"/>
      <c r="OUG339" s="497"/>
      <c r="OUH339" s="497"/>
      <c r="OUJ339" s="309"/>
      <c r="OUK339" s="309"/>
      <c r="OUM339" s="497"/>
      <c r="OUN339" s="540"/>
      <c r="OUO339" s="497"/>
      <c r="OUP339" s="497"/>
      <c r="OUR339" s="309"/>
      <c r="OUS339" s="309"/>
      <c r="OUU339" s="497"/>
      <c r="OUV339" s="540"/>
      <c r="OUW339" s="497"/>
      <c r="OUX339" s="497"/>
      <c r="OUZ339" s="309"/>
      <c r="OVA339" s="309"/>
      <c r="OVC339" s="497"/>
      <c r="OVD339" s="540"/>
      <c r="OVE339" s="497"/>
      <c r="OVF339" s="497"/>
      <c r="OVH339" s="309"/>
      <c r="OVI339" s="309"/>
      <c r="OVK339" s="497"/>
      <c r="OVL339" s="540"/>
      <c r="OVM339" s="497"/>
      <c r="OVN339" s="497"/>
      <c r="OVP339" s="309"/>
      <c r="OVQ339" s="309"/>
      <c r="OVS339" s="497"/>
      <c r="OVT339" s="540"/>
      <c r="OVU339" s="497"/>
      <c r="OVV339" s="497"/>
      <c r="OVX339" s="309"/>
      <c r="OVY339" s="309"/>
      <c r="OWA339" s="497"/>
      <c r="OWB339" s="540"/>
      <c r="OWC339" s="497"/>
      <c r="OWD339" s="497"/>
      <c r="OWF339" s="309"/>
      <c r="OWG339" s="309"/>
      <c r="OWI339" s="497"/>
      <c r="OWJ339" s="540"/>
      <c r="OWK339" s="497"/>
      <c r="OWL339" s="497"/>
      <c r="OWN339" s="309"/>
      <c r="OWO339" s="309"/>
      <c r="OWQ339" s="497"/>
      <c r="OWR339" s="540"/>
      <c r="OWS339" s="497"/>
      <c r="OWT339" s="497"/>
      <c r="OWV339" s="309"/>
      <c r="OWW339" s="309"/>
      <c r="OWY339" s="497"/>
      <c r="OWZ339" s="540"/>
      <c r="OXA339" s="497"/>
      <c r="OXB339" s="497"/>
      <c r="OXD339" s="309"/>
      <c r="OXE339" s="309"/>
      <c r="OXG339" s="497"/>
      <c r="OXH339" s="540"/>
      <c r="OXI339" s="497"/>
      <c r="OXJ339" s="497"/>
      <c r="OXL339" s="309"/>
      <c r="OXM339" s="309"/>
      <c r="OXO339" s="497"/>
      <c r="OXP339" s="540"/>
      <c r="OXQ339" s="497"/>
      <c r="OXR339" s="497"/>
      <c r="OXT339" s="309"/>
      <c r="OXU339" s="309"/>
      <c r="OXW339" s="497"/>
      <c r="OXX339" s="540"/>
      <c r="OXY339" s="497"/>
      <c r="OXZ339" s="497"/>
      <c r="OYB339" s="309"/>
      <c r="OYC339" s="309"/>
      <c r="OYE339" s="497"/>
      <c r="OYF339" s="540"/>
      <c r="OYG339" s="497"/>
      <c r="OYH339" s="497"/>
      <c r="OYJ339" s="309"/>
      <c r="OYK339" s="309"/>
      <c r="OYM339" s="497"/>
      <c r="OYN339" s="540"/>
      <c r="OYO339" s="497"/>
      <c r="OYP339" s="497"/>
      <c r="OYR339" s="309"/>
      <c r="OYS339" s="309"/>
      <c r="OYU339" s="497"/>
      <c r="OYV339" s="540"/>
      <c r="OYW339" s="497"/>
      <c r="OYX339" s="497"/>
      <c r="OYZ339" s="309"/>
      <c r="OZA339" s="309"/>
      <c r="OZC339" s="497"/>
      <c r="OZD339" s="540"/>
      <c r="OZE339" s="497"/>
      <c r="OZF339" s="497"/>
      <c r="OZH339" s="309"/>
      <c r="OZI339" s="309"/>
      <c r="OZK339" s="497"/>
      <c r="OZL339" s="540"/>
      <c r="OZM339" s="497"/>
      <c r="OZN339" s="497"/>
      <c r="OZP339" s="309"/>
      <c r="OZQ339" s="309"/>
      <c r="OZS339" s="497"/>
      <c r="OZT339" s="540"/>
      <c r="OZU339" s="497"/>
      <c r="OZV339" s="497"/>
      <c r="OZX339" s="309"/>
      <c r="OZY339" s="309"/>
      <c r="PAA339" s="497"/>
      <c r="PAB339" s="540"/>
      <c r="PAC339" s="497"/>
      <c r="PAD339" s="497"/>
      <c r="PAF339" s="309"/>
      <c r="PAG339" s="309"/>
      <c r="PAI339" s="497"/>
      <c r="PAJ339" s="540"/>
      <c r="PAK339" s="497"/>
      <c r="PAL339" s="497"/>
      <c r="PAN339" s="309"/>
      <c r="PAO339" s="309"/>
      <c r="PAQ339" s="497"/>
      <c r="PAR339" s="540"/>
      <c r="PAS339" s="497"/>
      <c r="PAT339" s="497"/>
      <c r="PAV339" s="309"/>
      <c r="PAW339" s="309"/>
      <c r="PAY339" s="497"/>
      <c r="PAZ339" s="540"/>
      <c r="PBA339" s="497"/>
      <c r="PBB339" s="497"/>
      <c r="PBD339" s="309"/>
      <c r="PBE339" s="309"/>
      <c r="PBG339" s="497"/>
      <c r="PBH339" s="540"/>
      <c r="PBI339" s="497"/>
      <c r="PBJ339" s="497"/>
      <c r="PBL339" s="309"/>
      <c r="PBM339" s="309"/>
      <c r="PBO339" s="497"/>
      <c r="PBP339" s="540"/>
      <c r="PBQ339" s="497"/>
      <c r="PBR339" s="497"/>
      <c r="PBT339" s="309"/>
      <c r="PBU339" s="309"/>
      <c r="PBW339" s="497"/>
      <c r="PBX339" s="540"/>
      <c r="PBY339" s="497"/>
      <c r="PBZ339" s="497"/>
      <c r="PCB339" s="309"/>
      <c r="PCC339" s="309"/>
      <c r="PCE339" s="497"/>
      <c r="PCF339" s="540"/>
      <c r="PCG339" s="497"/>
      <c r="PCH339" s="497"/>
      <c r="PCJ339" s="309"/>
      <c r="PCK339" s="309"/>
      <c r="PCM339" s="497"/>
      <c r="PCN339" s="540"/>
      <c r="PCO339" s="497"/>
      <c r="PCP339" s="497"/>
      <c r="PCR339" s="309"/>
      <c r="PCS339" s="309"/>
      <c r="PCU339" s="497"/>
      <c r="PCV339" s="540"/>
      <c r="PCW339" s="497"/>
      <c r="PCX339" s="497"/>
      <c r="PCZ339" s="309"/>
      <c r="PDA339" s="309"/>
      <c r="PDC339" s="497"/>
      <c r="PDD339" s="540"/>
      <c r="PDE339" s="497"/>
      <c r="PDF339" s="497"/>
      <c r="PDH339" s="309"/>
      <c r="PDI339" s="309"/>
      <c r="PDK339" s="497"/>
      <c r="PDL339" s="540"/>
      <c r="PDM339" s="497"/>
      <c r="PDN339" s="497"/>
      <c r="PDP339" s="309"/>
      <c r="PDQ339" s="309"/>
      <c r="PDS339" s="497"/>
      <c r="PDT339" s="540"/>
      <c r="PDU339" s="497"/>
      <c r="PDV339" s="497"/>
      <c r="PDX339" s="309"/>
      <c r="PDY339" s="309"/>
      <c r="PEA339" s="497"/>
      <c r="PEB339" s="540"/>
      <c r="PEC339" s="497"/>
      <c r="PED339" s="497"/>
      <c r="PEF339" s="309"/>
      <c r="PEG339" s="309"/>
      <c r="PEI339" s="497"/>
      <c r="PEJ339" s="540"/>
      <c r="PEK339" s="497"/>
      <c r="PEL339" s="497"/>
      <c r="PEN339" s="309"/>
      <c r="PEO339" s="309"/>
      <c r="PEQ339" s="497"/>
      <c r="PER339" s="540"/>
      <c r="PES339" s="497"/>
      <c r="PET339" s="497"/>
      <c r="PEV339" s="309"/>
      <c r="PEW339" s="309"/>
      <c r="PEY339" s="497"/>
      <c r="PEZ339" s="540"/>
      <c r="PFA339" s="497"/>
      <c r="PFB339" s="497"/>
      <c r="PFD339" s="309"/>
      <c r="PFE339" s="309"/>
      <c r="PFG339" s="497"/>
      <c r="PFH339" s="540"/>
      <c r="PFI339" s="497"/>
      <c r="PFJ339" s="497"/>
      <c r="PFL339" s="309"/>
      <c r="PFM339" s="309"/>
      <c r="PFO339" s="497"/>
      <c r="PFP339" s="540"/>
      <c r="PFQ339" s="497"/>
      <c r="PFR339" s="497"/>
      <c r="PFT339" s="309"/>
      <c r="PFU339" s="309"/>
      <c r="PFW339" s="497"/>
      <c r="PFX339" s="540"/>
      <c r="PFY339" s="497"/>
      <c r="PFZ339" s="497"/>
      <c r="PGB339" s="309"/>
      <c r="PGC339" s="309"/>
      <c r="PGE339" s="497"/>
      <c r="PGF339" s="540"/>
      <c r="PGG339" s="497"/>
      <c r="PGH339" s="497"/>
      <c r="PGJ339" s="309"/>
      <c r="PGK339" s="309"/>
      <c r="PGM339" s="497"/>
      <c r="PGN339" s="540"/>
      <c r="PGO339" s="497"/>
      <c r="PGP339" s="497"/>
      <c r="PGR339" s="309"/>
      <c r="PGS339" s="309"/>
      <c r="PGU339" s="497"/>
      <c r="PGV339" s="540"/>
      <c r="PGW339" s="497"/>
      <c r="PGX339" s="497"/>
      <c r="PGZ339" s="309"/>
      <c r="PHA339" s="309"/>
      <c r="PHC339" s="497"/>
      <c r="PHD339" s="540"/>
      <c r="PHE339" s="497"/>
      <c r="PHF339" s="497"/>
      <c r="PHH339" s="309"/>
      <c r="PHI339" s="309"/>
      <c r="PHK339" s="497"/>
      <c r="PHL339" s="540"/>
      <c r="PHM339" s="497"/>
      <c r="PHN339" s="497"/>
      <c r="PHP339" s="309"/>
      <c r="PHQ339" s="309"/>
      <c r="PHS339" s="497"/>
      <c r="PHT339" s="540"/>
      <c r="PHU339" s="497"/>
      <c r="PHV339" s="497"/>
      <c r="PHX339" s="309"/>
      <c r="PHY339" s="309"/>
      <c r="PIA339" s="497"/>
      <c r="PIB339" s="540"/>
      <c r="PIC339" s="497"/>
      <c r="PID339" s="497"/>
      <c r="PIF339" s="309"/>
      <c r="PIG339" s="309"/>
      <c r="PII339" s="497"/>
      <c r="PIJ339" s="540"/>
      <c r="PIK339" s="497"/>
      <c r="PIL339" s="497"/>
      <c r="PIN339" s="309"/>
      <c r="PIO339" s="309"/>
      <c r="PIQ339" s="497"/>
      <c r="PIR339" s="540"/>
      <c r="PIS339" s="497"/>
      <c r="PIT339" s="497"/>
      <c r="PIV339" s="309"/>
      <c r="PIW339" s="309"/>
      <c r="PIY339" s="497"/>
      <c r="PIZ339" s="540"/>
      <c r="PJA339" s="497"/>
      <c r="PJB339" s="497"/>
      <c r="PJD339" s="309"/>
      <c r="PJE339" s="309"/>
      <c r="PJG339" s="497"/>
      <c r="PJH339" s="540"/>
      <c r="PJI339" s="497"/>
      <c r="PJJ339" s="497"/>
      <c r="PJL339" s="309"/>
      <c r="PJM339" s="309"/>
      <c r="PJO339" s="497"/>
      <c r="PJP339" s="540"/>
      <c r="PJQ339" s="497"/>
      <c r="PJR339" s="497"/>
      <c r="PJT339" s="309"/>
      <c r="PJU339" s="309"/>
      <c r="PJW339" s="497"/>
      <c r="PJX339" s="540"/>
      <c r="PJY339" s="497"/>
      <c r="PJZ339" s="497"/>
      <c r="PKB339" s="309"/>
      <c r="PKC339" s="309"/>
      <c r="PKE339" s="497"/>
      <c r="PKF339" s="540"/>
      <c r="PKG339" s="497"/>
      <c r="PKH339" s="497"/>
      <c r="PKJ339" s="309"/>
      <c r="PKK339" s="309"/>
      <c r="PKM339" s="497"/>
      <c r="PKN339" s="540"/>
      <c r="PKO339" s="497"/>
      <c r="PKP339" s="497"/>
      <c r="PKR339" s="309"/>
      <c r="PKS339" s="309"/>
      <c r="PKU339" s="497"/>
      <c r="PKV339" s="540"/>
      <c r="PKW339" s="497"/>
      <c r="PKX339" s="497"/>
      <c r="PKZ339" s="309"/>
      <c r="PLA339" s="309"/>
      <c r="PLC339" s="497"/>
      <c r="PLD339" s="540"/>
      <c r="PLE339" s="497"/>
      <c r="PLF339" s="497"/>
      <c r="PLH339" s="309"/>
      <c r="PLI339" s="309"/>
      <c r="PLK339" s="497"/>
      <c r="PLL339" s="540"/>
      <c r="PLM339" s="497"/>
      <c r="PLN339" s="497"/>
      <c r="PLP339" s="309"/>
      <c r="PLQ339" s="309"/>
      <c r="PLS339" s="497"/>
      <c r="PLT339" s="540"/>
      <c r="PLU339" s="497"/>
      <c r="PLV339" s="497"/>
      <c r="PLX339" s="309"/>
      <c r="PLY339" s="309"/>
      <c r="PMA339" s="497"/>
      <c r="PMB339" s="540"/>
      <c r="PMC339" s="497"/>
      <c r="PMD339" s="497"/>
      <c r="PMF339" s="309"/>
      <c r="PMG339" s="309"/>
      <c r="PMI339" s="497"/>
      <c r="PMJ339" s="540"/>
      <c r="PMK339" s="497"/>
      <c r="PML339" s="497"/>
      <c r="PMN339" s="309"/>
      <c r="PMO339" s="309"/>
      <c r="PMQ339" s="497"/>
      <c r="PMR339" s="540"/>
      <c r="PMS339" s="497"/>
      <c r="PMT339" s="497"/>
      <c r="PMV339" s="309"/>
      <c r="PMW339" s="309"/>
      <c r="PMY339" s="497"/>
      <c r="PMZ339" s="540"/>
      <c r="PNA339" s="497"/>
      <c r="PNB339" s="497"/>
      <c r="PND339" s="309"/>
      <c r="PNE339" s="309"/>
      <c r="PNG339" s="497"/>
      <c r="PNH339" s="540"/>
      <c r="PNI339" s="497"/>
      <c r="PNJ339" s="497"/>
      <c r="PNL339" s="309"/>
      <c r="PNM339" s="309"/>
      <c r="PNO339" s="497"/>
      <c r="PNP339" s="540"/>
      <c r="PNQ339" s="497"/>
      <c r="PNR339" s="497"/>
      <c r="PNT339" s="309"/>
      <c r="PNU339" s="309"/>
      <c r="PNW339" s="497"/>
      <c r="PNX339" s="540"/>
      <c r="PNY339" s="497"/>
      <c r="PNZ339" s="497"/>
      <c r="POB339" s="309"/>
      <c r="POC339" s="309"/>
      <c r="POE339" s="497"/>
      <c r="POF339" s="540"/>
      <c r="POG339" s="497"/>
      <c r="POH339" s="497"/>
      <c r="POJ339" s="309"/>
      <c r="POK339" s="309"/>
      <c r="POM339" s="497"/>
      <c r="PON339" s="540"/>
      <c r="POO339" s="497"/>
      <c r="POP339" s="497"/>
      <c r="POR339" s="309"/>
      <c r="POS339" s="309"/>
      <c r="POU339" s="497"/>
      <c r="POV339" s="540"/>
      <c r="POW339" s="497"/>
      <c r="POX339" s="497"/>
      <c r="POZ339" s="309"/>
      <c r="PPA339" s="309"/>
      <c r="PPC339" s="497"/>
      <c r="PPD339" s="540"/>
      <c r="PPE339" s="497"/>
      <c r="PPF339" s="497"/>
      <c r="PPH339" s="309"/>
      <c r="PPI339" s="309"/>
      <c r="PPK339" s="497"/>
      <c r="PPL339" s="540"/>
      <c r="PPM339" s="497"/>
      <c r="PPN339" s="497"/>
      <c r="PPP339" s="309"/>
      <c r="PPQ339" s="309"/>
      <c r="PPS339" s="497"/>
      <c r="PPT339" s="540"/>
      <c r="PPU339" s="497"/>
      <c r="PPV339" s="497"/>
      <c r="PPX339" s="309"/>
      <c r="PPY339" s="309"/>
      <c r="PQA339" s="497"/>
      <c r="PQB339" s="540"/>
      <c r="PQC339" s="497"/>
      <c r="PQD339" s="497"/>
      <c r="PQF339" s="309"/>
      <c r="PQG339" s="309"/>
      <c r="PQI339" s="497"/>
      <c r="PQJ339" s="540"/>
      <c r="PQK339" s="497"/>
      <c r="PQL339" s="497"/>
      <c r="PQN339" s="309"/>
      <c r="PQO339" s="309"/>
      <c r="PQQ339" s="497"/>
      <c r="PQR339" s="540"/>
      <c r="PQS339" s="497"/>
      <c r="PQT339" s="497"/>
      <c r="PQV339" s="309"/>
      <c r="PQW339" s="309"/>
      <c r="PQY339" s="497"/>
      <c r="PQZ339" s="540"/>
      <c r="PRA339" s="497"/>
      <c r="PRB339" s="497"/>
      <c r="PRD339" s="309"/>
      <c r="PRE339" s="309"/>
      <c r="PRG339" s="497"/>
      <c r="PRH339" s="540"/>
      <c r="PRI339" s="497"/>
      <c r="PRJ339" s="497"/>
      <c r="PRL339" s="309"/>
      <c r="PRM339" s="309"/>
      <c r="PRO339" s="497"/>
      <c r="PRP339" s="540"/>
      <c r="PRQ339" s="497"/>
      <c r="PRR339" s="497"/>
      <c r="PRT339" s="309"/>
      <c r="PRU339" s="309"/>
      <c r="PRW339" s="497"/>
      <c r="PRX339" s="540"/>
      <c r="PRY339" s="497"/>
      <c r="PRZ339" s="497"/>
      <c r="PSB339" s="309"/>
      <c r="PSC339" s="309"/>
      <c r="PSE339" s="497"/>
      <c r="PSF339" s="540"/>
      <c r="PSG339" s="497"/>
      <c r="PSH339" s="497"/>
      <c r="PSJ339" s="309"/>
      <c r="PSK339" s="309"/>
      <c r="PSM339" s="497"/>
      <c r="PSN339" s="540"/>
      <c r="PSO339" s="497"/>
      <c r="PSP339" s="497"/>
      <c r="PSR339" s="309"/>
      <c r="PSS339" s="309"/>
      <c r="PSU339" s="497"/>
      <c r="PSV339" s="540"/>
      <c r="PSW339" s="497"/>
      <c r="PSX339" s="497"/>
      <c r="PSZ339" s="309"/>
      <c r="PTA339" s="309"/>
      <c r="PTC339" s="497"/>
      <c r="PTD339" s="540"/>
      <c r="PTE339" s="497"/>
      <c r="PTF339" s="497"/>
      <c r="PTH339" s="309"/>
      <c r="PTI339" s="309"/>
      <c r="PTK339" s="497"/>
      <c r="PTL339" s="540"/>
      <c r="PTM339" s="497"/>
      <c r="PTN339" s="497"/>
      <c r="PTP339" s="309"/>
      <c r="PTQ339" s="309"/>
      <c r="PTS339" s="497"/>
      <c r="PTT339" s="540"/>
      <c r="PTU339" s="497"/>
      <c r="PTV339" s="497"/>
      <c r="PTX339" s="309"/>
      <c r="PTY339" s="309"/>
      <c r="PUA339" s="497"/>
      <c r="PUB339" s="540"/>
      <c r="PUC339" s="497"/>
      <c r="PUD339" s="497"/>
      <c r="PUF339" s="309"/>
      <c r="PUG339" s="309"/>
      <c r="PUI339" s="497"/>
      <c r="PUJ339" s="540"/>
      <c r="PUK339" s="497"/>
      <c r="PUL339" s="497"/>
      <c r="PUN339" s="309"/>
      <c r="PUO339" s="309"/>
      <c r="PUQ339" s="497"/>
      <c r="PUR339" s="540"/>
      <c r="PUS339" s="497"/>
      <c r="PUT339" s="497"/>
      <c r="PUV339" s="309"/>
      <c r="PUW339" s="309"/>
      <c r="PUY339" s="497"/>
      <c r="PUZ339" s="540"/>
      <c r="PVA339" s="497"/>
      <c r="PVB339" s="497"/>
      <c r="PVD339" s="309"/>
      <c r="PVE339" s="309"/>
      <c r="PVG339" s="497"/>
      <c r="PVH339" s="540"/>
      <c r="PVI339" s="497"/>
      <c r="PVJ339" s="497"/>
      <c r="PVL339" s="309"/>
      <c r="PVM339" s="309"/>
      <c r="PVO339" s="497"/>
      <c r="PVP339" s="540"/>
      <c r="PVQ339" s="497"/>
      <c r="PVR339" s="497"/>
      <c r="PVT339" s="309"/>
      <c r="PVU339" s="309"/>
      <c r="PVW339" s="497"/>
      <c r="PVX339" s="540"/>
      <c r="PVY339" s="497"/>
      <c r="PVZ339" s="497"/>
      <c r="PWB339" s="309"/>
      <c r="PWC339" s="309"/>
      <c r="PWE339" s="497"/>
      <c r="PWF339" s="540"/>
      <c r="PWG339" s="497"/>
      <c r="PWH339" s="497"/>
      <c r="PWJ339" s="309"/>
      <c r="PWK339" s="309"/>
      <c r="PWM339" s="497"/>
      <c r="PWN339" s="540"/>
      <c r="PWO339" s="497"/>
      <c r="PWP339" s="497"/>
      <c r="PWR339" s="309"/>
      <c r="PWS339" s="309"/>
      <c r="PWU339" s="497"/>
      <c r="PWV339" s="540"/>
      <c r="PWW339" s="497"/>
      <c r="PWX339" s="497"/>
      <c r="PWZ339" s="309"/>
      <c r="PXA339" s="309"/>
      <c r="PXC339" s="497"/>
      <c r="PXD339" s="540"/>
      <c r="PXE339" s="497"/>
      <c r="PXF339" s="497"/>
      <c r="PXH339" s="309"/>
      <c r="PXI339" s="309"/>
      <c r="PXK339" s="497"/>
      <c r="PXL339" s="540"/>
      <c r="PXM339" s="497"/>
      <c r="PXN339" s="497"/>
      <c r="PXP339" s="309"/>
      <c r="PXQ339" s="309"/>
      <c r="PXS339" s="497"/>
      <c r="PXT339" s="540"/>
      <c r="PXU339" s="497"/>
      <c r="PXV339" s="497"/>
      <c r="PXX339" s="309"/>
      <c r="PXY339" s="309"/>
      <c r="PYA339" s="497"/>
      <c r="PYB339" s="540"/>
      <c r="PYC339" s="497"/>
      <c r="PYD339" s="497"/>
      <c r="PYF339" s="309"/>
      <c r="PYG339" s="309"/>
      <c r="PYI339" s="497"/>
      <c r="PYJ339" s="540"/>
      <c r="PYK339" s="497"/>
      <c r="PYL339" s="497"/>
      <c r="PYN339" s="309"/>
      <c r="PYO339" s="309"/>
      <c r="PYQ339" s="497"/>
      <c r="PYR339" s="540"/>
      <c r="PYS339" s="497"/>
      <c r="PYT339" s="497"/>
      <c r="PYV339" s="309"/>
      <c r="PYW339" s="309"/>
      <c r="PYY339" s="497"/>
      <c r="PYZ339" s="540"/>
      <c r="PZA339" s="497"/>
      <c r="PZB339" s="497"/>
      <c r="PZD339" s="309"/>
      <c r="PZE339" s="309"/>
      <c r="PZG339" s="497"/>
      <c r="PZH339" s="540"/>
      <c r="PZI339" s="497"/>
      <c r="PZJ339" s="497"/>
      <c r="PZL339" s="309"/>
      <c r="PZM339" s="309"/>
      <c r="PZO339" s="497"/>
      <c r="PZP339" s="540"/>
      <c r="PZQ339" s="497"/>
      <c r="PZR339" s="497"/>
      <c r="PZT339" s="309"/>
      <c r="PZU339" s="309"/>
      <c r="PZW339" s="497"/>
      <c r="PZX339" s="540"/>
      <c r="PZY339" s="497"/>
      <c r="PZZ339" s="497"/>
      <c r="QAB339" s="309"/>
      <c r="QAC339" s="309"/>
      <c r="QAE339" s="497"/>
      <c r="QAF339" s="540"/>
      <c r="QAG339" s="497"/>
      <c r="QAH339" s="497"/>
      <c r="QAJ339" s="309"/>
      <c r="QAK339" s="309"/>
      <c r="QAM339" s="497"/>
      <c r="QAN339" s="540"/>
      <c r="QAO339" s="497"/>
      <c r="QAP339" s="497"/>
      <c r="QAR339" s="309"/>
      <c r="QAS339" s="309"/>
      <c r="QAU339" s="497"/>
      <c r="QAV339" s="540"/>
      <c r="QAW339" s="497"/>
      <c r="QAX339" s="497"/>
      <c r="QAZ339" s="309"/>
      <c r="QBA339" s="309"/>
      <c r="QBC339" s="497"/>
      <c r="QBD339" s="540"/>
      <c r="QBE339" s="497"/>
      <c r="QBF339" s="497"/>
      <c r="QBH339" s="309"/>
      <c r="QBI339" s="309"/>
      <c r="QBK339" s="497"/>
      <c r="QBL339" s="540"/>
      <c r="QBM339" s="497"/>
      <c r="QBN339" s="497"/>
      <c r="QBP339" s="309"/>
      <c r="QBQ339" s="309"/>
      <c r="QBS339" s="497"/>
      <c r="QBT339" s="540"/>
      <c r="QBU339" s="497"/>
      <c r="QBV339" s="497"/>
      <c r="QBX339" s="309"/>
      <c r="QBY339" s="309"/>
      <c r="QCA339" s="497"/>
      <c r="QCB339" s="540"/>
      <c r="QCC339" s="497"/>
      <c r="QCD339" s="497"/>
      <c r="QCF339" s="309"/>
      <c r="QCG339" s="309"/>
      <c r="QCI339" s="497"/>
      <c r="QCJ339" s="540"/>
      <c r="QCK339" s="497"/>
      <c r="QCL339" s="497"/>
      <c r="QCN339" s="309"/>
      <c r="QCO339" s="309"/>
      <c r="QCQ339" s="497"/>
      <c r="QCR339" s="540"/>
      <c r="QCS339" s="497"/>
      <c r="QCT339" s="497"/>
      <c r="QCV339" s="309"/>
      <c r="QCW339" s="309"/>
      <c r="QCY339" s="497"/>
      <c r="QCZ339" s="540"/>
      <c r="QDA339" s="497"/>
      <c r="QDB339" s="497"/>
      <c r="QDD339" s="309"/>
      <c r="QDE339" s="309"/>
      <c r="QDG339" s="497"/>
      <c r="QDH339" s="540"/>
      <c r="QDI339" s="497"/>
      <c r="QDJ339" s="497"/>
      <c r="QDL339" s="309"/>
      <c r="QDM339" s="309"/>
      <c r="QDO339" s="497"/>
      <c r="QDP339" s="540"/>
      <c r="QDQ339" s="497"/>
      <c r="QDR339" s="497"/>
      <c r="QDT339" s="309"/>
      <c r="QDU339" s="309"/>
      <c r="QDW339" s="497"/>
      <c r="QDX339" s="540"/>
      <c r="QDY339" s="497"/>
      <c r="QDZ339" s="497"/>
      <c r="QEB339" s="309"/>
      <c r="QEC339" s="309"/>
      <c r="QEE339" s="497"/>
      <c r="QEF339" s="540"/>
      <c r="QEG339" s="497"/>
      <c r="QEH339" s="497"/>
      <c r="QEJ339" s="309"/>
      <c r="QEK339" s="309"/>
      <c r="QEM339" s="497"/>
      <c r="QEN339" s="540"/>
      <c r="QEO339" s="497"/>
      <c r="QEP339" s="497"/>
      <c r="QER339" s="309"/>
      <c r="QES339" s="309"/>
      <c r="QEU339" s="497"/>
      <c r="QEV339" s="540"/>
      <c r="QEW339" s="497"/>
      <c r="QEX339" s="497"/>
      <c r="QEZ339" s="309"/>
      <c r="QFA339" s="309"/>
      <c r="QFC339" s="497"/>
      <c r="QFD339" s="540"/>
      <c r="QFE339" s="497"/>
      <c r="QFF339" s="497"/>
      <c r="QFH339" s="309"/>
      <c r="QFI339" s="309"/>
      <c r="QFK339" s="497"/>
      <c r="QFL339" s="540"/>
      <c r="QFM339" s="497"/>
      <c r="QFN339" s="497"/>
      <c r="QFP339" s="309"/>
      <c r="QFQ339" s="309"/>
      <c r="QFS339" s="497"/>
      <c r="QFT339" s="540"/>
      <c r="QFU339" s="497"/>
      <c r="QFV339" s="497"/>
      <c r="QFX339" s="309"/>
      <c r="QFY339" s="309"/>
      <c r="QGA339" s="497"/>
      <c r="QGB339" s="540"/>
      <c r="QGC339" s="497"/>
      <c r="QGD339" s="497"/>
      <c r="QGF339" s="309"/>
      <c r="QGG339" s="309"/>
      <c r="QGI339" s="497"/>
      <c r="QGJ339" s="540"/>
      <c r="QGK339" s="497"/>
      <c r="QGL339" s="497"/>
      <c r="QGN339" s="309"/>
      <c r="QGO339" s="309"/>
      <c r="QGQ339" s="497"/>
      <c r="QGR339" s="540"/>
      <c r="QGS339" s="497"/>
      <c r="QGT339" s="497"/>
      <c r="QGV339" s="309"/>
      <c r="QGW339" s="309"/>
      <c r="QGY339" s="497"/>
      <c r="QGZ339" s="540"/>
      <c r="QHA339" s="497"/>
      <c r="QHB339" s="497"/>
      <c r="QHD339" s="309"/>
      <c r="QHE339" s="309"/>
      <c r="QHG339" s="497"/>
      <c r="QHH339" s="540"/>
      <c r="QHI339" s="497"/>
      <c r="QHJ339" s="497"/>
      <c r="QHL339" s="309"/>
      <c r="QHM339" s="309"/>
      <c r="QHO339" s="497"/>
      <c r="QHP339" s="540"/>
      <c r="QHQ339" s="497"/>
      <c r="QHR339" s="497"/>
      <c r="QHT339" s="309"/>
      <c r="QHU339" s="309"/>
      <c r="QHW339" s="497"/>
      <c r="QHX339" s="540"/>
      <c r="QHY339" s="497"/>
      <c r="QHZ339" s="497"/>
      <c r="QIB339" s="309"/>
      <c r="QIC339" s="309"/>
      <c r="QIE339" s="497"/>
      <c r="QIF339" s="540"/>
      <c r="QIG339" s="497"/>
      <c r="QIH339" s="497"/>
      <c r="QIJ339" s="309"/>
      <c r="QIK339" s="309"/>
      <c r="QIM339" s="497"/>
      <c r="QIN339" s="540"/>
      <c r="QIO339" s="497"/>
      <c r="QIP339" s="497"/>
      <c r="QIR339" s="309"/>
      <c r="QIS339" s="309"/>
      <c r="QIU339" s="497"/>
      <c r="QIV339" s="540"/>
      <c r="QIW339" s="497"/>
      <c r="QIX339" s="497"/>
      <c r="QIZ339" s="309"/>
      <c r="QJA339" s="309"/>
      <c r="QJC339" s="497"/>
      <c r="QJD339" s="540"/>
      <c r="QJE339" s="497"/>
      <c r="QJF339" s="497"/>
      <c r="QJH339" s="309"/>
      <c r="QJI339" s="309"/>
      <c r="QJK339" s="497"/>
      <c r="QJL339" s="540"/>
      <c r="QJM339" s="497"/>
      <c r="QJN339" s="497"/>
      <c r="QJP339" s="309"/>
      <c r="QJQ339" s="309"/>
      <c r="QJS339" s="497"/>
      <c r="QJT339" s="540"/>
      <c r="QJU339" s="497"/>
      <c r="QJV339" s="497"/>
      <c r="QJX339" s="309"/>
      <c r="QJY339" s="309"/>
      <c r="QKA339" s="497"/>
      <c r="QKB339" s="540"/>
      <c r="QKC339" s="497"/>
      <c r="QKD339" s="497"/>
      <c r="QKF339" s="309"/>
      <c r="QKG339" s="309"/>
      <c r="QKI339" s="497"/>
      <c r="QKJ339" s="540"/>
      <c r="QKK339" s="497"/>
      <c r="QKL339" s="497"/>
      <c r="QKN339" s="309"/>
      <c r="QKO339" s="309"/>
      <c r="QKQ339" s="497"/>
      <c r="QKR339" s="540"/>
      <c r="QKS339" s="497"/>
      <c r="QKT339" s="497"/>
      <c r="QKV339" s="309"/>
      <c r="QKW339" s="309"/>
      <c r="QKY339" s="497"/>
      <c r="QKZ339" s="540"/>
      <c r="QLA339" s="497"/>
      <c r="QLB339" s="497"/>
      <c r="QLD339" s="309"/>
      <c r="QLE339" s="309"/>
      <c r="QLG339" s="497"/>
      <c r="QLH339" s="540"/>
      <c r="QLI339" s="497"/>
      <c r="QLJ339" s="497"/>
      <c r="QLL339" s="309"/>
      <c r="QLM339" s="309"/>
      <c r="QLO339" s="497"/>
      <c r="QLP339" s="540"/>
      <c r="QLQ339" s="497"/>
      <c r="QLR339" s="497"/>
      <c r="QLT339" s="309"/>
      <c r="QLU339" s="309"/>
      <c r="QLW339" s="497"/>
      <c r="QLX339" s="540"/>
      <c r="QLY339" s="497"/>
      <c r="QLZ339" s="497"/>
      <c r="QMB339" s="309"/>
      <c r="QMC339" s="309"/>
      <c r="QME339" s="497"/>
      <c r="QMF339" s="540"/>
      <c r="QMG339" s="497"/>
      <c r="QMH339" s="497"/>
      <c r="QMJ339" s="309"/>
      <c r="QMK339" s="309"/>
      <c r="QMM339" s="497"/>
      <c r="QMN339" s="540"/>
      <c r="QMO339" s="497"/>
      <c r="QMP339" s="497"/>
      <c r="QMR339" s="309"/>
      <c r="QMS339" s="309"/>
      <c r="QMU339" s="497"/>
      <c r="QMV339" s="540"/>
      <c r="QMW339" s="497"/>
      <c r="QMX339" s="497"/>
      <c r="QMZ339" s="309"/>
      <c r="QNA339" s="309"/>
      <c r="QNC339" s="497"/>
      <c r="QND339" s="540"/>
      <c r="QNE339" s="497"/>
      <c r="QNF339" s="497"/>
      <c r="QNH339" s="309"/>
      <c r="QNI339" s="309"/>
      <c r="QNK339" s="497"/>
      <c r="QNL339" s="540"/>
      <c r="QNM339" s="497"/>
      <c r="QNN339" s="497"/>
      <c r="QNP339" s="309"/>
      <c r="QNQ339" s="309"/>
      <c r="QNS339" s="497"/>
      <c r="QNT339" s="540"/>
      <c r="QNU339" s="497"/>
      <c r="QNV339" s="497"/>
      <c r="QNX339" s="309"/>
      <c r="QNY339" s="309"/>
      <c r="QOA339" s="497"/>
      <c r="QOB339" s="540"/>
      <c r="QOC339" s="497"/>
      <c r="QOD339" s="497"/>
      <c r="QOF339" s="309"/>
      <c r="QOG339" s="309"/>
      <c r="QOI339" s="497"/>
      <c r="QOJ339" s="540"/>
      <c r="QOK339" s="497"/>
      <c r="QOL339" s="497"/>
      <c r="QON339" s="309"/>
      <c r="QOO339" s="309"/>
      <c r="QOQ339" s="497"/>
      <c r="QOR339" s="540"/>
      <c r="QOS339" s="497"/>
      <c r="QOT339" s="497"/>
      <c r="QOV339" s="309"/>
      <c r="QOW339" s="309"/>
      <c r="QOY339" s="497"/>
      <c r="QOZ339" s="540"/>
      <c r="QPA339" s="497"/>
      <c r="QPB339" s="497"/>
      <c r="QPD339" s="309"/>
      <c r="QPE339" s="309"/>
      <c r="QPG339" s="497"/>
      <c r="QPH339" s="540"/>
      <c r="QPI339" s="497"/>
      <c r="QPJ339" s="497"/>
      <c r="QPL339" s="309"/>
      <c r="QPM339" s="309"/>
      <c r="QPO339" s="497"/>
      <c r="QPP339" s="540"/>
      <c r="QPQ339" s="497"/>
      <c r="QPR339" s="497"/>
      <c r="QPT339" s="309"/>
      <c r="QPU339" s="309"/>
      <c r="QPW339" s="497"/>
      <c r="QPX339" s="540"/>
      <c r="QPY339" s="497"/>
      <c r="QPZ339" s="497"/>
      <c r="QQB339" s="309"/>
      <c r="QQC339" s="309"/>
      <c r="QQE339" s="497"/>
      <c r="QQF339" s="540"/>
      <c r="QQG339" s="497"/>
      <c r="QQH339" s="497"/>
      <c r="QQJ339" s="309"/>
      <c r="QQK339" s="309"/>
      <c r="QQM339" s="497"/>
      <c r="QQN339" s="540"/>
      <c r="QQO339" s="497"/>
      <c r="QQP339" s="497"/>
      <c r="QQR339" s="309"/>
      <c r="QQS339" s="309"/>
      <c r="QQU339" s="497"/>
      <c r="QQV339" s="540"/>
      <c r="QQW339" s="497"/>
      <c r="QQX339" s="497"/>
      <c r="QQZ339" s="309"/>
      <c r="QRA339" s="309"/>
      <c r="QRC339" s="497"/>
      <c r="QRD339" s="540"/>
      <c r="QRE339" s="497"/>
      <c r="QRF339" s="497"/>
      <c r="QRH339" s="309"/>
      <c r="QRI339" s="309"/>
      <c r="QRK339" s="497"/>
      <c r="QRL339" s="540"/>
      <c r="QRM339" s="497"/>
      <c r="QRN339" s="497"/>
      <c r="QRP339" s="309"/>
      <c r="QRQ339" s="309"/>
      <c r="QRS339" s="497"/>
      <c r="QRT339" s="540"/>
      <c r="QRU339" s="497"/>
      <c r="QRV339" s="497"/>
      <c r="QRX339" s="309"/>
      <c r="QRY339" s="309"/>
      <c r="QSA339" s="497"/>
      <c r="QSB339" s="540"/>
      <c r="QSC339" s="497"/>
      <c r="QSD339" s="497"/>
      <c r="QSF339" s="309"/>
      <c r="QSG339" s="309"/>
      <c r="QSI339" s="497"/>
      <c r="QSJ339" s="540"/>
      <c r="QSK339" s="497"/>
      <c r="QSL339" s="497"/>
      <c r="QSN339" s="309"/>
      <c r="QSO339" s="309"/>
      <c r="QSQ339" s="497"/>
      <c r="QSR339" s="540"/>
      <c r="QSS339" s="497"/>
      <c r="QST339" s="497"/>
      <c r="QSV339" s="309"/>
      <c r="QSW339" s="309"/>
      <c r="QSY339" s="497"/>
      <c r="QSZ339" s="540"/>
      <c r="QTA339" s="497"/>
      <c r="QTB339" s="497"/>
      <c r="QTD339" s="309"/>
      <c r="QTE339" s="309"/>
      <c r="QTG339" s="497"/>
      <c r="QTH339" s="540"/>
      <c r="QTI339" s="497"/>
      <c r="QTJ339" s="497"/>
      <c r="QTL339" s="309"/>
      <c r="QTM339" s="309"/>
      <c r="QTO339" s="497"/>
      <c r="QTP339" s="540"/>
      <c r="QTQ339" s="497"/>
      <c r="QTR339" s="497"/>
      <c r="QTT339" s="309"/>
      <c r="QTU339" s="309"/>
      <c r="QTW339" s="497"/>
      <c r="QTX339" s="540"/>
      <c r="QTY339" s="497"/>
      <c r="QTZ339" s="497"/>
      <c r="QUB339" s="309"/>
      <c r="QUC339" s="309"/>
      <c r="QUE339" s="497"/>
      <c r="QUF339" s="540"/>
      <c r="QUG339" s="497"/>
      <c r="QUH339" s="497"/>
      <c r="QUJ339" s="309"/>
      <c r="QUK339" s="309"/>
      <c r="QUM339" s="497"/>
      <c r="QUN339" s="540"/>
      <c r="QUO339" s="497"/>
      <c r="QUP339" s="497"/>
      <c r="QUR339" s="309"/>
      <c r="QUS339" s="309"/>
      <c r="QUU339" s="497"/>
      <c r="QUV339" s="540"/>
      <c r="QUW339" s="497"/>
      <c r="QUX339" s="497"/>
      <c r="QUZ339" s="309"/>
      <c r="QVA339" s="309"/>
      <c r="QVC339" s="497"/>
      <c r="QVD339" s="540"/>
      <c r="QVE339" s="497"/>
      <c r="QVF339" s="497"/>
      <c r="QVH339" s="309"/>
      <c r="QVI339" s="309"/>
      <c r="QVK339" s="497"/>
      <c r="QVL339" s="540"/>
      <c r="QVM339" s="497"/>
      <c r="QVN339" s="497"/>
      <c r="QVP339" s="309"/>
      <c r="QVQ339" s="309"/>
      <c r="QVS339" s="497"/>
      <c r="QVT339" s="540"/>
      <c r="QVU339" s="497"/>
      <c r="QVV339" s="497"/>
      <c r="QVX339" s="309"/>
      <c r="QVY339" s="309"/>
      <c r="QWA339" s="497"/>
      <c r="QWB339" s="540"/>
      <c r="QWC339" s="497"/>
      <c r="QWD339" s="497"/>
      <c r="QWF339" s="309"/>
      <c r="QWG339" s="309"/>
      <c r="QWI339" s="497"/>
      <c r="QWJ339" s="540"/>
      <c r="QWK339" s="497"/>
      <c r="QWL339" s="497"/>
      <c r="QWN339" s="309"/>
      <c r="QWO339" s="309"/>
      <c r="QWQ339" s="497"/>
      <c r="QWR339" s="540"/>
      <c r="QWS339" s="497"/>
      <c r="QWT339" s="497"/>
      <c r="QWV339" s="309"/>
      <c r="QWW339" s="309"/>
      <c r="QWY339" s="497"/>
      <c r="QWZ339" s="540"/>
      <c r="QXA339" s="497"/>
      <c r="QXB339" s="497"/>
      <c r="QXD339" s="309"/>
      <c r="QXE339" s="309"/>
      <c r="QXG339" s="497"/>
      <c r="QXH339" s="540"/>
      <c r="QXI339" s="497"/>
      <c r="QXJ339" s="497"/>
      <c r="QXL339" s="309"/>
      <c r="QXM339" s="309"/>
      <c r="QXO339" s="497"/>
      <c r="QXP339" s="540"/>
      <c r="QXQ339" s="497"/>
      <c r="QXR339" s="497"/>
      <c r="QXT339" s="309"/>
      <c r="QXU339" s="309"/>
      <c r="QXW339" s="497"/>
      <c r="QXX339" s="540"/>
      <c r="QXY339" s="497"/>
      <c r="QXZ339" s="497"/>
      <c r="QYB339" s="309"/>
      <c r="QYC339" s="309"/>
      <c r="QYE339" s="497"/>
      <c r="QYF339" s="540"/>
      <c r="QYG339" s="497"/>
      <c r="QYH339" s="497"/>
      <c r="QYJ339" s="309"/>
      <c r="QYK339" s="309"/>
      <c r="QYM339" s="497"/>
      <c r="QYN339" s="540"/>
      <c r="QYO339" s="497"/>
      <c r="QYP339" s="497"/>
      <c r="QYR339" s="309"/>
      <c r="QYS339" s="309"/>
      <c r="QYU339" s="497"/>
      <c r="QYV339" s="540"/>
      <c r="QYW339" s="497"/>
      <c r="QYX339" s="497"/>
      <c r="QYZ339" s="309"/>
      <c r="QZA339" s="309"/>
      <c r="QZC339" s="497"/>
      <c r="QZD339" s="540"/>
      <c r="QZE339" s="497"/>
      <c r="QZF339" s="497"/>
      <c r="QZH339" s="309"/>
      <c r="QZI339" s="309"/>
      <c r="QZK339" s="497"/>
      <c r="QZL339" s="540"/>
      <c r="QZM339" s="497"/>
      <c r="QZN339" s="497"/>
      <c r="QZP339" s="309"/>
      <c r="QZQ339" s="309"/>
      <c r="QZS339" s="497"/>
      <c r="QZT339" s="540"/>
      <c r="QZU339" s="497"/>
      <c r="QZV339" s="497"/>
      <c r="QZX339" s="309"/>
      <c r="QZY339" s="309"/>
      <c r="RAA339" s="497"/>
      <c r="RAB339" s="540"/>
      <c r="RAC339" s="497"/>
      <c r="RAD339" s="497"/>
      <c r="RAF339" s="309"/>
      <c r="RAG339" s="309"/>
      <c r="RAI339" s="497"/>
      <c r="RAJ339" s="540"/>
      <c r="RAK339" s="497"/>
      <c r="RAL339" s="497"/>
      <c r="RAN339" s="309"/>
      <c r="RAO339" s="309"/>
      <c r="RAQ339" s="497"/>
      <c r="RAR339" s="540"/>
      <c r="RAS339" s="497"/>
      <c r="RAT339" s="497"/>
      <c r="RAV339" s="309"/>
      <c r="RAW339" s="309"/>
      <c r="RAY339" s="497"/>
      <c r="RAZ339" s="540"/>
      <c r="RBA339" s="497"/>
      <c r="RBB339" s="497"/>
      <c r="RBD339" s="309"/>
      <c r="RBE339" s="309"/>
      <c r="RBG339" s="497"/>
      <c r="RBH339" s="540"/>
      <c r="RBI339" s="497"/>
      <c r="RBJ339" s="497"/>
      <c r="RBL339" s="309"/>
      <c r="RBM339" s="309"/>
      <c r="RBO339" s="497"/>
      <c r="RBP339" s="540"/>
      <c r="RBQ339" s="497"/>
      <c r="RBR339" s="497"/>
      <c r="RBT339" s="309"/>
      <c r="RBU339" s="309"/>
      <c r="RBW339" s="497"/>
      <c r="RBX339" s="540"/>
      <c r="RBY339" s="497"/>
      <c r="RBZ339" s="497"/>
      <c r="RCB339" s="309"/>
      <c r="RCC339" s="309"/>
      <c r="RCE339" s="497"/>
      <c r="RCF339" s="540"/>
      <c r="RCG339" s="497"/>
      <c r="RCH339" s="497"/>
      <c r="RCJ339" s="309"/>
      <c r="RCK339" s="309"/>
      <c r="RCM339" s="497"/>
      <c r="RCN339" s="540"/>
      <c r="RCO339" s="497"/>
      <c r="RCP339" s="497"/>
      <c r="RCR339" s="309"/>
      <c r="RCS339" s="309"/>
      <c r="RCU339" s="497"/>
      <c r="RCV339" s="540"/>
      <c r="RCW339" s="497"/>
      <c r="RCX339" s="497"/>
      <c r="RCZ339" s="309"/>
      <c r="RDA339" s="309"/>
      <c r="RDC339" s="497"/>
      <c r="RDD339" s="540"/>
      <c r="RDE339" s="497"/>
      <c r="RDF339" s="497"/>
      <c r="RDH339" s="309"/>
      <c r="RDI339" s="309"/>
      <c r="RDK339" s="497"/>
      <c r="RDL339" s="540"/>
      <c r="RDM339" s="497"/>
      <c r="RDN339" s="497"/>
      <c r="RDP339" s="309"/>
      <c r="RDQ339" s="309"/>
      <c r="RDS339" s="497"/>
      <c r="RDT339" s="540"/>
      <c r="RDU339" s="497"/>
      <c r="RDV339" s="497"/>
      <c r="RDX339" s="309"/>
      <c r="RDY339" s="309"/>
      <c r="REA339" s="497"/>
      <c r="REB339" s="540"/>
      <c r="REC339" s="497"/>
      <c r="RED339" s="497"/>
      <c r="REF339" s="309"/>
      <c r="REG339" s="309"/>
      <c r="REI339" s="497"/>
      <c r="REJ339" s="540"/>
      <c r="REK339" s="497"/>
      <c r="REL339" s="497"/>
      <c r="REN339" s="309"/>
      <c r="REO339" s="309"/>
      <c r="REQ339" s="497"/>
      <c r="RER339" s="540"/>
      <c r="RES339" s="497"/>
      <c r="RET339" s="497"/>
      <c r="REV339" s="309"/>
      <c r="REW339" s="309"/>
      <c r="REY339" s="497"/>
      <c r="REZ339" s="540"/>
      <c r="RFA339" s="497"/>
      <c r="RFB339" s="497"/>
      <c r="RFD339" s="309"/>
      <c r="RFE339" s="309"/>
      <c r="RFG339" s="497"/>
      <c r="RFH339" s="540"/>
      <c r="RFI339" s="497"/>
      <c r="RFJ339" s="497"/>
      <c r="RFL339" s="309"/>
      <c r="RFM339" s="309"/>
      <c r="RFO339" s="497"/>
      <c r="RFP339" s="540"/>
      <c r="RFQ339" s="497"/>
      <c r="RFR339" s="497"/>
      <c r="RFT339" s="309"/>
      <c r="RFU339" s="309"/>
      <c r="RFW339" s="497"/>
      <c r="RFX339" s="540"/>
      <c r="RFY339" s="497"/>
      <c r="RFZ339" s="497"/>
      <c r="RGB339" s="309"/>
      <c r="RGC339" s="309"/>
      <c r="RGE339" s="497"/>
      <c r="RGF339" s="540"/>
      <c r="RGG339" s="497"/>
      <c r="RGH339" s="497"/>
      <c r="RGJ339" s="309"/>
      <c r="RGK339" s="309"/>
      <c r="RGM339" s="497"/>
      <c r="RGN339" s="540"/>
      <c r="RGO339" s="497"/>
      <c r="RGP339" s="497"/>
      <c r="RGR339" s="309"/>
      <c r="RGS339" s="309"/>
      <c r="RGU339" s="497"/>
      <c r="RGV339" s="540"/>
      <c r="RGW339" s="497"/>
      <c r="RGX339" s="497"/>
      <c r="RGZ339" s="309"/>
      <c r="RHA339" s="309"/>
      <c r="RHC339" s="497"/>
      <c r="RHD339" s="540"/>
      <c r="RHE339" s="497"/>
      <c r="RHF339" s="497"/>
      <c r="RHH339" s="309"/>
      <c r="RHI339" s="309"/>
      <c r="RHK339" s="497"/>
      <c r="RHL339" s="540"/>
      <c r="RHM339" s="497"/>
      <c r="RHN339" s="497"/>
      <c r="RHP339" s="309"/>
      <c r="RHQ339" s="309"/>
      <c r="RHS339" s="497"/>
      <c r="RHT339" s="540"/>
      <c r="RHU339" s="497"/>
      <c r="RHV339" s="497"/>
      <c r="RHX339" s="309"/>
      <c r="RHY339" s="309"/>
      <c r="RIA339" s="497"/>
      <c r="RIB339" s="540"/>
      <c r="RIC339" s="497"/>
      <c r="RID339" s="497"/>
      <c r="RIF339" s="309"/>
      <c r="RIG339" s="309"/>
      <c r="RII339" s="497"/>
      <c r="RIJ339" s="540"/>
      <c r="RIK339" s="497"/>
      <c r="RIL339" s="497"/>
      <c r="RIN339" s="309"/>
      <c r="RIO339" s="309"/>
      <c r="RIQ339" s="497"/>
      <c r="RIR339" s="540"/>
      <c r="RIS339" s="497"/>
      <c r="RIT339" s="497"/>
      <c r="RIV339" s="309"/>
      <c r="RIW339" s="309"/>
      <c r="RIY339" s="497"/>
      <c r="RIZ339" s="540"/>
      <c r="RJA339" s="497"/>
      <c r="RJB339" s="497"/>
      <c r="RJD339" s="309"/>
      <c r="RJE339" s="309"/>
      <c r="RJG339" s="497"/>
      <c r="RJH339" s="540"/>
      <c r="RJI339" s="497"/>
      <c r="RJJ339" s="497"/>
      <c r="RJL339" s="309"/>
      <c r="RJM339" s="309"/>
      <c r="RJO339" s="497"/>
      <c r="RJP339" s="540"/>
      <c r="RJQ339" s="497"/>
      <c r="RJR339" s="497"/>
      <c r="RJT339" s="309"/>
      <c r="RJU339" s="309"/>
      <c r="RJW339" s="497"/>
      <c r="RJX339" s="540"/>
      <c r="RJY339" s="497"/>
      <c r="RJZ339" s="497"/>
      <c r="RKB339" s="309"/>
      <c r="RKC339" s="309"/>
      <c r="RKE339" s="497"/>
      <c r="RKF339" s="540"/>
      <c r="RKG339" s="497"/>
      <c r="RKH339" s="497"/>
      <c r="RKJ339" s="309"/>
      <c r="RKK339" s="309"/>
      <c r="RKM339" s="497"/>
      <c r="RKN339" s="540"/>
      <c r="RKO339" s="497"/>
      <c r="RKP339" s="497"/>
      <c r="RKR339" s="309"/>
      <c r="RKS339" s="309"/>
      <c r="RKU339" s="497"/>
      <c r="RKV339" s="540"/>
      <c r="RKW339" s="497"/>
      <c r="RKX339" s="497"/>
      <c r="RKZ339" s="309"/>
      <c r="RLA339" s="309"/>
      <c r="RLC339" s="497"/>
      <c r="RLD339" s="540"/>
      <c r="RLE339" s="497"/>
      <c r="RLF339" s="497"/>
      <c r="RLH339" s="309"/>
      <c r="RLI339" s="309"/>
      <c r="RLK339" s="497"/>
      <c r="RLL339" s="540"/>
      <c r="RLM339" s="497"/>
      <c r="RLN339" s="497"/>
      <c r="RLP339" s="309"/>
      <c r="RLQ339" s="309"/>
      <c r="RLS339" s="497"/>
      <c r="RLT339" s="540"/>
      <c r="RLU339" s="497"/>
      <c r="RLV339" s="497"/>
      <c r="RLX339" s="309"/>
      <c r="RLY339" s="309"/>
      <c r="RMA339" s="497"/>
      <c r="RMB339" s="540"/>
      <c r="RMC339" s="497"/>
      <c r="RMD339" s="497"/>
      <c r="RMF339" s="309"/>
      <c r="RMG339" s="309"/>
      <c r="RMI339" s="497"/>
      <c r="RMJ339" s="540"/>
      <c r="RMK339" s="497"/>
      <c r="RML339" s="497"/>
      <c r="RMN339" s="309"/>
      <c r="RMO339" s="309"/>
      <c r="RMQ339" s="497"/>
      <c r="RMR339" s="540"/>
      <c r="RMS339" s="497"/>
      <c r="RMT339" s="497"/>
      <c r="RMV339" s="309"/>
      <c r="RMW339" s="309"/>
      <c r="RMY339" s="497"/>
      <c r="RMZ339" s="540"/>
      <c r="RNA339" s="497"/>
      <c r="RNB339" s="497"/>
      <c r="RND339" s="309"/>
      <c r="RNE339" s="309"/>
      <c r="RNG339" s="497"/>
      <c r="RNH339" s="540"/>
      <c r="RNI339" s="497"/>
      <c r="RNJ339" s="497"/>
      <c r="RNL339" s="309"/>
      <c r="RNM339" s="309"/>
      <c r="RNO339" s="497"/>
      <c r="RNP339" s="540"/>
      <c r="RNQ339" s="497"/>
      <c r="RNR339" s="497"/>
      <c r="RNT339" s="309"/>
      <c r="RNU339" s="309"/>
      <c r="RNW339" s="497"/>
      <c r="RNX339" s="540"/>
      <c r="RNY339" s="497"/>
      <c r="RNZ339" s="497"/>
      <c r="ROB339" s="309"/>
      <c r="ROC339" s="309"/>
      <c r="ROE339" s="497"/>
      <c r="ROF339" s="540"/>
      <c r="ROG339" s="497"/>
      <c r="ROH339" s="497"/>
      <c r="ROJ339" s="309"/>
      <c r="ROK339" s="309"/>
      <c r="ROM339" s="497"/>
      <c r="RON339" s="540"/>
      <c r="ROO339" s="497"/>
      <c r="ROP339" s="497"/>
      <c r="ROR339" s="309"/>
      <c r="ROS339" s="309"/>
      <c r="ROU339" s="497"/>
      <c r="ROV339" s="540"/>
      <c r="ROW339" s="497"/>
      <c r="ROX339" s="497"/>
      <c r="ROZ339" s="309"/>
      <c r="RPA339" s="309"/>
      <c r="RPC339" s="497"/>
      <c r="RPD339" s="540"/>
      <c r="RPE339" s="497"/>
      <c r="RPF339" s="497"/>
      <c r="RPH339" s="309"/>
      <c r="RPI339" s="309"/>
      <c r="RPK339" s="497"/>
      <c r="RPL339" s="540"/>
      <c r="RPM339" s="497"/>
      <c r="RPN339" s="497"/>
      <c r="RPP339" s="309"/>
      <c r="RPQ339" s="309"/>
      <c r="RPS339" s="497"/>
      <c r="RPT339" s="540"/>
      <c r="RPU339" s="497"/>
      <c r="RPV339" s="497"/>
      <c r="RPX339" s="309"/>
      <c r="RPY339" s="309"/>
      <c r="RQA339" s="497"/>
      <c r="RQB339" s="540"/>
      <c r="RQC339" s="497"/>
      <c r="RQD339" s="497"/>
      <c r="RQF339" s="309"/>
      <c r="RQG339" s="309"/>
      <c r="RQI339" s="497"/>
      <c r="RQJ339" s="540"/>
      <c r="RQK339" s="497"/>
      <c r="RQL339" s="497"/>
      <c r="RQN339" s="309"/>
      <c r="RQO339" s="309"/>
      <c r="RQQ339" s="497"/>
      <c r="RQR339" s="540"/>
      <c r="RQS339" s="497"/>
      <c r="RQT339" s="497"/>
      <c r="RQV339" s="309"/>
      <c r="RQW339" s="309"/>
      <c r="RQY339" s="497"/>
      <c r="RQZ339" s="540"/>
      <c r="RRA339" s="497"/>
      <c r="RRB339" s="497"/>
      <c r="RRD339" s="309"/>
      <c r="RRE339" s="309"/>
      <c r="RRG339" s="497"/>
      <c r="RRH339" s="540"/>
      <c r="RRI339" s="497"/>
      <c r="RRJ339" s="497"/>
      <c r="RRL339" s="309"/>
      <c r="RRM339" s="309"/>
      <c r="RRO339" s="497"/>
      <c r="RRP339" s="540"/>
      <c r="RRQ339" s="497"/>
      <c r="RRR339" s="497"/>
      <c r="RRT339" s="309"/>
      <c r="RRU339" s="309"/>
      <c r="RRW339" s="497"/>
      <c r="RRX339" s="540"/>
      <c r="RRY339" s="497"/>
      <c r="RRZ339" s="497"/>
      <c r="RSB339" s="309"/>
      <c r="RSC339" s="309"/>
      <c r="RSE339" s="497"/>
      <c r="RSF339" s="540"/>
      <c r="RSG339" s="497"/>
      <c r="RSH339" s="497"/>
      <c r="RSJ339" s="309"/>
      <c r="RSK339" s="309"/>
      <c r="RSM339" s="497"/>
      <c r="RSN339" s="540"/>
      <c r="RSO339" s="497"/>
      <c r="RSP339" s="497"/>
      <c r="RSR339" s="309"/>
      <c r="RSS339" s="309"/>
      <c r="RSU339" s="497"/>
      <c r="RSV339" s="540"/>
      <c r="RSW339" s="497"/>
      <c r="RSX339" s="497"/>
      <c r="RSZ339" s="309"/>
      <c r="RTA339" s="309"/>
      <c r="RTC339" s="497"/>
      <c r="RTD339" s="540"/>
      <c r="RTE339" s="497"/>
      <c r="RTF339" s="497"/>
      <c r="RTH339" s="309"/>
      <c r="RTI339" s="309"/>
      <c r="RTK339" s="497"/>
      <c r="RTL339" s="540"/>
      <c r="RTM339" s="497"/>
      <c r="RTN339" s="497"/>
      <c r="RTP339" s="309"/>
      <c r="RTQ339" s="309"/>
      <c r="RTS339" s="497"/>
      <c r="RTT339" s="540"/>
      <c r="RTU339" s="497"/>
      <c r="RTV339" s="497"/>
      <c r="RTX339" s="309"/>
      <c r="RTY339" s="309"/>
      <c r="RUA339" s="497"/>
      <c r="RUB339" s="540"/>
      <c r="RUC339" s="497"/>
      <c r="RUD339" s="497"/>
      <c r="RUF339" s="309"/>
      <c r="RUG339" s="309"/>
      <c r="RUI339" s="497"/>
      <c r="RUJ339" s="540"/>
      <c r="RUK339" s="497"/>
      <c r="RUL339" s="497"/>
      <c r="RUN339" s="309"/>
      <c r="RUO339" s="309"/>
      <c r="RUQ339" s="497"/>
      <c r="RUR339" s="540"/>
      <c r="RUS339" s="497"/>
      <c r="RUT339" s="497"/>
      <c r="RUV339" s="309"/>
      <c r="RUW339" s="309"/>
      <c r="RUY339" s="497"/>
      <c r="RUZ339" s="540"/>
      <c r="RVA339" s="497"/>
      <c r="RVB339" s="497"/>
      <c r="RVD339" s="309"/>
      <c r="RVE339" s="309"/>
      <c r="RVG339" s="497"/>
      <c r="RVH339" s="540"/>
      <c r="RVI339" s="497"/>
      <c r="RVJ339" s="497"/>
      <c r="RVL339" s="309"/>
      <c r="RVM339" s="309"/>
      <c r="RVO339" s="497"/>
      <c r="RVP339" s="540"/>
      <c r="RVQ339" s="497"/>
      <c r="RVR339" s="497"/>
      <c r="RVT339" s="309"/>
      <c r="RVU339" s="309"/>
      <c r="RVW339" s="497"/>
      <c r="RVX339" s="540"/>
      <c r="RVY339" s="497"/>
      <c r="RVZ339" s="497"/>
      <c r="RWB339" s="309"/>
      <c r="RWC339" s="309"/>
      <c r="RWE339" s="497"/>
      <c r="RWF339" s="540"/>
      <c r="RWG339" s="497"/>
      <c r="RWH339" s="497"/>
      <c r="RWJ339" s="309"/>
      <c r="RWK339" s="309"/>
      <c r="RWM339" s="497"/>
      <c r="RWN339" s="540"/>
      <c r="RWO339" s="497"/>
      <c r="RWP339" s="497"/>
      <c r="RWR339" s="309"/>
      <c r="RWS339" s="309"/>
      <c r="RWU339" s="497"/>
      <c r="RWV339" s="540"/>
      <c r="RWW339" s="497"/>
      <c r="RWX339" s="497"/>
      <c r="RWZ339" s="309"/>
      <c r="RXA339" s="309"/>
      <c r="RXC339" s="497"/>
      <c r="RXD339" s="540"/>
      <c r="RXE339" s="497"/>
      <c r="RXF339" s="497"/>
      <c r="RXH339" s="309"/>
      <c r="RXI339" s="309"/>
      <c r="RXK339" s="497"/>
      <c r="RXL339" s="540"/>
      <c r="RXM339" s="497"/>
      <c r="RXN339" s="497"/>
      <c r="RXP339" s="309"/>
      <c r="RXQ339" s="309"/>
      <c r="RXS339" s="497"/>
      <c r="RXT339" s="540"/>
      <c r="RXU339" s="497"/>
      <c r="RXV339" s="497"/>
      <c r="RXX339" s="309"/>
      <c r="RXY339" s="309"/>
      <c r="RYA339" s="497"/>
      <c r="RYB339" s="540"/>
      <c r="RYC339" s="497"/>
      <c r="RYD339" s="497"/>
      <c r="RYF339" s="309"/>
      <c r="RYG339" s="309"/>
      <c r="RYI339" s="497"/>
      <c r="RYJ339" s="540"/>
      <c r="RYK339" s="497"/>
      <c r="RYL339" s="497"/>
      <c r="RYN339" s="309"/>
      <c r="RYO339" s="309"/>
      <c r="RYQ339" s="497"/>
      <c r="RYR339" s="540"/>
      <c r="RYS339" s="497"/>
      <c r="RYT339" s="497"/>
      <c r="RYV339" s="309"/>
      <c r="RYW339" s="309"/>
      <c r="RYY339" s="497"/>
      <c r="RYZ339" s="540"/>
      <c r="RZA339" s="497"/>
      <c r="RZB339" s="497"/>
      <c r="RZD339" s="309"/>
      <c r="RZE339" s="309"/>
      <c r="RZG339" s="497"/>
      <c r="RZH339" s="540"/>
      <c r="RZI339" s="497"/>
      <c r="RZJ339" s="497"/>
      <c r="RZL339" s="309"/>
      <c r="RZM339" s="309"/>
      <c r="RZO339" s="497"/>
      <c r="RZP339" s="540"/>
      <c r="RZQ339" s="497"/>
      <c r="RZR339" s="497"/>
      <c r="RZT339" s="309"/>
      <c r="RZU339" s="309"/>
      <c r="RZW339" s="497"/>
      <c r="RZX339" s="540"/>
      <c r="RZY339" s="497"/>
      <c r="RZZ339" s="497"/>
      <c r="SAB339" s="309"/>
      <c r="SAC339" s="309"/>
      <c r="SAE339" s="497"/>
      <c r="SAF339" s="540"/>
      <c r="SAG339" s="497"/>
      <c r="SAH339" s="497"/>
      <c r="SAJ339" s="309"/>
      <c r="SAK339" s="309"/>
      <c r="SAM339" s="497"/>
      <c r="SAN339" s="540"/>
      <c r="SAO339" s="497"/>
      <c r="SAP339" s="497"/>
      <c r="SAR339" s="309"/>
      <c r="SAS339" s="309"/>
      <c r="SAU339" s="497"/>
      <c r="SAV339" s="540"/>
      <c r="SAW339" s="497"/>
      <c r="SAX339" s="497"/>
      <c r="SAZ339" s="309"/>
      <c r="SBA339" s="309"/>
      <c r="SBC339" s="497"/>
      <c r="SBD339" s="540"/>
      <c r="SBE339" s="497"/>
      <c r="SBF339" s="497"/>
      <c r="SBH339" s="309"/>
      <c r="SBI339" s="309"/>
      <c r="SBK339" s="497"/>
      <c r="SBL339" s="540"/>
      <c r="SBM339" s="497"/>
      <c r="SBN339" s="497"/>
      <c r="SBP339" s="309"/>
      <c r="SBQ339" s="309"/>
      <c r="SBS339" s="497"/>
      <c r="SBT339" s="540"/>
      <c r="SBU339" s="497"/>
      <c r="SBV339" s="497"/>
      <c r="SBX339" s="309"/>
      <c r="SBY339" s="309"/>
      <c r="SCA339" s="497"/>
      <c r="SCB339" s="540"/>
      <c r="SCC339" s="497"/>
      <c r="SCD339" s="497"/>
      <c r="SCF339" s="309"/>
      <c r="SCG339" s="309"/>
      <c r="SCI339" s="497"/>
      <c r="SCJ339" s="540"/>
      <c r="SCK339" s="497"/>
      <c r="SCL339" s="497"/>
      <c r="SCN339" s="309"/>
      <c r="SCO339" s="309"/>
      <c r="SCQ339" s="497"/>
      <c r="SCR339" s="540"/>
      <c r="SCS339" s="497"/>
      <c r="SCT339" s="497"/>
      <c r="SCV339" s="309"/>
      <c r="SCW339" s="309"/>
      <c r="SCY339" s="497"/>
      <c r="SCZ339" s="540"/>
      <c r="SDA339" s="497"/>
      <c r="SDB339" s="497"/>
      <c r="SDD339" s="309"/>
      <c r="SDE339" s="309"/>
      <c r="SDG339" s="497"/>
      <c r="SDH339" s="540"/>
      <c r="SDI339" s="497"/>
      <c r="SDJ339" s="497"/>
      <c r="SDL339" s="309"/>
      <c r="SDM339" s="309"/>
      <c r="SDO339" s="497"/>
      <c r="SDP339" s="540"/>
      <c r="SDQ339" s="497"/>
      <c r="SDR339" s="497"/>
      <c r="SDT339" s="309"/>
      <c r="SDU339" s="309"/>
      <c r="SDW339" s="497"/>
      <c r="SDX339" s="540"/>
      <c r="SDY339" s="497"/>
      <c r="SDZ339" s="497"/>
      <c r="SEB339" s="309"/>
      <c r="SEC339" s="309"/>
      <c r="SEE339" s="497"/>
      <c r="SEF339" s="540"/>
      <c r="SEG339" s="497"/>
      <c r="SEH339" s="497"/>
      <c r="SEJ339" s="309"/>
      <c r="SEK339" s="309"/>
      <c r="SEM339" s="497"/>
      <c r="SEN339" s="540"/>
      <c r="SEO339" s="497"/>
      <c r="SEP339" s="497"/>
      <c r="SER339" s="309"/>
      <c r="SES339" s="309"/>
      <c r="SEU339" s="497"/>
      <c r="SEV339" s="540"/>
      <c r="SEW339" s="497"/>
      <c r="SEX339" s="497"/>
      <c r="SEZ339" s="309"/>
      <c r="SFA339" s="309"/>
      <c r="SFC339" s="497"/>
      <c r="SFD339" s="540"/>
      <c r="SFE339" s="497"/>
      <c r="SFF339" s="497"/>
      <c r="SFH339" s="309"/>
      <c r="SFI339" s="309"/>
      <c r="SFK339" s="497"/>
      <c r="SFL339" s="540"/>
      <c r="SFM339" s="497"/>
      <c r="SFN339" s="497"/>
      <c r="SFP339" s="309"/>
      <c r="SFQ339" s="309"/>
      <c r="SFS339" s="497"/>
      <c r="SFT339" s="540"/>
      <c r="SFU339" s="497"/>
      <c r="SFV339" s="497"/>
      <c r="SFX339" s="309"/>
      <c r="SFY339" s="309"/>
      <c r="SGA339" s="497"/>
      <c r="SGB339" s="540"/>
      <c r="SGC339" s="497"/>
      <c r="SGD339" s="497"/>
      <c r="SGF339" s="309"/>
      <c r="SGG339" s="309"/>
      <c r="SGI339" s="497"/>
      <c r="SGJ339" s="540"/>
      <c r="SGK339" s="497"/>
      <c r="SGL339" s="497"/>
      <c r="SGN339" s="309"/>
      <c r="SGO339" s="309"/>
      <c r="SGQ339" s="497"/>
      <c r="SGR339" s="540"/>
      <c r="SGS339" s="497"/>
      <c r="SGT339" s="497"/>
      <c r="SGV339" s="309"/>
      <c r="SGW339" s="309"/>
      <c r="SGY339" s="497"/>
      <c r="SGZ339" s="540"/>
      <c r="SHA339" s="497"/>
      <c r="SHB339" s="497"/>
      <c r="SHD339" s="309"/>
      <c r="SHE339" s="309"/>
      <c r="SHG339" s="497"/>
      <c r="SHH339" s="540"/>
      <c r="SHI339" s="497"/>
      <c r="SHJ339" s="497"/>
      <c r="SHL339" s="309"/>
      <c r="SHM339" s="309"/>
      <c r="SHO339" s="497"/>
      <c r="SHP339" s="540"/>
      <c r="SHQ339" s="497"/>
      <c r="SHR339" s="497"/>
      <c r="SHT339" s="309"/>
      <c r="SHU339" s="309"/>
      <c r="SHW339" s="497"/>
      <c r="SHX339" s="540"/>
      <c r="SHY339" s="497"/>
      <c r="SHZ339" s="497"/>
      <c r="SIB339" s="309"/>
      <c r="SIC339" s="309"/>
      <c r="SIE339" s="497"/>
      <c r="SIF339" s="540"/>
      <c r="SIG339" s="497"/>
      <c r="SIH339" s="497"/>
      <c r="SIJ339" s="309"/>
      <c r="SIK339" s="309"/>
      <c r="SIM339" s="497"/>
      <c r="SIN339" s="540"/>
      <c r="SIO339" s="497"/>
      <c r="SIP339" s="497"/>
      <c r="SIR339" s="309"/>
      <c r="SIS339" s="309"/>
      <c r="SIU339" s="497"/>
      <c r="SIV339" s="540"/>
      <c r="SIW339" s="497"/>
      <c r="SIX339" s="497"/>
      <c r="SIZ339" s="309"/>
      <c r="SJA339" s="309"/>
      <c r="SJC339" s="497"/>
      <c r="SJD339" s="540"/>
      <c r="SJE339" s="497"/>
      <c r="SJF339" s="497"/>
      <c r="SJH339" s="309"/>
      <c r="SJI339" s="309"/>
      <c r="SJK339" s="497"/>
      <c r="SJL339" s="540"/>
      <c r="SJM339" s="497"/>
      <c r="SJN339" s="497"/>
      <c r="SJP339" s="309"/>
      <c r="SJQ339" s="309"/>
      <c r="SJS339" s="497"/>
      <c r="SJT339" s="540"/>
      <c r="SJU339" s="497"/>
      <c r="SJV339" s="497"/>
      <c r="SJX339" s="309"/>
      <c r="SJY339" s="309"/>
      <c r="SKA339" s="497"/>
      <c r="SKB339" s="540"/>
      <c r="SKC339" s="497"/>
      <c r="SKD339" s="497"/>
      <c r="SKF339" s="309"/>
      <c r="SKG339" s="309"/>
      <c r="SKI339" s="497"/>
      <c r="SKJ339" s="540"/>
      <c r="SKK339" s="497"/>
      <c r="SKL339" s="497"/>
      <c r="SKN339" s="309"/>
      <c r="SKO339" s="309"/>
      <c r="SKQ339" s="497"/>
      <c r="SKR339" s="540"/>
      <c r="SKS339" s="497"/>
      <c r="SKT339" s="497"/>
      <c r="SKV339" s="309"/>
      <c r="SKW339" s="309"/>
      <c r="SKY339" s="497"/>
      <c r="SKZ339" s="540"/>
      <c r="SLA339" s="497"/>
      <c r="SLB339" s="497"/>
      <c r="SLD339" s="309"/>
      <c r="SLE339" s="309"/>
      <c r="SLG339" s="497"/>
      <c r="SLH339" s="540"/>
      <c r="SLI339" s="497"/>
      <c r="SLJ339" s="497"/>
      <c r="SLL339" s="309"/>
      <c r="SLM339" s="309"/>
      <c r="SLO339" s="497"/>
      <c r="SLP339" s="540"/>
      <c r="SLQ339" s="497"/>
      <c r="SLR339" s="497"/>
      <c r="SLT339" s="309"/>
      <c r="SLU339" s="309"/>
      <c r="SLW339" s="497"/>
      <c r="SLX339" s="540"/>
      <c r="SLY339" s="497"/>
      <c r="SLZ339" s="497"/>
      <c r="SMB339" s="309"/>
      <c r="SMC339" s="309"/>
      <c r="SME339" s="497"/>
      <c r="SMF339" s="540"/>
      <c r="SMG339" s="497"/>
      <c r="SMH339" s="497"/>
      <c r="SMJ339" s="309"/>
      <c r="SMK339" s="309"/>
      <c r="SMM339" s="497"/>
      <c r="SMN339" s="540"/>
      <c r="SMO339" s="497"/>
      <c r="SMP339" s="497"/>
      <c r="SMR339" s="309"/>
      <c r="SMS339" s="309"/>
      <c r="SMU339" s="497"/>
      <c r="SMV339" s="540"/>
      <c r="SMW339" s="497"/>
      <c r="SMX339" s="497"/>
      <c r="SMZ339" s="309"/>
      <c r="SNA339" s="309"/>
      <c r="SNC339" s="497"/>
      <c r="SND339" s="540"/>
      <c r="SNE339" s="497"/>
      <c r="SNF339" s="497"/>
      <c r="SNH339" s="309"/>
      <c r="SNI339" s="309"/>
      <c r="SNK339" s="497"/>
      <c r="SNL339" s="540"/>
      <c r="SNM339" s="497"/>
      <c r="SNN339" s="497"/>
      <c r="SNP339" s="309"/>
      <c r="SNQ339" s="309"/>
      <c r="SNS339" s="497"/>
      <c r="SNT339" s="540"/>
      <c r="SNU339" s="497"/>
      <c r="SNV339" s="497"/>
      <c r="SNX339" s="309"/>
      <c r="SNY339" s="309"/>
      <c r="SOA339" s="497"/>
      <c r="SOB339" s="540"/>
      <c r="SOC339" s="497"/>
      <c r="SOD339" s="497"/>
      <c r="SOF339" s="309"/>
      <c r="SOG339" s="309"/>
      <c r="SOI339" s="497"/>
      <c r="SOJ339" s="540"/>
      <c r="SOK339" s="497"/>
      <c r="SOL339" s="497"/>
      <c r="SON339" s="309"/>
      <c r="SOO339" s="309"/>
      <c r="SOQ339" s="497"/>
      <c r="SOR339" s="540"/>
      <c r="SOS339" s="497"/>
      <c r="SOT339" s="497"/>
      <c r="SOV339" s="309"/>
      <c r="SOW339" s="309"/>
      <c r="SOY339" s="497"/>
      <c r="SOZ339" s="540"/>
      <c r="SPA339" s="497"/>
      <c r="SPB339" s="497"/>
      <c r="SPD339" s="309"/>
      <c r="SPE339" s="309"/>
      <c r="SPG339" s="497"/>
      <c r="SPH339" s="540"/>
      <c r="SPI339" s="497"/>
      <c r="SPJ339" s="497"/>
      <c r="SPL339" s="309"/>
      <c r="SPM339" s="309"/>
      <c r="SPO339" s="497"/>
      <c r="SPP339" s="540"/>
      <c r="SPQ339" s="497"/>
      <c r="SPR339" s="497"/>
      <c r="SPT339" s="309"/>
      <c r="SPU339" s="309"/>
      <c r="SPW339" s="497"/>
      <c r="SPX339" s="540"/>
      <c r="SPY339" s="497"/>
      <c r="SPZ339" s="497"/>
      <c r="SQB339" s="309"/>
      <c r="SQC339" s="309"/>
      <c r="SQE339" s="497"/>
      <c r="SQF339" s="540"/>
      <c r="SQG339" s="497"/>
      <c r="SQH339" s="497"/>
      <c r="SQJ339" s="309"/>
      <c r="SQK339" s="309"/>
      <c r="SQM339" s="497"/>
      <c r="SQN339" s="540"/>
      <c r="SQO339" s="497"/>
      <c r="SQP339" s="497"/>
      <c r="SQR339" s="309"/>
      <c r="SQS339" s="309"/>
      <c r="SQU339" s="497"/>
      <c r="SQV339" s="540"/>
      <c r="SQW339" s="497"/>
      <c r="SQX339" s="497"/>
      <c r="SQZ339" s="309"/>
      <c r="SRA339" s="309"/>
      <c r="SRC339" s="497"/>
      <c r="SRD339" s="540"/>
      <c r="SRE339" s="497"/>
      <c r="SRF339" s="497"/>
      <c r="SRH339" s="309"/>
      <c r="SRI339" s="309"/>
      <c r="SRK339" s="497"/>
      <c r="SRL339" s="540"/>
      <c r="SRM339" s="497"/>
      <c r="SRN339" s="497"/>
      <c r="SRP339" s="309"/>
      <c r="SRQ339" s="309"/>
      <c r="SRS339" s="497"/>
      <c r="SRT339" s="540"/>
      <c r="SRU339" s="497"/>
      <c r="SRV339" s="497"/>
      <c r="SRX339" s="309"/>
      <c r="SRY339" s="309"/>
      <c r="SSA339" s="497"/>
      <c r="SSB339" s="540"/>
      <c r="SSC339" s="497"/>
      <c r="SSD339" s="497"/>
      <c r="SSF339" s="309"/>
      <c r="SSG339" s="309"/>
      <c r="SSI339" s="497"/>
      <c r="SSJ339" s="540"/>
      <c r="SSK339" s="497"/>
      <c r="SSL339" s="497"/>
      <c r="SSN339" s="309"/>
      <c r="SSO339" s="309"/>
      <c r="SSQ339" s="497"/>
      <c r="SSR339" s="540"/>
      <c r="SSS339" s="497"/>
      <c r="SST339" s="497"/>
      <c r="SSV339" s="309"/>
      <c r="SSW339" s="309"/>
      <c r="SSY339" s="497"/>
      <c r="SSZ339" s="540"/>
      <c r="STA339" s="497"/>
      <c r="STB339" s="497"/>
      <c r="STD339" s="309"/>
      <c r="STE339" s="309"/>
      <c r="STG339" s="497"/>
      <c r="STH339" s="540"/>
      <c r="STI339" s="497"/>
      <c r="STJ339" s="497"/>
      <c r="STL339" s="309"/>
      <c r="STM339" s="309"/>
      <c r="STO339" s="497"/>
      <c r="STP339" s="540"/>
      <c r="STQ339" s="497"/>
      <c r="STR339" s="497"/>
      <c r="STT339" s="309"/>
      <c r="STU339" s="309"/>
      <c r="STW339" s="497"/>
      <c r="STX339" s="540"/>
      <c r="STY339" s="497"/>
      <c r="STZ339" s="497"/>
      <c r="SUB339" s="309"/>
      <c r="SUC339" s="309"/>
      <c r="SUE339" s="497"/>
      <c r="SUF339" s="540"/>
      <c r="SUG339" s="497"/>
      <c r="SUH339" s="497"/>
      <c r="SUJ339" s="309"/>
      <c r="SUK339" s="309"/>
      <c r="SUM339" s="497"/>
      <c r="SUN339" s="540"/>
      <c r="SUO339" s="497"/>
      <c r="SUP339" s="497"/>
      <c r="SUR339" s="309"/>
      <c r="SUS339" s="309"/>
      <c r="SUU339" s="497"/>
      <c r="SUV339" s="540"/>
      <c r="SUW339" s="497"/>
      <c r="SUX339" s="497"/>
      <c r="SUZ339" s="309"/>
      <c r="SVA339" s="309"/>
      <c r="SVC339" s="497"/>
      <c r="SVD339" s="540"/>
      <c r="SVE339" s="497"/>
      <c r="SVF339" s="497"/>
      <c r="SVH339" s="309"/>
      <c r="SVI339" s="309"/>
      <c r="SVK339" s="497"/>
      <c r="SVL339" s="540"/>
      <c r="SVM339" s="497"/>
      <c r="SVN339" s="497"/>
      <c r="SVP339" s="309"/>
      <c r="SVQ339" s="309"/>
      <c r="SVS339" s="497"/>
      <c r="SVT339" s="540"/>
      <c r="SVU339" s="497"/>
      <c r="SVV339" s="497"/>
      <c r="SVX339" s="309"/>
      <c r="SVY339" s="309"/>
      <c r="SWA339" s="497"/>
      <c r="SWB339" s="540"/>
      <c r="SWC339" s="497"/>
      <c r="SWD339" s="497"/>
      <c r="SWF339" s="309"/>
      <c r="SWG339" s="309"/>
      <c r="SWI339" s="497"/>
      <c r="SWJ339" s="540"/>
      <c r="SWK339" s="497"/>
      <c r="SWL339" s="497"/>
      <c r="SWN339" s="309"/>
      <c r="SWO339" s="309"/>
      <c r="SWQ339" s="497"/>
      <c r="SWR339" s="540"/>
      <c r="SWS339" s="497"/>
      <c r="SWT339" s="497"/>
      <c r="SWV339" s="309"/>
      <c r="SWW339" s="309"/>
      <c r="SWY339" s="497"/>
      <c r="SWZ339" s="540"/>
      <c r="SXA339" s="497"/>
      <c r="SXB339" s="497"/>
      <c r="SXD339" s="309"/>
      <c r="SXE339" s="309"/>
      <c r="SXG339" s="497"/>
      <c r="SXH339" s="540"/>
      <c r="SXI339" s="497"/>
      <c r="SXJ339" s="497"/>
      <c r="SXL339" s="309"/>
      <c r="SXM339" s="309"/>
      <c r="SXO339" s="497"/>
      <c r="SXP339" s="540"/>
      <c r="SXQ339" s="497"/>
      <c r="SXR339" s="497"/>
      <c r="SXT339" s="309"/>
      <c r="SXU339" s="309"/>
      <c r="SXW339" s="497"/>
      <c r="SXX339" s="540"/>
      <c r="SXY339" s="497"/>
      <c r="SXZ339" s="497"/>
      <c r="SYB339" s="309"/>
      <c r="SYC339" s="309"/>
      <c r="SYE339" s="497"/>
      <c r="SYF339" s="540"/>
      <c r="SYG339" s="497"/>
      <c r="SYH339" s="497"/>
      <c r="SYJ339" s="309"/>
      <c r="SYK339" s="309"/>
      <c r="SYM339" s="497"/>
      <c r="SYN339" s="540"/>
      <c r="SYO339" s="497"/>
      <c r="SYP339" s="497"/>
      <c r="SYR339" s="309"/>
      <c r="SYS339" s="309"/>
      <c r="SYU339" s="497"/>
      <c r="SYV339" s="540"/>
      <c r="SYW339" s="497"/>
      <c r="SYX339" s="497"/>
      <c r="SYZ339" s="309"/>
      <c r="SZA339" s="309"/>
      <c r="SZC339" s="497"/>
      <c r="SZD339" s="540"/>
      <c r="SZE339" s="497"/>
      <c r="SZF339" s="497"/>
      <c r="SZH339" s="309"/>
      <c r="SZI339" s="309"/>
      <c r="SZK339" s="497"/>
      <c r="SZL339" s="540"/>
      <c r="SZM339" s="497"/>
      <c r="SZN339" s="497"/>
      <c r="SZP339" s="309"/>
      <c r="SZQ339" s="309"/>
      <c r="SZS339" s="497"/>
      <c r="SZT339" s="540"/>
      <c r="SZU339" s="497"/>
      <c r="SZV339" s="497"/>
      <c r="SZX339" s="309"/>
      <c r="SZY339" s="309"/>
      <c r="TAA339" s="497"/>
      <c r="TAB339" s="540"/>
      <c r="TAC339" s="497"/>
      <c r="TAD339" s="497"/>
      <c r="TAF339" s="309"/>
      <c r="TAG339" s="309"/>
      <c r="TAI339" s="497"/>
      <c r="TAJ339" s="540"/>
      <c r="TAK339" s="497"/>
      <c r="TAL339" s="497"/>
      <c r="TAN339" s="309"/>
      <c r="TAO339" s="309"/>
      <c r="TAQ339" s="497"/>
      <c r="TAR339" s="540"/>
      <c r="TAS339" s="497"/>
      <c r="TAT339" s="497"/>
      <c r="TAV339" s="309"/>
      <c r="TAW339" s="309"/>
      <c r="TAY339" s="497"/>
      <c r="TAZ339" s="540"/>
      <c r="TBA339" s="497"/>
      <c r="TBB339" s="497"/>
      <c r="TBD339" s="309"/>
      <c r="TBE339" s="309"/>
      <c r="TBG339" s="497"/>
      <c r="TBH339" s="540"/>
      <c r="TBI339" s="497"/>
      <c r="TBJ339" s="497"/>
      <c r="TBL339" s="309"/>
      <c r="TBM339" s="309"/>
      <c r="TBO339" s="497"/>
      <c r="TBP339" s="540"/>
      <c r="TBQ339" s="497"/>
      <c r="TBR339" s="497"/>
      <c r="TBT339" s="309"/>
      <c r="TBU339" s="309"/>
      <c r="TBW339" s="497"/>
      <c r="TBX339" s="540"/>
      <c r="TBY339" s="497"/>
      <c r="TBZ339" s="497"/>
      <c r="TCB339" s="309"/>
      <c r="TCC339" s="309"/>
      <c r="TCE339" s="497"/>
      <c r="TCF339" s="540"/>
      <c r="TCG339" s="497"/>
      <c r="TCH339" s="497"/>
      <c r="TCJ339" s="309"/>
      <c r="TCK339" s="309"/>
      <c r="TCM339" s="497"/>
      <c r="TCN339" s="540"/>
      <c r="TCO339" s="497"/>
      <c r="TCP339" s="497"/>
      <c r="TCR339" s="309"/>
      <c r="TCS339" s="309"/>
      <c r="TCU339" s="497"/>
      <c r="TCV339" s="540"/>
      <c r="TCW339" s="497"/>
      <c r="TCX339" s="497"/>
      <c r="TCZ339" s="309"/>
      <c r="TDA339" s="309"/>
      <c r="TDC339" s="497"/>
      <c r="TDD339" s="540"/>
      <c r="TDE339" s="497"/>
      <c r="TDF339" s="497"/>
      <c r="TDH339" s="309"/>
      <c r="TDI339" s="309"/>
      <c r="TDK339" s="497"/>
      <c r="TDL339" s="540"/>
      <c r="TDM339" s="497"/>
      <c r="TDN339" s="497"/>
      <c r="TDP339" s="309"/>
      <c r="TDQ339" s="309"/>
      <c r="TDS339" s="497"/>
      <c r="TDT339" s="540"/>
      <c r="TDU339" s="497"/>
      <c r="TDV339" s="497"/>
      <c r="TDX339" s="309"/>
      <c r="TDY339" s="309"/>
      <c r="TEA339" s="497"/>
      <c r="TEB339" s="540"/>
      <c r="TEC339" s="497"/>
      <c r="TED339" s="497"/>
      <c r="TEF339" s="309"/>
      <c r="TEG339" s="309"/>
      <c r="TEI339" s="497"/>
      <c r="TEJ339" s="540"/>
      <c r="TEK339" s="497"/>
      <c r="TEL339" s="497"/>
      <c r="TEN339" s="309"/>
      <c r="TEO339" s="309"/>
      <c r="TEQ339" s="497"/>
      <c r="TER339" s="540"/>
      <c r="TES339" s="497"/>
      <c r="TET339" s="497"/>
      <c r="TEV339" s="309"/>
      <c r="TEW339" s="309"/>
      <c r="TEY339" s="497"/>
      <c r="TEZ339" s="540"/>
      <c r="TFA339" s="497"/>
      <c r="TFB339" s="497"/>
      <c r="TFD339" s="309"/>
      <c r="TFE339" s="309"/>
      <c r="TFG339" s="497"/>
      <c r="TFH339" s="540"/>
      <c r="TFI339" s="497"/>
      <c r="TFJ339" s="497"/>
      <c r="TFL339" s="309"/>
      <c r="TFM339" s="309"/>
      <c r="TFO339" s="497"/>
      <c r="TFP339" s="540"/>
      <c r="TFQ339" s="497"/>
      <c r="TFR339" s="497"/>
      <c r="TFT339" s="309"/>
      <c r="TFU339" s="309"/>
      <c r="TFW339" s="497"/>
      <c r="TFX339" s="540"/>
      <c r="TFY339" s="497"/>
      <c r="TFZ339" s="497"/>
      <c r="TGB339" s="309"/>
      <c r="TGC339" s="309"/>
      <c r="TGE339" s="497"/>
      <c r="TGF339" s="540"/>
      <c r="TGG339" s="497"/>
      <c r="TGH339" s="497"/>
      <c r="TGJ339" s="309"/>
      <c r="TGK339" s="309"/>
      <c r="TGM339" s="497"/>
      <c r="TGN339" s="540"/>
      <c r="TGO339" s="497"/>
      <c r="TGP339" s="497"/>
      <c r="TGR339" s="309"/>
      <c r="TGS339" s="309"/>
      <c r="TGU339" s="497"/>
      <c r="TGV339" s="540"/>
      <c r="TGW339" s="497"/>
      <c r="TGX339" s="497"/>
      <c r="TGZ339" s="309"/>
      <c r="THA339" s="309"/>
      <c r="THC339" s="497"/>
      <c r="THD339" s="540"/>
      <c r="THE339" s="497"/>
      <c r="THF339" s="497"/>
      <c r="THH339" s="309"/>
      <c r="THI339" s="309"/>
      <c r="THK339" s="497"/>
      <c r="THL339" s="540"/>
      <c r="THM339" s="497"/>
      <c r="THN339" s="497"/>
      <c r="THP339" s="309"/>
      <c r="THQ339" s="309"/>
      <c r="THS339" s="497"/>
      <c r="THT339" s="540"/>
      <c r="THU339" s="497"/>
      <c r="THV339" s="497"/>
      <c r="THX339" s="309"/>
      <c r="THY339" s="309"/>
      <c r="TIA339" s="497"/>
      <c r="TIB339" s="540"/>
      <c r="TIC339" s="497"/>
      <c r="TID339" s="497"/>
      <c r="TIF339" s="309"/>
      <c r="TIG339" s="309"/>
      <c r="TII339" s="497"/>
      <c r="TIJ339" s="540"/>
      <c r="TIK339" s="497"/>
      <c r="TIL339" s="497"/>
      <c r="TIN339" s="309"/>
      <c r="TIO339" s="309"/>
      <c r="TIQ339" s="497"/>
      <c r="TIR339" s="540"/>
      <c r="TIS339" s="497"/>
      <c r="TIT339" s="497"/>
      <c r="TIV339" s="309"/>
      <c r="TIW339" s="309"/>
      <c r="TIY339" s="497"/>
      <c r="TIZ339" s="540"/>
      <c r="TJA339" s="497"/>
      <c r="TJB339" s="497"/>
      <c r="TJD339" s="309"/>
      <c r="TJE339" s="309"/>
      <c r="TJG339" s="497"/>
      <c r="TJH339" s="540"/>
      <c r="TJI339" s="497"/>
      <c r="TJJ339" s="497"/>
      <c r="TJL339" s="309"/>
      <c r="TJM339" s="309"/>
      <c r="TJO339" s="497"/>
      <c r="TJP339" s="540"/>
      <c r="TJQ339" s="497"/>
      <c r="TJR339" s="497"/>
      <c r="TJT339" s="309"/>
      <c r="TJU339" s="309"/>
      <c r="TJW339" s="497"/>
      <c r="TJX339" s="540"/>
      <c r="TJY339" s="497"/>
      <c r="TJZ339" s="497"/>
      <c r="TKB339" s="309"/>
      <c r="TKC339" s="309"/>
      <c r="TKE339" s="497"/>
      <c r="TKF339" s="540"/>
      <c r="TKG339" s="497"/>
      <c r="TKH339" s="497"/>
      <c r="TKJ339" s="309"/>
      <c r="TKK339" s="309"/>
      <c r="TKM339" s="497"/>
      <c r="TKN339" s="540"/>
      <c r="TKO339" s="497"/>
      <c r="TKP339" s="497"/>
      <c r="TKR339" s="309"/>
      <c r="TKS339" s="309"/>
      <c r="TKU339" s="497"/>
      <c r="TKV339" s="540"/>
      <c r="TKW339" s="497"/>
      <c r="TKX339" s="497"/>
      <c r="TKZ339" s="309"/>
      <c r="TLA339" s="309"/>
      <c r="TLC339" s="497"/>
      <c r="TLD339" s="540"/>
      <c r="TLE339" s="497"/>
      <c r="TLF339" s="497"/>
      <c r="TLH339" s="309"/>
      <c r="TLI339" s="309"/>
      <c r="TLK339" s="497"/>
      <c r="TLL339" s="540"/>
      <c r="TLM339" s="497"/>
      <c r="TLN339" s="497"/>
      <c r="TLP339" s="309"/>
      <c r="TLQ339" s="309"/>
      <c r="TLS339" s="497"/>
      <c r="TLT339" s="540"/>
      <c r="TLU339" s="497"/>
      <c r="TLV339" s="497"/>
      <c r="TLX339" s="309"/>
      <c r="TLY339" s="309"/>
      <c r="TMA339" s="497"/>
      <c r="TMB339" s="540"/>
      <c r="TMC339" s="497"/>
      <c r="TMD339" s="497"/>
      <c r="TMF339" s="309"/>
      <c r="TMG339" s="309"/>
      <c r="TMI339" s="497"/>
      <c r="TMJ339" s="540"/>
      <c r="TMK339" s="497"/>
      <c r="TML339" s="497"/>
      <c r="TMN339" s="309"/>
      <c r="TMO339" s="309"/>
      <c r="TMQ339" s="497"/>
      <c r="TMR339" s="540"/>
      <c r="TMS339" s="497"/>
      <c r="TMT339" s="497"/>
      <c r="TMV339" s="309"/>
      <c r="TMW339" s="309"/>
      <c r="TMY339" s="497"/>
      <c r="TMZ339" s="540"/>
      <c r="TNA339" s="497"/>
      <c r="TNB339" s="497"/>
      <c r="TND339" s="309"/>
      <c r="TNE339" s="309"/>
      <c r="TNG339" s="497"/>
      <c r="TNH339" s="540"/>
      <c r="TNI339" s="497"/>
      <c r="TNJ339" s="497"/>
      <c r="TNL339" s="309"/>
      <c r="TNM339" s="309"/>
      <c r="TNO339" s="497"/>
      <c r="TNP339" s="540"/>
      <c r="TNQ339" s="497"/>
      <c r="TNR339" s="497"/>
      <c r="TNT339" s="309"/>
      <c r="TNU339" s="309"/>
      <c r="TNW339" s="497"/>
      <c r="TNX339" s="540"/>
      <c r="TNY339" s="497"/>
      <c r="TNZ339" s="497"/>
      <c r="TOB339" s="309"/>
      <c r="TOC339" s="309"/>
      <c r="TOE339" s="497"/>
      <c r="TOF339" s="540"/>
      <c r="TOG339" s="497"/>
      <c r="TOH339" s="497"/>
      <c r="TOJ339" s="309"/>
      <c r="TOK339" s="309"/>
      <c r="TOM339" s="497"/>
      <c r="TON339" s="540"/>
      <c r="TOO339" s="497"/>
      <c r="TOP339" s="497"/>
      <c r="TOR339" s="309"/>
      <c r="TOS339" s="309"/>
      <c r="TOU339" s="497"/>
      <c r="TOV339" s="540"/>
      <c r="TOW339" s="497"/>
      <c r="TOX339" s="497"/>
      <c r="TOZ339" s="309"/>
      <c r="TPA339" s="309"/>
      <c r="TPC339" s="497"/>
      <c r="TPD339" s="540"/>
      <c r="TPE339" s="497"/>
      <c r="TPF339" s="497"/>
      <c r="TPH339" s="309"/>
      <c r="TPI339" s="309"/>
      <c r="TPK339" s="497"/>
      <c r="TPL339" s="540"/>
      <c r="TPM339" s="497"/>
      <c r="TPN339" s="497"/>
      <c r="TPP339" s="309"/>
      <c r="TPQ339" s="309"/>
      <c r="TPS339" s="497"/>
      <c r="TPT339" s="540"/>
      <c r="TPU339" s="497"/>
      <c r="TPV339" s="497"/>
      <c r="TPX339" s="309"/>
      <c r="TPY339" s="309"/>
      <c r="TQA339" s="497"/>
      <c r="TQB339" s="540"/>
      <c r="TQC339" s="497"/>
      <c r="TQD339" s="497"/>
      <c r="TQF339" s="309"/>
      <c r="TQG339" s="309"/>
      <c r="TQI339" s="497"/>
      <c r="TQJ339" s="540"/>
      <c r="TQK339" s="497"/>
      <c r="TQL339" s="497"/>
      <c r="TQN339" s="309"/>
      <c r="TQO339" s="309"/>
      <c r="TQQ339" s="497"/>
      <c r="TQR339" s="540"/>
      <c r="TQS339" s="497"/>
      <c r="TQT339" s="497"/>
      <c r="TQV339" s="309"/>
      <c r="TQW339" s="309"/>
      <c r="TQY339" s="497"/>
      <c r="TQZ339" s="540"/>
      <c r="TRA339" s="497"/>
      <c r="TRB339" s="497"/>
      <c r="TRD339" s="309"/>
      <c r="TRE339" s="309"/>
      <c r="TRG339" s="497"/>
      <c r="TRH339" s="540"/>
      <c r="TRI339" s="497"/>
      <c r="TRJ339" s="497"/>
      <c r="TRL339" s="309"/>
      <c r="TRM339" s="309"/>
      <c r="TRO339" s="497"/>
      <c r="TRP339" s="540"/>
      <c r="TRQ339" s="497"/>
      <c r="TRR339" s="497"/>
      <c r="TRT339" s="309"/>
      <c r="TRU339" s="309"/>
      <c r="TRW339" s="497"/>
      <c r="TRX339" s="540"/>
      <c r="TRY339" s="497"/>
      <c r="TRZ339" s="497"/>
      <c r="TSB339" s="309"/>
      <c r="TSC339" s="309"/>
      <c r="TSE339" s="497"/>
      <c r="TSF339" s="540"/>
      <c r="TSG339" s="497"/>
      <c r="TSH339" s="497"/>
      <c r="TSJ339" s="309"/>
      <c r="TSK339" s="309"/>
      <c r="TSM339" s="497"/>
      <c r="TSN339" s="540"/>
      <c r="TSO339" s="497"/>
      <c r="TSP339" s="497"/>
      <c r="TSR339" s="309"/>
      <c r="TSS339" s="309"/>
      <c r="TSU339" s="497"/>
      <c r="TSV339" s="540"/>
      <c r="TSW339" s="497"/>
      <c r="TSX339" s="497"/>
      <c r="TSZ339" s="309"/>
      <c r="TTA339" s="309"/>
      <c r="TTC339" s="497"/>
      <c r="TTD339" s="540"/>
      <c r="TTE339" s="497"/>
      <c r="TTF339" s="497"/>
      <c r="TTH339" s="309"/>
      <c r="TTI339" s="309"/>
      <c r="TTK339" s="497"/>
      <c r="TTL339" s="540"/>
      <c r="TTM339" s="497"/>
      <c r="TTN339" s="497"/>
      <c r="TTP339" s="309"/>
      <c r="TTQ339" s="309"/>
      <c r="TTS339" s="497"/>
      <c r="TTT339" s="540"/>
      <c r="TTU339" s="497"/>
      <c r="TTV339" s="497"/>
      <c r="TTX339" s="309"/>
      <c r="TTY339" s="309"/>
      <c r="TUA339" s="497"/>
      <c r="TUB339" s="540"/>
      <c r="TUC339" s="497"/>
      <c r="TUD339" s="497"/>
      <c r="TUF339" s="309"/>
      <c r="TUG339" s="309"/>
      <c r="TUI339" s="497"/>
      <c r="TUJ339" s="540"/>
      <c r="TUK339" s="497"/>
      <c r="TUL339" s="497"/>
      <c r="TUN339" s="309"/>
      <c r="TUO339" s="309"/>
      <c r="TUQ339" s="497"/>
      <c r="TUR339" s="540"/>
      <c r="TUS339" s="497"/>
      <c r="TUT339" s="497"/>
      <c r="TUV339" s="309"/>
      <c r="TUW339" s="309"/>
      <c r="TUY339" s="497"/>
      <c r="TUZ339" s="540"/>
      <c r="TVA339" s="497"/>
      <c r="TVB339" s="497"/>
      <c r="TVD339" s="309"/>
      <c r="TVE339" s="309"/>
      <c r="TVG339" s="497"/>
      <c r="TVH339" s="540"/>
      <c r="TVI339" s="497"/>
      <c r="TVJ339" s="497"/>
      <c r="TVL339" s="309"/>
      <c r="TVM339" s="309"/>
      <c r="TVO339" s="497"/>
      <c r="TVP339" s="540"/>
      <c r="TVQ339" s="497"/>
      <c r="TVR339" s="497"/>
      <c r="TVT339" s="309"/>
      <c r="TVU339" s="309"/>
      <c r="TVW339" s="497"/>
      <c r="TVX339" s="540"/>
      <c r="TVY339" s="497"/>
      <c r="TVZ339" s="497"/>
      <c r="TWB339" s="309"/>
      <c r="TWC339" s="309"/>
      <c r="TWE339" s="497"/>
      <c r="TWF339" s="540"/>
      <c r="TWG339" s="497"/>
      <c r="TWH339" s="497"/>
      <c r="TWJ339" s="309"/>
      <c r="TWK339" s="309"/>
      <c r="TWM339" s="497"/>
      <c r="TWN339" s="540"/>
      <c r="TWO339" s="497"/>
      <c r="TWP339" s="497"/>
      <c r="TWR339" s="309"/>
      <c r="TWS339" s="309"/>
      <c r="TWU339" s="497"/>
      <c r="TWV339" s="540"/>
      <c r="TWW339" s="497"/>
      <c r="TWX339" s="497"/>
      <c r="TWZ339" s="309"/>
      <c r="TXA339" s="309"/>
      <c r="TXC339" s="497"/>
      <c r="TXD339" s="540"/>
      <c r="TXE339" s="497"/>
      <c r="TXF339" s="497"/>
      <c r="TXH339" s="309"/>
      <c r="TXI339" s="309"/>
      <c r="TXK339" s="497"/>
      <c r="TXL339" s="540"/>
      <c r="TXM339" s="497"/>
      <c r="TXN339" s="497"/>
      <c r="TXP339" s="309"/>
      <c r="TXQ339" s="309"/>
      <c r="TXS339" s="497"/>
      <c r="TXT339" s="540"/>
      <c r="TXU339" s="497"/>
      <c r="TXV339" s="497"/>
      <c r="TXX339" s="309"/>
      <c r="TXY339" s="309"/>
      <c r="TYA339" s="497"/>
      <c r="TYB339" s="540"/>
      <c r="TYC339" s="497"/>
      <c r="TYD339" s="497"/>
      <c r="TYF339" s="309"/>
      <c r="TYG339" s="309"/>
      <c r="TYI339" s="497"/>
      <c r="TYJ339" s="540"/>
      <c r="TYK339" s="497"/>
      <c r="TYL339" s="497"/>
      <c r="TYN339" s="309"/>
      <c r="TYO339" s="309"/>
      <c r="TYQ339" s="497"/>
      <c r="TYR339" s="540"/>
      <c r="TYS339" s="497"/>
      <c r="TYT339" s="497"/>
      <c r="TYV339" s="309"/>
      <c r="TYW339" s="309"/>
      <c r="TYY339" s="497"/>
      <c r="TYZ339" s="540"/>
      <c r="TZA339" s="497"/>
      <c r="TZB339" s="497"/>
      <c r="TZD339" s="309"/>
      <c r="TZE339" s="309"/>
      <c r="TZG339" s="497"/>
      <c r="TZH339" s="540"/>
      <c r="TZI339" s="497"/>
      <c r="TZJ339" s="497"/>
      <c r="TZL339" s="309"/>
      <c r="TZM339" s="309"/>
      <c r="TZO339" s="497"/>
      <c r="TZP339" s="540"/>
      <c r="TZQ339" s="497"/>
      <c r="TZR339" s="497"/>
      <c r="TZT339" s="309"/>
      <c r="TZU339" s="309"/>
      <c r="TZW339" s="497"/>
      <c r="TZX339" s="540"/>
      <c r="TZY339" s="497"/>
      <c r="TZZ339" s="497"/>
      <c r="UAB339" s="309"/>
      <c r="UAC339" s="309"/>
      <c r="UAE339" s="497"/>
      <c r="UAF339" s="540"/>
      <c r="UAG339" s="497"/>
      <c r="UAH339" s="497"/>
      <c r="UAJ339" s="309"/>
      <c r="UAK339" s="309"/>
      <c r="UAM339" s="497"/>
      <c r="UAN339" s="540"/>
      <c r="UAO339" s="497"/>
      <c r="UAP339" s="497"/>
      <c r="UAR339" s="309"/>
      <c r="UAS339" s="309"/>
      <c r="UAU339" s="497"/>
      <c r="UAV339" s="540"/>
      <c r="UAW339" s="497"/>
      <c r="UAX339" s="497"/>
      <c r="UAZ339" s="309"/>
      <c r="UBA339" s="309"/>
      <c r="UBC339" s="497"/>
      <c r="UBD339" s="540"/>
      <c r="UBE339" s="497"/>
      <c r="UBF339" s="497"/>
      <c r="UBH339" s="309"/>
      <c r="UBI339" s="309"/>
      <c r="UBK339" s="497"/>
      <c r="UBL339" s="540"/>
      <c r="UBM339" s="497"/>
      <c r="UBN339" s="497"/>
      <c r="UBP339" s="309"/>
      <c r="UBQ339" s="309"/>
      <c r="UBS339" s="497"/>
      <c r="UBT339" s="540"/>
      <c r="UBU339" s="497"/>
      <c r="UBV339" s="497"/>
      <c r="UBX339" s="309"/>
      <c r="UBY339" s="309"/>
      <c r="UCA339" s="497"/>
      <c r="UCB339" s="540"/>
      <c r="UCC339" s="497"/>
      <c r="UCD339" s="497"/>
      <c r="UCF339" s="309"/>
      <c r="UCG339" s="309"/>
      <c r="UCI339" s="497"/>
      <c r="UCJ339" s="540"/>
      <c r="UCK339" s="497"/>
      <c r="UCL339" s="497"/>
      <c r="UCN339" s="309"/>
      <c r="UCO339" s="309"/>
      <c r="UCQ339" s="497"/>
      <c r="UCR339" s="540"/>
      <c r="UCS339" s="497"/>
      <c r="UCT339" s="497"/>
      <c r="UCV339" s="309"/>
      <c r="UCW339" s="309"/>
      <c r="UCY339" s="497"/>
      <c r="UCZ339" s="540"/>
      <c r="UDA339" s="497"/>
      <c r="UDB339" s="497"/>
      <c r="UDD339" s="309"/>
      <c r="UDE339" s="309"/>
      <c r="UDG339" s="497"/>
      <c r="UDH339" s="540"/>
      <c r="UDI339" s="497"/>
      <c r="UDJ339" s="497"/>
      <c r="UDL339" s="309"/>
      <c r="UDM339" s="309"/>
      <c r="UDO339" s="497"/>
      <c r="UDP339" s="540"/>
      <c r="UDQ339" s="497"/>
      <c r="UDR339" s="497"/>
      <c r="UDT339" s="309"/>
      <c r="UDU339" s="309"/>
      <c r="UDW339" s="497"/>
      <c r="UDX339" s="540"/>
      <c r="UDY339" s="497"/>
      <c r="UDZ339" s="497"/>
      <c r="UEB339" s="309"/>
      <c r="UEC339" s="309"/>
      <c r="UEE339" s="497"/>
      <c r="UEF339" s="540"/>
      <c r="UEG339" s="497"/>
      <c r="UEH339" s="497"/>
      <c r="UEJ339" s="309"/>
      <c r="UEK339" s="309"/>
      <c r="UEM339" s="497"/>
      <c r="UEN339" s="540"/>
      <c r="UEO339" s="497"/>
      <c r="UEP339" s="497"/>
      <c r="UER339" s="309"/>
      <c r="UES339" s="309"/>
      <c r="UEU339" s="497"/>
      <c r="UEV339" s="540"/>
      <c r="UEW339" s="497"/>
      <c r="UEX339" s="497"/>
      <c r="UEZ339" s="309"/>
      <c r="UFA339" s="309"/>
      <c r="UFC339" s="497"/>
      <c r="UFD339" s="540"/>
      <c r="UFE339" s="497"/>
      <c r="UFF339" s="497"/>
      <c r="UFH339" s="309"/>
      <c r="UFI339" s="309"/>
      <c r="UFK339" s="497"/>
      <c r="UFL339" s="540"/>
      <c r="UFM339" s="497"/>
      <c r="UFN339" s="497"/>
      <c r="UFP339" s="309"/>
      <c r="UFQ339" s="309"/>
      <c r="UFS339" s="497"/>
      <c r="UFT339" s="540"/>
      <c r="UFU339" s="497"/>
      <c r="UFV339" s="497"/>
      <c r="UFX339" s="309"/>
      <c r="UFY339" s="309"/>
      <c r="UGA339" s="497"/>
      <c r="UGB339" s="540"/>
      <c r="UGC339" s="497"/>
      <c r="UGD339" s="497"/>
      <c r="UGF339" s="309"/>
      <c r="UGG339" s="309"/>
      <c r="UGI339" s="497"/>
      <c r="UGJ339" s="540"/>
      <c r="UGK339" s="497"/>
      <c r="UGL339" s="497"/>
      <c r="UGN339" s="309"/>
      <c r="UGO339" s="309"/>
      <c r="UGQ339" s="497"/>
      <c r="UGR339" s="540"/>
      <c r="UGS339" s="497"/>
      <c r="UGT339" s="497"/>
      <c r="UGV339" s="309"/>
      <c r="UGW339" s="309"/>
      <c r="UGY339" s="497"/>
      <c r="UGZ339" s="540"/>
      <c r="UHA339" s="497"/>
      <c r="UHB339" s="497"/>
      <c r="UHD339" s="309"/>
      <c r="UHE339" s="309"/>
      <c r="UHG339" s="497"/>
      <c r="UHH339" s="540"/>
      <c r="UHI339" s="497"/>
      <c r="UHJ339" s="497"/>
      <c r="UHL339" s="309"/>
      <c r="UHM339" s="309"/>
      <c r="UHO339" s="497"/>
      <c r="UHP339" s="540"/>
      <c r="UHQ339" s="497"/>
      <c r="UHR339" s="497"/>
      <c r="UHT339" s="309"/>
      <c r="UHU339" s="309"/>
      <c r="UHW339" s="497"/>
      <c r="UHX339" s="540"/>
      <c r="UHY339" s="497"/>
      <c r="UHZ339" s="497"/>
      <c r="UIB339" s="309"/>
      <c r="UIC339" s="309"/>
      <c r="UIE339" s="497"/>
      <c r="UIF339" s="540"/>
      <c r="UIG339" s="497"/>
      <c r="UIH339" s="497"/>
      <c r="UIJ339" s="309"/>
      <c r="UIK339" s="309"/>
      <c r="UIM339" s="497"/>
      <c r="UIN339" s="540"/>
      <c r="UIO339" s="497"/>
      <c r="UIP339" s="497"/>
      <c r="UIR339" s="309"/>
      <c r="UIS339" s="309"/>
      <c r="UIU339" s="497"/>
      <c r="UIV339" s="540"/>
      <c r="UIW339" s="497"/>
      <c r="UIX339" s="497"/>
      <c r="UIZ339" s="309"/>
      <c r="UJA339" s="309"/>
      <c r="UJC339" s="497"/>
      <c r="UJD339" s="540"/>
      <c r="UJE339" s="497"/>
      <c r="UJF339" s="497"/>
      <c r="UJH339" s="309"/>
      <c r="UJI339" s="309"/>
      <c r="UJK339" s="497"/>
      <c r="UJL339" s="540"/>
      <c r="UJM339" s="497"/>
      <c r="UJN339" s="497"/>
      <c r="UJP339" s="309"/>
      <c r="UJQ339" s="309"/>
      <c r="UJS339" s="497"/>
      <c r="UJT339" s="540"/>
      <c r="UJU339" s="497"/>
      <c r="UJV339" s="497"/>
      <c r="UJX339" s="309"/>
      <c r="UJY339" s="309"/>
      <c r="UKA339" s="497"/>
      <c r="UKB339" s="540"/>
      <c r="UKC339" s="497"/>
      <c r="UKD339" s="497"/>
      <c r="UKF339" s="309"/>
      <c r="UKG339" s="309"/>
      <c r="UKI339" s="497"/>
      <c r="UKJ339" s="540"/>
      <c r="UKK339" s="497"/>
      <c r="UKL339" s="497"/>
      <c r="UKN339" s="309"/>
      <c r="UKO339" s="309"/>
      <c r="UKQ339" s="497"/>
      <c r="UKR339" s="540"/>
      <c r="UKS339" s="497"/>
      <c r="UKT339" s="497"/>
      <c r="UKV339" s="309"/>
      <c r="UKW339" s="309"/>
      <c r="UKY339" s="497"/>
      <c r="UKZ339" s="540"/>
      <c r="ULA339" s="497"/>
      <c r="ULB339" s="497"/>
      <c r="ULD339" s="309"/>
      <c r="ULE339" s="309"/>
      <c r="ULG339" s="497"/>
      <c r="ULH339" s="540"/>
      <c r="ULI339" s="497"/>
      <c r="ULJ339" s="497"/>
      <c r="ULL339" s="309"/>
      <c r="ULM339" s="309"/>
      <c r="ULO339" s="497"/>
      <c r="ULP339" s="540"/>
      <c r="ULQ339" s="497"/>
      <c r="ULR339" s="497"/>
      <c r="ULT339" s="309"/>
      <c r="ULU339" s="309"/>
      <c r="ULW339" s="497"/>
      <c r="ULX339" s="540"/>
      <c r="ULY339" s="497"/>
      <c r="ULZ339" s="497"/>
      <c r="UMB339" s="309"/>
      <c r="UMC339" s="309"/>
      <c r="UME339" s="497"/>
      <c r="UMF339" s="540"/>
      <c r="UMG339" s="497"/>
      <c r="UMH339" s="497"/>
      <c r="UMJ339" s="309"/>
      <c r="UMK339" s="309"/>
      <c r="UMM339" s="497"/>
      <c r="UMN339" s="540"/>
      <c r="UMO339" s="497"/>
      <c r="UMP339" s="497"/>
      <c r="UMR339" s="309"/>
      <c r="UMS339" s="309"/>
      <c r="UMU339" s="497"/>
      <c r="UMV339" s="540"/>
      <c r="UMW339" s="497"/>
      <c r="UMX339" s="497"/>
      <c r="UMZ339" s="309"/>
      <c r="UNA339" s="309"/>
      <c r="UNC339" s="497"/>
      <c r="UND339" s="540"/>
      <c r="UNE339" s="497"/>
      <c r="UNF339" s="497"/>
      <c r="UNH339" s="309"/>
      <c r="UNI339" s="309"/>
      <c r="UNK339" s="497"/>
      <c r="UNL339" s="540"/>
      <c r="UNM339" s="497"/>
      <c r="UNN339" s="497"/>
      <c r="UNP339" s="309"/>
      <c r="UNQ339" s="309"/>
      <c r="UNS339" s="497"/>
      <c r="UNT339" s="540"/>
      <c r="UNU339" s="497"/>
      <c r="UNV339" s="497"/>
      <c r="UNX339" s="309"/>
      <c r="UNY339" s="309"/>
      <c r="UOA339" s="497"/>
      <c r="UOB339" s="540"/>
      <c r="UOC339" s="497"/>
      <c r="UOD339" s="497"/>
      <c r="UOF339" s="309"/>
      <c r="UOG339" s="309"/>
      <c r="UOI339" s="497"/>
      <c r="UOJ339" s="540"/>
      <c r="UOK339" s="497"/>
      <c r="UOL339" s="497"/>
      <c r="UON339" s="309"/>
      <c r="UOO339" s="309"/>
      <c r="UOQ339" s="497"/>
      <c r="UOR339" s="540"/>
      <c r="UOS339" s="497"/>
      <c r="UOT339" s="497"/>
      <c r="UOV339" s="309"/>
      <c r="UOW339" s="309"/>
      <c r="UOY339" s="497"/>
      <c r="UOZ339" s="540"/>
      <c r="UPA339" s="497"/>
      <c r="UPB339" s="497"/>
      <c r="UPD339" s="309"/>
      <c r="UPE339" s="309"/>
      <c r="UPG339" s="497"/>
      <c r="UPH339" s="540"/>
      <c r="UPI339" s="497"/>
      <c r="UPJ339" s="497"/>
      <c r="UPL339" s="309"/>
      <c r="UPM339" s="309"/>
      <c r="UPO339" s="497"/>
      <c r="UPP339" s="540"/>
      <c r="UPQ339" s="497"/>
      <c r="UPR339" s="497"/>
      <c r="UPT339" s="309"/>
      <c r="UPU339" s="309"/>
      <c r="UPW339" s="497"/>
      <c r="UPX339" s="540"/>
      <c r="UPY339" s="497"/>
      <c r="UPZ339" s="497"/>
      <c r="UQB339" s="309"/>
      <c r="UQC339" s="309"/>
      <c r="UQE339" s="497"/>
      <c r="UQF339" s="540"/>
      <c r="UQG339" s="497"/>
      <c r="UQH339" s="497"/>
      <c r="UQJ339" s="309"/>
      <c r="UQK339" s="309"/>
      <c r="UQM339" s="497"/>
      <c r="UQN339" s="540"/>
      <c r="UQO339" s="497"/>
      <c r="UQP339" s="497"/>
      <c r="UQR339" s="309"/>
      <c r="UQS339" s="309"/>
      <c r="UQU339" s="497"/>
      <c r="UQV339" s="540"/>
      <c r="UQW339" s="497"/>
      <c r="UQX339" s="497"/>
      <c r="UQZ339" s="309"/>
      <c r="URA339" s="309"/>
      <c r="URC339" s="497"/>
      <c r="URD339" s="540"/>
      <c r="URE339" s="497"/>
      <c r="URF339" s="497"/>
      <c r="URH339" s="309"/>
      <c r="URI339" s="309"/>
      <c r="URK339" s="497"/>
      <c r="URL339" s="540"/>
      <c r="URM339" s="497"/>
      <c r="URN339" s="497"/>
      <c r="URP339" s="309"/>
      <c r="URQ339" s="309"/>
      <c r="URS339" s="497"/>
      <c r="URT339" s="540"/>
      <c r="URU339" s="497"/>
      <c r="URV339" s="497"/>
      <c r="URX339" s="309"/>
      <c r="URY339" s="309"/>
      <c r="USA339" s="497"/>
      <c r="USB339" s="540"/>
      <c r="USC339" s="497"/>
      <c r="USD339" s="497"/>
      <c r="USF339" s="309"/>
      <c r="USG339" s="309"/>
      <c r="USI339" s="497"/>
      <c r="USJ339" s="540"/>
      <c r="USK339" s="497"/>
      <c r="USL339" s="497"/>
      <c r="USN339" s="309"/>
      <c r="USO339" s="309"/>
      <c r="USQ339" s="497"/>
      <c r="USR339" s="540"/>
      <c r="USS339" s="497"/>
      <c r="UST339" s="497"/>
      <c r="USV339" s="309"/>
      <c r="USW339" s="309"/>
      <c r="USY339" s="497"/>
      <c r="USZ339" s="540"/>
      <c r="UTA339" s="497"/>
      <c r="UTB339" s="497"/>
      <c r="UTD339" s="309"/>
      <c r="UTE339" s="309"/>
      <c r="UTG339" s="497"/>
      <c r="UTH339" s="540"/>
      <c r="UTI339" s="497"/>
      <c r="UTJ339" s="497"/>
      <c r="UTL339" s="309"/>
      <c r="UTM339" s="309"/>
      <c r="UTO339" s="497"/>
      <c r="UTP339" s="540"/>
      <c r="UTQ339" s="497"/>
      <c r="UTR339" s="497"/>
      <c r="UTT339" s="309"/>
      <c r="UTU339" s="309"/>
      <c r="UTW339" s="497"/>
      <c r="UTX339" s="540"/>
      <c r="UTY339" s="497"/>
      <c r="UTZ339" s="497"/>
      <c r="UUB339" s="309"/>
      <c r="UUC339" s="309"/>
      <c r="UUE339" s="497"/>
      <c r="UUF339" s="540"/>
      <c r="UUG339" s="497"/>
      <c r="UUH339" s="497"/>
      <c r="UUJ339" s="309"/>
      <c r="UUK339" s="309"/>
      <c r="UUM339" s="497"/>
      <c r="UUN339" s="540"/>
      <c r="UUO339" s="497"/>
      <c r="UUP339" s="497"/>
      <c r="UUR339" s="309"/>
      <c r="UUS339" s="309"/>
      <c r="UUU339" s="497"/>
      <c r="UUV339" s="540"/>
      <c r="UUW339" s="497"/>
      <c r="UUX339" s="497"/>
      <c r="UUZ339" s="309"/>
      <c r="UVA339" s="309"/>
      <c r="UVC339" s="497"/>
      <c r="UVD339" s="540"/>
      <c r="UVE339" s="497"/>
      <c r="UVF339" s="497"/>
      <c r="UVH339" s="309"/>
      <c r="UVI339" s="309"/>
      <c r="UVK339" s="497"/>
      <c r="UVL339" s="540"/>
      <c r="UVM339" s="497"/>
      <c r="UVN339" s="497"/>
      <c r="UVP339" s="309"/>
      <c r="UVQ339" s="309"/>
      <c r="UVS339" s="497"/>
      <c r="UVT339" s="540"/>
      <c r="UVU339" s="497"/>
      <c r="UVV339" s="497"/>
      <c r="UVX339" s="309"/>
      <c r="UVY339" s="309"/>
      <c r="UWA339" s="497"/>
      <c r="UWB339" s="540"/>
      <c r="UWC339" s="497"/>
      <c r="UWD339" s="497"/>
      <c r="UWF339" s="309"/>
      <c r="UWG339" s="309"/>
      <c r="UWI339" s="497"/>
      <c r="UWJ339" s="540"/>
      <c r="UWK339" s="497"/>
      <c r="UWL339" s="497"/>
      <c r="UWN339" s="309"/>
      <c r="UWO339" s="309"/>
      <c r="UWQ339" s="497"/>
      <c r="UWR339" s="540"/>
      <c r="UWS339" s="497"/>
      <c r="UWT339" s="497"/>
      <c r="UWV339" s="309"/>
      <c r="UWW339" s="309"/>
      <c r="UWY339" s="497"/>
      <c r="UWZ339" s="540"/>
      <c r="UXA339" s="497"/>
      <c r="UXB339" s="497"/>
      <c r="UXD339" s="309"/>
      <c r="UXE339" s="309"/>
      <c r="UXG339" s="497"/>
      <c r="UXH339" s="540"/>
      <c r="UXI339" s="497"/>
      <c r="UXJ339" s="497"/>
      <c r="UXL339" s="309"/>
      <c r="UXM339" s="309"/>
      <c r="UXO339" s="497"/>
      <c r="UXP339" s="540"/>
      <c r="UXQ339" s="497"/>
      <c r="UXR339" s="497"/>
      <c r="UXT339" s="309"/>
      <c r="UXU339" s="309"/>
      <c r="UXW339" s="497"/>
      <c r="UXX339" s="540"/>
      <c r="UXY339" s="497"/>
      <c r="UXZ339" s="497"/>
      <c r="UYB339" s="309"/>
      <c r="UYC339" s="309"/>
      <c r="UYE339" s="497"/>
      <c r="UYF339" s="540"/>
      <c r="UYG339" s="497"/>
      <c r="UYH339" s="497"/>
      <c r="UYJ339" s="309"/>
      <c r="UYK339" s="309"/>
      <c r="UYM339" s="497"/>
      <c r="UYN339" s="540"/>
      <c r="UYO339" s="497"/>
      <c r="UYP339" s="497"/>
      <c r="UYR339" s="309"/>
      <c r="UYS339" s="309"/>
      <c r="UYU339" s="497"/>
      <c r="UYV339" s="540"/>
      <c r="UYW339" s="497"/>
      <c r="UYX339" s="497"/>
      <c r="UYZ339" s="309"/>
      <c r="UZA339" s="309"/>
      <c r="UZC339" s="497"/>
      <c r="UZD339" s="540"/>
      <c r="UZE339" s="497"/>
      <c r="UZF339" s="497"/>
      <c r="UZH339" s="309"/>
      <c r="UZI339" s="309"/>
      <c r="UZK339" s="497"/>
      <c r="UZL339" s="540"/>
      <c r="UZM339" s="497"/>
      <c r="UZN339" s="497"/>
      <c r="UZP339" s="309"/>
      <c r="UZQ339" s="309"/>
      <c r="UZS339" s="497"/>
      <c r="UZT339" s="540"/>
      <c r="UZU339" s="497"/>
      <c r="UZV339" s="497"/>
      <c r="UZX339" s="309"/>
      <c r="UZY339" s="309"/>
      <c r="VAA339" s="497"/>
      <c r="VAB339" s="540"/>
      <c r="VAC339" s="497"/>
      <c r="VAD339" s="497"/>
      <c r="VAF339" s="309"/>
      <c r="VAG339" s="309"/>
      <c r="VAI339" s="497"/>
      <c r="VAJ339" s="540"/>
      <c r="VAK339" s="497"/>
      <c r="VAL339" s="497"/>
      <c r="VAN339" s="309"/>
      <c r="VAO339" s="309"/>
      <c r="VAQ339" s="497"/>
      <c r="VAR339" s="540"/>
      <c r="VAS339" s="497"/>
      <c r="VAT339" s="497"/>
      <c r="VAV339" s="309"/>
      <c r="VAW339" s="309"/>
      <c r="VAY339" s="497"/>
      <c r="VAZ339" s="540"/>
      <c r="VBA339" s="497"/>
      <c r="VBB339" s="497"/>
      <c r="VBD339" s="309"/>
      <c r="VBE339" s="309"/>
      <c r="VBG339" s="497"/>
      <c r="VBH339" s="540"/>
      <c r="VBI339" s="497"/>
      <c r="VBJ339" s="497"/>
      <c r="VBL339" s="309"/>
      <c r="VBM339" s="309"/>
      <c r="VBO339" s="497"/>
      <c r="VBP339" s="540"/>
      <c r="VBQ339" s="497"/>
      <c r="VBR339" s="497"/>
      <c r="VBT339" s="309"/>
      <c r="VBU339" s="309"/>
      <c r="VBW339" s="497"/>
      <c r="VBX339" s="540"/>
      <c r="VBY339" s="497"/>
      <c r="VBZ339" s="497"/>
      <c r="VCB339" s="309"/>
      <c r="VCC339" s="309"/>
      <c r="VCE339" s="497"/>
      <c r="VCF339" s="540"/>
      <c r="VCG339" s="497"/>
      <c r="VCH339" s="497"/>
      <c r="VCJ339" s="309"/>
      <c r="VCK339" s="309"/>
      <c r="VCM339" s="497"/>
      <c r="VCN339" s="540"/>
      <c r="VCO339" s="497"/>
      <c r="VCP339" s="497"/>
      <c r="VCR339" s="309"/>
      <c r="VCS339" s="309"/>
      <c r="VCU339" s="497"/>
      <c r="VCV339" s="540"/>
      <c r="VCW339" s="497"/>
      <c r="VCX339" s="497"/>
      <c r="VCZ339" s="309"/>
      <c r="VDA339" s="309"/>
      <c r="VDC339" s="497"/>
      <c r="VDD339" s="540"/>
      <c r="VDE339" s="497"/>
      <c r="VDF339" s="497"/>
      <c r="VDH339" s="309"/>
      <c r="VDI339" s="309"/>
      <c r="VDK339" s="497"/>
      <c r="VDL339" s="540"/>
      <c r="VDM339" s="497"/>
      <c r="VDN339" s="497"/>
      <c r="VDP339" s="309"/>
      <c r="VDQ339" s="309"/>
      <c r="VDS339" s="497"/>
      <c r="VDT339" s="540"/>
      <c r="VDU339" s="497"/>
      <c r="VDV339" s="497"/>
      <c r="VDX339" s="309"/>
      <c r="VDY339" s="309"/>
      <c r="VEA339" s="497"/>
      <c r="VEB339" s="540"/>
      <c r="VEC339" s="497"/>
      <c r="VED339" s="497"/>
      <c r="VEF339" s="309"/>
      <c r="VEG339" s="309"/>
      <c r="VEI339" s="497"/>
      <c r="VEJ339" s="540"/>
      <c r="VEK339" s="497"/>
      <c r="VEL339" s="497"/>
      <c r="VEN339" s="309"/>
      <c r="VEO339" s="309"/>
      <c r="VEQ339" s="497"/>
      <c r="VER339" s="540"/>
      <c r="VES339" s="497"/>
      <c r="VET339" s="497"/>
      <c r="VEV339" s="309"/>
      <c r="VEW339" s="309"/>
      <c r="VEY339" s="497"/>
      <c r="VEZ339" s="540"/>
      <c r="VFA339" s="497"/>
      <c r="VFB339" s="497"/>
      <c r="VFD339" s="309"/>
      <c r="VFE339" s="309"/>
      <c r="VFG339" s="497"/>
      <c r="VFH339" s="540"/>
      <c r="VFI339" s="497"/>
      <c r="VFJ339" s="497"/>
      <c r="VFL339" s="309"/>
      <c r="VFM339" s="309"/>
      <c r="VFO339" s="497"/>
      <c r="VFP339" s="540"/>
      <c r="VFQ339" s="497"/>
      <c r="VFR339" s="497"/>
      <c r="VFT339" s="309"/>
      <c r="VFU339" s="309"/>
      <c r="VFW339" s="497"/>
      <c r="VFX339" s="540"/>
      <c r="VFY339" s="497"/>
      <c r="VFZ339" s="497"/>
      <c r="VGB339" s="309"/>
      <c r="VGC339" s="309"/>
      <c r="VGE339" s="497"/>
      <c r="VGF339" s="540"/>
      <c r="VGG339" s="497"/>
      <c r="VGH339" s="497"/>
      <c r="VGJ339" s="309"/>
      <c r="VGK339" s="309"/>
      <c r="VGM339" s="497"/>
      <c r="VGN339" s="540"/>
      <c r="VGO339" s="497"/>
      <c r="VGP339" s="497"/>
      <c r="VGR339" s="309"/>
      <c r="VGS339" s="309"/>
      <c r="VGU339" s="497"/>
      <c r="VGV339" s="540"/>
      <c r="VGW339" s="497"/>
      <c r="VGX339" s="497"/>
      <c r="VGZ339" s="309"/>
      <c r="VHA339" s="309"/>
      <c r="VHC339" s="497"/>
      <c r="VHD339" s="540"/>
      <c r="VHE339" s="497"/>
      <c r="VHF339" s="497"/>
      <c r="VHH339" s="309"/>
      <c r="VHI339" s="309"/>
      <c r="VHK339" s="497"/>
      <c r="VHL339" s="540"/>
      <c r="VHM339" s="497"/>
      <c r="VHN339" s="497"/>
      <c r="VHP339" s="309"/>
      <c r="VHQ339" s="309"/>
      <c r="VHS339" s="497"/>
      <c r="VHT339" s="540"/>
      <c r="VHU339" s="497"/>
      <c r="VHV339" s="497"/>
      <c r="VHX339" s="309"/>
      <c r="VHY339" s="309"/>
      <c r="VIA339" s="497"/>
      <c r="VIB339" s="540"/>
      <c r="VIC339" s="497"/>
      <c r="VID339" s="497"/>
      <c r="VIF339" s="309"/>
      <c r="VIG339" s="309"/>
      <c r="VII339" s="497"/>
      <c r="VIJ339" s="540"/>
      <c r="VIK339" s="497"/>
      <c r="VIL339" s="497"/>
      <c r="VIN339" s="309"/>
      <c r="VIO339" s="309"/>
      <c r="VIQ339" s="497"/>
      <c r="VIR339" s="540"/>
      <c r="VIS339" s="497"/>
      <c r="VIT339" s="497"/>
      <c r="VIV339" s="309"/>
      <c r="VIW339" s="309"/>
      <c r="VIY339" s="497"/>
      <c r="VIZ339" s="540"/>
      <c r="VJA339" s="497"/>
      <c r="VJB339" s="497"/>
      <c r="VJD339" s="309"/>
      <c r="VJE339" s="309"/>
      <c r="VJG339" s="497"/>
      <c r="VJH339" s="540"/>
      <c r="VJI339" s="497"/>
      <c r="VJJ339" s="497"/>
      <c r="VJL339" s="309"/>
      <c r="VJM339" s="309"/>
      <c r="VJO339" s="497"/>
      <c r="VJP339" s="540"/>
      <c r="VJQ339" s="497"/>
      <c r="VJR339" s="497"/>
      <c r="VJT339" s="309"/>
      <c r="VJU339" s="309"/>
      <c r="VJW339" s="497"/>
      <c r="VJX339" s="540"/>
      <c r="VJY339" s="497"/>
      <c r="VJZ339" s="497"/>
      <c r="VKB339" s="309"/>
      <c r="VKC339" s="309"/>
      <c r="VKE339" s="497"/>
      <c r="VKF339" s="540"/>
      <c r="VKG339" s="497"/>
      <c r="VKH339" s="497"/>
      <c r="VKJ339" s="309"/>
      <c r="VKK339" s="309"/>
      <c r="VKM339" s="497"/>
      <c r="VKN339" s="540"/>
      <c r="VKO339" s="497"/>
      <c r="VKP339" s="497"/>
      <c r="VKR339" s="309"/>
      <c r="VKS339" s="309"/>
      <c r="VKU339" s="497"/>
      <c r="VKV339" s="540"/>
      <c r="VKW339" s="497"/>
      <c r="VKX339" s="497"/>
      <c r="VKZ339" s="309"/>
      <c r="VLA339" s="309"/>
      <c r="VLC339" s="497"/>
      <c r="VLD339" s="540"/>
      <c r="VLE339" s="497"/>
      <c r="VLF339" s="497"/>
      <c r="VLH339" s="309"/>
      <c r="VLI339" s="309"/>
      <c r="VLK339" s="497"/>
      <c r="VLL339" s="540"/>
      <c r="VLM339" s="497"/>
      <c r="VLN339" s="497"/>
      <c r="VLP339" s="309"/>
      <c r="VLQ339" s="309"/>
      <c r="VLS339" s="497"/>
      <c r="VLT339" s="540"/>
      <c r="VLU339" s="497"/>
      <c r="VLV339" s="497"/>
      <c r="VLX339" s="309"/>
      <c r="VLY339" s="309"/>
      <c r="VMA339" s="497"/>
      <c r="VMB339" s="540"/>
      <c r="VMC339" s="497"/>
      <c r="VMD339" s="497"/>
      <c r="VMF339" s="309"/>
      <c r="VMG339" s="309"/>
      <c r="VMI339" s="497"/>
      <c r="VMJ339" s="540"/>
      <c r="VMK339" s="497"/>
      <c r="VML339" s="497"/>
      <c r="VMN339" s="309"/>
      <c r="VMO339" s="309"/>
      <c r="VMQ339" s="497"/>
      <c r="VMR339" s="540"/>
      <c r="VMS339" s="497"/>
      <c r="VMT339" s="497"/>
      <c r="VMV339" s="309"/>
      <c r="VMW339" s="309"/>
      <c r="VMY339" s="497"/>
      <c r="VMZ339" s="540"/>
      <c r="VNA339" s="497"/>
      <c r="VNB339" s="497"/>
      <c r="VND339" s="309"/>
      <c r="VNE339" s="309"/>
      <c r="VNG339" s="497"/>
      <c r="VNH339" s="540"/>
      <c r="VNI339" s="497"/>
      <c r="VNJ339" s="497"/>
      <c r="VNL339" s="309"/>
      <c r="VNM339" s="309"/>
      <c r="VNO339" s="497"/>
      <c r="VNP339" s="540"/>
      <c r="VNQ339" s="497"/>
      <c r="VNR339" s="497"/>
      <c r="VNT339" s="309"/>
      <c r="VNU339" s="309"/>
      <c r="VNW339" s="497"/>
      <c r="VNX339" s="540"/>
      <c r="VNY339" s="497"/>
      <c r="VNZ339" s="497"/>
      <c r="VOB339" s="309"/>
      <c r="VOC339" s="309"/>
      <c r="VOE339" s="497"/>
      <c r="VOF339" s="540"/>
      <c r="VOG339" s="497"/>
      <c r="VOH339" s="497"/>
      <c r="VOJ339" s="309"/>
      <c r="VOK339" s="309"/>
      <c r="VOM339" s="497"/>
      <c r="VON339" s="540"/>
      <c r="VOO339" s="497"/>
      <c r="VOP339" s="497"/>
      <c r="VOR339" s="309"/>
      <c r="VOS339" s="309"/>
      <c r="VOU339" s="497"/>
      <c r="VOV339" s="540"/>
      <c r="VOW339" s="497"/>
      <c r="VOX339" s="497"/>
      <c r="VOZ339" s="309"/>
      <c r="VPA339" s="309"/>
      <c r="VPC339" s="497"/>
      <c r="VPD339" s="540"/>
      <c r="VPE339" s="497"/>
      <c r="VPF339" s="497"/>
      <c r="VPH339" s="309"/>
      <c r="VPI339" s="309"/>
      <c r="VPK339" s="497"/>
      <c r="VPL339" s="540"/>
      <c r="VPM339" s="497"/>
      <c r="VPN339" s="497"/>
      <c r="VPP339" s="309"/>
      <c r="VPQ339" s="309"/>
      <c r="VPS339" s="497"/>
      <c r="VPT339" s="540"/>
      <c r="VPU339" s="497"/>
      <c r="VPV339" s="497"/>
      <c r="VPX339" s="309"/>
      <c r="VPY339" s="309"/>
      <c r="VQA339" s="497"/>
      <c r="VQB339" s="540"/>
      <c r="VQC339" s="497"/>
      <c r="VQD339" s="497"/>
      <c r="VQF339" s="309"/>
      <c r="VQG339" s="309"/>
      <c r="VQI339" s="497"/>
      <c r="VQJ339" s="540"/>
      <c r="VQK339" s="497"/>
      <c r="VQL339" s="497"/>
      <c r="VQN339" s="309"/>
      <c r="VQO339" s="309"/>
      <c r="VQQ339" s="497"/>
      <c r="VQR339" s="540"/>
      <c r="VQS339" s="497"/>
      <c r="VQT339" s="497"/>
      <c r="VQV339" s="309"/>
      <c r="VQW339" s="309"/>
      <c r="VQY339" s="497"/>
      <c r="VQZ339" s="540"/>
      <c r="VRA339" s="497"/>
      <c r="VRB339" s="497"/>
      <c r="VRD339" s="309"/>
      <c r="VRE339" s="309"/>
      <c r="VRG339" s="497"/>
      <c r="VRH339" s="540"/>
      <c r="VRI339" s="497"/>
      <c r="VRJ339" s="497"/>
      <c r="VRL339" s="309"/>
      <c r="VRM339" s="309"/>
      <c r="VRO339" s="497"/>
      <c r="VRP339" s="540"/>
      <c r="VRQ339" s="497"/>
      <c r="VRR339" s="497"/>
      <c r="VRT339" s="309"/>
      <c r="VRU339" s="309"/>
      <c r="VRW339" s="497"/>
      <c r="VRX339" s="540"/>
      <c r="VRY339" s="497"/>
      <c r="VRZ339" s="497"/>
      <c r="VSB339" s="309"/>
      <c r="VSC339" s="309"/>
      <c r="VSE339" s="497"/>
      <c r="VSF339" s="540"/>
      <c r="VSG339" s="497"/>
      <c r="VSH339" s="497"/>
      <c r="VSJ339" s="309"/>
      <c r="VSK339" s="309"/>
      <c r="VSM339" s="497"/>
      <c r="VSN339" s="540"/>
      <c r="VSO339" s="497"/>
      <c r="VSP339" s="497"/>
      <c r="VSR339" s="309"/>
      <c r="VSS339" s="309"/>
      <c r="VSU339" s="497"/>
      <c r="VSV339" s="540"/>
      <c r="VSW339" s="497"/>
      <c r="VSX339" s="497"/>
      <c r="VSZ339" s="309"/>
      <c r="VTA339" s="309"/>
      <c r="VTC339" s="497"/>
      <c r="VTD339" s="540"/>
      <c r="VTE339" s="497"/>
      <c r="VTF339" s="497"/>
      <c r="VTH339" s="309"/>
      <c r="VTI339" s="309"/>
      <c r="VTK339" s="497"/>
      <c r="VTL339" s="540"/>
      <c r="VTM339" s="497"/>
      <c r="VTN339" s="497"/>
      <c r="VTP339" s="309"/>
      <c r="VTQ339" s="309"/>
      <c r="VTS339" s="497"/>
      <c r="VTT339" s="540"/>
      <c r="VTU339" s="497"/>
      <c r="VTV339" s="497"/>
      <c r="VTX339" s="309"/>
      <c r="VTY339" s="309"/>
      <c r="VUA339" s="497"/>
      <c r="VUB339" s="540"/>
      <c r="VUC339" s="497"/>
      <c r="VUD339" s="497"/>
      <c r="VUF339" s="309"/>
      <c r="VUG339" s="309"/>
      <c r="VUI339" s="497"/>
      <c r="VUJ339" s="540"/>
      <c r="VUK339" s="497"/>
      <c r="VUL339" s="497"/>
      <c r="VUN339" s="309"/>
      <c r="VUO339" s="309"/>
      <c r="VUQ339" s="497"/>
      <c r="VUR339" s="540"/>
      <c r="VUS339" s="497"/>
      <c r="VUT339" s="497"/>
      <c r="VUV339" s="309"/>
      <c r="VUW339" s="309"/>
      <c r="VUY339" s="497"/>
      <c r="VUZ339" s="540"/>
      <c r="VVA339" s="497"/>
      <c r="VVB339" s="497"/>
      <c r="VVD339" s="309"/>
      <c r="VVE339" s="309"/>
      <c r="VVG339" s="497"/>
      <c r="VVH339" s="540"/>
      <c r="VVI339" s="497"/>
      <c r="VVJ339" s="497"/>
      <c r="VVL339" s="309"/>
      <c r="VVM339" s="309"/>
      <c r="VVO339" s="497"/>
      <c r="VVP339" s="540"/>
      <c r="VVQ339" s="497"/>
      <c r="VVR339" s="497"/>
      <c r="VVT339" s="309"/>
      <c r="VVU339" s="309"/>
      <c r="VVW339" s="497"/>
      <c r="VVX339" s="540"/>
      <c r="VVY339" s="497"/>
      <c r="VVZ339" s="497"/>
      <c r="VWB339" s="309"/>
      <c r="VWC339" s="309"/>
      <c r="VWE339" s="497"/>
      <c r="VWF339" s="540"/>
      <c r="VWG339" s="497"/>
      <c r="VWH339" s="497"/>
      <c r="VWJ339" s="309"/>
      <c r="VWK339" s="309"/>
      <c r="VWM339" s="497"/>
      <c r="VWN339" s="540"/>
      <c r="VWO339" s="497"/>
      <c r="VWP339" s="497"/>
      <c r="VWR339" s="309"/>
      <c r="VWS339" s="309"/>
      <c r="VWU339" s="497"/>
      <c r="VWV339" s="540"/>
      <c r="VWW339" s="497"/>
      <c r="VWX339" s="497"/>
      <c r="VWZ339" s="309"/>
      <c r="VXA339" s="309"/>
      <c r="VXC339" s="497"/>
      <c r="VXD339" s="540"/>
      <c r="VXE339" s="497"/>
      <c r="VXF339" s="497"/>
      <c r="VXH339" s="309"/>
      <c r="VXI339" s="309"/>
      <c r="VXK339" s="497"/>
      <c r="VXL339" s="540"/>
      <c r="VXM339" s="497"/>
      <c r="VXN339" s="497"/>
      <c r="VXP339" s="309"/>
      <c r="VXQ339" s="309"/>
      <c r="VXS339" s="497"/>
      <c r="VXT339" s="540"/>
      <c r="VXU339" s="497"/>
      <c r="VXV339" s="497"/>
      <c r="VXX339" s="309"/>
      <c r="VXY339" s="309"/>
      <c r="VYA339" s="497"/>
      <c r="VYB339" s="540"/>
      <c r="VYC339" s="497"/>
      <c r="VYD339" s="497"/>
      <c r="VYF339" s="309"/>
      <c r="VYG339" s="309"/>
      <c r="VYI339" s="497"/>
      <c r="VYJ339" s="540"/>
      <c r="VYK339" s="497"/>
      <c r="VYL339" s="497"/>
      <c r="VYN339" s="309"/>
      <c r="VYO339" s="309"/>
      <c r="VYQ339" s="497"/>
      <c r="VYR339" s="540"/>
      <c r="VYS339" s="497"/>
      <c r="VYT339" s="497"/>
      <c r="VYV339" s="309"/>
      <c r="VYW339" s="309"/>
      <c r="VYY339" s="497"/>
      <c r="VYZ339" s="540"/>
      <c r="VZA339" s="497"/>
      <c r="VZB339" s="497"/>
      <c r="VZD339" s="309"/>
      <c r="VZE339" s="309"/>
      <c r="VZG339" s="497"/>
      <c r="VZH339" s="540"/>
      <c r="VZI339" s="497"/>
      <c r="VZJ339" s="497"/>
      <c r="VZL339" s="309"/>
      <c r="VZM339" s="309"/>
      <c r="VZO339" s="497"/>
      <c r="VZP339" s="540"/>
      <c r="VZQ339" s="497"/>
      <c r="VZR339" s="497"/>
      <c r="VZT339" s="309"/>
      <c r="VZU339" s="309"/>
      <c r="VZW339" s="497"/>
      <c r="VZX339" s="540"/>
      <c r="VZY339" s="497"/>
      <c r="VZZ339" s="497"/>
      <c r="WAB339" s="309"/>
      <c r="WAC339" s="309"/>
      <c r="WAE339" s="497"/>
      <c r="WAF339" s="540"/>
      <c r="WAG339" s="497"/>
      <c r="WAH339" s="497"/>
      <c r="WAJ339" s="309"/>
      <c r="WAK339" s="309"/>
      <c r="WAM339" s="497"/>
      <c r="WAN339" s="540"/>
      <c r="WAO339" s="497"/>
      <c r="WAP339" s="497"/>
      <c r="WAR339" s="309"/>
      <c r="WAS339" s="309"/>
      <c r="WAU339" s="497"/>
      <c r="WAV339" s="540"/>
      <c r="WAW339" s="497"/>
      <c r="WAX339" s="497"/>
      <c r="WAZ339" s="309"/>
      <c r="WBA339" s="309"/>
      <c r="WBC339" s="497"/>
      <c r="WBD339" s="540"/>
      <c r="WBE339" s="497"/>
      <c r="WBF339" s="497"/>
      <c r="WBH339" s="309"/>
      <c r="WBI339" s="309"/>
      <c r="WBK339" s="497"/>
      <c r="WBL339" s="540"/>
      <c r="WBM339" s="497"/>
      <c r="WBN339" s="497"/>
      <c r="WBP339" s="309"/>
      <c r="WBQ339" s="309"/>
      <c r="WBS339" s="497"/>
      <c r="WBT339" s="540"/>
      <c r="WBU339" s="497"/>
      <c r="WBV339" s="497"/>
      <c r="WBX339" s="309"/>
      <c r="WBY339" s="309"/>
      <c r="WCA339" s="497"/>
      <c r="WCB339" s="540"/>
      <c r="WCC339" s="497"/>
      <c r="WCD339" s="497"/>
      <c r="WCF339" s="309"/>
      <c r="WCG339" s="309"/>
      <c r="WCI339" s="497"/>
      <c r="WCJ339" s="540"/>
      <c r="WCK339" s="497"/>
      <c r="WCL339" s="497"/>
      <c r="WCN339" s="309"/>
      <c r="WCO339" s="309"/>
      <c r="WCQ339" s="497"/>
      <c r="WCR339" s="540"/>
      <c r="WCS339" s="497"/>
      <c r="WCT339" s="497"/>
      <c r="WCV339" s="309"/>
      <c r="WCW339" s="309"/>
      <c r="WCY339" s="497"/>
      <c r="WCZ339" s="540"/>
      <c r="WDA339" s="497"/>
      <c r="WDB339" s="497"/>
      <c r="WDD339" s="309"/>
      <c r="WDE339" s="309"/>
      <c r="WDG339" s="497"/>
      <c r="WDH339" s="540"/>
      <c r="WDI339" s="497"/>
      <c r="WDJ339" s="497"/>
      <c r="WDL339" s="309"/>
      <c r="WDM339" s="309"/>
      <c r="WDO339" s="497"/>
      <c r="WDP339" s="540"/>
      <c r="WDQ339" s="497"/>
      <c r="WDR339" s="497"/>
      <c r="WDT339" s="309"/>
      <c r="WDU339" s="309"/>
      <c r="WDW339" s="497"/>
      <c r="WDX339" s="540"/>
      <c r="WDY339" s="497"/>
      <c r="WDZ339" s="497"/>
      <c r="WEB339" s="309"/>
      <c r="WEC339" s="309"/>
      <c r="WEE339" s="497"/>
      <c r="WEF339" s="540"/>
      <c r="WEG339" s="497"/>
      <c r="WEH339" s="497"/>
      <c r="WEJ339" s="309"/>
      <c r="WEK339" s="309"/>
      <c r="WEM339" s="497"/>
      <c r="WEN339" s="540"/>
      <c r="WEO339" s="497"/>
      <c r="WEP339" s="497"/>
      <c r="WER339" s="309"/>
      <c r="WES339" s="309"/>
      <c r="WEU339" s="497"/>
      <c r="WEV339" s="540"/>
      <c r="WEW339" s="497"/>
      <c r="WEX339" s="497"/>
      <c r="WEZ339" s="309"/>
      <c r="WFA339" s="309"/>
      <c r="WFC339" s="497"/>
      <c r="WFD339" s="540"/>
      <c r="WFE339" s="497"/>
      <c r="WFF339" s="497"/>
      <c r="WFH339" s="309"/>
      <c r="WFI339" s="309"/>
      <c r="WFK339" s="497"/>
      <c r="WFL339" s="540"/>
      <c r="WFM339" s="497"/>
      <c r="WFN339" s="497"/>
      <c r="WFP339" s="309"/>
      <c r="WFQ339" s="309"/>
      <c r="WFS339" s="497"/>
      <c r="WFT339" s="540"/>
      <c r="WFU339" s="497"/>
      <c r="WFV339" s="497"/>
      <c r="WFX339" s="309"/>
      <c r="WFY339" s="309"/>
      <c r="WGA339" s="497"/>
      <c r="WGB339" s="540"/>
      <c r="WGC339" s="497"/>
      <c r="WGD339" s="497"/>
      <c r="WGF339" s="309"/>
      <c r="WGG339" s="309"/>
      <c r="WGI339" s="497"/>
      <c r="WGJ339" s="540"/>
      <c r="WGK339" s="497"/>
      <c r="WGL339" s="497"/>
      <c r="WGN339" s="309"/>
      <c r="WGO339" s="309"/>
      <c r="WGQ339" s="497"/>
      <c r="WGR339" s="540"/>
      <c r="WGS339" s="497"/>
      <c r="WGT339" s="497"/>
      <c r="WGV339" s="309"/>
      <c r="WGW339" s="309"/>
      <c r="WGY339" s="497"/>
      <c r="WGZ339" s="540"/>
      <c r="WHA339" s="497"/>
      <c r="WHB339" s="497"/>
      <c r="WHD339" s="309"/>
      <c r="WHE339" s="309"/>
      <c r="WHG339" s="497"/>
      <c r="WHH339" s="540"/>
      <c r="WHI339" s="497"/>
      <c r="WHJ339" s="497"/>
      <c r="WHL339" s="309"/>
      <c r="WHM339" s="309"/>
      <c r="WHO339" s="497"/>
      <c r="WHP339" s="540"/>
      <c r="WHQ339" s="497"/>
      <c r="WHR339" s="497"/>
      <c r="WHT339" s="309"/>
      <c r="WHU339" s="309"/>
      <c r="WHW339" s="497"/>
      <c r="WHX339" s="540"/>
      <c r="WHY339" s="497"/>
      <c r="WHZ339" s="497"/>
      <c r="WIB339" s="309"/>
      <c r="WIC339" s="309"/>
      <c r="WIE339" s="497"/>
      <c r="WIF339" s="540"/>
      <c r="WIG339" s="497"/>
      <c r="WIH339" s="497"/>
      <c r="WIJ339" s="309"/>
      <c r="WIK339" s="309"/>
      <c r="WIM339" s="497"/>
      <c r="WIN339" s="540"/>
      <c r="WIO339" s="497"/>
      <c r="WIP339" s="497"/>
      <c r="WIR339" s="309"/>
      <c r="WIS339" s="309"/>
      <c r="WIU339" s="497"/>
      <c r="WIV339" s="540"/>
      <c r="WIW339" s="497"/>
      <c r="WIX339" s="497"/>
      <c r="WIZ339" s="309"/>
      <c r="WJA339" s="309"/>
      <c r="WJC339" s="497"/>
      <c r="WJD339" s="540"/>
      <c r="WJE339" s="497"/>
      <c r="WJF339" s="497"/>
      <c r="WJH339" s="309"/>
      <c r="WJI339" s="309"/>
      <c r="WJK339" s="497"/>
      <c r="WJL339" s="540"/>
      <c r="WJM339" s="497"/>
      <c r="WJN339" s="497"/>
      <c r="WJP339" s="309"/>
      <c r="WJQ339" s="309"/>
      <c r="WJS339" s="497"/>
      <c r="WJT339" s="540"/>
      <c r="WJU339" s="497"/>
      <c r="WJV339" s="497"/>
      <c r="WJX339" s="309"/>
      <c r="WJY339" s="309"/>
      <c r="WKA339" s="497"/>
      <c r="WKB339" s="540"/>
      <c r="WKC339" s="497"/>
      <c r="WKD339" s="497"/>
      <c r="WKF339" s="309"/>
      <c r="WKG339" s="309"/>
      <c r="WKI339" s="497"/>
      <c r="WKJ339" s="540"/>
      <c r="WKK339" s="497"/>
      <c r="WKL339" s="497"/>
      <c r="WKN339" s="309"/>
      <c r="WKO339" s="309"/>
      <c r="WKQ339" s="497"/>
      <c r="WKR339" s="540"/>
      <c r="WKS339" s="497"/>
      <c r="WKT339" s="497"/>
      <c r="WKV339" s="309"/>
      <c r="WKW339" s="309"/>
      <c r="WKY339" s="497"/>
      <c r="WKZ339" s="540"/>
      <c r="WLA339" s="497"/>
      <c r="WLB339" s="497"/>
      <c r="WLD339" s="309"/>
      <c r="WLE339" s="309"/>
      <c r="WLG339" s="497"/>
      <c r="WLH339" s="540"/>
      <c r="WLI339" s="497"/>
      <c r="WLJ339" s="497"/>
      <c r="WLL339" s="309"/>
      <c r="WLM339" s="309"/>
      <c r="WLO339" s="497"/>
      <c r="WLP339" s="540"/>
      <c r="WLQ339" s="497"/>
      <c r="WLR339" s="497"/>
      <c r="WLT339" s="309"/>
      <c r="WLU339" s="309"/>
      <c r="WLW339" s="497"/>
      <c r="WLX339" s="540"/>
      <c r="WLY339" s="497"/>
      <c r="WLZ339" s="497"/>
      <c r="WMB339" s="309"/>
      <c r="WMC339" s="309"/>
      <c r="WME339" s="497"/>
      <c r="WMF339" s="540"/>
      <c r="WMG339" s="497"/>
      <c r="WMH339" s="497"/>
      <c r="WMJ339" s="309"/>
      <c r="WMK339" s="309"/>
      <c r="WMM339" s="497"/>
      <c r="WMN339" s="540"/>
      <c r="WMO339" s="497"/>
      <c r="WMP339" s="497"/>
      <c r="WMR339" s="309"/>
      <c r="WMS339" s="309"/>
      <c r="WMU339" s="497"/>
      <c r="WMV339" s="540"/>
      <c r="WMW339" s="497"/>
      <c r="WMX339" s="497"/>
      <c r="WMZ339" s="309"/>
      <c r="WNA339" s="309"/>
      <c r="WNC339" s="497"/>
      <c r="WND339" s="540"/>
      <c r="WNE339" s="497"/>
      <c r="WNF339" s="497"/>
      <c r="WNH339" s="309"/>
      <c r="WNI339" s="309"/>
      <c r="WNK339" s="497"/>
      <c r="WNL339" s="540"/>
      <c r="WNM339" s="497"/>
      <c r="WNN339" s="497"/>
      <c r="WNP339" s="309"/>
      <c r="WNQ339" s="309"/>
      <c r="WNS339" s="497"/>
      <c r="WNT339" s="540"/>
      <c r="WNU339" s="497"/>
      <c r="WNV339" s="497"/>
      <c r="WNX339" s="309"/>
      <c r="WNY339" s="309"/>
      <c r="WOA339" s="497"/>
      <c r="WOB339" s="540"/>
      <c r="WOC339" s="497"/>
      <c r="WOD339" s="497"/>
      <c r="WOF339" s="309"/>
      <c r="WOG339" s="309"/>
      <c r="WOI339" s="497"/>
      <c r="WOJ339" s="540"/>
      <c r="WOK339" s="497"/>
      <c r="WOL339" s="497"/>
      <c r="WON339" s="309"/>
      <c r="WOO339" s="309"/>
      <c r="WOQ339" s="497"/>
      <c r="WOR339" s="540"/>
      <c r="WOS339" s="497"/>
      <c r="WOT339" s="497"/>
      <c r="WOV339" s="309"/>
      <c r="WOW339" s="309"/>
      <c r="WOY339" s="497"/>
      <c r="WOZ339" s="540"/>
      <c r="WPA339" s="497"/>
      <c r="WPB339" s="497"/>
      <c r="WPD339" s="309"/>
      <c r="WPE339" s="309"/>
      <c r="WPG339" s="497"/>
      <c r="WPH339" s="540"/>
      <c r="WPI339" s="497"/>
      <c r="WPJ339" s="497"/>
      <c r="WPL339" s="309"/>
      <c r="WPM339" s="309"/>
      <c r="WPO339" s="497"/>
      <c r="WPP339" s="540"/>
      <c r="WPQ339" s="497"/>
      <c r="WPR339" s="497"/>
      <c r="WPT339" s="309"/>
      <c r="WPU339" s="309"/>
      <c r="WPW339" s="497"/>
      <c r="WPX339" s="540"/>
      <c r="WPY339" s="497"/>
      <c r="WPZ339" s="497"/>
      <c r="WQB339" s="309"/>
      <c r="WQC339" s="309"/>
      <c r="WQE339" s="497"/>
      <c r="WQF339" s="540"/>
      <c r="WQG339" s="497"/>
      <c r="WQH339" s="497"/>
      <c r="WQJ339" s="309"/>
      <c r="WQK339" s="309"/>
      <c r="WQM339" s="497"/>
      <c r="WQN339" s="540"/>
      <c r="WQO339" s="497"/>
      <c r="WQP339" s="497"/>
      <c r="WQR339" s="309"/>
      <c r="WQS339" s="309"/>
      <c r="WQU339" s="497"/>
      <c r="WQV339" s="540"/>
      <c r="WQW339" s="497"/>
      <c r="WQX339" s="497"/>
      <c r="WQZ339" s="309"/>
      <c r="WRA339" s="309"/>
      <c r="WRC339" s="497"/>
      <c r="WRD339" s="540"/>
      <c r="WRE339" s="497"/>
      <c r="WRF339" s="497"/>
      <c r="WRH339" s="309"/>
      <c r="WRI339" s="309"/>
      <c r="WRK339" s="497"/>
      <c r="WRL339" s="540"/>
      <c r="WRM339" s="497"/>
      <c r="WRN339" s="497"/>
      <c r="WRP339" s="309"/>
      <c r="WRQ339" s="309"/>
      <c r="WRS339" s="497"/>
      <c r="WRT339" s="540"/>
      <c r="WRU339" s="497"/>
      <c r="WRV339" s="497"/>
      <c r="WRX339" s="309"/>
      <c r="WRY339" s="309"/>
      <c r="WSA339" s="497"/>
      <c r="WSB339" s="540"/>
      <c r="WSC339" s="497"/>
      <c r="WSD339" s="497"/>
      <c r="WSF339" s="309"/>
      <c r="WSG339" s="309"/>
      <c r="WSI339" s="497"/>
      <c r="WSJ339" s="540"/>
      <c r="WSK339" s="497"/>
      <c r="WSL339" s="497"/>
      <c r="WSN339" s="309"/>
      <c r="WSO339" s="309"/>
      <c r="WSQ339" s="497"/>
      <c r="WSR339" s="540"/>
      <c r="WSS339" s="497"/>
      <c r="WST339" s="497"/>
      <c r="WSV339" s="309"/>
      <c r="WSW339" s="309"/>
      <c r="WSY339" s="497"/>
      <c r="WSZ339" s="540"/>
      <c r="WTA339" s="497"/>
      <c r="WTB339" s="497"/>
      <c r="WTD339" s="309"/>
      <c r="WTE339" s="309"/>
      <c r="WTG339" s="497"/>
      <c r="WTH339" s="540"/>
      <c r="WTI339" s="497"/>
      <c r="WTJ339" s="497"/>
      <c r="WTL339" s="309"/>
      <c r="WTM339" s="309"/>
      <c r="WTO339" s="497"/>
      <c r="WTP339" s="540"/>
      <c r="WTQ339" s="497"/>
      <c r="WTR339" s="497"/>
      <c r="WTT339" s="309"/>
      <c r="WTU339" s="309"/>
      <c r="WTW339" s="497"/>
      <c r="WTX339" s="540"/>
      <c r="WTY339" s="497"/>
      <c r="WTZ339" s="497"/>
      <c r="WUB339" s="309"/>
      <c r="WUC339" s="309"/>
      <c r="WUE339" s="497"/>
      <c r="WUF339" s="540"/>
      <c r="WUG339" s="497"/>
      <c r="WUH339" s="497"/>
      <c r="WUJ339" s="309"/>
      <c r="WUK339" s="309"/>
      <c r="WUM339" s="497"/>
      <c r="WUN339" s="540"/>
      <c r="WUO339" s="497"/>
      <c r="WUP339" s="497"/>
      <c r="WUR339" s="309"/>
      <c r="WUS339" s="309"/>
      <c r="WUU339" s="497"/>
      <c r="WUV339" s="540"/>
      <c r="WUW339" s="497"/>
      <c r="WUX339" s="497"/>
      <c r="WUZ339" s="309"/>
      <c r="WVA339" s="309"/>
      <c r="WVC339" s="497"/>
      <c r="WVD339" s="540"/>
      <c r="WVE339" s="497"/>
      <c r="WVF339" s="497"/>
      <c r="WVH339" s="309"/>
      <c r="WVI339" s="309"/>
      <c r="WVK339" s="497"/>
      <c r="WVL339" s="540"/>
      <c r="WVM339" s="497"/>
      <c r="WVN339" s="497"/>
      <c r="WVP339" s="309"/>
      <c r="WVQ339" s="309"/>
      <c r="WVS339" s="497"/>
      <c r="WVT339" s="540"/>
      <c r="WVU339" s="497"/>
      <c r="WVV339" s="497"/>
      <c r="WVX339" s="309"/>
      <c r="WVY339" s="309"/>
      <c r="WWA339" s="497"/>
      <c r="WWB339" s="540"/>
      <c r="WWC339" s="497"/>
      <c r="WWD339" s="497"/>
      <c r="WWF339" s="309"/>
      <c r="WWG339" s="309"/>
      <c r="WWI339" s="497"/>
      <c r="WWJ339" s="540"/>
      <c r="WWK339" s="497"/>
      <c r="WWL339" s="497"/>
      <c r="WWN339" s="309"/>
      <c r="WWO339" s="309"/>
      <c r="WWQ339" s="497"/>
      <c r="WWR339" s="540"/>
      <c r="WWS339" s="497"/>
      <c r="WWT339" s="497"/>
      <c r="WWV339" s="309"/>
      <c r="WWW339" s="309"/>
      <c r="WWY339" s="497"/>
      <c r="WWZ339" s="540"/>
      <c r="WXA339" s="497"/>
      <c r="WXB339" s="497"/>
      <c r="WXD339" s="309"/>
      <c r="WXE339" s="309"/>
      <c r="WXG339" s="497"/>
      <c r="WXH339" s="540"/>
      <c r="WXI339" s="497"/>
      <c r="WXJ339" s="497"/>
      <c r="WXL339" s="309"/>
      <c r="WXM339" s="309"/>
      <c r="WXO339" s="497"/>
      <c r="WXP339" s="540"/>
      <c r="WXQ339" s="497"/>
      <c r="WXR339" s="497"/>
      <c r="WXT339" s="309"/>
      <c r="WXU339" s="309"/>
      <c r="WXW339" s="497"/>
      <c r="WXX339" s="540"/>
      <c r="WXY339" s="497"/>
      <c r="WXZ339" s="497"/>
      <c r="WYB339" s="309"/>
      <c r="WYC339" s="309"/>
      <c r="WYE339" s="497"/>
      <c r="WYF339" s="540"/>
      <c r="WYG339" s="497"/>
      <c r="WYH339" s="497"/>
      <c r="WYJ339" s="309"/>
      <c r="WYK339" s="309"/>
      <c r="WYM339" s="497"/>
      <c r="WYN339" s="540"/>
      <c r="WYO339" s="497"/>
      <c r="WYP339" s="497"/>
      <c r="WYR339" s="309"/>
      <c r="WYS339" s="309"/>
      <c r="WYU339" s="497"/>
      <c r="WYV339" s="540"/>
      <c r="WYW339" s="497"/>
      <c r="WYX339" s="497"/>
      <c r="WYZ339" s="309"/>
      <c r="WZA339" s="309"/>
      <c r="WZC339" s="497"/>
      <c r="WZD339" s="540"/>
      <c r="WZE339" s="497"/>
      <c r="WZF339" s="497"/>
      <c r="WZH339" s="309"/>
      <c r="WZI339" s="309"/>
      <c r="WZK339" s="497"/>
      <c r="WZL339" s="540"/>
      <c r="WZM339" s="497"/>
      <c r="WZN339" s="497"/>
      <c r="WZP339" s="309"/>
      <c r="WZQ339" s="309"/>
      <c r="WZS339" s="497"/>
      <c r="WZT339" s="540"/>
      <c r="WZU339" s="497"/>
      <c r="WZV339" s="497"/>
      <c r="WZX339" s="309"/>
      <c r="WZY339" s="309"/>
      <c r="XAA339" s="497"/>
      <c r="XAB339" s="540"/>
      <c r="XAC339" s="497"/>
      <c r="XAD339" s="497"/>
      <c r="XAF339" s="309"/>
      <c r="XAG339" s="309"/>
      <c r="XAI339" s="497"/>
      <c r="XAJ339" s="540"/>
      <c r="XAK339" s="497"/>
      <c r="XAL339" s="497"/>
      <c r="XAN339" s="309"/>
      <c r="XAO339" s="309"/>
      <c r="XAQ339" s="497"/>
      <c r="XAR339" s="540"/>
      <c r="XAS339" s="497"/>
      <c r="XAT339" s="497"/>
      <c r="XAV339" s="309"/>
      <c r="XAW339" s="309"/>
      <c r="XAY339" s="497"/>
      <c r="XAZ339" s="540"/>
      <c r="XBA339" s="497"/>
      <c r="XBB339" s="497"/>
      <c r="XBD339" s="309"/>
      <c r="XBE339" s="309"/>
      <c r="XBG339" s="497"/>
      <c r="XBH339" s="540"/>
      <c r="XBI339" s="497"/>
      <c r="XBJ339" s="497"/>
      <c r="XBL339" s="309"/>
      <c r="XBM339" s="309"/>
      <c r="XBO339" s="497"/>
      <c r="XBP339" s="540"/>
      <c r="XBQ339" s="497"/>
      <c r="XBR339" s="497"/>
      <c r="XBT339" s="309"/>
      <c r="XBU339" s="309"/>
      <c r="XBW339" s="497"/>
      <c r="XBX339" s="540"/>
      <c r="XBY339" s="497"/>
      <c r="XBZ339" s="497"/>
      <c r="XCB339" s="309"/>
      <c r="XCC339" s="309"/>
      <c r="XCE339" s="497"/>
      <c r="XCF339" s="540"/>
      <c r="XCG339" s="497"/>
      <c r="XCH339" s="497"/>
      <c r="XCJ339" s="309"/>
      <c r="XCK339" s="309"/>
      <c r="XCM339" s="497"/>
      <c r="XCN339" s="540"/>
      <c r="XCO339" s="497"/>
      <c r="XCP339" s="497"/>
      <c r="XCR339" s="309"/>
      <c r="XCS339" s="309"/>
      <c r="XCU339" s="497"/>
      <c r="XCV339" s="540"/>
      <c r="XCW339" s="497"/>
      <c r="XCX339" s="497"/>
      <c r="XCZ339" s="309"/>
      <c r="XDA339" s="309"/>
      <c r="XDC339" s="497"/>
      <c r="XDD339" s="540"/>
      <c r="XDE339" s="497"/>
      <c r="XDF339" s="497"/>
      <c r="XDH339" s="309"/>
      <c r="XDI339" s="309"/>
      <c r="XDK339" s="497"/>
      <c r="XDL339" s="540"/>
      <c r="XDM339" s="497"/>
      <c r="XDN339" s="497"/>
      <c r="XDP339" s="309"/>
      <c r="XDQ339" s="309"/>
      <c r="XDS339" s="497"/>
      <c r="XDT339" s="540"/>
      <c r="XDU339" s="497"/>
      <c r="XDV339" s="497"/>
      <c r="XDX339" s="309"/>
      <c r="XDY339" s="309"/>
      <c r="XEA339" s="497"/>
      <c r="XEB339" s="540"/>
      <c r="XEC339" s="497"/>
      <c r="XED339" s="497"/>
      <c r="XEF339" s="309"/>
      <c r="XEG339" s="309"/>
      <c r="XEI339" s="497"/>
      <c r="XEJ339" s="540"/>
      <c r="XEK339" s="497"/>
      <c r="XEL339" s="497"/>
      <c r="XEN339" s="309"/>
      <c r="XEO339" s="309"/>
      <c r="XEQ339" s="497"/>
      <c r="XER339" s="540"/>
      <c r="XES339" s="497"/>
      <c r="XET339" s="497"/>
      <c r="XEV339" s="309"/>
      <c r="XEW339" s="309"/>
      <c r="XEY339" s="497"/>
      <c r="XEZ339" s="540"/>
      <c r="XFA339" s="497"/>
      <c r="XFB339" s="497"/>
      <c r="XFD339" s="309"/>
    </row>
    <row r="340" spans="1:16384" s="124" customFormat="1" ht="14.5">
      <c r="A340" s="309"/>
      <c r="C340" s="497"/>
      <c r="D340" s="540"/>
      <c r="E340" s="497"/>
      <c r="F340" s="497"/>
      <c r="H340" s="309"/>
      <c r="I340" s="309"/>
      <c r="K340" s="497"/>
      <c r="L340" s="540"/>
      <c r="M340" s="497"/>
      <c r="N340" s="497"/>
      <c r="P340" s="309"/>
      <c r="Q340" s="309"/>
      <c r="S340" s="497"/>
      <c r="T340" s="540"/>
      <c r="U340" s="497"/>
      <c r="V340" s="497"/>
      <c r="X340" s="309"/>
      <c r="Y340" s="309"/>
      <c r="AA340" s="497"/>
      <c r="AB340" s="540"/>
      <c r="AC340" s="497"/>
      <c r="AD340" s="497"/>
      <c r="AF340" s="309"/>
      <c r="AG340" s="309"/>
      <c r="AI340" s="497"/>
      <c r="AJ340" s="540"/>
      <c r="AK340" s="497"/>
      <c r="AL340" s="497"/>
      <c r="AN340" s="309"/>
      <c r="AO340" s="309"/>
      <c r="AQ340" s="497"/>
      <c r="AR340" s="540"/>
      <c r="AS340" s="497"/>
      <c r="AT340" s="497"/>
      <c r="AV340" s="309"/>
      <c r="AW340" s="309"/>
      <c r="AY340" s="497"/>
      <c r="AZ340" s="540"/>
      <c r="BA340" s="497"/>
      <c r="BB340" s="497"/>
      <c r="BD340" s="309"/>
      <c r="BE340" s="309"/>
      <c r="BG340" s="497"/>
      <c r="BH340" s="540"/>
      <c r="BI340" s="497"/>
      <c r="BJ340" s="497"/>
      <c r="BL340" s="309"/>
      <c r="BM340" s="309"/>
      <c r="BO340" s="497"/>
      <c r="BP340" s="540"/>
      <c r="BQ340" s="497"/>
      <c r="BR340" s="497"/>
      <c r="BT340" s="309"/>
      <c r="BU340" s="309"/>
      <c r="BW340" s="497"/>
      <c r="BX340" s="540"/>
      <c r="BY340" s="497"/>
      <c r="BZ340" s="497"/>
      <c r="CB340" s="309"/>
      <c r="CC340" s="309"/>
      <c r="CE340" s="497"/>
      <c r="CF340" s="540"/>
      <c r="CG340" s="497"/>
      <c r="CH340" s="497"/>
      <c r="CJ340" s="309"/>
      <c r="CK340" s="309"/>
      <c r="CM340" s="497"/>
      <c r="CN340" s="540"/>
      <c r="CO340" s="497"/>
      <c r="CP340" s="497"/>
      <c r="CR340" s="309"/>
      <c r="CS340" s="309"/>
      <c r="CU340" s="497"/>
      <c r="CV340" s="540"/>
      <c r="CW340" s="497"/>
      <c r="CX340" s="497"/>
      <c r="CZ340" s="309"/>
      <c r="DA340" s="309"/>
      <c r="DC340" s="497"/>
      <c r="DD340" s="540"/>
      <c r="DE340" s="497"/>
      <c r="DF340" s="497"/>
      <c r="DH340" s="309"/>
      <c r="DI340" s="309"/>
      <c r="DK340" s="497"/>
      <c r="DL340" s="540"/>
      <c r="DM340" s="497"/>
      <c r="DN340" s="497"/>
      <c r="DP340" s="309"/>
      <c r="DQ340" s="309"/>
      <c r="DS340" s="497"/>
      <c r="DT340" s="540"/>
      <c r="DU340" s="497"/>
      <c r="DV340" s="497"/>
      <c r="DX340" s="309"/>
      <c r="DY340" s="309"/>
      <c r="EA340" s="497"/>
      <c r="EB340" s="540"/>
      <c r="EC340" s="497"/>
      <c r="ED340" s="497"/>
      <c r="EF340" s="309"/>
      <c r="EG340" s="309"/>
      <c r="EI340" s="497"/>
      <c r="EJ340" s="540"/>
      <c r="EK340" s="497"/>
      <c r="EL340" s="497"/>
      <c r="EN340" s="309"/>
      <c r="EO340" s="309"/>
      <c r="EQ340" s="497"/>
      <c r="ER340" s="540"/>
      <c r="ES340" s="497"/>
      <c r="ET340" s="497"/>
      <c r="EV340" s="309"/>
      <c r="EW340" s="309"/>
      <c r="EY340" s="497"/>
      <c r="EZ340" s="540"/>
      <c r="FA340" s="497"/>
      <c r="FB340" s="497"/>
      <c r="FD340" s="309"/>
      <c r="FE340" s="309"/>
      <c r="FG340" s="497"/>
      <c r="FH340" s="540"/>
      <c r="FI340" s="497"/>
      <c r="FJ340" s="497"/>
      <c r="FL340" s="309"/>
      <c r="FM340" s="309"/>
      <c r="FO340" s="497"/>
      <c r="FP340" s="540"/>
      <c r="FQ340" s="497"/>
      <c r="FR340" s="497"/>
      <c r="FT340" s="309"/>
      <c r="FU340" s="309"/>
      <c r="FW340" s="497"/>
      <c r="FX340" s="540"/>
      <c r="FY340" s="497"/>
      <c r="FZ340" s="497"/>
      <c r="GB340" s="309"/>
      <c r="GC340" s="309"/>
      <c r="GE340" s="497"/>
      <c r="GF340" s="540"/>
      <c r="GG340" s="497"/>
      <c r="GH340" s="497"/>
      <c r="GJ340" s="309"/>
      <c r="GK340" s="309"/>
      <c r="GM340" s="497"/>
      <c r="GN340" s="540"/>
      <c r="GO340" s="497"/>
      <c r="GP340" s="497"/>
      <c r="GR340" s="309"/>
      <c r="GS340" s="309"/>
      <c r="GU340" s="497"/>
      <c r="GV340" s="540"/>
      <c r="GW340" s="497"/>
      <c r="GX340" s="497"/>
      <c r="GZ340" s="309"/>
      <c r="HA340" s="309"/>
      <c r="HC340" s="497"/>
      <c r="HD340" s="540"/>
      <c r="HE340" s="497"/>
      <c r="HF340" s="497"/>
      <c r="HH340" s="309"/>
      <c r="HI340" s="309"/>
      <c r="HK340" s="497"/>
      <c r="HL340" s="540"/>
      <c r="HM340" s="497"/>
      <c r="HN340" s="497"/>
      <c r="HP340" s="309"/>
      <c r="HQ340" s="309"/>
      <c r="HS340" s="497"/>
      <c r="HT340" s="540"/>
      <c r="HU340" s="497"/>
      <c r="HV340" s="497"/>
      <c r="HX340" s="309"/>
      <c r="HY340" s="309"/>
      <c r="IA340" s="497"/>
      <c r="IB340" s="540"/>
      <c r="IC340" s="497"/>
      <c r="ID340" s="497"/>
      <c r="IF340" s="309"/>
      <c r="IG340" s="309"/>
      <c r="II340" s="497"/>
      <c r="IJ340" s="540"/>
      <c r="IK340" s="497"/>
      <c r="IL340" s="497"/>
      <c r="IN340" s="309"/>
      <c r="IO340" s="309"/>
      <c r="IQ340" s="497"/>
      <c r="IR340" s="540"/>
      <c r="IS340" s="497"/>
      <c r="IT340" s="497"/>
      <c r="IV340" s="309"/>
      <c r="IW340" s="309"/>
      <c r="IY340" s="497"/>
      <c r="IZ340" s="540"/>
      <c r="JA340" s="497"/>
      <c r="JB340" s="497"/>
      <c r="JD340" s="309"/>
      <c r="JE340" s="309"/>
      <c r="JG340" s="497"/>
      <c r="JH340" s="540"/>
      <c r="JI340" s="497"/>
      <c r="JJ340" s="497"/>
      <c r="JL340" s="309"/>
      <c r="JM340" s="309"/>
      <c r="JO340" s="497"/>
      <c r="JP340" s="540"/>
      <c r="JQ340" s="497"/>
      <c r="JR340" s="497"/>
      <c r="JT340" s="309"/>
      <c r="JU340" s="309"/>
      <c r="JW340" s="497"/>
      <c r="JX340" s="540"/>
      <c r="JY340" s="497"/>
      <c r="JZ340" s="497"/>
      <c r="KB340" s="309"/>
      <c r="KC340" s="309"/>
      <c r="KE340" s="497"/>
      <c r="KF340" s="540"/>
      <c r="KG340" s="497"/>
      <c r="KH340" s="497"/>
      <c r="KJ340" s="309"/>
      <c r="KK340" s="309"/>
      <c r="KM340" s="497"/>
      <c r="KN340" s="540"/>
      <c r="KO340" s="497"/>
      <c r="KP340" s="497"/>
      <c r="KR340" s="309"/>
      <c r="KS340" s="309"/>
      <c r="KU340" s="497"/>
      <c r="KV340" s="540"/>
      <c r="KW340" s="497"/>
      <c r="KX340" s="497"/>
      <c r="KZ340" s="309"/>
      <c r="LA340" s="309"/>
      <c r="LC340" s="497"/>
      <c r="LD340" s="540"/>
      <c r="LE340" s="497"/>
      <c r="LF340" s="497"/>
      <c r="LH340" s="309"/>
      <c r="LI340" s="309"/>
      <c r="LK340" s="497"/>
      <c r="LL340" s="540"/>
      <c r="LM340" s="497"/>
      <c r="LN340" s="497"/>
      <c r="LP340" s="309"/>
      <c r="LQ340" s="309"/>
      <c r="LS340" s="497"/>
      <c r="LT340" s="540"/>
      <c r="LU340" s="497"/>
      <c r="LV340" s="497"/>
      <c r="LX340" s="309"/>
      <c r="LY340" s="309"/>
      <c r="MA340" s="497"/>
      <c r="MB340" s="540"/>
      <c r="MC340" s="497"/>
      <c r="MD340" s="497"/>
      <c r="MF340" s="309"/>
      <c r="MG340" s="309"/>
      <c r="MI340" s="497"/>
      <c r="MJ340" s="540"/>
      <c r="MK340" s="497"/>
      <c r="ML340" s="497"/>
      <c r="MN340" s="309"/>
      <c r="MO340" s="309"/>
      <c r="MQ340" s="497"/>
      <c r="MR340" s="540"/>
      <c r="MS340" s="497"/>
      <c r="MT340" s="497"/>
      <c r="MV340" s="309"/>
      <c r="MW340" s="309"/>
      <c r="MY340" s="497"/>
      <c r="MZ340" s="540"/>
      <c r="NA340" s="497"/>
      <c r="NB340" s="497"/>
      <c r="ND340" s="309"/>
      <c r="NE340" s="309"/>
      <c r="NG340" s="497"/>
      <c r="NH340" s="540"/>
      <c r="NI340" s="497"/>
      <c r="NJ340" s="497"/>
      <c r="NL340" s="309"/>
      <c r="NM340" s="309"/>
      <c r="NO340" s="497"/>
      <c r="NP340" s="540"/>
      <c r="NQ340" s="497"/>
      <c r="NR340" s="497"/>
      <c r="NT340" s="309"/>
      <c r="NU340" s="309"/>
      <c r="NW340" s="497"/>
      <c r="NX340" s="540"/>
      <c r="NY340" s="497"/>
      <c r="NZ340" s="497"/>
      <c r="OB340" s="309"/>
      <c r="OC340" s="309"/>
      <c r="OE340" s="497"/>
      <c r="OF340" s="540"/>
      <c r="OG340" s="497"/>
      <c r="OH340" s="497"/>
      <c r="OJ340" s="309"/>
      <c r="OK340" s="309"/>
      <c r="OM340" s="497"/>
      <c r="ON340" s="540"/>
      <c r="OO340" s="497"/>
      <c r="OP340" s="497"/>
      <c r="OR340" s="309"/>
      <c r="OS340" s="309"/>
      <c r="OU340" s="497"/>
      <c r="OV340" s="540"/>
      <c r="OW340" s="497"/>
      <c r="OX340" s="497"/>
      <c r="OZ340" s="309"/>
      <c r="PA340" s="309"/>
      <c r="PC340" s="497"/>
      <c r="PD340" s="540"/>
      <c r="PE340" s="497"/>
      <c r="PF340" s="497"/>
      <c r="PH340" s="309"/>
      <c r="PI340" s="309"/>
      <c r="PK340" s="497"/>
      <c r="PL340" s="540"/>
      <c r="PM340" s="497"/>
      <c r="PN340" s="497"/>
      <c r="PP340" s="309"/>
      <c r="PQ340" s="309"/>
      <c r="PS340" s="497"/>
      <c r="PT340" s="540"/>
      <c r="PU340" s="497"/>
      <c r="PV340" s="497"/>
      <c r="PX340" s="309"/>
      <c r="PY340" s="309"/>
      <c r="QA340" s="497"/>
      <c r="QB340" s="540"/>
      <c r="QC340" s="497"/>
      <c r="QD340" s="497"/>
      <c r="QF340" s="309"/>
      <c r="QG340" s="309"/>
      <c r="QI340" s="497"/>
      <c r="QJ340" s="540"/>
      <c r="QK340" s="497"/>
      <c r="QL340" s="497"/>
      <c r="QN340" s="309"/>
      <c r="QO340" s="309"/>
      <c r="QQ340" s="497"/>
      <c r="QR340" s="540"/>
      <c r="QS340" s="497"/>
      <c r="QT340" s="497"/>
      <c r="QV340" s="309"/>
      <c r="QW340" s="309"/>
      <c r="QY340" s="497"/>
      <c r="QZ340" s="540"/>
      <c r="RA340" s="497"/>
      <c r="RB340" s="497"/>
      <c r="RD340" s="309"/>
      <c r="RE340" s="309"/>
      <c r="RG340" s="497"/>
      <c r="RH340" s="540"/>
      <c r="RI340" s="497"/>
      <c r="RJ340" s="497"/>
      <c r="RL340" s="309"/>
      <c r="RM340" s="309"/>
      <c r="RO340" s="497"/>
      <c r="RP340" s="540"/>
      <c r="RQ340" s="497"/>
      <c r="RR340" s="497"/>
      <c r="RT340" s="309"/>
      <c r="RU340" s="309"/>
      <c r="RW340" s="497"/>
      <c r="RX340" s="540"/>
      <c r="RY340" s="497"/>
      <c r="RZ340" s="497"/>
      <c r="SB340" s="309"/>
      <c r="SC340" s="309"/>
      <c r="SE340" s="497"/>
      <c r="SF340" s="540"/>
      <c r="SG340" s="497"/>
      <c r="SH340" s="497"/>
      <c r="SJ340" s="309"/>
      <c r="SK340" s="309"/>
      <c r="SM340" s="497"/>
      <c r="SN340" s="540"/>
      <c r="SO340" s="497"/>
      <c r="SP340" s="497"/>
      <c r="SR340" s="309"/>
      <c r="SS340" s="309"/>
      <c r="SU340" s="497"/>
      <c r="SV340" s="540"/>
      <c r="SW340" s="497"/>
      <c r="SX340" s="497"/>
      <c r="SZ340" s="309"/>
      <c r="TA340" s="309"/>
      <c r="TC340" s="497"/>
      <c r="TD340" s="540"/>
      <c r="TE340" s="497"/>
      <c r="TF340" s="497"/>
      <c r="TH340" s="309"/>
      <c r="TI340" s="309"/>
      <c r="TK340" s="497"/>
      <c r="TL340" s="540"/>
      <c r="TM340" s="497"/>
      <c r="TN340" s="497"/>
      <c r="TP340" s="309"/>
      <c r="TQ340" s="309"/>
      <c r="TS340" s="497"/>
      <c r="TT340" s="540"/>
      <c r="TU340" s="497"/>
      <c r="TV340" s="497"/>
      <c r="TX340" s="309"/>
      <c r="TY340" s="309"/>
      <c r="UA340" s="497"/>
      <c r="UB340" s="540"/>
      <c r="UC340" s="497"/>
      <c r="UD340" s="497"/>
      <c r="UF340" s="309"/>
      <c r="UG340" s="309"/>
      <c r="UI340" s="497"/>
      <c r="UJ340" s="540"/>
      <c r="UK340" s="497"/>
      <c r="UL340" s="497"/>
      <c r="UN340" s="309"/>
      <c r="UO340" s="309"/>
      <c r="UQ340" s="497"/>
      <c r="UR340" s="540"/>
      <c r="US340" s="497"/>
      <c r="UT340" s="497"/>
      <c r="UV340" s="309"/>
      <c r="UW340" s="309"/>
      <c r="UY340" s="497"/>
      <c r="UZ340" s="540"/>
      <c r="VA340" s="497"/>
      <c r="VB340" s="497"/>
      <c r="VD340" s="309"/>
      <c r="VE340" s="309"/>
      <c r="VG340" s="497"/>
      <c r="VH340" s="540"/>
      <c r="VI340" s="497"/>
      <c r="VJ340" s="497"/>
      <c r="VL340" s="309"/>
      <c r="VM340" s="309"/>
      <c r="VO340" s="497"/>
      <c r="VP340" s="540"/>
      <c r="VQ340" s="497"/>
      <c r="VR340" s="497"/>
      <c r="VT340" s="309"/>
      <c r="VU340" s="309"/>
      <c r="VW340" s="497"/>
      <c r="VX340" s="540"/>
      <c r="VY340" s="497"/>
      <c r="VZ340" s="497"/>
      <c r="WB340" s="309"/>
      <c r="WC340" s="309"/>
      <c r="WE340" s="497"/>
      <c r="WF340" s="540"/>
      <c r="WG340" s="497"/>
      <c r="WH340" s="497"/>
      <c r="WJ340" s="309"/>
      <c r="WK340" s="309"/>
      <c r="WM340" s="497"/>
      <c r="WN340" s="540"/>
      <c r="WO340" s="497"/>
      <c r="WP340" s="497"/>
      <c r="WR340" s="309"/>
      <c r="WS340" s="309"/>
      <c r="WU340" s="497"/>
      <c r="WV340" s="540"/>
      <c r="WW340" s="497"/>
      <c r="WX340" s="497"/>
      <c r="WZ340" s="309"/>
      <c r="XA340" s="309"/>
      <c r="XC340" s="497"/>
      <c r="XD340" s="540"/>
      <c r="XE340" s="497"/>
      <c r="XF340" s="497"/>
      <c r="XH340" s="309"/>
      <c r="XI340" s="309"/>
      <c r="XK340" s="497"/>
      <c r="XL340" s="540"/>
      <c r="XM340" s="497"/>
      <c r="XN340" s="497"/>
      <c r="XP340" s="309"/>
      <c r="XQ340" s="309"/>
      <c r="XS340" s="497"/>
      <c r="XT340" s="540"/>
      <c r="XU340" s="497"/>
      <c r="XV340" s="497"/>
      <c r="XX340" s="309"/>
      <c r="XY340" s="309"/>
      <c r="YA340" s="497"/>
      <c r="YB340" s="540"/>
      <c r="YC340" s="497"/>
      <c r="YD340" s="497"/>
      <c r="YF340" s="309"/>
      <c r="YG340" s="309"/>
      <c r="YI340" s="497"/>
      <c r="YJ340" s="540"/>
      <c r="YK340" s="497"/>
      <c r="YL340" s="497"/>
      <c r="YN340" s="309"/>
      <c r="YO340" s="309"/>
      <c r="YQ340" s="497"/>
      <c r="YR340" s="540"/>
      <c r="YS340" s="497"/>
      <c r="YT340" s="497"/>
      <c r="YV340" s="309"/>
      <c r="YW340" s="309"/>
      <c r="YY340" s="497"/>
      <c r="YZ340" s="540"/>
      <c r="ZA340" s="497"/>
      <c r="ZB340" s="497"/>
      <c r="ZD340" s="309"/>
      <c r="ZE340" s="309"/>
      <c r="ZG340" s="497"/>
      <c r="ZH340" s="540"/>
      <c r="ZI340" s="497"/>
      <c r="ZJ340" s="497"/>
      <c r="ZL340" s="309"/>
      <c r="ZM340" s="309"/>
      <c r="ZO340" s="497"/>
      <c r="ZP340" s="540"/>
      <c r="ZQ340" s="497"/>
      <c r="ZR340" s="497"/>
      <c r="ZT340" s="309"/>
      <c r="ZU340" s="309"/>
      <c r="ZW340" s="497"/>
      <c r="ZX340" s="540"/>
      <c r="ZY340" s="497"/>
      <c r="ZZ340" s="497"/>
      <c r="AAB340" s="309"/>
      <c r="AAC340" s="309"/>
      <c r="AAE340" s="497"/>
      <c r="AAF340" s="540"/>
      <c r="AAG340" s="497"/>
      <c r="AAH340" s="497"/>
      <c r="AAJ340" s="309"/>
      <c r="AAK340" s="309"/>
      <c r="AAM340" s="497"/>
      <c r="AAN340" s="540"/>
      <c r="AAO340" s="497"/>
      <c r="AAP340" s="497"/>
      <c r="AAR340" s="309"/>
      <c r="AAS340" s="309"/>
      <c r="AAU340" s="497"/>
      <c r="AAV340" s="540"/>
      <c r="AAW340" s="497"/>
      <c r="AAX340" s="497"/>
      <c r="AAZ340" s="309"/>
      <c r="ABA340" s="309"/>
      <c r="ABC340" s="497"/>
      <c r="ABD340" s="540"/>
      <c r="ABE340" s="497"/>
      <c r="ABF340" s="497"/>
      <c r="ABH340" s="309"/>
      <c r="ABI340" s="309"/>
      <c r="ABK340" s="497"/>
      <c r="ABL340" s="540"/>
      <c r="ABM340" s="497"/>
      <c r="ABN340" s="497"/>
      <c r="ABP340" s="309"/>
      <c r="ABQ340" s="309"/>
      <c r="ABS340" s="497"/>
      <c r="ABT340" s="540"/>
      <c r="ABU340" s="497"/>
      <c r="ABV340" s="497"/>
      <c r="ABX340" s="309"/>
      <c r="ABY340" s="309"/>
      <c r="ACA340" s="497"/>
      <c r="ACB340" s="540"/>
      <c r="ACC340" s="497"/>
      <c r="ACD340" s="497"/>
      <c r="ACF340" s="309"/>
      <c r="ACG340" s="309"/>
      <c r="ACI340" s="497"/>
      <c r="ACJ340" s="540"/>
      <c r="ACK340" s="497"/>
      <c r="ACL340" s="497"/>
      <c r="ACN340" s="309"/>
      <c r="ACO340" s="309"/>
      <c r="ACQ340" s="497"/>
      <c r="ACR340" s="540"/>
      <c r="ACS340" s="497"/>
      <c r="ACT340" s="497"/>
      <c r="ACV340" s="309"/>
      <c r="ACW340" s="309"/>
      <c r="ACY340" s="497"/>
      <c r="ACZ340" s="540"/>
      <c r="ADA340" s="497"/>
      <c r="ADB340" s="497"/>
      <c r="ADD340" s="309"/>
      <c r="ADE340" s="309"/>
      <c r="ADG340" s="497"/>
      <c r="ADH340" s="540"/>
      <c r="ADI340" s="497"/>
      <c r="ADJ340" s="497"/>
      <c r="ADL340" s="309"/>
      <c r="ADM340" s="309"/>
      <c r="ADO340" s="497"/>
      <c r="ADP340" s="540"/>
      <c r="ADQ340" s="497"/>
      <c r="ADR340" s="497"/>
      <c r="ADT340" s="309"/>
      <c r="ADU340" s="309"/>
      <c r="ADW340" s="497"/>
      <c r="ADX340" s="540"/>
      <c r="ADY340" s="497"/>
      <c r="ADZ340" s="497"/>
      <c r="AEB340" s="309"/>
      <c r="AEC340" s="309"/>
      <c r="AEE340" s="497"/>
      <c r="AEF340" s="540"/>
      <c r="AEG340" s="497"/>
      <c r="AEH340" s="497"/>
      <c r="AEJ340" s="309"/>
      <c r="AEK340" s="309"/>
      <c r="AEM340" s="497"/>
      <c r="AEN340" s="540"/>
      <c r="AEO340" s="497"/>
      <c r="AEP340" s="497"/>
      <c r="AER340" s="309"/>
      <c r="AES340" s="309"/>
      <c r="AEU340" s="497"/>
      <c r="AEV340" s="540"/>
      <c r="AEW340" s="497"/>
      <c r="AEX340" s="497"/>
      <c r="AEZ340" s="309"/>
      <c r="AFA340" s="309"/>
      <c r="AFC340" s="497"/>
      <c r="AFD340" s="540"/>
      <c r="AFE340" s="497"/>
      <c r="AFF340" s="497"/>
      <c r="AFH340" s="309"/>
      <c r="AFI340" s="309"/>
      <c r="AFK340" s="497"/>
      <c r="AFL340" s="540"/>
      <c r="AFM340" s="497"/>
      <c r="AFN340" s="497"/>
      <c r="AFP340" s="309"/>
      <c r="AFQ340" s="309"/>
      <c r="AFS340" s="497"/>
      <c r="AFT340" s="540"/>
      <c r="AFU340" s="497"/>
      <c r="AFV340" s="497"/>
      <c r="AFX340" s="309"/>
      <c r="AFY340" s="309"/>
      <c r="AGA340" s="497"/>
      <c r="AGB340" s="540"/>
      <c r="AGC340" s="497"/>
      <c r="AGD340" s="497"/>
      <c r="AGF340" s="309"/>
      <c r="AGG340" s="309"/>
      <c r="AGI340" s="497"/>
      <c r="AGJ340" s="540"/>
      <c r="AGK340" s="497"/>
      <c r="AGL340" s="497"/>
      <c r="AGN340" s="309"/>
      <c r="AGO340" s="309"/>
      <c r="AGQ340" s="497"/>
      <c r="AGR340" s="540"/>
      <c r="AGS340" s="497"/>
      <c r="AGT340" s="497"/>
      <c r="AGV340" s="309"/>
      <c r="AGW340" s="309"/>
      <c r="AGY340" s="497"/>
      <c r="AGZ340" s="540"/>
      <c r="AHA340" s="497"/>
      <c r="AHB340" s="497"/>
      <c r="AHD340" s="309"/>
      <c r="AHE340" s="309"/>
      <c r="AHG340" s="497"/>
      <c r="AHH340" s="540"/>
      <c r="AHI340" s="497"/>
      <c r="AHJ340" s="497"/>
      <c r="AHL340" s="309"/>
      <c r="AHM340" s="309"/>
      <c r="AHO340" s="497"/>
      <c r="AHP340" s="540"/>
      <c r="AHQ340" s="497"/>
      <c r="AHR340" s="497"/>
      <c r="AHT340" s="309"/>
      <c r="AHU340" s="309"/>
      <c r="AHW340" s="497"/>
      <c r="AHX340" s="540"/>
      <c r="AHY340" s="497"/>
      <c r="AHZ340" s="497"/>
      <c r="AIB340" s="309"/>
      <c r="AIC340" s="309"/>
      <c r="AIE340" s="497"/>
      <c r="AIF340" s="540"/>
      <c r="AIG340" s="497"/>
      <c r="AIH340" s="497"/>
      <c r="AIJ340" s="309"/>
      <c r="AIK340" s="309"/>
      <c r="AIM340" s="497"/>
      <c r="AIN340" s="540"/>
      <c r="AIO340" s="497"/>
      <c r="AIP340" s="497"/>
      <c r="AIR340" s="309"/>
      <c r="AIS340" s="309"/>
      <c r="AIU340" s="497"/>
      <c r="AIV340" s="540"/>
      <c r="AIW340" s="497"/>
      <c r="AIX340" s="497"/>
      <c r="AIZ340" s="309"/>
      <c r="AJA340" s="309"/>
      <c r="AJC340" s="497"/>
      <c r="AJD340" s="540"/>
      <c r="AJE340" s="497"/>
      <c r="AJF340" s="497"/>
      <c r="AJH340" s="309"/>
      <c r="AJI340" s="309"/>
      <c r="AJK340" s="497"/>
      <c r="AJL340" s="540"/>
      <c r="AJM340" s="497"/>
      <c r="AJN340" s="497"/>
      <c r="AJP340" s="309"/>
      <c r="AJQ340" s="309"/>
      <c r="AJS340" s="497"/>
      <c r="AJT340" s="540"/>
      <c r="AJU340" s="497"/>
      <c r="AJV340" s="497"/>
      <c r="AJX340" s="309"/>
      <c r="AJY340" s="309"/>
      <c r="AKA340" s="497"/>
      <c r="AKB340" s="540"/>
      <c r="AKC340" s="497"/>
      <c r="AKD340" s="497"/>
      <c r="AKF340" s="309"/>
      <c r="AKG340" s="309"/>
      <c r="AKI340" s="497"/>
      <c r="AKJ340" s="540"/>
      <c r="AKK340" s="497"/>
      <c r="AKL340" s="497"/>
      <c r="AKN340" s="309"/>
      <c r="AKO340" s="309"/>
      <c r="AKQ340" s="497"/>
      <c r="AKR340" s="540"/>
      <c r="AKS340" s="497"/>
      <c r="AKT340" s="497"/>
      <c r="AKV340" s="309"/>
      <c r="AKW340" s="309"/>
      <c r="AKY340" s="497"/>
      <c r="AKZ340" s="540"/>
      <c r="ALA340" s="497"/>
      <c r="ALB340" s="497"/>
      <c r="ALD340" s="309"/>
      <c r="ALE340" s="309"/>
      <c r="ALG340" s="497"/>
      <c r="ALH340" s="540"/>
      <c r="ALI340" s="497"/>
      <c r="ALJ340" s="497"/>
      <c r="ALL340" s="309"/>
      <c r="ALM340" s="309"/>
      <c r="ALO340" s="497"/>
      <c r="ALP340" s="540"/>
      <c r="ALQ340" s="497"/>
      <c r="ALR340" s="497"/>
      <c r="ALT340" s="309"/>
      <c r="ALU340" s="309"/>
      <c r="ALW340" s="497"/>
      <c r="ALX340" s="540"/>
      <c r="ALY340" s="497"/>
      <c r="ALZ340" s="497"/>
      <c r="AMB340" s="309"/>
      <c r="AMC340" s="309"/>
      <c r="AME340" s="497"/>
      <c r="AMF340" s="540"/>
      <c r="AMG340" s="497"/>
      <c r="AMH340" s="497"/>
      <c r="AMJ340" s="309"/>
      <c r="AMK340" s="309"/>
      <c r="AMM340" s="497"/>
      <c r="AMN340" s="540"/>
      <c r="AMO340" s="497"/>
      <c r="AMP340" s="497"/>
      <c r="AMR340" s="309"/>
      <c r="AMS340" s="309"/>
      <c r="AMU340" s="497"/>
      <c r="AMV340" s="540"/>
      <c r="AMW340" s="497"/>
      <c r="AMX340" s="497"/>
      <c r="AMZ340" s="309"/>
      <c r="ANA340" s="309"/>
      <c r="ANC340" s="497"/>
      <c r="AND340" s="540"/>
      <c r="ANE340" s="497"/>
      <c r="ANF340" s="497"/>
      <c r="ANH340" s="309"/>
      <c r="ANI340" s="309"/>
      <c r="ANK340" s="497"/>
      <c r="ANL340" s="540"/>
      <c r="ANM340" s="497"/>
      <c r="ANN340" s="497"/>
      <c r="ANP340" s="309"/>
      <c r="ANQ340" s="309"/>
      <c r="ANS340" s="497"/>
      <c r="ANT340" s="540"/>
      <c r="ANU340" s="497"/>
      <c r="ANV340" s="497"/>
      <c r="ANX340" s="309"/>
      <c r="ANY340" s="309"/>
      <c r="AOA340" s="497"/>
      <c r="AOB340" s="540"/>
      <c r="AOC340" s="497"/>
      <c r="AOD340" s="497"/>
      <c r="AOF340" s="309"/>
      <c r="AOG340" s="309"/>
      <c r="AOI340" s="497"/>
      <c r="AOJ340" s="540"/>
      <c r="AOK340" s="497"/>
      <c r="AOL340" s="497"/>
      <c r="AON340" s="309"/>
      <c r="AOO340" s="309"/>
      <c r="AOQ340" s="497"/>
      <c r="AOR340" s="540"/>
      <c r="AOS340" s="497"/>
      <c r="AOT340" s="497"/>
      <c r="AOV340" s="309"/>
      <c r="AOW340" s="309"/>
      <c r="AOY340" s="497"/>
      <c r="AOZ340" s="540"/>
      <c r="APA340" s="497"/>
      <c r="APB340" s="497"/>
      <c r="APD340" s="309"/>
      <c r="APE340" s="309"/>
      <c r="APG340" s="497"/>
      <c r="APH340" s="540"/>
      <c r="API340" s="497"/>
      <c r="APJ340" s="497"/>
      <c r="APL340" s="309"/>
      <c r="APM340" s="309"/>
      <c r="APO340" s="497"/>
      <c r="APP340" s="540"/>
      <c r="APQ340" s="497"/>
      <c r="APR340" s="497"/>
      <c r="APT340" s="309"/>
      <c r="APU340" s="309"/>
      <c r="APW340" s="497"/>
      <c r="APX340" s="540"/>
      <c r="APY340" s="497"/>
      <c r="APZ340" s="497"/>
      <c r="AQB340" s="309"/>
      <c r="AQC340" s="309"/>
      <c r="AQE340" s="497"/>
      <c r="AQF340" s="540"/>
      <c r="AQG340" s="497"/>
      <c r="AQH340" s="497"/>
      <c r="AQJ340" s="309"/>
      <c r="AQK340" s="309"/>
      <c r="AQM340" s="497"/>
      <c r="AQN340" s="540"/>
      <c r="AQO340" s="497"/>
      <c r="AQP340" s="497"/>
      <c r="AQR340" s="309"/>
      <c r="AQS340" s="309"/>
      <c r="AQU340" s="497"/>
      <c r="AQV340" s="540"/>
      <c r="AQW340" s="497"/>
      <c r="AQX340" s="497"/>
      <c r="AQZ340" s="309"/>
      <c r="ARA340" s="309"/>
      <c r="ARC340" s="497"/>
      <c r="ARD340" s="540"/>
      <c r="ARE340" s="497"/>
      <c r="ARF340" s="497"/>
      <c r="ARH340" s="309"/>
      <c r="ARI340" s="309"/>
      <c r="ARK340" s="497"/>
      <c r="ARL340" s="540"/>
      <c r="ARM340" s="497"/>
      <c r="ARN340" s="497"/>
      <c r="ARP340" s="309"/>
      <c r="ARQ340" s="309"/>
      <c r="ARS340" s="497"/>
      <c r="ART340" s="540"/>
      <c r="ARU340" s="497"/>
      <c r="ARV340" s="497"/>
      <c r="ARX340" s="309"/>
      <c r="ARY340" s="309"/>
      <c r="ASA340" s="497"/>
      <c r="ASB340" s="540"/>
      <c r="ASC340" s="497"/>
      <c r="ASD340" s="497"/>
      <c r="ASF340" s="309"/>
      <c r="ASG340" s="309"/>
      <c r="ASI340" s="497"/>
      <c r="ASJ340" s="540"/>
      <c r="ASK340" s="497"/>
      <c r="ASL340" s="497"/>
      <c r="ASN340" s="309"/>
      <c r="ASO340" s="309"/>
      <c r="ASQ340" s="497"/>
      <c r="ASR340" s="540"/>
      <c r="ASS340" s="497"/>
      <c r="AST340" s="497"/>
      <c r="ASV340" s="309"/>
      <c r="ASW340" s="309"/>
      <c r="ASY340" s="497"/>
      <c r="ASZ340" s="540"/>
      <c r="ATA340" s="497"/>
      <c r="ATB340" s="497"/>
      <c r="ATD340" s="309"/>
      <c r="ATE340" s="309"/>
      <c r="ATG340" s="497"/>
      <c r="ATH340" s="540"/>
      <c r="ATI340" s="497"/>
      <c r="ATJ340" s="497"/>
      <c r="ATL340" s="309"/>
      <c r="ATM340" s="309"/>
      <c r="ATO340" s="497"/>
      <c r="ATP340" s="540"/>
      <c r="ATQ340" s="497"/>
      <c r="ATR340" s="497"/>
      <c r="ATT340" s="309"/>
      <c r="ATU340" s="309"/>
      <c r="ATW340" s="497"/>
      <c r="ATX340" s="540"/>
      <c r="ATY340" s="497"/>
      <c r="ATZ340" s="497"/>
      <c r="AUB340" s="309"/>
      <c r="AUC340" s="309"/>
      <c r="AUE340" s="497"/>
      <c r="AUF340" s="540"/>
      <c r="AUG340" s="497"/>
      <c r="AUH340" s="497"/>
      <c r="AUJ340" s="309"/>
      <c r="AUK340" s="309"/>
      <c r="AUM340" s="497"/>
      <c r="AUN340" s="540"/>
      <c r="AUO340" s="497"/>
      <c r="AUP340" s="497"/>
      <c r="AUR340" s="309"/>
      <c r="AUS340" s="309"/>
      <c r="AUU340" s="497"/>
      <c r="AUV340" s="540"/>
      <c r="AUW340" s="497"/>
      <c r="AUX340" s="497"/>
      <c r="AUZ340" s="309"/>
      <c r="AVA340" s="309"/>
      <c r="AVC340" s="497"/>
      <c r="AVD340" s="540"/>
      <c r="AVE340" s="497"/>
      <c r="AVF340" s="497"/>
      <c r="AVH340" s="309"/>
      <c r="AVI340" s="309"/>
      <c r="AVK340" s="497"/>
      <c r="AVL340" s="540"/>
      <c r="AVM340" s="497"/>
      <c r="AVN340" s="497"/>
      <c r="AVP340" s="309"/>
      <c r="AVQ340" s="309"/>
      <c r="AVS340" s="497"/>
      <c r="AVT340" s="540"/>
      <c r="AVU340" s="497"/>
      <c r="AVV340" s="497"/>
      <c r="AVX340" s="309"/>
      <c r="AVY340" s="309"/>
      <c r="AWA340" s="497"/>
      <c r="AWB340" s="540"/>
      <c r="AWC340" s="497"/>
      <c r="AWD340" s="497"/>
      <c r="AWF340" s="309"/>
      <c r="AWG340" s="309"/>
      <c r="AWI340" s="497"/>
      <c r="AWJ340" s="540"/>
      <c r="AWK340" s="497"/>
      <c r="AWL340" s="497"/>
      <c r="AWN340" s="309"/>
      <c r="AWO340" s="309"/>
      <c r="AWQ340" s="497"/>
      <c r="AWR340" s="540"/>
      <c r="AWS340" s="497"/>
      <c r="AWT340" s="497"/>
      <c r="AWV340" s="309"/>
      <c r="AWW340" s="309"/>
      <c r="AWY340" s="497"/>
      <c r="AWZ340" s="540"/>
      <c r="AXA340" s="497"/>
      <c r="AXB340" s="497"/>
      <c r="AXD340" s="309"/>
      <c r="AXE340" s="309"/>
      <c r="AXG340" s="497"/>
      <c r="AXH340" s="540"/>
      <c r="AXI340" s="497"/>
      <c r="AXJ340" s="497"/>
      <c r="AXL340" s="309"/>
      <c r="AXM340" s="309"/>
      <c r="AXO340" s="497"/>
      <c r="AXP340" s="540"/>
      <c r="AXQ340" s="497"/>
      <c r="AXR340" s="497"/>
      <c r="AXT340" s="309"/>
      <c r="AXU340" s="309"/>
      <c r="AXW340" s="497"/>
      <c r="AXX340" s="540"/>
      <c r="AXY340" s="497"/>
      <c r="AXZ340" s="497"/>
      <c r="AYB340" s="309"/>
      <c r="AYC340" s="309"/>
      <c r="AYE340" s="497"/>
      <c r="AYF340" s="540"/>
      <c r="AYG340" s="497"/>
      <c r="AYH340" s="497"/>
      <c r="AYJ340" s="309"/>
      <c r="AYK340" s="309"/>
      <c r="AYM340" s="497"/>
      <c r="AYN340" s="540"/>
      <c r="AYO340" s="497"/>
      <c r="AYP340" s="497"/>
      <c r="AYR340" s="309"/>
      <c r="AYS340" s="309"/>
      <c r="AYU340" s="497"/>
      <c r="AYV340" s="540"/>
      <c r="AYW340" s="497"/>
      <c r="AYX340" s="497"/>
      <c r="AYZ340" s="309"/>
      <c r="AZA340" s="309"/>
      <c r="AZC340" s="497"/>
      <c r="AZD340" s="540"/>
      <c r="AZE340" s="497"/>
      <c r="AZF340" s="497"/>
      <c r="AZH340" s="309"/>
      <c r="AZI340" s="309"/>
      <c r="AZK340" s="497"/>
      <c r="AZL340" s="540"/>
      <c r="AZM340" s="497"/>
      <c r="AZN340" s="497"/>
      <c r="AZP340" s="309"/>
      <c r="AZQ340" s="309"/>
      <c r="AZS340" s="497"/>
      <c r="AZT340" s="540"/>
      <c r="AZU340" s="497"/>
      <c r="AZV340" s="497"/>
      <c r="AZX340" s="309"/>
      <c r="AZY340" s="309"/>
      <c r="BAA340" s="497"/>
      <c r="BAB340" s="540"/>
      <c r="BAC340" s="497"/>
      <c r="BAD340" s="497"/>
      <c r="BAF340" s="309"/>
      <c r="BAG340" s="309"/>
      <c r="BAI340" s="497"/>
      <c r="BAJ340" s="540"/>
      <c r="BAK340" s="497"/>
      <c r="BAL340" s="497"/>
      <c r="BAN340" s="309"/>
      <c r="BAO340" s="309"/>
      <c r="BAQ340" s="497"/>
      <c r="BAR340" s="540"/>
      <c r="BAS340" s="497"/>
      <c r="BAT340" s="497"/>
      <c r="BAV340" s="309"/>
      <c r="BAW340" s="309"/>
      <c r="BAY340" s="497"/>
      <c r="BAZ340" s="540"/>
      <c r="BBA340" s="497"/>
      <c r="BBB340" s="497"/>
      <c r="BBD340" s="309"/>
      <c r="BBE340" s="309"/>
      <c r="BBG340" s="497"/>
      <c r="BBH340" s="540"/>
      <c r="BBI340" s="497"/>
      <c r="BBJ340" s="497"/>
      <c r="BBL340" s="309"/>
      <c r="BBM340" s="309"/>
      <c r="BBO340" s="497"/>
      <c r="BBP340" s="540"/>
      <c r="BBQ340" s="497"/>
      <c r="BBR340" s="497"/>
      <c r="BBT340" s="309"/>
      <c r="BBU340" s="309"/>
      <c r="BBW340" s="497"/>
      <c r="BBX340" s="540"/>
      <c r="BBY340" s="497"/>
      <c r="BBZ340" s="497"/>
      <c r="BCB340" s="309"/>
      <c r="BCC340" s="309"/>
      <c r="BCE340" s="497"/>
      <c r="BCF340" s="540"/>
      <c r="BCG340" s="497"/>
      <c r="BCH340" s="497"/>
      <c r="BCJ340" s="309"/>
      <c r="BCK340" s="309"/>
      <c r="BCM340" s="497"/>
      <c r="BCN340" s="540"/>
      <c r="BCO340" s="497"/>
      <c r="BCP340" s="497"/>
      <c r="BCR340" s="309"/>
      <c r="BCS340" s="309"/>
      <c r="BCU340" s="497"/>
      <c r="BCV340" s="540"/>
      <c r="BCW340" s="497"/>
      <c r="BCX340" s="497"/>
      <c r="BCZ340" s="309"/>
      <c r="BDA340" s="309"/>
      <c r="BDC340" s="497"/>
      <c r="BDD340" s="540"/>
      <c r="BDE340" s="497"/>
      <c r="BDF340" s="497"/>
      <c r="BDH340" s="309"/>
      <c r="BDI340" s="309"/>
      <c r="BDK340" s="497"/>
      <c r="BDL340" s="540"/>
      <c r="BDM340" s="497"/>
      <c r="BDN340" s="497"/>
      <c r="BDP340" s="309"/>
      <c r="BDQ340" s="309"/>
      <c r="BDS340" s="497"/>
      <c r="BDT340" s="540"/>
      <c r="BDU340" s="497"/>
      <c r="BDV340" s="497"/>
      <c r="BDX340" s="309"/>
      <c r="BDY340" s="309"/>
      <c r="BEA340" s="497"/>
      <c r="BEB340" s="540"/>
      <c r="BEC340" s="497"/>
      <c r="BED340" s="497"/>
      <c r="BEF340" s="309"/>
      <c r="BEG340" s="309"/>
      <c r="BEI340" s="497"/>
      <c r="BEJ340" s="540"/>
      <c r="BEK340" s="497"/>
      <c r="BEL340" s="497"/>
      <c r="BEN340" s="309"/>
      <c r="BEO340" s="309"/>
      <c r="BEQ340" s="497"/>
      <c r="BER340" s="540"/>
      <c r="BES340" s="497"/>
      <c r="BET340" s="497"/>
      <c r="BEV340" s="309"/>
      <c r="BEW340" s="309"/>
      <c r="BEY340" s="497"/>
      <c r="BEZ340" s="540"/>
      <c r="BFA340" s="497"/>
      <c r="BFB340" s="497"/>
      <c r="BFD340" s="309"/>
      <c r="BFE340" s="309"/>
      <c r="BFG340" s="497"/>
      <c r="BFH340" s="540"/>
      <c r="BFI340" s="497"/>
      <c r="BFJ340" s="497"/>
      <c r="BFL340" s="309"/>
      <c r="BFM340" s="309"/>
      <c r="BFO340" s="497"/>
      <c r="BFP340" s="540"/>
      <c r="BFQ340" s="497"/>
      <c r="BFR340" s="497"/>
      <c r="BFT340" s="309"/>
      <c r="BFU340" s="309"/>
      <c r="BFW340" s="497"/>
      <c r="BFX340" s="540"/>
      <c r="BFY340" s="497"/>
      <c r="BFZ340" s="497"/>
      <c r="BGB340" s="309"/>
      <c r="BGC340" s="309"/>
      <c r="BGE340" s="497"/>
      <c r="BGF340" s="540"/>
      <c r="BGG340" s="497"/>
      <c r="BGH340" s="497"/>
      <c r="BGJ340" s="309"/>
      <c r="BGK340" s="309"/>
      <c r="BGM340" s="497"/>
      <c r="BGN340" s="540"/>
      <c r="BGO340" s="497"/>
      <c r="BGP340" s="497"/>
      <c r="BGR340" s="309"/>
      <c r="BGS340" s="309"/>
      <c r="BGU340" s="497"/>
      <c r="BGV340" s="540"/>
      <c r="BGW340" s="497"/>
      <c r="BGX340" s="497"/>
      <c r="BGZ340" s="309"/>
      <c r="BHA340" s="309"/>
      <c r="BHC340" s="497"/>
      <c r="BHD340" s="540"/>
      <c r="BHE340" s="497"/>
      <c r="BHF340" s="497"/>
      <c r="BHH340" s="309"/>
      <c r="BHI340" s="309"/>
      <c r="BHK340" s="497"/>
      <c r="BHL340" s="540"/>
      <c r="BHM340" s="497"/>
      <c r="BHN340" s="497"/>
      <c r="BHP340" s="309"/>
      <c r="BHQ340" s="309"/>
      <c r="BHS340" s="497"/>
      <c r="BHT340" s="540"/>
      <c r="BHU340" s="497"/>
      <c r="BHV340" s="497"/>
      <c r="BHX340" s="309"/>
      <c r="BHY340" s="309"/>
      <c r="BIA340" s="497"/>
      <c r="BIB340" s="540"/>
      <c r="BIC340" s="497"/>
      <c r="BID340" s="497"/>
      <c r="BIF340" s="309"/>
      <c r="BIG340" s="309"/>
      <c r="BII340" s="497"/>
      <c r="BIJ340" s="540"/>
      <c r="BIK340" s="497"/>
      <c r="BIL340" s="497"/>
      <c r="BIN340" s="309"/>
      <c r="BIO340" s="309"/>
      <c r="BIQ340" s="497"/>
      <c r="BIR340" s="540"/>
      <c r="BIS340" s="497"/>
      <c r="BIT340" s="497"/>
      <c r="BIV340" s="309"/>
      <c r="BIW340" s="309"/>
      <c r="BIY340" s="497"/>
      <c r="BIZ340" s="540"/>
      <c r="BJA340" s="497"/>
      <c r="BJB340" s="497"/>
      <c r="BJD340" s="309"/>
      <c r="BJE340" s="309"/>
      <c r="BJG340" s="497"/>
      <c r="BJH340" s="540"/>
      <c r="BJI340" s="497"/>
      <c r="BJJ340" s="497"/>
      <c r="BJL340" s="309"/>
      <c r="BJM340" s="309"/>
      <c r="BJO340" s="497"/>
      <c r="BJP340" s="540"/>
      <c r="BJQ340" s="497"/>
      <c r="BJR340" s="497"/>
      <c r="BJT340" s="309"/>
      <c r="BJU340" s="309"/>
      <c r="BJW340" s="497"/>
      <c r="BJX340" s="540"/>
      <c r="BJY340" s="497"/>
      <c r="BJZ340" s="497"/>
      <c r="BKB340" s="309"/>
      <c r="BKC340" s="309"/>
      <c r="BKE340" s="497"/>
      <c r="BKF340" s="540"/>
      <c r="BKG340" s="497"/>
      <c r="BKH340" s="497"/>
      <c r="BKJ340" s="309"/>
      <c r="BKK340" s="309"/>
      <c r="BKM340" s="497"/>
      <c r="BKN340" s="540"/>
      <c r="BKO340" s="497"/>
      <c r="BKP340" s="497"/>
      <c r="BKR340" s="309"/>
      <c r="BKS340" s="309"/>
      <c r="BKU340" s="497"/>
      <c r="BKV340" s="540"/>
      <c r="BKW340" s="497"/>
      <c r="BKX340" s="497"/>
      <c r="BKZ340" s="309"/>
      <c r="BLA340" s="309"/>
      <c r="BLC340" s="497"/>
      <c r="BLD340" s="540"/>
      <c r="BLE340" s="497"/>
      <c r="BLF340" s="497"/>
      <c r="BLH340" s="309"/>
      <c r="BLI340" s="309"/>
      <c r="BLK340" s="497"/>
      <c r="BLL340" s="540"/>
      <c r="BLM340" s="497"/>
      <c r="BLN340" s="497"/>
      <c r="BLP340" s="309"/>
      <c r="BLQ340" s="309"/>
      <c r="BLS340" s="497"/>
      <c r="BLT340" s="540"/>
      <c r="BLU340" s="497"/>
      <c r="BLV340" s="497"/>
      <c r="BLX340" s="309"/>
      <c r="BLY340" s="309"/>
      <c r="BMA340" s="497"/>
      <c r="BMB340" s="540"/>
      <c r="BMC340" s="497"/>
      <c r="BMD340" s="497"/>
      <c r="BMF340" s="309"/>
      <c r="BMG340" s="309"/>
      <c r="BMI340" s="497"/>
      <c r="BMJ340" s="540"/>
      <c r="BMK340" s="497"/>
      <c r="BML340" s="497"/>
      <c r="BMN340" s="309"/>
      <c r="BMO340" s="309"/>
      <c r="BMQ340" s="497"/>
      <c r="BMR340" s="540"/>
      <c r="BMS340" s="497"/>
      <c r="BMT340" s="497"/>
      <c r="BMV340" s="309"/>
      <c r="BMW340" s="309"/>
      <c r="BMY340" s="497"/>
      <c r="BMZ340" s="540"/>
      <c r="BNA340" s="497"/>
      <c r="BNB340" s="497"/>
      <c r="BND340" s="309"/>
      <c r="BNE340" s="309"/>
      <c r="BNG340" s="497"/>
      <c r="BNH340" s="540"/>
      <c r="BNI340" s="497"/>
      <c r="BNJ340" s="497"/>
      <c r="BNL340" s="309"/>
      <c r="BNM340" s="309"/>
      <c r="BNO340" s="497"/>
      <c r="BNP340" s="540"/>
      <c r="BNQ340" s="497"/>
      <c r="BNR340" s="497"/>
      <c r="BNT340" s="309"/>
      <c r="BNU340" s="309"/>
      <c r="BNW340" s="497"/>
      <c r="BNX340" s="540"/>
      <c r="BNY340" s="497"/>
      <c r="BNZ340" s="497"/>
      <c r="BOB340" s="309"/>
      <c r="BOC340" s="309"/>
      <c r="BOE340" s="497"/>
      <c r="BOF340" s="540"/>
      <c r="BOG340" s="497"/>
      <c r="BOH340" s="497"/>
      <c r="BOJ340" s="309"/>
      <c r="BOK340" s="309"/>
      <c r="BOM340" s="497"/>
      <c r="BON340" s="540"/>
      <c r="BOO340" s="497"/>
      <c r="BOP340" s="497"/>
      <c r="BOR340" s="309"/>
      <c r="BOS340" s="309"/>
      <c r="BOU340" s="497"/>
      <c r="BOV340" s="540"/>
      <c r="BOW340" s="497"/>
      <c r="BOX340" s="497"/>
      <c r="BOZ340" s="309"/>
      <c r="BPA340" s="309"/>
      <c r="BPC340" s="497"/>
      <c r="BPD340" s="540"/>
      <c r="BPE340" s="497"/>
      <c r="BPF340" s="497"/>
      <c r="BPH340" s="309"/>
      <c r="BPI340" s="309"/>
      <c r="BPK340" s="497"/>
      <c r="BPL340" s="540"/>
      <c r="BPM340" s="497"/>
      <c r="BPN340" s="497"/>
      <c r="BPP340" s="309"/>
      <c r="BPQ340" s="309"/>
      <c r="BPS340" s="497"/>
      <c r="BPT340" s="540"/>
      <c r="BPU340" s="497"/>
      <c r="BPV340" s="497"/>
      <c r="BPX340" s="309"/>
      <c r="BPY340" s="309"/>
      <c r="BQA340" s="497"/>
      <c r="BQB340" s="540"/>
      <c r="BQC340" s="497"/>
      <c r="BQD340" s="497"/>
      <c r="BQF340" s="309"/>
      <c r="BQG340" s="309"/>
      <c r="BQI340" s="497"/>
      <c r="BQJ340" s="540"/>
      <c r="BQK340" s="497"/>
      <c r="BQL340" s="497"/>
      <c r="BQN340" s="309"/>
      <c r="BQO340" s="309"/>
      <c r="BQQ340" s="497"/>
      <c r="BQR340" s="540"/>
      <c r="BQS340" s="497"/>
      <c r="BQT340" s="497"/>
      <c r="BQV340" s="309"/>
      <c r="BQW340" s="309"/>
      <c r="BQY340" s="497"/>
      <c r="BQZ340" s="540"/>
      <c r="BRA340" s="497"/>
      <c r="BRB340" s="497"/>
      <c r="BRD340" s="309"/>
      <c r="BRE340" s="309"/>
      <c r="BRG340" s="497"/>
      <c r="BRH340" s="540"/>
      <c r="BRI340" s="497"/>
      <c r="BRJ340" s="497"/>
      <c r="BRL340" s="309"/>
      <c r="BRM340" s="309"/>
      <c r="BRO340" s="497"/>
      <c r="BRP340" s="540"/>
      <c r="BRQ340" s="497"/>
      <c r="BRR340" s="497"/>
      <c r="BRT340" s="309"/>
      <c r="BRU340" s="309"/>
      <c r="BRW340" s="497"/>
      <c r="BRX340" s="540"/>
      <c r="BRY340" s="497"/>
      <c r="BRZ340" s="497"/>
      <c r="BSB340" s="309"/>
      <c r="BSC340" s="309"/>
      <c r="BSE340" s="497"/>
      <c r="BSF340" s="540"/>
      <c r="BSG340" s="497"/>
      <c r="BSH340" s="497"/>
      <c r="BSJ340" s="309"/>
      <c r="BSK340" s="309"/>
      <c r="BSM340" s="497"/>
      <c r="BSN340" s="540"/>
      <c r="BSO340" s="497"/>
      <c r="BSP340" s="497"/>
      <c r="BSR340" s="309"/>
      <c r="BSS340" s="309"/>
      <c r="BSU340" s="497"/>
      <c r="BSV340" s="540"/>
      <c r="BSW340" s="497"/>
      <c r="BSX340" s="497"/>
      <c r="BSZ340" s="309"/>
      <c r="BTA340" s="309"/>
      <c r="BTC340" s="497"/>
      <c r="BTD340" s="540"/>
      <c r="BTE340" s="497"/>
      <c r="BTF340" s="497"/>
      <c r="BTH340" s="309"/>
      <c r="BTI340" s="309"/>
      <c r="BTK340" s="497"/>
      <c r="BTL340" s="540"/>
      <c r="BTM340" s="497"/>
      <c r="BTN340" s="497"/>
      <c r="BTP340" s="309"/>
      <c r="BTQ340" s="309"/>
      <c r="BTS340" s="497"/>
      <c r="BTT340" s="540"/>
      <c r="BTU340" s="497"/>
      <c r="BTV340" s="497"/>
      <c r="BTX340" s="309"/>
      <c r="BTY340" s="309"/>
      <c r="BUA340" s="497"/>
      <c r="BUB340" s="540"/>
      <c r="BUC340" s="497"/>
      <c r="BUD340" s="497"/>
      <c r="BUF340" s="309"/>
      <c r="BUG340" s="309"/>
      <c r="BUI340" s="497"/>
      <c r="BUJ340" s="540"/>
      <c r="BUK340" s="497"/>
      <c r="BUL340" s="497"/>
      <c r="BUN340" s="309"/>
      <c r="BUO340" s="309"/>
      <c r="BUQ340" s="497"/>
      <c r="BUR340" s="540"/>
      <c r="BUS340" s="497"/>
      <c r="BUT340" s="497"/>
      <c r="BUV340" s="309"/>
      <c r="BUW340" s="309"/>
      <c r="BUY340" s="497"/>
      <c r="BUZ340" s="540"/>
      <c r="BVA340" s="497"/>
      <c r="BVB340" s="497"/>
      <c r="BVD340" s="309"/>
      <c r="BVE340" s="309"/>
      <c r="BVG340" s="497"/>
      <c r="BVH340" s="540"/>
      <c r="BVI340" s="497"/>
      <c r="BVJ340" s="497"/>
      <c r="BVL340" s="309"/>
      <c r="BVM340" s="309"/>
      <c r="BVO340" s="497"/>
      <c r="BVP340" s="540"/>
      <c r="BVQ340" s="497"/>
      <c r="BVR340" s="497"/>
      <c r="BVT340" s="309"/>
      <c r="BVU340" s="309"/>
      <c r="BVW340" s="497"/>
      <c r="BVX340" s="540"/>
      <c r="BVY340" s="497"/>
      <c r="BVZ340" s="497"/>
      <c r="BWB340" s="309"/>
      <c r="BWC340" s="309"/>
      <c r="BWE340" s="497"/>
      <c r="BWF340" s="540"/>
      <c r="BWG340" s="497"/>
      <c r="BWH340" s="497"/>
      <c r="BWJ340" s="309"/>
      <c r="BWK340" s="309"/>
      <c r="BWM340" s="497"/>
      <c r="BWN340" s="540"/>
      <c r="BWO340" s="497"/>
      <c r="BWP340" s="497"/>
      <c r="BWR340" s="309"/>
      <c r="BWS340" s="309"/>
      <c r="BWU340" s="497"/>
      <c r="BWV340" s="540"/>
      <c r="BWW340" s="497"/>
      <c r="BWX340" s="497"/>
      <c r="BWZ340" s="309"/>
      <c r="BXA340" s="309"/>
      <c r="BXC340" s="497"/>
      <c r="BXD340" s="540"/>
      <c r="BXE340" s="497"/>
      <c r="BXF340" s="497"/>
      <c r="BXH340" s="309"/>
      <c r="BXI340" s="309"/>
      <c r="BXK340" s="497"/>
      <c r="BXL340" s="540"/>
      <c r="BXM340" s="497"/>
      <c r="BXN340" s="497"/>
      <c r="BXP340" s="309"/>
      <c r="BXQ340" s="309"/>
      <c r="BXS340" s="497"/>
      <c r="BXT340" s="540"/>
      <c r="BXU340" s="497"/>
      <c r="BXV340" s="497"/>
      <c r="BXX340" s="309"/>
      <c r="BXY340" s="309"/>
      <c r="BYA340" s="497"/>
      <c r="BYB340" s="540"/>
      <c r="BYC340" s="497"/>
      <c r="BYD340" s="497"/>
      <c r="BYF340" s="309"/>
      <c r="BYG340" s="309"/>
      <c r="BYI340" s="497"/>
      <c r="BYJ340" s="540"/>
      <c r="BYK340" s="497"/>
      <c r="BYL340" s="497"/>
      <c r="BYN340" s="309"/>
      <c r="BYO340" s="309"/>
      <c r="BYQ340" s="497"/>
      <c r="BYR340" s="540"/>
      <c r="BYS340" s="497"/>
      <c r="BYT340" s="497"/>
      <c r="BYV340" s="309"/>
      <c r="BYW340" s="309"/>
      <c r="BYY340" s="497"/>
      <c r="BYZ340" s="540"/>
      <c r="BZA340" s="497"/>
      <c r="BZB340" s="497"/>
      <c r="BZD340" s="309"/>
      <c r="BZE340" s="309"/>
      <c r="BZG340" s="497"/>
      <c r="BZH340" s="540"/>
      <c r="BZI340" s="497"/>
      <c r="BZJ340" s="497"/>
      <c r="BZL340" s="309"/>
      <c r="BZM340" s="309"/>
      <c r="BZO340" s="497"/>
      <c r="BZP340" s="540"/>
      <c r="BZQ340" s="497"/>
      <c r="BZR340" s="497"/>
      <c r="BZT340" s="309"/>
      <c r="BZU340" s="309"/>
      <c r="BZW340" s="497"/>
      <c r="BZX340" s="540"/>
      <c r="BZY340" s="497"/>
      <c r="BZZ340" s="497"/>
      <c r="CAB340" s="309"/>
      <c r="CAC340" s="309"/>
      <c r="CAE340" s="497"/>
      <c r="CAF340" s="540"/>
      <c r="CAG340" s="497"/>
      <c r="CAH340" s="497"/>
      <c r="CAJ340" s="309"/>
      <c r="CAK340" s="309"/>
      <c r="CAM340" s="497"/>
      <c r="CAN340" s="540"/>
      <c r="CAO340" s="497"/>
      <c r="CAP340" s="497"/>
      <c r="CAR340" s="309"/>
      <c r="CAS340" s="309"/>
      <c r="CAU340" s="497"/>
      <c r="CAV340" s="540"/>
      <c r="CAW340" s="497"/>
      <c r="CAX340" s="497"/>
      <c r="CAZ340" s="309"/>
      <c r="CBA340" s="309"/>
      <c r="CBC340" s="497"/>
      <c r="CBD340" s="540"/>
      <c r="CBE340" s="497"/>
      <c r="CBF340" s="497"/>
      <c r="CBH340" s="309"/>
      <c r="CBI340" s="309"/>
      <c r="CBK340" s="497"/>
      <c r="CBL340" s="540"/>
      <c r="CBM340" s="497"/>
      <c r="CBN340" s="497"/>
      <c r="CBP340" s="309"/>
      <c r="CBQ340" s="309"/>
      <c r="CBS340" s="497"/>
      <c r="CBT340" s="540"/>
      <c r="CBU340" s="497"/>
      <c r="CBV340" s="497"/>
      <c r="CBX340" s="309"/>
      <c r="CBY340" s="309"/>
      <c r="CCA340" s="497"/>
      <c r="CCB340" s="540"/>
      <c r="CCC340" s="497"/>
      <c r="CCD340" s="497"/>
      <c r="CCF340" s="309"/>
      <c r="CCG340" s="309"/>
      <c r="CCI340" s="497"/>
      <c r="CCJ340" s="540"/>
      <c r="CCK340" s="497"/>
      <c r="CCL340" s="497"/>
      <c r="CCN340" s="309"/>
      <c r="CCO340" s="309"/>
      <c r="CCQ340" s="497"/>
      <c r="CCR340" s="540"/>
      <c r="CCS340" s="497"/>
      <c r="CCT340" s="497"/>
      <c r="CCV340" s="309"/>
      <c r="CCW340" s="309"/>
      <c r="CCY340" s="497"/>
      <c r="CCZ340" s="540"/>
      <c r="CDA340" s="497"/>
      <c r="CDB340" s="497"/>
      <c r="CDD340" s="309"/>
      <c r="CDE340" s="309"/>
      <c r="CDG340" s="497"/>
      <c r="CDH340" s="540"/>
      <c r="CDI340" s="497"/>
      <c r="CDJ340" s="497"/>
      <c r="CDL340" s="309"/>
      <c r="CDM340" s="309"/>
      <c r="CDO340" s="497"/>
      <c r="CDP340" s="540"/>
      <c r="CDQ340" s="497"/>
      <c r="CDR340" s="497"/>
      <c r="CDT340" s="309"/>
      <c r="CDU340" s="309"/>
      <c r="CDW340" s="497"/>
      <c r="CDX340" s="540"/>
      <c r="CDY340" s="497"/>
      <c r="CDZ340" s="497"/>
      <c r="CEB340" s="309"/>
      <c r="CEC340" s="309"/>
      <c r="CEE340" s="497"/>
      <c r="CEF340" s="540"/>
      <c r="CEG340" s="497"/>
      <c r="CEH340" s="497"/>
      <c r="CEJ340" s="309"/>
      <c r="CEK340" s="309"/>
      <c r="CEM340" s="497"/>
      <c r="CEN340" s="540"/>
      <c r="CEO340" s="497"/>
      <c r="CEP340" s="497"/>
      <c r="CER340" s="309"/>
      <c r="CES340" s="309"/>
      <c r="CEU340" s="497"/>
      <c r="CEV340" s="540"/>
      <c r="CEW340" s="497"/>
      <c r="CEX340" s="497"/>
      <c r="CEZ340" s="309"/>
      <c r="CFA340" s="309"/>
      <c r="CFC340" s="497"/>
      <c r="CFD340" s="540"/>
      <c r="CFE340" s="497"/>
      <c r="CFF340" s="497"/>
      <c r="CFH340" s="309"/>
      <c r="CFI340" s="309"/>
      <c r="CFK340" s="497"/>
      <c r="CFL340" s="540"/>
      <c r="CFM340" s="497"/>
      <c r="CFN340" s="497"/>
      <c r="CFP340" s="309"/>
      <c r="CFQ340" s="309"/>
      <c r="CFS340" s="497"/>
      <c r="CFT340" s="540"/>
      <c r="CFU340" s="497"/>
      <c r="CFV340" s="497"/>
      <c r="CFX340" s="309"/>
      <c r="CFY340" s="309"/>
      <c r="CGA340" s="497"/>
      <c r="CGB340" s="540"/>
      <c r="CGC340" s="497"/>
      <c r="CGD340" s="497"/>
      <c r="CGF340" s="309"/>
      <c r="CGG340" s="309"/>
      <c r="CGI340" s="497"/>
      <c r="CGJ340" s="540"/>
      <c r="CGK340" s="497"/>
      <c r="CGL340" s="497"/>
      <c r="CGN340" s="309"/>
      <c r="CGO340" s="309"/>
      <c r="CGQ340" s="497"/>
      <c r="CGR340" s="540"/>
      <c r="CGS340" s="497"/>
      <c r="CGT340" s="497"/>
      <c r="CGV340" s="309"/>
      <c r="CGW340" s="309"/>
      <c r="CGY340" s="497"/>
      <c r="CGZ340" s="540"/>
      <c r="CHA340" s="497"/>
      <c r="CHB340" s="497"/>
      <c r="CHD340" s="309"/>
      <c r="CHE340" s="309"/>
      <c r="CHG340" s="497"/>
      <c r="CHH340" s="540"/>
      <c r="CHI340" s="497"/>
      <c r="CHJ340" s="497"/>
      <c r="CHL340" s="309"/>
      <c r="CHM340" s="309"/>
      <c r="CHO340" s="497"/>
      <c r="CHP340" s="540"/>
      <c r="CHQ340" s="497"/>
      <c r="CHR340" s="497"/>
      <c r="CHT340" s="309"/>
      <c r="CHU340" s="309"/>
      <c r="CHW340" s="497"/>
      <c r="CHX340" s="540"/>
      <c r="CHY340" s="497"/>
      <c r="CHZ340" s="497"/>
      <c r="CIB340" s="309"/>
      <c r="CIC340" s="309"/>
      <c r="CIE340" s="497"/>
      <c r="CIF340" s="540"/>
      <c r="CIG340" s="497"/>
      <c r="CIH340" s="497"/>
      <c r="CIJ340" s="309"/>
      <c r="CIK340" s="309"/>
      <c r="CIM340" s="497"/>
      <c r="CIN340" s="540"/>
      <c r="CIO340" s="497"/>
      <c r="CIP340" s="497"/>
      <c r="CIR340" s="309"/>
      <c r="CIS340" s="309"/>
      <c r="CIU340" s="497"/>
      <c r="CIV340" s="540"/>
      <c r="CIW340" s="497"/>
      <c r="CIX340" s="497"/>
      <c r="CIZ340" s="309"/>
      <c r="CJA340" s="309"/>
      <c r="CJC340" s="497"/>
      <c r="CJD340" s="540"/>
      <c r="CJE340" s="497"/>
      <c r="CJF340" s="497"/>
      <c r="CJH340" s="309"/>
      <c r="CJI340" s="309"/>
      <c r="CJK340" s="497"/>
      <c r="CJL340" s="540"/>
      <c r="CJM340" s="497"/>
      <c r="CJN340" s="497"/>
      <c r="CJP340" s="309"/>
      <c r="CJQ340" s="309"/>
      <c r="CJS340" s="497"/>
      <c r="CJT340" s="540"/>
      <c r="CJU340" s="497"/>
      <c r="CJV340" s="497"/>
      <c r="CJX340" s="309"/>
      <c r="CJY340" s="309"/>
      <c r="CKA340" s="497"/>
      <c r="CKB340" s="540"/>
      <c r="CKC340" s="497"/>
      <c r="CKD340" s="497"/>
      <c r="CKF340" s="309"/>
      <c r="CKG340" s="309"/>
      <c r="CKI340" s="497"/>
      <c r="CKJ340" s="540"/>
      <c r="CKK340" s="497"/>
      <c r="CKL340" s="497"/>
      <c r="CKN340" s="309"/>
      <c r="CKO340" s="309"/>
      <c r="CKQ340" s="497"/>
      <c r="CKR340" s="540"/>
      <c r="CKS340" s="497"/>
      <c r="CKT340" s="497"/>
      <c r="CKV340" s="309"/>
      <c r="CKW340" s="309"/>
      <c r="CKY340" s="497"/>
      <c r="CKZ340" s="540"/>
      <c r="CLA340" s="497"/>
      <c r="CLB340" s="497"/>
      <c r="CLD340" s="309"/>
      <c r="CLE340" s="309"/>
      <c r="CLG340" s="497"/>
      <c r="CLH340" s="540"/>
      <c r="CLI340" s="497"/>
      <c r="CLJ340" s="497"/>
      <c r="CLL340" s="309"/>
      <c r="CLM340" s="309"/>
      <c r="CLO340" s="497"/>
      <c r="CLP340" s="540"/>
      <c r="CLQ340" s="497"/>
      <c r="CLR340" s="497"/>
      <c r="CLT340" s="309"/>
      <c r="CLU340" s="309"/>
      <c r="CLW340" s="497"/>
      <c r="CLX340" s="540"/>
      <c r="CLY340" s="497"/>
      <c r="CLZ340" s="497"/>
      <c r="CMB340" s="309"/>
      <c r="CMC340" s="309"/>
      <c r="CME340" s="497"/>
      <c r="CMF340" s="540"/>
      <c r="CMG340" s="497"/>
      <c r="CMH340" s="497"/>
      <c r="CMJ340" s="309"/>
      <c r="CMK340" s="309"/>
      <c r="CMM340" s="497"/>
      <c r="CMN340" s="540"/>
      <c r="CMO340" s="497"/>
      <c r="CMP340" s="497"/>
      <c r="CMR340" s="309"/>
      <c r="CMS340" s="309"/>
      <c r="CMU340" s="497"/>
      <c r="CMV340" s="540"/>
      <c r="CMW340" s="497"/>
      <c r="CMX340" s="497"/>
      <c r="CMZ340" s="309"/>
      <c r="CNA340" s="309"/>
      <c r="CNC340" s="497"/>
      <c r="CND340" s="540"/>
      <c r="CNE340" s="497"/>
      <c r="CNF340" s="497"/>
      <c r="CNH340" s="309"/>
      <c r="CNI340" s="309"/>
      <c r="CNK340" s="497"/>
      <c r="CNL340" s="540"/>
      <c r="CNM340" s="497"/>
      <c r="CNN340" s="497"/>
      <c r="CNP340" s="309"/>
      <c r="CNQ340" s="309"/>
      <c r="CNS340" s="497"/>
      <c r="CNT340" s="540"/>
      <c r="CNU340" s="497"/>
      <c r="CNV340" s="497"/>
      <c r="CNX340" s="309"/>
      <c r="CNY340" s="309"/>
      <c r="COA340" s="497"/>
      <c r="COB340" s="540"/>
      <c r="COC340" s="497"/>
      <c r="COD340" s="497"/>
      <c r="COF340" s="309"/>
      <c r="COG340" s="309"/>
      <c r="COI340" s="497"/>
      <c r="COJ340" s="540"/>
      <c r="COK340" s="497"/>
      <c r="COL340" s="497"/>
      <c r="CON340" s="309"/>
      <c r="COO340" s="309"/>
      <c r="COQ340" s="497"/>
      <c r="COR340" s="540"/>
      <c r="COS340" s="497"/>
      <c r="COT340" s="497"/>
      <c r="COV340" s="309"/>
      <c r="COW340" s="309"/>
      <c r="COY340" s="497"/>
      <c r="COZ340" s="540"/>
      <c r="CPA340" s="497"/>
      <c r="CPB340" s="497"/>
      <c r="CPD340" s="309"/>
      <c r="CPE340" s="309"/>
      <c r="CPG340" s="497"/>
      <c r="CPH340" s="540"/>
      <c r="CPI340" s="497"/>
      <c r="CPJ340" s="497"/>
      <c r="CPL340" s="309"/>
      <c r="CPM340" s="309"/>
      <c r="CPO340" s="497"/>
      <c r="CPP340" s="540"/>
      <c r="CPQ340" s="497"/>
      <c r="CPR340" s="497"/>
      <c r="CPT340" s="309"/>
      <c r="CPU340" s="309"/>
      <c r="CPW340" s="497"/>
      <c r="CPX340" s="540"/>
      <c r="CPY340" s="497"/>
      <c r="CPZ340" s="497"/>
      <c r="CQB340" s="309"/>
      <c r="CQC340" s="309"/>
      <c r="CQE340" s="497"/>
      <c r="CQF340" s="540"/>
      <c r="CQG340" s="497"/>
      <c r="CQH340" s="497"/>
      <c r="CQJ340" s="309"/>
      <c r="CQK340" s="309"/>
      <c r="CQM340" s="497"/>
      <c r="CQN340" s="540"/>
      <c r="CQO340" s="497"/>
      <c r="CQP340" s="497"/>
      <c r="CQR340" s="309"/>
      <c r="CQS340" s="309"/>
      <c r="CQU340" s="497"/>
      <c r="CQV340" s="540"/>
      <c r="CQW340" s="497"/>
      <c r="CQX340" s="497"/>
      <c r="CQZ340" s="309"/>
      <c r="CRA340" s="309"/>
      <c r="CRC340" s="497"/>
      <c r="CRD340" s="540"/>
      <c r="CRE340" s="497"/>
      <c r="CRF340" s="497"/>
      <c r="CRH340" s="309"/>
      <c r="CRI340" s="309"/>
      <c r="CRK340" s="497"/>
      <c r="CRL340" s="540"/>
      <c r="CRM340" s="497"/>
      <c r="CRN340" s="497"/>
      <c r="CRP340" s="309"/>
      <c r="CRQ340" s="309"/>
      <c r="CRS340" s="497"/>
      <c r="CRT340" s="540"/>
      <c r="CRU340" s="497"/>
      <c r="CRV340" s="497"/>
      <c r="CRX340" s="309"/>
      <c r="CRY340" s="309"/>
      <c r="CSA340" s="497"/>
      <c r="CSB340" s="540"/>
      <c r="CSC340" s="497"/>
      <c r="CSD340" s="497"/>
      <c r="CSF340" s="309"/>
      <c r="CSG340" s="309"/>
      <c r="CSI340" s="497"/>
      <c r="CSJ340" s="540"/>
      <c r="CSK340" s="497"/>
      <c r="CSL340" s="497"/>
      <c r="CSN340" s="309"/>
      <c r="CSO340" s="309"/>
      <c r="CSQ340" s="497"/>
      <c r="CSR340" s="540"/>
      <c r="CSS340" s="497"/>
      <c r="CST340" s="497"/>
      <c r="CSV340" s="309"/>
      <c r="CSW340" s="309"/>
      <c r="CSY340" s="497"/>
      <c r="CSZ340" s="540"/>
      <c r="CTA340" s="497"/>
      <c r="CTB340" s="497"/>
      <c r="CTD340" s="309"/>
      <c r="CTE340" s="309"/>
      <c r="CTG340" s="497"/>
      <c r="CTH340" s="540"/>
      <c r="CTI340" s="497"/>
      <c r="CTJ340" s="497"/>
      <c r="CTL340" s="309"/>
      <c r="CTM340" s="309"/>
      <c r="CTO340" s="497"/>
      <c r="CTP340" s="540"/>
      <c r="CTQ340" s="497"/>
      <c r="CTR340" s="497"/>
      <c r="CTT340" s="309"/>
      <c r="CTU340" s="309"/>
      <c r="CTW340" s="497"/>
      <c r="CTX340" s="540"/>
      <c r="CTY340" s="497"/>
      <c r="CTZ340" s="497"/>
      <c r="CUB340" s="309"/>
      <c r="CUC340" s="309"/>
      <c r="CUE340" s="497"/>
      <c r="CUF340" s="540"/>
      <c r="CUG340" s="497"/>
      <c r="CUH340" s="497"/>
      <c r="CUJ340" s="309"/>
      <c r="CUK340" s="309"/>
      <c r="CUM340" s="497"/>
      <c r="CUN340" s="540"/>
      <c r="CUO340" s="497"/>
      <c r="CUP340" s="497"/>
      <c r="CUR340" s="309"/>
      <c r="CUS340" s="309"/>
      <c r="CUU340" s="497"/>
      <c r="CUV340" s="540"/>
      <c r="CUW340" s="497"/>
      <c r="CUX340" s="497"/>
      <c r="CUZ340" s="309"/>
      <c r="CVA340" s="309"/>
      <c r="CVC340" s="497"/>
      <c r="CVD340" s="540"/>
      <c r="CVE340" s="497"/>
      <c r="CVF340" s="497"/>
      <c r="CVH340" s="309"/>
      <c r="CVI340" s="309"/>
      <c r="CVK340" s="497"/>
      <c r="CVL340" s="540"/>
      <c r="CVM340" s="497"/>
      <c r="CVN340" s="497"/>
      <c r="CVP340" s="309"/>
      <c r="CVQ340" s="309"/>
      <c r="CVS340" s="497"/>
      <c r="CVT340" s="540"/>
      <c r="CVU340" s="497"/>
      <c r="CVV340" s="497"/>
      <c r="CVX340" s="309"/>
      <c r="CVY340" s="309"/>
      <c r="CWA340" s="497"/>
      <c r="CWB340" s="540"/>
      <c r="CWC340" s="497"/>
      <c r="CWD340" s="497"/>
      <c r="CWF340" s="309"/>
      <c r="CWG340" s="309"/>
      <c r="CWI340" s="497"/>
      <c r="CWJ340" s="540"/>
      <c r="CWK340" s="497"/>
      <c r="CWL340" s="497"/>
      <c r="CWN340" s="309"/>
      <c r="CWO340" s="309"/>
      <c r="CWQ340" s="497"/>
      <c r="CWR340" s="540"/>
      <c r="CWS340" s="497"/>
      <c r="CWT340" s="497"/>
      <c r="CWV340" s="309"/>
      <c r="CWW340" s="309"/>
      <c r="CWY340" s="497"/>
      <c r="CWZ340" s="540"/>
      <c r="CXA340" s="497"/>
      <c r="CXB340" s="497"/>
      <c r="CXD340" s="309"/>
      <c r="CXE340" s="309"/>
      <c r="CXG340" s="497"/>
      <c r="CXH340" s="540"/>
      <c r="CXI340" s="497"/>
      <c r="CXJ340" s="497"/>
      <c r="CXL340" s="309"/>
      <c r="CXM340" s="309"/>
      <c r="CXO340" s="497"/>
      <c r="CXP340" s="540"/>
      <c r="CXQ340" s="497"/>
      <c r="CXR340" s="497"/>
      <c r="CXT340" s="309"/>
      <c r="CXU340" s="309"/>
      <c r="CXW340" s="497"/>
      <c r="CXX340" s="540"/>
      <c r="CXY340" s="497"/>
      <c r="CXZ340" s="497"/>
      <c r="CYB340" s="309"/>
      <c r="CYC340" s="309"/>
      <c r="CYE340" s="497"/>
      <c r="CYF340" s="540"/>
      <c r="CYG340" s="497"/>
      <c r="CYH340" s="497"/>
      <c r="CYJ340" s="309"/>
      <c r="CYK340" s="309"/>
      <c r="CYM340" s="497"/>
      <c r="CYN340" s="540"/>
      <c r="CYO340" s="497"/>
      <c r="CYP340" s="497"/>
      <c r="CYR340" s="309"/>
      <c r="CYS340" s="309"/>
      <c r="CYU340" s="497"/>
      <c r="CYV340" s="540"/>
      <c r="CYW340" s="497"/>
      <c r="CYX340" s="497"/>
      <c r="CYZ340" s="309"/>
      <c r="CZA340" s="309"/>
      <c r="CZC340" s="497"/>
      <c r="CZD340" s="540"/>
      <c r="CZE340" s="497"/>
      <c r="CZF340" s="497"/>
      <c r="CZH340" s="309"/>
      <c r="CZI340" s="309"/>
      <c r="CZK340" s="497"/>
      <c r="CZL340" s="540"/>
      <c r="CZM340" s="497"/>
      <c r="CZN340" s="497"/>
      <c r="CZP340" s="309"/>
      <c r="CZQ340" s="309"/>
      <c r="CZS340" s="497"/>
      <c r="CZT340" s="540"/>
      <c r="CZU340" s="497"/>
      <c r="CZV340" s="497"/>
      <c r="CZX340" s="309"/>
      <c r="CZY340" s="309"/>
      <c r="DAA340" s="497"/>
      <c r="DAB340" s="540"/>
      <c r="DAC340" s="497"/>
      <c r="DAD340" s="497"/>
      <c r="DAF340" s="309"/>
      <c r="DAG340" s="309"/>
      <c r="DAI340" s="497"/>
      <c r="DAJ340" s="540"/>
      <c r="DAK340" s="497"/>
      <c r="DAL340" s="497"/>
      <c r="DAN340" s="309"/>
      <c r="DAO340" s="309"/>
      <c r="DAQ340" s="497"/>
      <c r="DAR340" s="540"/>
      <c r="DAS340" s="497"/>
      <c r="DAT340" s="497"/>
      <c r="DAV340" s="309"/>
      <c r="DAW340" s="309"/>
      <c r="DAY340" s="497"/>
      <c r="DAZ340" s="540"/>
      <c r="DBA340" s="497"/>
      <c r="DBB340" s="497"/>
      <c r="DBD340" s="309"/>
      <c r="DBE340" s="309"/>
      <c r="DBG340" s="497"/>
      <c r="DBH340" s="540"/>
      <c r="DBI340" s="497"/>
      <c r="DBJ340" s="497"/>
      <c r="DBL340" s="309"/>
      <c r="DBM340" s="309"/>
      <c r="DBO340" s="497"/>
      <c r="DBP340" s="540"/>
      <c r="DBQ340" s="497"/>
      <c r="DBR340" s="497"/>
      <c r="DBT340" s="309"/>
      <c r="DBU340" s="309"/>
      <c r="DBW340" s="497"/>
      <c r="DBX340" s="540"/>
      <c r="DBY340" s="497"/>
      <c r="DBZ340" s="497"/>
      <c r="DCB340" s="309"/>
      <c r="DCC340" s="309"/>
      <c r="DCE340" s="497"/>
      <c r="DCF340" s="540"/>
      <c r="DCG340" s="497"/>
      <c r="DCH340" s="497"/>
      <c r="DCJ340" s="309"/>
      <c r="DCK340" s="309"/>
      <c r="DCM340" s="497"/>
      <c r="DCN340" s="540"/>
      <c r="DCO340" s="497"/>
      <c r="DCP340" s="497"/>
      <c r="DCR340" s="309"/>
      <c r="DCS340" s="309"/>
      <c r="DCU340" s="497"/>
      <c r="DCV340" s="540"/>
      <c r="DCW340" s="497"/>
      <c r="DCX340" s="497"/>
      <c r="DCZ340" s="309"/>
      <c r="DDA340" s="309"/>
      <c r="DDC340" s="497"/>
      <c r="DDD340" s="540"/>
      <c r="DDE340" s="497"/>
      <c r="DDF340" s="497"/>
      <c r="DDH340" s="309"/>
      <c r="DDI340" s="309"/>
      <c r="DDK340" s="497"/>
      <c r="DDL340" s="540"/>
      <c r="DDM340" s="497"/>
      <c r="DDN340" s="497"/>
      <c r="DDP340" s="309"/>
      <c r="DDQ340" s="309"/>
      <c r="DDS340" s="497"/>
      <c r="DDT340" s="540"/>
      <c r="DDU340" s="497"/>
      <c r="DDV340" s="497"/>
      <c r="DDX340" s="309"/>
      <c r="DDY340" s="309"/>
      <c r="DEA340" s="497"/>
      <c r="DEB340" s="540"/>
      <c r="DEC340" s="497"/>
      <c r="DED340" s="497"/>
      <c r="DEF340" s="309"/>
      <c r="DEG340" s="309"/>
      <c r="DEI340" s="497"/>
      <c r="DEJ340" s="540"/>
      <c r="DEK340" s="497"/>
      <c r="DEL340" s="497"/>
      <c r="DEN340" s="309"/>
      <c r="DEO340" s="309"/>
      <c r="DEQ340" s="497"/>
      <c r="DER340" s="540"/>
      <c r="DES340" s="497"/>
      <c r="DET340" s="497"/>
      <c r="DEV340" s="309"/>
      <c r="DEW340" s="309"/>
      <c r="DEY340" s="497"/>
      <c r="DEZ340" s="540"/>
      <c r="DFA340" s="497"/>
      <c r="DFB340" s="497"/>
      <c r="DFD340" s="309"/>
      <c r="DFE340" s="309"/>
      <c r="DFG340" s="497"/>
      <c r="DFH340" s="540"/>
      <c r="DFI340" s="497"/>
      <c r="DFJ340" s="497"/>
      <c r="DFL340" s="309"/>
      <c r="DFM340" s="309"/>
      <c r="DFO340" s="497"/>
      <c r="DFP340" s="540"/>
      <c r="DFQ340" s="497"/>
      <c r="DFR340" s="497"/>
      <c r="DFT340" s="309"/>
      <c r="DFU340" s="309"/>
      <c r="DFW340" s="497"/>
      <c r="DFX340" s="540"/>
      <c r="DFY340" s="497"/>
      <c r="DFZ340" s="497"/>
      <c r="DGB340" s="309"/>
      <c r="DGC340" s="309"/>
      <c r="DGE340" s="497"/>
      <c r="DGF340" s="540"/>
      <c r="DGG340" s="497"/>
      <c r="DGH340" s="497"/>
      <c r="DGJ340" s="309"/>
      <c r="DGK340" s="309"/>
      <c r="DGM340" s="497"/>
      <c r="DGN340" s="540"/>
      <c r="DGO340" s="497"/>
      <c r="DGP340" s="497"/>
      <c r="DGR340" s="309"/>
      <c r="DGS340" s="309"/>
      <c r="DGU340" s="497"/>
      <c r="DGV340" s="540"/>
      <c r="DGW340" s="497"/>
      <c r="DGX340" s="497"/>
      <c r="DGZ340" s="309"/>
      <c r="DHA340" s="309"/>
      <c r="DHC340" s="497"/>
      <c r="DHD340" s="540"/>
      <c r="DHE340" s="497"/>
      <c r="DHF340" s="497"/>
      <c r="DHH340" s="309"/>
      <c r="DHI340" s="309"/>
      <c r="DHK340" s="497"/>
      <c r="DHL340" s="540"/>
      <c r="DHM340" s="497"/>
      <c r="DHN340" s="497"/>
      <c r="DHP340" s="309"/>
      <c r="DHQ340" s="309"/>
      <c r="DHS340" s="497"/>
      <c r="DHT340" s="540"/>
      <c r="DHU340" s="497"/>
      <c r="DHV340" s="497"/>
      <c r="DHX340" s="309"/>
      <c r="DHY340" s="309"/>
      <c r="DIA340" s="497"/>
      <c r="DIB340" s="540"/>
      <c r="DIC340" s="497"/>
      <c r="DID340" s="497"/>
      <c r="DIF340" s="309"/>
      <c r="DIG340" s="309"/>
      <c r="DII340" s="497"/>
      <c r="DIJ340" s="540"/>
      <c r="DIK340" s="497"/>
      <c r="DIL340" s="497"/>
      <c r="DIN340" s="309"/>
      <c r="DIO340" s="309"/>
      <c r="DIQ340" s="497"/>
      <c r="DIR340" s="540"/>
      <c r="DIS340" s="497"/>
      <c r="DIT340" s="497"/>
      <c r="DIV340" s="309"/>
      <c r="DIW340" s="309"/>
      <c r="DIY340" s="497"/>
      <c r="DIZ340" s="540"/>
      <c r="DJA340" s="497"/>
      <c r="DJB340" s="497"/>
      <c r="DJD340" s="309"/>
      <c r="DJE340" s="309"/>
      <c r="DJG340" s="497"/>
      <c r="DJH340" s="540"/>
      <c r="DJI340" s="497"/>
      <c r="DJJ340" s="497"/>
      <c r="DJL340" s="309"/>
      <c r="DJM340" s="309"/>
      <c r="DJO340" s="497"/>
      <c r="DJP340" s="540"/>
      <c r="DJQ340" s="497"/>
      <c r="DJR340" s="497"/>
      <c r="DJT340" s="309"/>
      <c r="DJU340" s="309"/>
      <c r="DJW340" s="497"/>
      <c r="DJX340" s="540"/>
      <c r="DJY340" s="497"/>
      <c r="DJZ340" s="497"/>
      <c r="DKB340" s="309"/>
      <c r="DKC340" s="309"/>
      <c r="DKE340" s="497"/>
      <c r="DKF340" s="540"/>
      <c r="DKG340" s="497"/>
      <c r="DKH340" s="497"/>
      <c r="DKJ340" s="309"/>
      <c r="DKK340" s="309"/>
      <c r="DKM340" s="497"/>
      <c r="DKN340" s="540"/>
      <c r="DKO340" s="497"/>
      <c r="DKP340" s="497"/>
      <c r="DKR340" s="309"/>
      <c r="DKS340" s="309"/>
      <c r="DKU340" s="497"/>
      <c r="DKV340" s="540"/>
      <c r="DKW340" s="497"/>
      <c r="DKX340" s="497"/>
      <c r="DKZ340" s="309"/>
      <c r="DLA340" s="309"/>
      <c r="DLC340" s="497"/>
      <c r="DLD340" s="540"/>
      <c r="DLE340" s="497"/>
      <c r="DLF340" s="497"/>
      <c r="DLH340" s="309"/>
      <c r="DLI340" s="309"/>
      <c r="DLK340" s="497"/>
      <c r="DLL340" s="540"/>
      <c r="DLM340" s="497"/>
      <c r="DLN340" s="497"/>
      <c r="DLP340" s="309"/>
      <c r="DLQ340" s="309"/>
      <c r="DLS340" s="497"/>
      <c r="DLT340" s="540"/>
      <c r="DLU340" s="497"/>
      <c r="DLV340" s="497"/>
      <c r="DLX340" s="309"/>
      <c r="DLY340" s="309"/>
      <c r="DMA340" s="497"/>
      <c r="DMB340" s="540"/>
      <c r="DMC340" s="497"/>
      <c r="DMD340" s="497"/>
      <c r="DMF340" s="309"/>
      <c r="DMG340" s="309"/>
      <c r="DMI340" s="497"/>
      <c r="DMJ340" s="540"/>
      <c r="DMK340" s="497"/>
      <c r="DML340" s="497"/>
      <c r="DMN340" s="309"/>
      <c r="DMO340" s="309"/>
      <c r="DMQ340" s="497"/>
      <c r="DMR340" s="540"/>
      <c r="DMS340" s="497"/>
      <c r="DMT340" s="497"/>
      <c r="DMV340" s="309"/>
      <c r="DMW340" s="309"/>
      <c r="DMY340" s="497"/>
      <c r="DMZ340" s="540"/>
      <c r="DNA340" s="497"/>
      <c r="DNB340" s="497"/>
      <c r="DND340" s="309"/>
      <c r="DNE340" s="309"/>
      <c r="DNG340" s="497"/>
      <c r="DNH340" s="540"/>
      <c r="DNI340" s="497"/>
      <c r="DNJ340" s="497"/>
      <c r="DNL340" s="309"/>
      <c r="DNM340" s="309"/>
      <c r="DNO340" s="497"/>
      <c r="DNP340" s="540"/>
      <c r="DNQ340" s="497"/>
      <c r="DNR340" s="497"/>
      <c r="DNT340" s="309"/>
      <c r="DNU340" s="309"/>
      <c r="DNW340" s="497"/>
      <c r="DNX340" s="540"/>
      <c r="DNY340" s="497"/>
      <c r="DNZ340" s="497"/>
      <c r="DOB340" s="309"/>
      <c r="DOC340" s="309"/>
      <c r="DOE340" s="497"/>
      <c r="DOF340" s="540"/>
      <c r="DOG340" s="497"/>
      <c r="DOH340" s="497"/>
      <c r="DOJ340" s="309"/>
      <c r="DOK340" s="309"/>
      <c r="DOM340" s="497"/>
      <c r="DON340" s="540"/>
      <c r="DOO340" s="497"/>
      <c r="DOP340" s="497"/>
      <c r="DOR340" s="309"/>
      <c r="DOS340" s="309"/>
      <c r="DOU340" s="497"/>
      <c r="DOV340" s="540"/>
      <c r="DOW340" s="497"/>
      <c r="DOX340" s="497"/>
      <c r="DOZ340" s="309"/>
      <c r="DPA340" s="309"/>
      <c r="DPC340" s="497"/>
      <c r="DPD340" s="540"/>
      <c r="DPE340" s="497"/>
      <c r="DPF340" s="497"/>
      <c r="DPH340" s="309"/>
      <c r="DPI340" s="309"/>
      <c r="DPK340" s="497"/>
      <c r="DPL340" s="540"/>
      <c r="DPM340" s="497"/>
      <c r="DPN340" s="497"/>
      <c r="DPP340" s="309"/>
      <c r="DPQ340" s="309"/>
      <c r="DPS340" s="497"/>
      <c r="DPT340" s="540"/>
      <c r="DPU340" s="497"/>
      <c r="DPV340" s="497"/>
      <c r="DPX340" s="309"/>
      <c r="DPY340" s="309"/>
      <c r="DQA340" s="497"/>
      <c r="DQB340" s="540"/>
      <c r="DQC340" s="497"/>
      <c r="DQD340" s="497"/>
      <c r="DQF340" s="309"/>
      <c r="DQG340" s="309"/>
      <c r="DQI340" s="497"/>
      <c r="DQJ340" s="540"/>
      <c r="DQK340" s="497"/>
      <c r="DQL340" s="497"/>
      <c r="DQN340" s="309"/>
      <c r="DQO340" s="309"/>
      <c r="DQQ340" s="497"/>
      <c r="DQR340" s="540"/>
      <c r="DQS340" s="497"/>
      <c r="DQT340" s="497"/>
      <c r="DQV340" s="309"/>
      <c r="DQW340" s="309"/>
      <c r="DQY340" s="497"/>
      <c r="DQZ340" s="540"/>
      <c r="DRA340" s="497"/>
      <c r="DRB340" s="497"/>
      <c r="DRD340" s="309"/>
      <c r="DRE340" s="309"/>
      <c r="DRG340" s="497"/>
      <c r="DRH340" s="540"/>
      <c r="DRI340" s="497"/>
      <c r="DRJ340" s="497"/>
      <c r="DRL340" s="309"/>
      <c r="DRM340" s="309"/>
      <c r="DRO340" s="497"/>
      <c r="DRP340" s="540"/>
      <c r="DRQ340" s="497"/>
      <c r="DRR340" s="497"/>
      <c r="DRT340" s="309"/>
      <c r="DRU340" s="309"/>
      <c r="DRW340" s="497"/>
      <c r="DRX340" s="540"/>
      <c r="DRY340" s="497"/>
      <c r="DRZ340" s="497"/>
      <c r="DSB340" s="309"/>
      <c r="DSC340" s="309"/>
      <c r="DSE340" s="497"/>
      <c r="DSF340" s="540"/>
      <c r="DSG340" s="497"/>
      <c r="DSH340" s="497"/>
      <c r="DSJ340" s="309"/>
      <c r="DSK340" s="309"/>
      <c r="DSM340" s="497"/>
      <c r="DSN340" s="540"/>
      <c r="DSO340" s="497"/>
      <c r="DSP340" s="497"/>
      <c r="DSR340" s="309"/>
      <c r="DSS340" s="309"/>
      <c r="DSU340" s="497"/>
      <c r="DSV340" s="540"/>
      <c r="DSW340" s="497"/>
      <c r="DSX340" s="497"/>
      <c r="DSZ340" s="309"/>
      <c r="DTA340" s="309"/>
      <c r="DTC340" s="497"/>
      <c r="DTD340" s="540"/>
      <c r="DTE340" s="497"/>
      <c r="DTF340" s="497"/>
      <c r="DTH340" s="309"/>
      <c r="DTI340" s="309"/>
      <c r="DTK340" s="497"/>
      <c r="DTL340" s="540"/>
      <c r="DTM340" s="497"/>
      <c r="DTN340" s="497"/>
      <c r="DTP340" s="309"/>
      <c r="DTQ340" s="309"/>
      <c r="DTS340" s="497"/>
      <c r="DTT340" s="540"/>
      <c r="DTU340" s="497"/>
      <c r="DTV340" s="497"/>
      <c r="DTX340" s="309"/>
      <c r="DTY340" s="309"/>
      <c r="DUA340" s="497"/>
      <c r="DUB340" s="540"/>
      <c r="DUC340" s="497"/>
      <c r="DUD340" s="497"/>
      <c r="DUF340" s="309"/>
      <c r="DUG340" s="309"/>
      <c r="DUI340" s="497"/>
      <c r="DUJ340" s="540"/>
      <c r="DUK340" s="497"/>
      <c r="DUL340" s="497"/>
      <c r="DUN340" s="309"/>
      <c r="DUO340" s="309"/>
      <c r="DUQ340" s="497"/>
      <c r="DUR340" s="540"/>
      <c r="DUS340" s="497"/>
      <c r="DUT340" s="497"/>
      <c r="DUV340" s="309"/>
      <c r="DUW340" s="309"/>
      <c r="DUY340" s="497"/>
      <c r="DUZ340" s="540"/>
      <c r="DVA340" s="497"/>
      <c r="DVB340" s="497"/>
      <c r="DVD340" s="309"/>
      <c r="DVE340" s="309"/>
      <c r="DVG340" s="497"/>
      <c r="DVH340" s="540"/>
      <c r="DVI340" s="497"/>
      <c r="DVJ340" s="497"/>
      <c r="DVL340" s="309"/>
      <c r="DVM340" s="309"/>
      <c r="DVO340" s="497"/>
      <c r="DVP340" s="540"/>
      <c r="DVQ340" s="497"/>
      <c r="DVR340" s="497"/>
      <c r="DVT340" s="309"/>
      <c r="DVU340" s="309"/>
      <c r="DVW340" s="497"/>
      <c r="DVX340" s="540"/>
      <c r="DVY340" s="497"/>
      <c r="DVZ340" s="497"/>
      <c r="DWB340" s="309"/>
      <c r="DWC340" s="309"/>
      <c r="DWE340" s="497"/>
      <c r="DWF340" s="540"/>
      <c r="DWG340" s="497"/>
      <c r="DWH340" s="497"/>
      <c r="DWJ340" s="309"/>
      <c r="DWK340" s="309"/>
      <c r="DWM340" s="497"/>
      <c r="DWN340" s="540"/>
      <c r="DWO340" s="497"/>
      <c r="DWP340" s="497"/>
      <c r="DWR340" s="309"/>
      <c r="DWS340" s="309"/>
      <c r="DWU340" s="497"/>
      <c r="DWV340" s="540"/>
      <c r="DWW340" s="497"/>
      <c r="DWX340" s="497"/>
      <c r="DWZ340" s="309"/>
      <c r="DXA340" s="309"/>
      <c r="DXC340" s="497"/>
      <c r="DXD340" s="540"/>
      <c r="DXE340" s="497"/>
      <c r="DXF340" s="497"/>
      <c r="DXH340" s="309"/>
      <c r="DXI340" s="309"/>
      <c r="DXK340" s="497"/>
      <c r="DXL340" s="540"/>
      <c r="DXM340" s="497"/>
      <c r="DXN340" s="497"/>
      <c r="DXP340" s="309"/>
      <c r="DXQ340" s="309"/>
      <c r="DXS340" s="497"/>
      <c r="DXT340" s="540"/>
      <c r="DXU340" s="497"/>
      <c r="DXV340" s="497"/>
      <c r="DXX340" s="309"/>
      <c r="DXY340" s="309"/>
      <c r="DYA340" s="497"/>
      <c r="DYB340" s="540"/>
      <c r="DYC340" s="497"/>
      <c r="DYD340" s="497"/>
      <c r="DYF340" s="309"/>
      <c r="DYG340" s="309"/>
      <c r="DYI340" s="497"/>
      <c r="DYJ340" s="540"/>
      <c r="DYK340" s="497"/>
      <c r="DYL340" s="497"/>
      <c r="DYN340" s="309"/>
      <c r="DYO340" s="309"/>
      <c r="DYQ340" s="497"/>
      <c r="DYR340" s="540"/>
      <c r="DYS340" s="497"/>
      <c r="DYT340" s="497"/>
      <c r="DYV340" s="309"/>
      <c r="DYW340" s="309"/>
      <c r="DYY340" s="497"/>
      <c r="DYZ340" s="540"/>
      <c r="DZA340" s="497"/>
      <c r="DZB340" s="497"/>
      <c r="DZD340" s="309"/>
      <c r="DZE340" s="309"/>
      <c r="DZG340" s="497"/>
      <c r="DZH340" s="540"/>
      <c r="DZI340" s="497"/>
      <c r="DZJ340" s="497"/>
      <c r="DZL340" s="309"/>
      <c r="DZM340" s="309"/>
      <c r="DZO340" s="497"/>
      <c r="DZP340" s="540"/>
      <c r="DZQ340" s="497"/>
      <c r="DZR340" s="497"/>
      <c r="DZT340" s="309"/>
      <c r="DZU340" s="309"/>
      <c r="DZW340" s="497"/>
      <c r="DZX340" s="540"/>
      <c r="DZY340" s="497"/>
      <c r="DZZ340" s="497"/>
      <c r="EAB340" s="309"/>
      <c r="EAC340" s="309"/>
      <c r="EAE340" s="497"/>
      <c r="EAF340" s="540"/>
      <c r="EAG340" s="497"/>
      <c r="EAH340" s="497"/>
      <c r="EAJ340" s="309"/>
      <c r="EAK340" s="309"/>
      <c r="EAM340" s="497"/>
      <c r="EAN340" s="540"/>
      <c r="EAO340" s="497"/>
      <c r="EAP340" s="497"/>
      <c r="EAR340" s="309"/>
      <c r="EAS340" s="309"/>
      <c r="EAU340" s="497"/>
      <c r="EAV340" s="540"/>
      <c r="EAW340" s="497"/>
      <c r="EAX340" s="497"/>
      <c r="EAZ340" s="309"/>
      <c r="EBA340" s="309"/>
      <c r="EBC340" s="497"/>
      <c r="EBD340" s="540"/>
      <c r="EBE340" s="497"/>
      <c r="EBF340" s="497"/>
      <c r="EBH340" s="309"/>
      <c r="EBI340" s="309"/>
      <c r="EBK340" s="497"/>
      <c r="EBL340" s="540"/>
      <c r="EBM340" s="497"/>
      <c r="EBN340" s="497"/>
      <c r="EBP340" s="309"/>
      <c r="EBQ340" s="309"/>
      <c r="EBS340" s="497"/>
      <c r="EBT340" s="540"/>
      <c r="EBU340" s="497"/>
      <c r="EBV340" s="497"/>
      <c r="EBX340" s="309"/>
      <c r="EBY340" s="309"/>
      <c r="ECA340" s="497"/>
      <c r="ECB340" s="540"/>
      <c r="ECC340" s="497"/>
      <c r="ECD340" s="497"/>
      <c r="ECF340" s="309"/>
      <c r="ECG340" s="309"/>
      <c r="ECI340" s="497"/>
      <c r="ECJ340" s="540"/>
      <c r="ECK340" s="497"/>
      <c r="ECL340" s="497"/>
      <c r="ECN340" s="309"/>
      <c r="ECO340" s="309"/>
      <c r="ECQ340" s="497"/>
      <c r="ECR340" s="540"/>
      <c r="ECS340" s="497"/>
      <c r="ECT340" s="497"/>
      <c r="ECV340" s="309"/>
      <c r="ECW340" s="309"/>
      <c r="ECY340" s="497"/>
      <c r="ECZ340" s="540"/>
      <c r="EDA340" s="497"/>
      <c r="EDB340" s="497"/>
      <c r="EDD340" s="309"/>
      <c r="EDE340" s="309"/>
      <c r="EDG340" s="497"/>
      <c r="EDH340" s="540"/>
      <c r="EDI340" s="497"/>
      <c r="EDJ340" s="497"/>
      <c r="EDL340" s="309"/>
      <c r="EDM340" s="309"/>
      <c r="EDO340" s="497"/>
      <c r="EDP340" s="540"/>
      <c r="EDQ340" s="497"/>
      <c r="EDR340" s="497"/>
      <c r="EDT340" s="309"/>
      <c r="EDU340" s="309"/>
      <c r="EDW340" s="497"/>
      <c r="EDX340" s="540"/>
      <c r="EDY340" s="497"/>
      <c r="EDZ340" s="497"/>
      <c r="EEB340" s="309"/>
      <c r="EEC340" s="309"/>
      <c r="EEE340" s="497"/>
      <c r="EEF340" s="540"/>
      <c r="EEG340" s="497"/>
      <c r="EEH340" s="497"/>
      <c r="EEJ340" s="309"/>
      <c r="EEK340" s="309"/>
      <c r="EEM340" s="497"/>
      <c r="EEN340" s="540"/>
      <c r="EEO340" s="497"/>
      <c r="EEP340" s="497"/>
      <c r="EER340" s="309"/>
      <c r="EES340" s="309"/>
      <c r="EEU340" s="497"/>
      <c r="EEV340" s="540"/>
      <c r="EEW340" s="497"/>
      <c r="EEX340" s="497"/>
      <c r="EEZ340" s="309"/>
      <c r="EFA340" s="309"/>
      <c r="EFC340" s="497"/>
      <c r="EFD340" s="540"/>
      <c r="EFE340" s="497"/>
      <c r="EFF340" s="497"/>
      <c r="EFH340" s="309"/>
      <c r="EFI340" s="309"/>
      <c r="EFK340" s="497"/>
      <c r="EFL340" s="540"/>
      <c r="EFM340" s="497"/>
      <c r="EFN340" s="497"/>
      <c r="EFP340" s="309"/>
      <c r="EFQ340" s="309"/>
      <c r="EFS340" s="497"/>
      <c r="EFT340" s="540"/>
      <c r="EFU340" s="497"/>
      <c r="EFV340" s="497"/>
      <c r="EFX340" s="309"/>
      <c r="EFY340" s="309"/>
      <c r="EGA340" s="497"/>
      <c r="EGB340" s="540"/>
      <c r="EGC340" s="497"/>
      <c r="EGD340" s="497"/>
      <c r="EGF340" s="309"/>
      <c r="EGG340" s="309"/>
      <c r="EGI340" s="497"/>
      <c r="EGJ340" s="540"/>
      <c r="EGK340" s="497"/>
      <c r="EGL340" s="497"/>
      <c r="EGN340" s="309"/>
      <c r="EGO340" s="309"/>
      <c r="EGQ340" s="497"/>
      <c r="EGR340" s="540"/>
      <c r="EGS340" s="497"/>
      <c r="EGT340" s="497"/>
      <c r="EGV340" s="309"/>
      <c r="EGW340" s="309"/>
      <c r="EGY340" s="497"/>
      <c r="EGZ340" s="540"/>
      <c r="EHA340" s="497"/>
      <c r="EHB340" s="497"/>
      <c r="EHD340" s="309"/>
      <c r="EHE340" s="309"/>
      <c r="EHG340" s="497"/>
      <c r="EHH340" s="540"/>
      <c r="EHI340" s="497"/>
      <c r="EHJ340" s="497"/>
      <c r="EHL340" s="309"/>
      <c r="EHM340" s="309"/>
      <c r="EHO340" s="497"/>
      <c r="EHP340" s="540"/>
      <c r="EHQ340" s="497"/>
      <c r="EHR340" s="497"/>
      <c r="EHT340" s="309"/>
      <c r="EHU340" s="309"/>
      <c r="EHW340" s="497"/>
      <c r="EHX340" s="540"/>
      <c r="EHY340" s="497"/>
      <c r="EHZ340" s="497"/>
      <c r="EIB340" s="309"/>
      <c r="EIC340" s="309"/>
      <c r="EIE340" s="497"/>
      <c r="EIF340" s="540"/>
      <c r="EIG340" s="497"/>
      <c r="EIH340" s="497"/>
      <c r="EIJ340" s="309"/>
      <c r="EIK340" s="309"/>
      <c r="EIM340" s="497"/>
      <c r="EIN340" s="540"/>
      <c r="EIO340" s="497"/>
      <c r="EIP340" s="497"/>
      <c r="EIR340" s="309"/>
      <c r="EIS340" s="309"/>
      <c r="EIU340" s="497"/>
      <c r="EIV340" s="540"/>
      <c r="EIW340" s="497"/>
      <c r="EIX340" s="497"/>
      <c r="EIZ340" s="309"/>
      <c r="EJA340" s="309"/>
      <c r="EJC340" s="497"/>
      <c r="EJD340" s="540"/>
      <c r="EJE340" s="497"/>
      <c r="EJF340" s="497"/>
      <c r="EJH340" s="309"/>
      <c r="EJI340" s="309"/>
      <c r="EJK340" s="497"/>
      <c r="EJL340" s="540"/>
      <c r="EJM340" s="497"/>
      <c r="EJN340" s="497"/>
      <c r="EJP340" s="309"/>
      <c r="EJQ340" s="309"/>
      <c r="EJS340" s="497"/>
      <c r="EJT340" s="540"/>
      <c r="EJU340" s="497"/>
      <c r="EJV340" s="497"/>
      <c r="EJX340" s="309"/>
      <c r="EJY340" s="309"/>
      <c r="EKA340" s="497"/>
      <c r="EKB340" s="540"/>
      <c r="EKC340" s="497"/>
      <c r="EKD340" s="497"/>
      <c r="EKF340" s="309"/>
      <c r="EKG340" s="309"/>
      <c r="EKI340" s="497"/>
      <c r="EKJ340" s="540"/>
      <c r="EKK340" s="497"/>
      <c r="EKL340" s="497"/>
      <c r="EKN340" s="309"/>
      <c r="EKO340" s="309"/>
      <c r="EKQ340" s="497"/>
      <c r="EKR340" s="540"/>
      <c r="EKS340" s="497"/>
      <c r="EKT340" s="497"/>
      <c r="EKV340" s="309"/>
      <c r="EKW340" s="309"/>
      <c r="EKY340" s="497"/>
      <c r="EKZ340" s="540"/>
      <c r="ELA340" s="497"/>
      <c r="ELB340" s="497"/>
      <c r="ELD340" s="309"/>
      <c r="ELE340" s="309"/>
      <c r="ELG340" s="497"/>
      <c r="ELH340" s="540"/>
      <c r="ELI340" s="497"/>
      <c r="ELJ340" s="497"/>
      <c r="ELL340" s="309"/>
      <c r="ELM340" s="309"/>
      <c r="ELO340" s="497"/>
      <c r="ELP340" s="540"/>
      <c r="ELQ340" s="497"/>
      <c r="ELR340" s="497"/>
      <c r="ELT340" s="309"/>
      <c r="ELU340" s="309"/>
      <c r="ELW340" s="497"/>
      <c r="ELX340" s="540"/>
      <c r="ELY340" s="497"/>
      <c r="ELZ340" s="497"/>
      <c r="EMB340" s="309"/>
      <c r="EMC340" s="309"/>
      <c r="EME340" s="497"/>
      <c r="EMF340" s="540"/>
      <c r="EMG340" s="497"/>
      <c r="EMH340" s="497"/>
      <c r="EMJ340" s="309"/>
      <c r="EMK340" s="309"/>
      <c r="EMM340" s="497"/>
      <c r="EMN340" s="540"/>
      <c r="EMO340" s="497"/>
      <c r="EMP340" s="497"/>
      <c r="EMR340" s="309"/>
      <c r="EMS340" s="309"/>
      <c r="EMU340" s="497"/>
      <c r="EMV340" s="540"/>
      <c r="EMW340" s="497"/>
      <c r="EMX340" s="497"/>
      <c r="EMZ340" s="309"/>
      <c r="ENA340" s="309"/>
      <c r="ENC340" s="497"/>
      <c r="END340" s="540"/>
      <c r="ENE340" s="497"/>
      <c r="ENF340" s="497"/>
      <c r="ENH340" s="309"/>
      <c r="ENI340" s="309"/>
      <c r="ENK340" s="497"/>
      <c r="ENL340" s="540"/>
      <c r="ENM340" s="497"/>
      <c r="ENN340" s="497"/>
      <c r="ENP340" s="309"/>
      <c r="ENQ340" s="309"/>
      <c r="ENS340" s="497"/>
      <c r="ENT340" s="540"/>
      <c r="ENU340" s="497"/>
      <c r="ENV340" s="497"/>
      <c r="ENX340" s="309"/>
      <c r="ENY340" s="309"/>
      <c r="EOA340" s="497"/>
      <c r="EOB340" s="540"/>
      <c r="EOC340" s="497"/>
      <c r="EOD340" s="497"/>
      <c r="EOF340" s="309"/>
      <c r="EOG340" s="309"/>
      <c r="EOI340" s="497"/>
      <c r="EOJ340" s="540"/>
      <c r="EOK340" s="497"/>
      <c r="EOL340" s="497"/>
      <c r="EON340" s="309"/>
      <c r="EOO340" s="309"/>
      <c r="EOQ340" s="497"/>
      <c r="EOR340" s="540"/>
      <c r="EOS340" s="497"/>
      <c r="EOT340" s="497"/>
      <c r="EOV340" s="309"/>
      <c r="EOW340" s="309"/>
      <c r="EOY340" s="497"/>
      <c r="EOZ340" s="540"/>
      <c r="EPA340" s="497"/>
      <c r="EPB340" s="497"/>
      <c r="EPD340" s="309"/>
      <c r="EPE340" s="309"/>
      <c r="EPG340" s="497"/>
      <c r="EPH340" s="540"/>
      <c r="EPI340" s="497"/>
      <c r="EPJ340" s="497"/>
      <c r="EPL340" s="309"/>
      <c r="EPM340" s="309"/>
      <c r="EPO340" s="497"/>
      <c r="EPP340" s="540"/>
      <c r="EPQ340" s="497"/>
      <c r="EPR340" s="497"/>
      <c r="EPT340" s="309"/>
      <c r="EPU340" s="309"/>
      <c r="EPW340" s="497"/>
      <c r="EPX340" s="540"/>
      <c r="EPY340" s="497"/>
      <c r="EPZ340" s="497"/>
      <c r="EQB340" s="309"/>
      <c r="EQC340" s="309"/>
      <c r="EQE340" s="497"/>
      <c r="EQF340" s="540"/>
      <c r="EQG340" s="497"/>
      <c r="EQH340" s="497"/>
      <c r="EQJ340" s="309"/>
      <c r="EQK340" s="309"/>
      <c r="EQM340" s="497"/>
      <c r="EQN340" s="540"/>
      <c r="EQO340" s="497"/>
      <c r="EQP340" s="497"/>
      <c r="EQR340" s="309"/>
      <c r="EQS340" s="309"/>
      <c r="EQU340" s="497"/>
      <c r="EQV340" s="540"/>
      <c r="EQW340" s="497"/>
      <c r="EQX340" s="497"/>
      <c r="EQZ340" s="309"/>
      <c r="ERA340" s="309"/>
      <c r="ERC340" s="497"/>
      <c r="ERD340" s="540"/>
      <c r="ERE340" s="497"/>
      <c r="ERF340" s="497"/>
      <c r="ERH340" s="309"/>
      <c r="ERI340" s="309"/>
      <c r="ERK340" s="497"/>
      <c r="ERL340" s="540"/>
      <c r="ERM340" s="497"/>
      <c r="ERN340" s="497"/>
      <c r="ERP340" s="309"/>
      <c r="ERQ340" s="309"/>
      <c r="ERS340" s="497"/>
      <c r="ERT340" s="540"/>
      <c r="ERU340" s="497"/>
      <c r="ERV340" s="497"/>
      <c r="ERX340" s="309"/>
      <c r="ERY340" s="309"/>
      <c r="ESA340" s="497"/>
      <c r="ESB340" s="540"/>
      <c r="ESC340" s="497"/>
      <c r="ESD340" s="497"/>
      <c r="ESF340" s="309"/>
      <c r="ESG340" s="309"/>
      <c r="ESI340" s="497"/>
      <c r="ESJ340" s="540"/>
      <c r="ESK340" s="497"/>
      <c r="ESL340" s="497"/>
      <c r="ESN340" s="309"/>
      <c r="ESO340" s="309"/>
      <c r="ESQ340" s="497"/>
      <c r="ESR340" s="540"/>
      <c r="ESS340" s="497"/>
      <c r="EST340" s="497"/>
      <c r="ESV340" s="309"/>
      <c r="ESW340" s="309"/>
      <c r="ESY340" s="497"/>
      <c r="ESZ340" s="540"/>
      <c r="ETA340" s="497"/>
      <c r="ETB340" s="497"/>
      <c r="ETD340" s="309"/>
      <c r="ETE340" s="309"/>
      <c r="ETG340" s="497"/>
      <c r="ETH340" s="540"/>
      <c r="ETI340" s="497"/>
      <c r="ETJ340" s="497"/>
      <c r="ETL340" s="309"/>
      <c r="ETM340" s="309"/>
      <c r="ETO340" s="497"/>
      <c r="ETP340" s="540"/>
      <c r="ETQ340" s="497"/>
      <c r="ETR340" s="497"/>
      <c r="ETT340" s="309"/>
      <c r="ETU340" s="309"/>
      <c r="ETW340" s="497"/>
      <c r="ETX340" s="540"/>
      <c r="ETY340" s="497"/>
      <c r="ETZ340" s="497"/>
      <c r="EUB340" s="309"/>
      <c r="EUC340" s="309"/>
      <c r="EUE340" s="497"/>
      <c r="EUF340" s="540"/>
      <c r="EUG340" s="497"/>
      <c r="EUH340" s="497"/>
      <c r="EUJ340" s="309"/>
      <c r="EUK340" s="309"/>
      <c r="EUM340" s="497"/>
      <c r="EUN340" s="540"/>
      <c r="EUO340" s="497"/>
      <c r="EUP340" s="497"/>
      <c r="EUR340" s="309"/>
      <c r="EUS340" s="309"/>
      <c r="EUU340" s="497"/>
      <c r="EUV340" s="540"/>
      <c r="EUW340" s="497"/>
      <c r="EUX340" s="497"/>
      <c r="EUZ340" s="309"/>
      <c r="EVA340" s="309"/>
      <c r="EVC340" s="497"/>
      <c r="EVD340" s="540"/>
      <c r="EVE340" s="497"/>
      <c r="EVF340" s="497"/>
      <c r="EVH340" s="309"/>
      <c r="EVI340" s="309"/>
      <c r="EVK340" s="497"/>
      <c r="EVL340" s="540"/>
      <c r="EVM340" s="497"/>
      <c r="EVN340" s="497"/>
      <c r="EVP340" s="309"/>
      <c r="EVQ340" s="309"/>
      <c r="EVS340" s="497"/>
      <c r="EVT340" s="540"/>
      <c r="EVU340" s="497"/>
      <c r="EVV340" s="497"/>
      <c r="EVX340" s="309"/>
      <c r="EVY340" s="309"/>
      <c r="EWA340" s="497"/>
      <c r="EWB340" s="540"/>
      <c r="EWC340" s="497"/>
      <c r="EWD340" s="497"/>
      <c r="EWF340" s="309"/>
      <c r="EWG340" s="309"/>
      <c r="EWI340" s="497"/>
      <c r="EWJ340" s="540"/>
      <c r="EWK340" s="497"/>
      <c r="EWL340" s="497"/>
      <c r="EWN340" s="309"/>
      <c r="EWO340" s="309"/>
      <c r="EWQ340" s="497"/>
      <c r="EWR340" s="540"/>
      <c r="EWS340" s="497"/>
      <c r="EWT340" s="497"/>
      <c r="EWV340" s="309"/>
      <c r="EWW340" s="309"/>
      <c r="EWY340" s="497"/>
      <c r="EWZ340" s="540"/>
      <c r="EXA340" s="497"/>
      <c r="EXB340" s="497"/>
      <c r="EXD340" s="309"/>
      <c r="EXE340" s="309"/>
      <c r="EXG340" s="497"/>
      <c r="EXH340" s="540"/>
      <c r="EXI340" s="497"/>
      <c r="EXJ340" s="497"/>
      <c r="EXL340" s="309"/>
      <c r="EXM340" s="309"/>
      <c r="EXO340" s="497"/>
      <c r="EXP340" s="540"/>
      <c r="EXQ340" s="497"/>
      <c r="EXR340" s="497"/>
      <c r="EXT340" s="309"/>
      <c r="EXU340" s="309"/>
      <c r="EXW340" s="497"/>
      <c r="EXX340" s="540"/>
      <c r="EXY340" s="497"/>
      <c r="EXZ340" s="497"/>
      <c r="EYB340" s="309"/>
      <c r="EYC340" s="309"/>
      <c r="EYE340" s="497"/>
      <c r="EYF340" s="540"/>
      <c r="EYG340" s="497"/>
      <c r="EYH340" s="497"/>
      <c r="EYJ340" s="309"/>
      <c r="EYK340" s="309"/>
      <c r="EYM340" s="497"/>
      <c r="EYN340" s="540"/>
      <c r="EYO340" s="497"/>
      <c r="EYP340" s="497"/>
      <c r="EYR340" s="309"/>
      <c r="EYS340" s="309"/>
      <c r="EYU340" s="497"/>
      <c r="EYV340" s="540"/>
      <c r="EYW340" s="497"/>
      <c r="EYX340" s="497"/>
      <c r="EYZ340" s="309"/>
      <c r="EZA340" s="309"/>
      <c r="EZC340" s="497"/>
      <c r="EZD340" s="540"/>
      <c r="EZE340" s="497"/>
      <c r="EZF340" s="497"/>
      <c r="EZH340" s="309"/>
      <c r="EZI340" s="309"/>
      <c r="EZK340" s="497"/>
      <c r="EZL340" s="540"/>
      <c r="EZM340" s="497"/>
      <c r="EZN340" s="497"/>
      <c r="EZP340" s="309"/>
      <c r="EZQ340" s="309"/>
      <c r="EZS340" s="497"/>
      <c r="EZT340" s="540"/>
      <c r="EZU340" s="497"/>
      <c r="EZV340" s="497"/>
      <c r="EZX340" s="309"/>
      <c r="EZY340" s="309"/>
      <c r="FAA340" s="497"/>
      <c r="FAB340" s="540"/>
      <c r="FAC340" s="497"/>
      <c r="FAD340" s="497"/>
      <c r="FAF340" s="309"/>
      <c r="FAG340" s="309"/>
      <c r="FAI340" s="497"/>
      <c r="FAJ340" s="540"/>
      <c r="FAK340" s="497"/>
      <c r="FAL340" s="497"/>
      <c r="FAN340" s="309"/>
      <c r="FAO340" s="309"/>
      <c r="FAQ340" s="497"/>
      <c r="FAR340" s="540"/>
      <c r="FAS340" s="497"/>
      <c r="FAT340" s="497"/>
      <c r="FAV340" s="309"/>
      <c r="FAW340" s="309"/>
      <c r="FAY340" s="497"/>
      <c r="FAZ340" s="540"/>
      <c r="FBA340" s="497"/>
      <c r="FBB340" s="497"/>
      <c r="FBD340" s="309"/>
      <c r="FBE340" s="309"/>
      <c r="FBG340" s="497"/>
      <c r="FBH340" s="540"/>
      <c r="FBI340" s="497"/>
      <c r="FBJ340" s="497"/>
      <c r="FBL340" s="309"/>
      <c r="FBM340" s="309"/>
      <c r="FBO340" s="497"/>
      <c r="FBP340" s="540"/>
      <c r="FBQ340" s="497"/>
      <c r="FBR340" s="497"/>
      <c r="FBT340" s="309"/>
      <c r="FBU340" s="309"/>
      <c r="FBW340" s="497"/>
      <c r="FBX340" s="540"/>
      <c r="FBY340" s="497"/>
      <c r="FBZ340" s="497"/>
      <c r="FCB340" s="309"/>
      <c r="FCC340" s="309"/>
      <c r="FCE340" s="497"/>
      <c r="FCF340" s="540"/>
      <c r="FCG340" s="497"/>
      <c r="FCH340" s="497"/>
      <c r="FCJ340" s="309"/>
      <c r="FCK340" s="309"/>
      <c r="FCM340" s="497"/>
      <c r="FCN340" s="540"/>
      <c r="FCO340" s="497"/>
      <c r="FCP340" s="497"/>
      <c r="FCR340" s="309"/>
      <c r="FCS340" s="309"/>
      <c r="FCU340" s="497"/>
      <c r="FCV340" s="540"/>
      <c r="FCW340" s="497"/>
      <c r="FCX340" s="497"/>
      <c r="FCZ340" s="309"/>
      <c r="FDA340" s="309"/>
      <c r="FDC340" s="497"/>
      <c r="FDD340" s="540"/>
      <c r="FDE340" s="497"/>
      <c r="FDF340" s="497"/>
      <c r="FDH340" s="309"/>
      <c r="FDI340" s="309"/>
      <c r="FDK340" s="497"/>
      <c r="FDL340" s="540"/>
      <c r="FDM340" s="497"/>
      <c r="FDN340" s="497"/>
      <c r="FDP340" s="309"/>
      <c r="FDQ340" s="309"/>
      <c r="FDS340" s="497"/>
      <c r="FDT340" s="540"/>
      <c r="FDU340" s="497"/>
      <c r="FDV340" s="497"/>
      <c r="FDX340" s="309"/>
      <c r="FDY340" s="309"/>
      <c r="FEA340" s="497"/>
      <c r="FEB340" s="540"/>
      <c r="FEC340" s="497"/>
      <c r="FED340" s="497"/>
      <c r="FEF340" s="309"/>
      <c r="FEG340" s="309"/>
      <c r="FEI340" s="497"/>
      <c r="FEJ340" s="540"/>
      <c r="FEK340" s="497"/>
      <c r="FEL340" s="497"/>
      <c r="FEN340" s="309"/>
      <c r="FEO340" s="309"/>
      <c r="FEQ340" s="497"/>
      <c r="FER340" s="540"/>
      <c r="FES340" s="497"/>
      <c r="FET340" s="497"/>
      <c r="FEV340" s="309"/>
      <c r="FEW340" s="309"/>
      <c r="FEY340" s="497"/>
      <c r="FEZ340" s="540"/>
      <c r="FFA340" s="497"/>
      <c r="FFB340" s="497"/>
      <c r="FFD340" s="309"/>
      <c r="FFE340" s="309"/>
      <c r="FFG340" s="497"/>
      <c r="FFH340" s="540"/>
      <c r="FFI340" s="497"/>
      <c r="FFJ340" s="497"/>
      <c r="FFL340" s="309"/>
      <c r="FFM340" s="309"/>
      <c r="FFO340" s="497"/>
      <c r="FFP340" s="540"/>
      <c r="FFQ340" s="497"/>
      <c r="FFR340" s="497"/>
      <c r="FFT340" s="309"/>
      <c r="FFU340" s="309"/>
      <c r="FFW340" s="497"/>
      <c r="FFX340" s="540"/>
      <c r="FFY340" s="497"/>
      <c r="FFZ340" s="497"/>
      <c r="FGB340" s="309"/>
      <c r="FGC340" s="309"/>
      <c r="FGE340" s="497"/>
      <c r="FGF340" s="540"/>
      <c r="FGG340" s="497"/>
      <c r="FGH340" s="497"/>
      <c r="FGJ340" s="309"/>
      <c r="FGK340" s="309"/>
      <c r="FGM340" s="497"/>
      <c r="FGN340" s="540"/>
      <c r="FGO340" s="497"/>
      <c r="FGP340" s="497"/>
      <c r="FGR340" s="309"/>
      <c r="FGS340" s="309"/>
      <c r="FGU340" s="497"/>
      <c r="FGV340" s="540"/>
      <c r="FGW340" s="497"/>
      <c r="FGX340" s="497"/>
      <c r="FGZ340" s="309"/>
      <c r="FHA340" s="309"/>
      <c r="FHC340" s="497"/>
      <c r="FHD340" s="540"/>
      <c r="FHE340" s="497"/>
      <c r="FHF340" s="497"/>
      <c r="FHH340" s="309"/>
      <c r="FHI340" s="309"/>
      <c r="FHK340" s="497"/>
      <c r="FHL340" s="540"/>
      <c r="FHM340" s="497"/>
      <c r="FHN340" s="497"/>
      <c r="FHP340" s="309"/>
      <c r="FHQ340" s="309"/>
      <c r="FHS340" s="497"/>
      <c r="FHT340" s="540"/>
      <c r="FHU340" s="497"/>
      <c r="FHV340" s="497"/>
      <c r="FHX340" s="309"/>
      <c r="FHY340" s="309"/>
      <c r="FIA340" s="497"/>
      <c r="FIB340" s="540"/>
      <c r="FIC340" s="497"/>
      <c r="FID340" s="497"/>
      <c r="FIF340" s="309"/>
      <c r="FIG340" s="309"/>
      <c r="FII340" s="497"/>
      <c r="FIJ340" s="540"/>
      <c r="FIK340" s="497"/>
      <c r="FIL340" s="497"/>
      <c r="FIN340" s="309"/>
      <c r="FIO340" s="309"/>
      <c r="FIQ340" s="497"/>
      <c r="FIR340" s="540"/>
      <c r="FIS340" s="497"/>
      <c r="FIT340" s="497"/>
      <c r="FIV340" s="309"/>
      <c r="FIW340" s="309"/>
      <c r="FIY340" s="497"/>
      <c r="FIZ340" s="540"/>
      <c r="FJA340" s="497"/>
      <c r="FJB340" s="497"/>
      <c r="FJD340" s="309"/>
      <c r="FJE340" s="309"/>
      <c r="FJG340" s="497"/>
      <c r="FJH340" s="540"/>
      <c r="FJI340" s="497"/>
      <c r="FJJ340" s="497"/>
      <c r="FJL340" s="309"/>
      <c r="FJM340" s="309"/>
      <c r="FJO340" s="497"/>
      <c r="FJP340" s="540"/>
      <c r="FJQ340" s="497"/>
      <c r="FJR340" s="497"/>
      <c r="FJT340" s="309"/>
      <c r="FJU340" s="309"/>
      <c r="FJW340" s="497"/>
      <c r="FJX340" s="540"/>
      <c r="FJY340" s="497"/>
      <c r="FJZ340" s="497"/>
      <c r="FKB340" s="309"/>
      <c r="FKC340" s="309"/>
      <c r="FKE340" s="497"/>
      <c r="FKF340" s="540"/>
      <c r="FKG340" s="497"/>
      <c r="FKH340" s="497"/>
      <c r="FKJ340" s="309"/>
      <c r="FKK340" s="309"/>
      <c r="FKM340" s="497"/>
      <c r="FKN340" s="540"/>
      <c r="FKO340" s="497"/>
      <c r="FKP340" s="497"/>
      <c r="FKR340" s="309"/>
      <c r="FKS340" s="309"/>
      <c r="FKU340" s="497"/>
      <c r="FKV340" s="540"/>
      <c r="FKW340" s="497"/>
      <c r="FKX340" s="497"/>
      <c r="FKZ340" s="309"/>
      <c r="FLA340" s="309"/>
      <c r="FLC340" s="497"/>
      <c r="FLD340" s="540"/>
      <c r="FLE340" s="497"/>
      <c r="FLF340" s="497"/>
      <c r="FLH340" s="309"/>
      <c r="FLI340" s="309"/>
      <c r="FLK340" s="497"/>
      <c r="FLL340" s="540"/>
      <c r="FLM340" s="497"/>
      <c r="FLN340" s="497"/>
      <c r="FLP340" s="309"/>
      <c r="FLQ340" s="309"/>
      <c r="FLS340" s="497"/>
      <c r="FLT340" s="540"/>
      <c r="FLU340" s="497"/>
      <c r="FLV340" s="497"/>
      <c r="FLX340" s="309"/>
      <c r="FLY340" s="309"/>
      <c r="FMA340" s="497"/>
      <c r="FMB340" s="540"/>
      <c r="FMC340" s="497"/>
      <c r="FMD340" s="497"/>
      <c r="FMF340" s="309"/>
      <c r="FMG340" s="309"/>
      <c r="FMI340" s="497"/>
      <c r="FMJ340" s="540"/>
      <c r="FMK340" s="497"/>
      <c r="FML340" s="497"/>
      <c r="FMN340" s="309"/>
      <c r="FMO340" s="309"/>
      <c r="FMQ340" s="497"/>
      <c r="FMR340" s="540"/>
      <c r="FMS340" s="497"/>
      <c r="FMT340" s="497"/>
      <c r="FMV340" s="309"/>
      <c r="FMW340" s="309"/>
      <c r="FMY340" s="497"/>
      <c r="FMZ340" s="540"/>
      <c r="FNA340" s="497"/>
      <c r="FNB340" s="497"/>
      <c r="FND340" s="309"/>
      <c r="FNE340" s="309"/>
      <c r="FNG340" s="497"/>
      <c r="FNH340" s="540"/>
      <c r="FNI340" s="497"/>
      <c r="FNJ340" s="497"/>
      <c r="FNL340" s="309"/>
      <c r="FNM340" s="309"/>
      <c r="FNO340" s="497"/>
      <c r="FNP340" s="540"/>
      <c r="FNQ340" s="497"/>
      <c r="FNR340" s="497"/>
      <c r="FNT340" s="309"/>
      <c r="FNU340" s="309"/>
      <c r="FNW340" s="497"/>
      <c r="FNX340" s="540"/>
      <c r="FNY340" s="497"/>
      <c r="FNZ340" s="497"/>
      <c r="FOB340" s="309"/>
      <c r="FOC340" s="309"/>
      <c r="FOE340" s="497"/>
      <c r="FOF340" s="540"/>
      <c r="FOG340" s="497"/>
      <c r="FOH340" s="497"/>
      <c r="FOJ340" s="309"/>
      <c r="FOK340" s="309"/>
      <c r="FOM340" s="497"/>
      <c r="FON340" s="540"/>
      <c r="FOO340" s="497"/>
      <c r="FOP340" s="497"/>
      <c r="FOR340" s="309"/>
      <c r="FOS340" s="309"/>
      <c r="FOU340" s="497"/>
      <c r="FOV340" s="540"/>
      <c r="FOW340" s="497"/>
      <c r="FOX340" s="497"/>
      <c r="FOZ340" s="309"/>
      <c r="FPA340" s="309"/>
      <c r="FPC340" s="497"/>
      <c r="FPD340" s="540"/>
      <c r="FPE340" s="497"/>
      <c r="FPF340" s="497"/>
      <c r="FPH340" s="309"/>
      <c r="FPI340" s="309"/>
      <c r="FPK340" s="497"/>
      <c r="FPL340" s="540"/>
      <c r="FPM340" s="497"/>
      <c r="FPN340" s="497"/>
      <c r="FPP340" s="309"/>
      <c r="FPQ340" s="309"/>
      <c r="FPS340" s="497"/>
      <c r="FPT340" s="540"/>
      <c r="FPU340" s="497"/>
      <c r="FPV340" s="497"/>
      <c r="FPX340" s="309"/>
      <c r="FPY340" s="309"/>
      <c r="FQA340" s="497"/>
      <c r="FQB340" s="540"/>
      <c r="FQC340" s="497"/>
      <c r="FQD340" s="497"/>
      <c r="FQF340" s="309"/>
      <c r="FQG340" s="309"/>
      <c r="FQI340" s="497"/>
      <c r="FQJ340" s="540"/>
      <c r="FQK340" s="497"/>
      <c r="FQL340" s="497"/>
      <c r="FQN340" s="309"/>
      <c r="FQO340" s="309"/>
      <c r="FQQ340" s="497"/>
      <c r="FQR340" s="540"/>
      <c r="FQS340" s="497"/>
      <c r="FQT340" s="497"/>
      <c r="FQV340" s="309"/>
      <c r="FQW340" s="309"/>
      <c r="FQY340" s="497"/>
      <c r="FQZ340" s="540"/>
      <c r="FRA340" s="497"/>
      <c r="FRB340" s="497"/>
      <c r="FRD340" s="309"/>
      <c r="FRE340" s="309"/>
      <c r="FRG340" s="497"/>
      <c r="FRH340" s="540"/>
      <c r="FRI340" s="497"/>
      <c r="FRJ340" s="497"/>
      <c r="FRL340" s="309"/>
      <c r="FRM340" s="309"/>
      <c r="FRO340" s="497"/>
      <c r="FRP340" s="540"/>
      <c r="FRQ340" s="497"/>
      <c r="FRR340" s="497"/>
      <c r="FRT340" s="309"/>
      <c r="FRU340" s="309"/>
      <c r="FRW340" s="497"/>
      <c r="FRX340" s="540"/>
      <c r="FRY340" s="497"/>
      <c r="FRZ340" s="497"/>
      <c r="FSB340" s="309"/>
      <c r="FSC340" s="309"/>
      <c r="FSE340" s="497"/>
      <c r="FSF340" s="540"/>
      <c r="FSG340" s="497"/>
      <c r="FSH340" s="497"/>
      <c r="FSJ340" s="309"/>
      <c r="FSK340" s="309"/>
      <c r="FSM340" s="497"/>
      <c r="FSN340" s="540"/>
      <c r="FSO340" s="497"/>
      <c r="FSP340" s="497"/>
      <c r="FSR340" s="309"/>
      <c r="FSS340" s="309"/>
      <c r="FSU340" s="497"/>
      <c r="FSV340" s="540"/>
      <c r="FSW340" s="497"/>
      <c r="FSX340" s="497"/>
      <c r="FSZ340" s="309"/>
      <c r="FTA340" s="309"/>
      <c r="FTC340" s="497"/>
      <c r="FTD340" s="540"/>
      <c r="FTE340" s="497"/>
      <c r="FTF340" s="497"/>
      <c r="FTH340" s="309"/>
      <c r="FTI340" s="309"/>
      <c r="FTK340" s="497"/>
      <c r="FTL340" s="540"/>
      <c r="FTM340" s="497"/>
      <c r="FTN340" s="497"/>
      <c r="FTP340" s="309"/>
      <c r="FTQ340" s="309"/>
      <c r="FTS340" s="497"/>
      <c r="FTT340" s="540"/>
      <c r="FTU340" s="497"/>
      <c r="FTV340" s="497"/>
      <c r="FTX340" s="309"/>
      <c r="FTY340" s="309"/>
      <c r="FUA340" s="497"/>
      <c r="FUB340" s="540"/>
      <c r="FUC340" s="497"/>
      <c r="FUD340" s="497"/>
      <c r="FUF340" s="309"/>
      <c r="FUG340" s="309"/>
      <c r="FUI340" s="497"/>
      <c r="FUJ340" s="540"/>
      <c r="FUK340" s="497"/>
      <c r="FUL340" s="497"/>
      <c r="FUN340" s="309"/>
      <c r="FUO340" s="309"/>
      <c r="FUQ340" s="497"/>
      <c r="FUR340" s="540"/>
      <c r="FUS340" s="497"/>
      <c r="FUT340" s="497"/>
      <c r="FUV340" s="309"/>
      <c r="FUW340" s="309"/>
      <c r="FUY340" s="497"/>
      <c r="FUZ340" s="540"/>
      <c r="FVA340" s="497"/>
      <c r="FVB340" s="497"/>
      <c r="FVD340" s="309"/>
      <c r="FVE340" s="309"/>
      <c r="FVG340" s="497"/>
      <c r="FVH340" s="540"/>
      <c r="FVI340" s="497"/>
      <c r="FVJ340" s="497"/>
      <c r="FVL340" s="309"/>
      <c r="FVM340" s="309"/>
      <c r="FVO340" s="497"/>
      <c r="FVP340" s="540"/>
      <c r="FVQ340" s="497"/>
      <c r="FVR340" s="497"/>
      <c r="FVT340" s="309"/>
      <c r="FVU340" s="309"/>
      <c r="FVW340" s="497"/>
      <c r="FVX340" s="540"/>
      <c r="FVY340" s="497"/>
      <c r="FVZ340" s="497"/>
      <c r="FWB340" s="309"/>
      <c r="FWC340" s="309"/>
      <c r="FWE340" s="497"/>
      <c r="FWF340" s="540"/>
      <c r="FWG340" s="497"/>
      <c r="FWH340" s="497"/>
      <c r="FWJ340" s="309"/>
      <c r="FWK340" s="309"/>
      <c r="FWM340" s="497"/>
      <c r="FWN340" s="540"/>
      <c r="FWO340" s="497"/>
      <c r="FWP340" s="497"/>
      <c r="FWR340" s="309"/>
      <c r="FWS340" s="309"/>
      <c r="FWU340" s="497"/>
      <c r="FWV340" s="540"/>
      <c r="FWW340" s="497"/>
      <c r="FWX340" s="497"/>
      <c r="FWZ340" s="309"/>
      <c r="FXA340" s="309"/>
      <c r="FXC340" s="497"/>
      <c r="FXD340" s="540"/>
      <c r="FXE340" s="497"/>
      <c r="FXF340" s="497"/>
      <c r="FXH340" s="309"/>
      <c r="FXI340" s="309"/>
      <c r="FXK340" s="497"/>
      <c r="FXL340" s="540"/>
      <c r="FXM340" s="497"/>
      <c r="FXN340" s="497"/>
      <c r="FXP340" s="309"/>
      <c r="FXQ340" s="309"/>
      <c r="FXS340" s="497"/>
      <c r="FXT340" s="540"/>
      <c r="FXU340" s="497"/>
      <c r="FXV340" s="497"/>
      <c r="FXX340" s="309"/>
      <c r="FXY340" s="309"/>
      <c r="FYA340" s="497"/>
      <c r="FYB340" s="540"/>
      <c r="FYC340" s="497"/>
      <c r="FYD340" s="497"/>
      <c r="FYF340" s="309"/>
      <c r="FYG340" s="309"/>
      <c r="FYI340" s="497"/>
      <c r="FYJ340" s="540"/>
      <c r="FYK340" s="497"/>
      <c r="FYL340" s="497"/>
      <c r="FYN340" s="309"/>
      <c r="FYO340" s="309"/>
      <c r="FYQ340" s="497"/>
      <c r="FYR340" s="540"/>
      <c r="FYS340" s="497"/>
      <c r="FYT340" s="497"/>
      <c r="FYV340" s="309"/>
      <c r="FYW340" s="309"/>
      <c r="FYY340" s="497"/>
      <c r="FYZ340" s="540"/>
      <c r="FZA340" s="497"/>
      <c r="FZB340" s="497"/>
      <c r="FZD340" s="309"/>
      <c r="FZE340" s="309"/>
      <c r="FZG340" s="497"/>
      <c r="FZH340" s="540"/>
      <c r="FZI340" s="497"/>
      <c r="FZJ340" s="497"/>
      <c r="FZL340" s="309"/>
      <c r="FZM340" s="309"/>
      <c r="FZO340" s="497"/>
      <c r="FZP340" s="540"/>
      <c r="FZQ340" s="497"/>
      <c r="FZR340" s="497"/>
      <c r="FZT340" s="309"/>
      <c r="FZU340" s="309"/>
      <c r="FZW340" s="497"/>
      <c r="FZX340" s="540"/>
      <c r="FZY340" s="497"/>
      <c r="FZZ340" s="497"/>
      <c r="GAB340" s="309"/>
      <c r="GAC340" s="309"/>
      <c r="GAE340" s="497"/>
      <c r="GAF340" s="540"/>
      <c r="GAG340" s="497"/>
      <c r="GAH340" s="497"/>
      <c r="GAJ340" s="309"/>
      <c r="GAK340" s="309"/>
      <c r="GAM340" s="497"/>
      <c r="GAN340" s="540"/>
      <c r="GAO340" s="497"/>
      <c r="GAP340" s="497"/>
      <c r="GAR340" s="309"/>
      <c r="GAS340" s="309"/>
      <c r="GAU340" s="497"/>
      <c r="GAV340" s="540"/>
      <c r="GAW340" s="497"/>
      <c r="GAX340" s="497"/>
      <c r="GAZ340" s="309"/>
      <c r="GBA340" s="309"/>
      <c r="GBC340" s="497"/>
      <c r="GBD340" s="540"/>
      <c r="GBE340" s="497"/>
      <c r="GBF340" s="497"/>
      <c r="GBH340" s="309"/>
      <c r="GBI340" s="309"/>
      <c r="GBK340" s="497"/>
      <c r="GBL340" s="540"/>
      <c r="GBM340" s="497"/>
      <c r="GBN340" s="497"/>
      <c r="GBP340" s="309"/>
      <c r="GBQ340" s="309"/>
      <c r="GBS340" s="497"/>
      <c r="GBT340" s="540"/>
      <c r="GBU340" s="497"/>
      <c r="GBV340" s="497"/>
      <c r="GBX340" s="309"/>
      <c r="GBY340" s="309"/>
      <c r="GCA340" s="497"/>
      <c r="GCB340" s="540"/>
      <c r="GCC340" s="497"/>
      <c r="GCD340" s="497"/>
      <c r="GCF340" s="309"/>
      <c r="GCG340" s="309"/>
      <c r="GCI340" s="497"/>
      <c r="GCJ340" s="540"/>
      <c r="GCK340" s="497"/>
      <c r="GCL340" s="497"/>
      <c r="GCN340" s="309"/>
      <c r="GCO340" s="309"/>
      <c r="GCQ340" s="497"/>
      <c r="GCR340" s="540"/>
      <c r="GCS340" s="497"/>
      <c r="GCT340" s="497"/>
      <c r="GCV340" s="309"/>
      <c r="GCW340" s="309"/>
      <c r="GCY340" s="497"/>
      <c r="GCZ340" s="540"/>
      <c r="GDA340" s="497"/>
      <c r="GDB340" s="497"/>
      <c r="GDD340" s="309"/>
      <c r="GDE340" s="309"/>
      <c r="GDG340" s="497"/>
      <c r="GDH340" s="540"/>
      <c r="GDI340" s="497"/>
      <c r="GDJ340" s="497"/>
      <c r="GDL340" s="309"/>
      <c r="GDM340" s="309"/>
      <c r="GDO340" s="497"/>
      <c r="GDP340" s="540"/>
      <c r="GDQ340" s="497"/>
      <c r="GDR340" s="497"/>
      <c r="GDT340" s="309"/>
      <c r="GDU340" s="309"/>
      <c r="GDW340" s="497"/>
      <c r="GDX340" s="540"/>
      <c r="GDY340" s="497"/>
      <c r="GDZ340" s="497"/>
      <c r="GEB340" s="309"/>
      <c r="GEC340" s="309"/>
      <c r="GEE340" s="497"/>
      <c r="GEF340" s="540"/>
      <c r="GEG340" s="497"/>
      <c r="GEH340" s="497"/>
      <c r="GEJ340" s="309"/>
      <c r="GEK340" s="309"/>
      <c r="GEM340" s="497"/>
      <c r="GEN340" s="540"/>
      <c r="GEO340" s="497"/>
      <c r="GEP340" s="497"/>
      <c r="GER340" s="309"/>
      <c r="GES340" s="309"/>
      <c r="GEU340" s="497"/>
      <c r="GEV340" s="540"/>
      <c r="GEW340" s="497"/>
      <c r="GEX340" s="497"/>
      <c r="GEZ340" s="309"/>
      <c r="GFA340" s="309"/>
      <c r="GFC340" s="497"/>
      <c r="GFD340" s="540"/>
      <c r="GFE340" s="497"/>
      <c r="GFF340" s="497"/>
      <c r="GFH340" s="309"/>
      <c r="GFI340" s="309"/>
      <c r="GFK340" s="497"/>
      <c r="GFL340" s="540"/>
      <c r="GFM340" s="497"/>
      <c r="GFN340" s="497"/>
      <c r="GFP340" s="309"/>
      <c r="GFQ340" s="309"/>
      <c r="GFS340" s="497"/>
      <c r="GFT340" s="540"/>
      <c r="GFU340" s="497"/>
      <c r="GFV340" s="497"/>
      <c r="GFX340" s="309"/>
      <c r="GFY340" s="309"/>
      <c r="GGA340" s="497"/>
      <c r="GGB340" s="540"/>
      <c r="GGC340" s="497"/>
      <c r="GGD340" s="497"/>
      <c r="GGF340" s="309"/>
      <c r="GGG340" s="309"/>
      <c r="GGI340" s="497"/>
      <c r="GGJ340" s="540"/>
      <c r="GGK340" s="497"/>
      <c r="GGL340" s="497"/>
      <c r="GGN340" s="309"/>
      <c r="GGO340" s="309"/>
      <c r="GGQ340" s="497"/>
      <c r="GGR340" s="540"/>
      <c r="GGS340" s="497"/>
      <c r="GGT340" s="497"/>
      <c r="GGV340" s="309"/>
      <c r="GGW340" s="309"/>
      <c r="GGY340" s="497"/>
      <c r="GGZ340" s="540"/>
      <c r="GHA340" s="497"/>
      <c r="GHB340" s="497"/>
      <c r="GHD340" s="309"/>
      <c r="GHE340" s="309"/>
      <c r="GHG340" s="497"/>
      <c r="GHH340" s="540"/>
      <c r="GHI340" s="497"/>
      <c r="GHJ340" s="497"/>
      <c r="GHL340" s="309"/>
      <c r="GHM340" s="309"/>
      <c r="GHO340" s="497"/>
      <c r="GHP340" s="540"/>
      <c r="GHQ340" s="497"/>
      <c r="GHR340" s="497"/>
      <c r="GHT340" s="309"/>
      <c r="GHU340" s="309"/>
      <c r="GHW340" s="497"/>
      <c r="GHX340" s="540"/>
      <c r="GHY340" s="497"/>
      <c r="GHZ340" s="497"/>
      <c r="GIB340" s="309"/>
      <c r="GIC340" s="309"/>
      <c r="GIE340" s="497"/>
      <c r="GIF340" s="540"/>
      <c r="GIG340" s="497"/>
      <c r="GIH340" s="497"/>
      <c r="GIJ340" s="309"/>
      <c r="GIK340" s="309"/>
      <c r="GIM340" s="497"/>
      <c r="GIN340" s="540"/>
      <c r="GIO340" s="497"/>
      <c r="GIP340" s="497"/>
      <c r="GIR340" s="309"/>
      <c r="GIS340" s="309"/>
      <c r="GIU340" s="497"/>
      <c r="GIV340" s="540"/>
      <c r="GIW340" s="497"/>
      <c r="GIX340" s="497"/>
      <c r="GIZ340" s="309"/>
      <c r="GJA340" s="309"/>
      <c r="GJC340" s="497"/>
      <c r="GJD340" s="540"/>
      <c r="GJE340" s="497"/>
      <c r="GJF340" s="497"/>
      <c r="GJH340" s="309"/>
      <c r="GJI340" s="309"/>
      <c r="GJK340" s="497"/>
      <c r="GJL340" s="540"/>
      <c r="GJM340" s="497"/>
      <c r="GJN340" s="497"/>
      <c r="GJP340" s="309"/>
      <c r="GJQ340" s="309"/>
      <c r="GJS340" s="497"/>
      <c r="GJT340" s="540"/>
      <c r="GJU340" s="497"/>
      <c r="GJV340" s="497"/>
      <c r="GJX340" s="309"/>
      <c r="GJY340" s="309"/>
      <c r="GKA340" s="497"/>
      <c r="GKB340" s="540"/>
      <c r="GKC340" s="497"/>
      <c r="GKD340" s="497"/>
      <c r="GKF340" s="309"/>
      <c r="GKG340" s="309"/>
      <c r="GKI340" s="497"/>
      <c r="GKJ340" s="540"/>
      <c r="GKK340" s="497"/>
      <c r="GKL340" s="497"/>
      <c r="GKN340" s="309"/>
      <c r="GKO340" s="309"/>
      <c r="GKQ340" s="497"/>
      <c r="GKR340" s="540"/>
      <c r="GKS340" s="497"/>
      <c r="GKT340" s="497"/>
      <c r="GKV340" s="309"/>
      <c r="GKW340" s="309"/>
      <c r="GKY340" s="497"/>
      <c r="GKZ340" s="540"/>
      <c r="GLA340" s="497"/>
      <c r="GLB340" s="497"/>
      <c r="GLD340" s="309"/>
      <c r="GLE340" s="309"/>
      <c r="GLG340" s="497"/>
      <c r="GLH340" s="540"/>
      <c r="GLI340" s="497"/>
      <c r="GLJ340" s="497"/>
      <c r="GLL340" s="309"/>
      <c r="GLM340" s="309"/>
      <c r="GLO340" s="497"/>
      <c r="GLP340" s="540"/>
      <c r="GLQ340" s="497"/>
      <c r="GLR340" s="497"/>
      <c r="GLT340" s="309"/>
      <c r="GLU340" s="309"/>
      <c r="GLW340" s="497"/>
      <c r="GLX340" s="540"/>
      <c r="GLY340" s="497"/>
      <c r="GLZ340" s="497"/>
      <c r="GMB340" s="309"/>
      <c r="GMC340" s="309"/>
      <c r="GME340" s="497"/>
      <c r="GMF340" s="540"/>
      <c r="GMG340" s="497"/>
      <c r="GMH340" s="497"/>
      <c r="GMJ340" s="309"/>
      <c r="GMK340" s="309"/>
      <c r="GMM340" s="497"/>
      <c r="GMN340" s="540"/>
      <c r="GMO340" s="497"/>
      <c r="GMP340" s="497"/>
      <c r="GMR340" s="309"/>
      <c r="GMS340" s="309"/>
      <c r="GMU340" s="497"/>
      <c r="GMV340" s="540"/>
      <c r="GMW340" s="497"/>
      <c r="GMX340" s="497"/>
      <c r="GMZ340" s="309"/>
      <c r="GNA340" s="309"/>
      <c r="GNC340" s="497"/>
      <c r="GND340" s="540"/>
      <c r="GNE340" s="497"/>
      <c r="GNF340" s="497"/>
      <c r="GNH340" s="309"/>
      <c r="GNI340" s="309"/>
      <c r="GNK340" s="497"/>
      <c r="GNL340" s="540"/>
      <c r="GNM340" s="497"/>
      <c r="GNN340" s="497"/>
      <c r="GNP340" s="309"/>
      <c r="GNQ340" s="309"/>
      <c r="GNS340" s="497"/>
      <c r="GNT340" s="540"/>
      <c r="GNU340" s="497"/>
      <c r="GNV340" s="497"/>
      <c r="GNX340" s="309"/>
      <c r="GNY340" s="309"/>
      <c r="GOA340" s="497"/>
      <c r="GOB340" s="540"/>
      <c r="GOC340" s="497"/>
      <c r="GOD340" s="497"/>
      <c r="GOF340" s="309"/>
      <c r="GOG340" s="309"/>
      <c r="GOI340" s="497"/>
      <c r="GOJ340" s="540"/>
      <c r="GOK340" s="497"/>
      <c r="GOL340" s="497"/>
      <c r="GON340" s="309"/>
      <c r="GOO340" s="309"/>
      <c r="GOQ340" s="497"/>
      <c r="GOR340" s="540"/>
      <c r="GOS340" s="497"/>
      <c r="GOT340" s="497"/>
      <c r="GOV340" s="309"/>
      <c r="GOW340" s="309"/>
      <c r="GOY340" s="497"/>
      <c r="GOZ340" s="540"/>
      <c r="GPA340" s="497"/>
      <c r="GPB340" s="497"/>
      <c r="GPD340" s="309"/>
      <c r="GPE340" s="309"/>
      <c r="GPG340" s="497"/>
      <c r="GPH340" s="540"/>
      <c r="GPI340" s="497"/>
      <c r="GPJ340" s="497"/>
      <c r="GPL340" s="309"/>
      <c r="GPM340" s="309"/>
      <c r="GPO340" s="497"/>
      <c r="GPP340" s="540"/>
      <c r="GPQ340" s="497"/>
      <c r="GPR340" s="497"/>
      <c r="GPT340" s="309"/>
      <c r="GPU340" s="309"/>
      <c r="GPW340" s="497"/>
      <c r="GPX340" s="540"/>
      <c r="GPY340" s="497"/>
      <c r="GPZ340" s="497"/>
      <c r="GQB340" s="309"/>
      <c r="GQC340" s="309"/>
      <c r="GQE340" s="497"/>
      <c r="GQF340" s="540"/>
      <c r="GQG340" s="497"/>
      <c r="GQH340" s="497"/>
      <c r="GQJ340" s="309"/>
      <c r="GQK340" s="309"/>
      <c r="GQM340" s="497"/>
      <c r="GQN340" s="540"/>
      <c r="GQO340" s="497"/>
      <c r="GQP340" s="497"/>
      <c r="GQR340" s="309"/>
      <c r="GQS340" s="309"/>
      <c r="GQU340" s="497"/>
      <c r="GQV340" s="540"/>
      <c r="GQW340" s="497"/>
      <c r="GQX340" s="497"/>
      <c r="GQZ340" s="309"/>
      <c r="GRA340" s="309"/>
      <c r="GRC340" s="497"/>
      <c r="GRD340" s="540"/>
      <c r="GRE340" s="497"/>
      <c r="GRF340" s="497"/>
      <c r="GRH340" s="309"/>
      <c r="GRI340" s="309"/>
      <c r="GRK340" s="497"/>
      <c r="GRL340" s="540"/>
      <c r="GRM340" s="497"/>
      <c r="GRN340" s="497"/>
      <c r="GRP340" s="309"/>
      <c r="GRQ340" s="309"/>
      <c r="GRS340" s="497"/>
      <c r="GRT340" s="540"/>
      <c r="GRU340" s="497"/>
      <c r="GRV340" s="497"/>
      <c r="GRX340" s="309"/>
      <c r="GRY340" s="309"/>
      <c r="GSA340" s="497"/>
      <c r="GSB340" s="540"/>
      <c r="GSC340" s="497"/>
      <c r="GSD340" s="497"/>
      <c r="GSF340" s="309"/>
      <c r="GSG340" s="309"/>
      <c r="GSI340" s="497"/>
      <c r="GSJ340" s="540"/>
      <c r="GSK340" s="497"/>
      <c r="GSL340" s="497"/>
      <c r="GSN340" s="309"/>
      <c r="GSO340" s="309"/>
      <c r="GSQ340" s="497"/>
      <c r="GSR340" s="540"/>
      <c r="GSS340" s="497"/>
      <c r="GST340" s="497"/>
      <c r="GSV340" s="309"/>
      <c r="GSW340" s="309"/>
      <c r="GSY340" s="497"/>
      <c r="GSZ340" s="540"/>
      <c r="GTA340" s="497"/>
      <c r="GTB340" s="497"/>
      <c r="GTD340" s="309"/>
      <c r="GTE340" s="309"/>
      <c r="GTG340" s="497"/>
      <c r="GTH340" s="540"/>
      <c r="GTI340" s="497"/>
      <c r="GTJ340" s="497"/>
      <c r="GTL340" s="309"/>
      <c r="GTM340" s="309"/>
      <c r="GTO340" s="497"/>
      <c r="GTP340" s="540"/>
      <c r="GTQ340" s="497"/>
      <c r="GTR340" s="497"/>
      <c r="GTT340" s="309"/>
      <c r="GTU340" s="309"/>
      <c r="GTW340" s="497"/>
      <c r="GTX340" s="540"/>
      <c r="GTY340" s="497"/>
      <c r="GTZ340" s="497"/>
      <c r="GUB340" s="309"/>
      <c r="GUC340" s="309"/>
      <c r="GUE340" s="497"/>
      <c r="GUF340" s="540"/>
      <c r="GUG340" s="497"/>
      <c r="GUH340" s="497"/>
      <c r="GUJ340" s="309"/>
      <c r="GUK340" s="309"/>
      <c r="GUM340" s="497"/>
      <c r="GUN340" s="540"/>
      <c r="GUO340" s="497"/>
      <c r="GUP340" s="497"/>
      <c r="GUR340" s="309"/>
      <c r="GUS340" s="309"/>
      <c r="GUU340" s="497"/>
      <c r="GUV340" s="540"/>
      <c r="GUW340" s="497"/>
      <c r="GUX340" s="497"/>
      <c r="GUZ340" s="309"/>
      <c r="GVA340" s="309"/>
      <c r="GVC340" s="497"/>
      <c r="GVD340" s="540"/>
      <c r="GVE340" s="497"/>
      <c r="GVF340" s="497"/>
      <c r="GVH340" s="309"/>
      <c r="GVI340" s="309"/>
      <c r="GVK340" s="497"/>
      <c r="GVL340" s="540"/>
      <c r="GVM340" s="497"/>
      <c r="GVN340" s="497"/>
      <c r="GVP340" s="309"/>
      <c r="GVQ340" s="309"/>
      <c r="GVS340" s="497"/>
      <c r="GVT340" s="540"/>
      <c r="GVU340" s="497"/>
      <c r="GVV340" s="497"/>
      <c r="GVX340" s="309"/>
      <c r="GVY340" s="309"/>
      <c r="GWA340" s="497"/>
      <c r="GWB340" s="540"/>
      <c r="GWC340" s="497"/>
      <c r="GWD340" s="497"/>
      <c r="GWF340" s="309"/>
      <c r="GWG340" s="309"/>
      <c r="GWI340" s="497"/>
      <c r="GWJ340" s="540"/>
      <c r="GWK340" s="497"/>
      <c r="GWL340" s="497"/>
      <c r="GWN340" s="309"/>
      <c r="GWO340" s="309"/>
      <c r="GWQ340" s="497"/>
      <c r="GWR340" s="540"/>
      <c r="GWS340" s="497"/>
      <c r="GWT340" s="497"/>
      <c r="GWV340" s="309"/>
      <c r="GWW340" s="309"/>
      <c r="GWY340" s="497"/>
      <c r="GWZ340" s="540"/>
      <c r="GXA340" s="497"/>
      <c r="GXB340" s="497"/>
      <c r="GXD340" s="309"/>
      <c r="GXE340" s="309"/>
      <c r="GXG340" s="497"/>
      <c r="GXH340" s="540"/>
      <c r="GXI340" s="497"/>
      <c r="GXJ340" s="497"/>
      <c r="GXL340" s="309"/>
      <c r="GXM340" s="309"/>
      <c r="GXO340" s="497"/>
      <c r="GXP340" s="540"/>
      <c r="GXQ340" s="497"/>
      <c r="GXR340" s="497"/>
      <c r="GXT340" s="309"/>
      <c r="GXU340" s="309"/>
      <c r="GXW340" s="497"/>
      <c r="GXX340" s="540"/>
      <c r="GXY340" s="497"/>
      <c r="GXZ340" s="497"/>
      <c r="GYB340" s="309"/>
      <c r="GYC340" s="309"/>
      <c r="GYE340" s="497"/>
      <c r="GYF340" s="540"/>
      <c r="GYG340" s="497"/>
      <c r="GYH340" s="497"/>
      <c r="GYJ340" s="309"/>
      <c r="GYK340" s="309"/>
      <c r="GYM340" s="497"/>
      <c r="GYN340" s="540"/>
      <c r="GYO340" s="497"/>
      <c r="GYP340" s="497"/>
      <c r="GYR340" s="309"/>
      <c r="GYS340" s="309"/>
      <c r="GYU340" s="497"/>
      <c r="GYV340" s="540"/>
      <c r="GYW340" s="497"/>
      <c r="GYX340" s="497"/>
      <c r="GYZ340" s="309"/>
      <c r="GZA340" s="309"/>
      <c r="GZC340" s="497"/>
      <c r="GZD340" s="540"/>
      <c r="GZE340" s="497"/>
      <c r="GZF340" s="497"/>
      <c r="GZH340" s="309"/>
      <c r="GZI340" s="309"/>
      <c r="GZK340" s="497"/>
      <c r="GZL340" s="540"/>
      <c r="GZM340" s="497"/>
      <c r="GZN340" s="497"/>
      <c r="GZP340" s="309"/>
      <c r="GZQ340" s="309"/>
      <c r="GZS340" s="497"/>
      <c r="GZT340" s="540"/>
      <c r="GZU340" s="497"/>
      <c r="GZV340" s="497"/>
      <c r="GZX340" s="309"/>
      <c r="GZY340" s="309"/>
      <c r="HAA340" s="497"/>
      <c r="HAB340" s="540"/>
      <c r="HAC340" s="497"/>
      <c r="HAD340" s="497"/>
      <c r="HAF340" s="309"/>
      <c r="HAG340" s="309"/>
      <c r="HAI340" s="497"/>
      <c r="HAJ340" s="540"/>
      <c r="HAK340" s="497"/>
      <c r="HAL340" s="497"/>
      <c r="HAN340" s="309"/>
      <c r="HAO340" s="309"/>
      <c r="HAQ340" s="497"/>
      <c r="HAR340" s="540"/>
      <c r="HAS340" s="497"/>
      <c r="HAT340" s="497"/>
      <c r="HAV340" s="309"/>
      <c r="HAW340" s="309"/>
      <c r="HAY340" s="497"/>
      <c r="HAZ340" s="540"/>
      <c r="HBA340" s="497"/>
      <c r="HBB340" s="497"/>
      <c r="HBD340" s="309"/>
      <c r="HBE340" s="309"/>
      <c r="HBG340" s="497"/>
      <c r="HBH340" s="540"/>
      <c r="HBI340" s="497"/>
      <c r="HBJ340" s="497"/>
      <c r="HBL340" s="309"/>
      <c r="HBM340" s="309"/>
      <c r="HBO340" s="497"/>
      <c r="HBP340" s="540"/>
      <c r="HBQ340" s="497"/>
      <c r="HBR340" s="497"/>
      <c r="HBT340" s="309"/>
      <c r="HBU340" s="309"/>
      <c r="HBW340" s="497"/>
      <c r="HBX340" s="540"/>
      <c r="HBY340" s="497"/>
      <c r="HBZ340" s="497"/>
      <c r="HCB340" s="309"/>
      <c r="HCC340" s="309"/>
      <c r="HCE340" s="497"/>
      <c r="HCF340" s="540"/>
      <c r="HCG340" s="497"/>
      <c r="HCH340" s="497"/>
      <c r="HCJ340" s="309"/>
      <c r="HCK340" s="309"/>
      <c r="HCM340" s="497"/>
      <c r="HCN340" s="540"/>
      <c r="HCO340" s="497"/>
      <c r="HCP340" s="497"/>
      <c r="HCR340" s="309"/>
      <c r="HCS340" s="309"/>
      <c r="HCU340" s="497"/>
      <c r="HCV340" s="540"/>
      <c r="HCW340" s="497"/>
      <c r="HCX340" s="497"/>
      <c r="HCZ340" s="309"/>
      <c r="HDA340" s="309"/>
      <c r="HDC340" s="497"/>
      <c r="HDD340" s="540"/>
      <c r="HDE340" s="497"/>
      <c r="HDF340" s="497"/>
      <c r="HDH340" s="309"/>
      <c r="HDI340" s="309"/>
      <c r="HDK340" s="497"/>
      <c r="HDL340" s="540"/>
      <c r="HDM340" s="497"/>
      <c r="HDN340" s="497"/>
      <c r="HDP340" s="309"/>
      <c r="HDQ340" s="309"/>
      <c r="HDS340" s="497"/>
      <c r="HDT340" s="540"/>
      <c r="HDU340" s="497"/>
      <c r="HDV340" s="497"/>
      <c r="HDX340" s="309"/>
      <c r="HDY340" s="309"/>
      <c r="HEA340" s="497"/>
      <c r="HEB340" s="540"/>
      <c r="HEC340" s="497"/>
      <c r="HED340" s="497"/>
      <c r="HEF340" s="309"/>
      <c r="HEG340" s="309"/>
      <c r="HEI340" s="497"/>
      <c r="HEJ340" s="540"/>
      <c r="HEK340" s="497"/>
      <c r="HEL340" s="497"/>
      <c r="HEN340" s="309"/>
      <c r="HEO340" s="309"/>
      <c r="HEQ340" s="497"/>
      <c r="HER340" s="540"/>
      <c r="HES340" s="497"/>
      <c r="HET340" s="497"/>
      <c r="HEV340" s="309"/>
      <c r="HEW340" s="309"/>
      <c r="HEY340" s="497"/>
      <c r="HEZ340" s="540"/>
      <c r="HFA340" s="497"/>
      <c r="HFB340" s="497"/>
      <c r="HFD340" s="309"/>
      <c r="HFE340" s="309"/>
      <c r="HFG340" s="497"/>
      <c r="HFH340" s="540"/>
      <c r="HFI340" s="497"/>
      <c r="HFJ340" s="497"/>
      <c r="HFL340" s="309"/>
      <c r="HFM340" s="309"/>
      <c r="HFO340" s="497"/>
      <c r="HFP340" s="540"/>
      <c r="HFQ340" s="497"/>
      <c r="HFR340" s="497"/>
      <c r="HFT340" s="309"/>
      <c r="HFU340" s="309"/>
      <c r="HFW340" s="497"/>
      <c r="HFX340" s="540"/>
      <c r="HFY340" s="497"/>
      <c r="HFZ340" s="497"/>
      <c r="HGB340" s="309"/>
      <c r="HGC340" s="309"/>
      <c r="HGE340" s="497"/>
      <c r="HGF340" s="540"/>
      <c r="HGG340" s="497"/>
      <c r="HGH340" s="497"/>
      <c r="HGJ340" s="309"/>
      <c r="HGK340" s="309"/>
      <c r="HGM340" s="497"/>
      <c r="HGN340" s="540"/>
      <c r="HGO340" s="497"/>
      <c r="HGP340" s="497"/>
      <c r="HGR340" s="309"/>
      <c r="HGS340" s="309"/>
      <c r="HGU340" s="497"/>
      <c r="HGV340" s="540"/>
      <c r="HGW340" s="497"/>
      <c r="HGX340" s="497"/>
      <c r="HGZ340" s="309"/>
      <c r="HHA340" s="309"/>
      <c r="HHC340" s="497"/>
      <c r="HHD340" s="540"/>
      <c r="HHE340" s="497"/>
      <c r="HHF340" s="497"/>
      <c r="HHH340" s="309"/>
      <c r="HHI340" s="309"/>
      <c r="HHK340" s="497"/>
      <c r="HHL340" s="540"/>
      <c r="HHM340" s="497"/>
      <c r="HHN340" s="497"/>
      <c r="HHP340" s="309"/>
      <c r="HHQ340" s="309"/>
      <c r="HHS340" s="497"/>
      <c r="HHT340" s="540"/>
      <c r="HHU340" s="497"/>
      <c r="HHV340" s="497"/>
      <c r="HHX340" s="309"/>
      <c r="HHY340" s="309"/>
      <c r="HIA340" s="497"/>
      <c r="HIB340" s="540"/>
      <c r="HIC340" s="497"/>
      <c r="HID340" s="497"/>
      <c r="HIF340" s="309"/>
      <c r="HIG340" s="309"/>
      <c r="HII340" s="497"/>
      <c r="HIJ340" s="540"/>
      <c r="HIK340" s="497"/>
      <c r="HIL340" s="497"/>
      <c r="HIN340" s="309"/>
      <c r="HIO340" s="309"/>
      <c r="HIQ340" s="497"/>
      <c r="HIR340" s="540"/>
      <c r="HIS340" s="497"/>
      <c r="HIT340" s="497"/>
      <c r="HIV340" s="309"/>
      <c r="HIW340" s="309"/>
      <c r="HIY340" s="497"/>
      <c r="HIZ340" s="540"/>
      <c r="HJA340" s="497"/>
      <c r="HJB340" s="497"/>
      <c r="HJD340" s="309"/>
      <c r="HJE340" s="309"/>
      <c r="HJG340" s="497"/>
      <c r="HJH340" s="540"/>
      <c r="HJI340" s="497"/>
      <c r="HJJ340" s="497"/>
      <c r="HJL340" s="309"/>
      <c r="HJM340" s="309"/>
      <c r="HJO340" s="497"/>
      <c r="HJP340" s="540"/>
      <c r="HJQ340" s="497"/>
      <c r="HJR340" s="497"/>
      <c r="HJT340" s="309"/>
      <c r="HJU340" s="309"/>
      <c r="HJW340" s="497"/>
      <c r="HJX340" s="540"/>
      <c r="HJY340" s="497"/>
      <c r="HJZ340" s="497"/>
      <c r="HKB340" s="309"/>
      <c r="HKC340" s="309"/>
      <c r="HKE340" s="497"/>
      <c r="HKF340" s="540"/>
      <c r="HKG340" s="497"/>
      <c r="HKH340" s="497"/>
      <c r="HKJ340" s="309"/>
      <c r="HKK340" s="309"/>
      <c r="HKM340" s="497"/>
      <c r="HKN340" s="540"/>
      <c r="HKO340" s="497"/>
      <c r="HKP340" s="497"/>
      <c r="HKR340" s="309"/>
      <c r="HKS340" s="309"/>
      <c r="HKU340" s="497"/>
      <c r="HKV340" s="540"/>
      <c r="HKW340" s="497"/>
      <c r="HKX340" s="497"/>
      <c r="HKZ340" s="309"/>
      <c r="HLA340" s="309"/>
      <c r="HLC340" s="497"/>
      <c r="HLD340" s="540"/>
      <c r="HLE340" s="497"/>
      <c r="HLF340" s="497"/>
      <c r="HLH340" s="309"/>
      <c r="HLI340" s="309"/>
      <c r="HLK340" s="497"/>
      <c r="HLL340" s="540"/>
      <c r="HLM340" s="497"/>
      <c r="HLN340" s="497"/>
      <c r="HLP340" s="309"/>
      <c r="HLQ340" s="309"/>
      <c r="HLS340" s="497"/>
      <c r="HLT340" s="540"/>
      <c r="HLU340" s="497"/>
      <c r="HLV340" s="497"/>
      <c r="HLX340" s="309"/>
      <c r="HLY340" s="309"/>
      <c r="HMA340" s="497"/>
      <c r="HMB340" s="540"/>
      <c r="HMC340" s="497"/>
      <c r="HMD340" s="497"/>
      <c r="HMF340" s="309"/>
      <c r="HMG340" s="309"/>
      <c r="HMI340" s="497"/>
      <c r="HMJ340" s="540"/>
      <c r="HMK340" s="497"/>
      <c r="HML340" s="497"/>
      <c r="HMN340" s="309"/>
      <c r="HMO340" s="309"/>
      <c r="HMQ340" s="497"/>
      <c r="HMR340" s="540"/>
      <c r="HMS340" s="497"/>
      <c r="HMT340" s="497"/>
      <c r="HMV340" s="309"/>
      <c r="HMW340" s="309"/>
      <c r="HMY340" s="497"/>
      <c r="HMZ340" s="540"/>
      <c r="HNA340" s="497"/>
      <c r="HNB340" s="497"/>
      <c r="HND340" s="309"/>
      <c r="HNE340" s="309"/>
      <c r="HNG340" s="497"/>
      <c r="HNH340" s="540"/>
      <c r="HNI340" s="497"/>
      <c r="HNJ340" s="497"/>
      <c r="HNL340" s="309"/>
      <c r="HNM340" s="309"/>
      <c r="HNO340" s="497"/>
      <c r="HNP340" s="540"/>
      <c r="HNQ340" s="497"/>
      <c r="HNR340" s="497"/>
      <c r="HNT340" s="309"/>
      <c r="HNU340" s="309"/>
      <c r="HNW340" s="497"/>
      <c r="HNX340" s="540"/>
      <c r="HNY340" s="497"/>
      <c r="HNZ340" s="497"/>
      <c r="HOB340" s="309"/>
      <c r="HOC340" s="309"/>
      <c r="HOE340" s="497"/>
      <c r="HOF340" s="540"/>
      <c r="HOG340" s="497"/>
      <c r="HOH340" s="497"/>
      <c r="HOJ340" s="309"/>
      <c r="HOK340" s="309"/>
      <c r="HOM340" s="497"/>
      <c r="HON340" s="540"/>
      <c r="HOO340" s="497"/>
      <c r="HOP340" s="497"/>
      <c r="HOR340" s="309"/>
      <c r="HOS340" s="309"/>
      <c r="HOU340" s="497"/>
      <c r="HOV340" s="540"/>
      <c r="HOW340" s="497"/>
      <c r="HOX340" s="497"/>
      <c r="HOZ340" s="309"/>
      <c r="HPA340" s="309"/>
      <c r="HPC340" s="497"/>
      <c r="HPD340" s="540"/>
      <c r="HPE340" s="497"/>
      <c r="HPF340" s="497"/>
      <c r="HPH340" s="309"/>
      <c r="HPI340" s="309"/>
      <c r="HPK340" s="497"/>
      <c r="HPL340" s="540"/>
      <c r="HPM340" s="497"/>
      <c r="HPN340" s="497"/>
      <c r="HPP340" s="309"/>
      <c r="HPQ340" s="309"/>
      <c r="HPS340" s="497"/>
      <c r="HPT340" s="540"/>
      <c r="HPU340" s="497"/>
      <c r="HPV340" s="497"/>
      <c r="HPX340" s="309"/>
      <c r="HPY340" s="309"/>
      <c r="HQA340" s="497"/>
      <c r="HQB340" s="540"/>
      <c r="HQC340" s="497"/>
      <c r="HQD340" s="497"/>
      <c r="HQF340" s="309"/>
      <c r="HQG340" s="309"/>
      <c r="HQI340" s="497"/>
      <c r="HQJ340" s="540"/>
      <c r="HQK340" s="497"/>
      <c r="HQL340" s="497"/>
      <c r="HQN340" s="309"/>
      <c r="HQO340" s="309"/>
      <c r="HQQ340" s="497"/>
      <c r="HQR340" s="540"/>
      <c r="HQS340" s="497"/>
      <c r="HQT340" s="497"/>
      <c r="HQV340" s="309"/>
      <c r="HQW340" s="309"/>
      <c r="HQY340" s="497"/>
      <c r="HQZ340" s="540"/>
      <c r="HRA340" s="497"/>
      <c r="HRB340" s="497"/>
      <c r="HRD340" s="309"/>
      <c r="HRE340" s="309"/>
      <c r="HRG340" s="497"/>
      <c r="HRH340" s="540"/>
      <c r="HRI340" s="497"/>
      <c r="HRJ340" s="497"/>
      <c r="HRL340" s="309"/>
      <c r="HRM340" s="309"/>
      <c r="HRO340" s="497"/>
      <c r="HRP340" s="540"/>
      <c r="HRQ340" s="497"/>
      <c r="HRR340" s="497"/>
      <c r="HRT340" s="309"/>
      <c r="HRU340" s="309"/>
      <c r="HRW340" s="497"/>
      <c r="HRX340" s="540"/>
      <c r="HRY340" s="497"/>
      <c r="HRZ340" s="497"/>
      <c r="HSB340" s="309"/>
      <c r="HSC340" s="309"/>
      <c r="HSE340" s="497"/>
      <c r="HSF340" s="540"/>
      <c r="HSG340" s="497"/>
      <c r="HSH340" s="497"/>
      <c r="HSJ340" s="309"/>
      <c r="HSK340" s="309"/>
      <c r="HSM340" s="497"/>
      <c r="HSN340" s="540"/>
      <c r="HSO340" s="497"/>
      <c r="HSP340" s="497"/>
      <c r="HSR340" s="309"/>
      <c r="HSS340" s="309"/>
      <c r="HSU340" s="497"/>
      <c r="HSV340" s="540"/>
      <c r="HSW340" s="497"/>
      <c r="HSX340" s="497"/>
      <c r="HSZ340" s="309"/>
      <c r="HTA340" s="309"/>
      <c r="HTC340" s="497"/>
      <c r="HTD340" s="540"/>
      <c r="HTE340" s="497"/>
      <c r="HTF340" s="497"/>
      <c r="HTH340" s="309"/>
      <c r="HTI340" s="309"/>
      <c r="HTK340" s="497"/>
      <c r="HTL340" s="540"/>
      <c r="HTM340" s="497"/>
      <c r="HTN340" s="497"/>
      <c r="HTP340" s="309"/>
      <c r="HTQ340" s="309"/>
      <c r="HTS340" s="497"/>
      <c r="HTT340" s="540"/>
      <c r="HTU340" s="497"/>
      <c r="HTV340" s="497"/>
      <c r="HTX340" s="309"/>
      <c r="HTY340" s="309"/>
      <c r="HUA340" s="497"/>
      <c r="HUB340" s="540"/>
      <c r="HUC340" s="497"/>
      <c r="HUD340" s="497"/>
      <c r="HUF340" s="309"/>
      <c r="HUG340" s="309"/>
      <c r="HUI340" s="497"/>
      <c r="HUJ340" s="540"/>
      <c r="HUK340" s="497"/>
      <c r="HUL340" s="497"/>
      <c r="HUN340" s="309"/>
      <c r="HUO340" s="309"/>
      <c r="HUQ340" s="497"/>
      <c r="HUR340" s="540"/>
      <c r="HUS340" s="497"/>
      <c r="HUT340" s="497"/>
      <c r="HUV340" s="309"/>
      <c r="HUW340" s="309"/>
      <c r="HUY340" s="497"/>
      <c r="HUZ340" s="540"/>
      <c r="HVA340" s="497"/>
      <c r="HVB340" s="497"/>
      <c r="HVD340" s="309"/>
      <c r="HVE340" s="309"/>
      <c r="HVG340" s="497"/>
      <c r="HVH340" s="540"/>
      <c r="HVI340" s="497"/>
      <c r="HVJ340" s="497"/>
      <c r="HVL340" s="309"/>
      <c r="HVM340" s="309"/>
      <c r="HVO340" s="497"/>
      <c r="HVP340" s="540"/>
      <c r="HVQ340" s="497"/>
      <c r="HVR340" s="497"/>
      <c r="HVT340" s="309"/>
      <c r="HVU340" s="309"/>
      <c r="HVW340" s="497"/>
      <c r="HVX340" s="540"/>
      <c r="HVY340" s="497"/>
      <c r="HVZ340" s="497"/>
      <c r="HWB340" s="309"/>
      <c r="HWC340" s="309"/>
      <c r="HWE340" s="497"/>
      <c r="HWF340" s="540"/>
      <c r="HWG340" s="497"/>
      <c r="HWH340" s="497"/>
      <c r="HWJ340" s="309"/>
      <c r="HWK340" s="309"/>
      <c r="HWM340" s="497"/>
      <c r="HWN340" s="540"/>
      <c r="HWO340" s="497"/>
      <c r="HWP340" s="497"/>
      <c r="HWR340" s="309"/>
      <c r="HWS340" s="309"/>
      <c r="HWU340" s="497"/>
      <c r="HWV340" s="540"/>
      <c r="HWW340" s="497"/>
      <c r="HWX340" s="497"/>
      <c r="HWZ340" s="309"/>
      <c r="HXA340" s="309"/>
      <c r="HXC340" s="497"/>
      <c r="HXD340" s="540"/>
      <c r="HXE340" s="497"/>
      <c r="HXF340" s="497"/>
      <c r="HXH340" s="309"/>
      <c r="HXI340" s="309"/>
      <c r="HXK340" s="497"/>
      <c r="HXL340" s="540"/>
      <c r="HXM340" s="497"/>
      <c r="HXN340" s="497"/>
      <c r="HXP340" s="309"/>
      <c r="HXQ340" s="309"/>
      <c r="HXS340" s="497"/>
      <c r="HXT340" s="540"/>
      <c r="HXU340" s="497"/>
      <c r="HXV340" s="497"/>
      <c r="HXX340" s="309"/>
      <c r="HXY340" s="309"/>
      <c r="HYA340" s="497"/>
      <c r="HYB340" s="540"/>
      <c r="HYC340" s="497"/>
      <c r="HYD340" s="497"/>
      <c r="HYF340" s="309"/>
      <c r="HYG340" s="309"/>
      <c r="HYI340" s="497"/>
      <c r="HYJ340" s="540"/>
      <c r="HYK340" s="497"/>
      <c r="HYL340" s="497"/>
      <c r="HYN340" s="309"/>
      <c r="HYO340" s="309"/>
      <c r="HYQ340" s="497"/>
      <c r="HYR340" s="540"/>
      <c r="HYS340" s="497"/>
      <c r="HYT340" s="497"/>
      <c r="HYV340" s="309"/>
      <c r="HYW340" s="309"/>
      <c r="HYY340" s="497"/>
      <c r="HYZ340" s="540"/>
      <c r="HZA340" s="497"/>
      <c r="HZB340" s="497"/>
      <c r="HZD340" s="309"/>
      <c r="HZE340" s="309"/>
      <c r="HZG340" s="497"/>
      <c r="HZH340" s="540"/>
      <c r="HZI340" s="497"/>
      <c r="HZJ340" s="497"/>
      <c r="HZL340" s="309"/>
      <c r="HZM340" s="309"/>
      <c r="HZO340" s="497"/>
      <c r="HZP340" s="540"/>
      <c r="HZQ340" s="497"/>
      <c r="HZR340" s="497"/>
      <c r="HZT340" s="309"/>
      <c r="HZU340" s="309"/>
      <c r="HZW340" s="497"/>
      <c r="HZX340" s="540"/>
      <c r="HZY340" s="497"/>
      <c r="HZZ340" s="497"/>
      <c r="IAB340" s="309"/>
      <c r="IAC340" s="309"/>
      <c r="IAE340" s="497"/>
      <c r="IAF340" s="540"/>
      <c r="IAG340" s="497"/>
      <c r="IAH340" s="497"/>
      <c r="IAJ340" s="309"/>
      <c r="IAK340" s="309"/>
      <c r="IAM340" s="497"/>
      <c r="IAN340" s="540"/>
      <c r="IAO340" s="497"/>
      <c r="IAP340" s="497"/>
      <c r="IAR340" s="309"/>
      <c r="IAS340" s="309"/>
      <c r="IAU340" s="497"/>
      <c r="IAV340" s="540"/>
      <c r="IAW340" s="497"/>
      <c r="IAX340" s="497"/>
      <c r="IAZ340" s="309"/>
      <c r="IBA340" s="309"/>
      <c r="IBC340" s="497"/>
      <c r="IBD340" s="540"/>
      <c r="IBE340" s="497"/>
      <c r="IBF340" s="497"/>
      <c r="IBH340" s="309"/>
      <c r="IBI340" s="309"/>
      <c r="IBK340" s="497"/>
      <c r="IBL340" s="540"/>
      <c r="IBM340" s="497"/>
      <c r="IBN340" s="497"/>
      <c r="IBP340" s="309"/>
      <c r="IBQ340" s="309"/>
      <c r="IBS340" s="497"/>
      <c r="IBT340" s="540"/>
      <c r="IBU340" s="497"/>
      <c r="IBV340" s="497"/>
      <c r="IBX340" s="309"/>
      <c r="IBY340" s="309"/>
      <c r="ICA340" s="497"/>
      <c r="ICB340" s="540"/>
      <c r="ICC340" s="497"/>
      <c r="ICD340" s="497"/>
      <c r="ICF340" s="309"/>
      <c r="ICG340" s="309"/>
      <c r="ICI340" s="497"/>
      <c r="ICJ340" s="540"/>
      <c r="ICK340" s="497"/>
      <c r="ICL340" s="497"/>
      <c r="ICN340" s="309"/>
      <c r="ICO340" s="309"/>
      <c r="ICQ340" s="497"/>
      <c r="ICR340" s="540"/>
      <c r="ICS340" s="497"/>
      <c r="ICT340" s="497"/>
      <c r="ICV340" s="309"/>
      <c r="ICW340" s="309"/>
      <c r="ICY340" s="497"/>
      <c r="ICZ340" s="540"/>
      <c r="IDA340" s="497"/>
      <c r="IDB340" s="497"/>
      <c r="IDD340" s="309"/>
      <c r="IDE340" s="309"/>
      <c r="IDG340" s="497"/>
      <c r="IDH340" s="540"/>
      <c r="IDI340" s="497"/>
      <c r="IDJ340" s="497"/>
      <c r="IDL340" s="309"/>
      <c r="IDM340" s="309"/>
      <c r="IDO340" s="497"/>
      <c r="IDP340" s="540"/>
      <c r="IDQ340" s="497"/>
      <c r="IDR340" s="497"/>
      <c r="IDT340" s="309"/>
      <c r="IDU340" s="309"/>
      <c r="IDW340" s="497"/>
      <c r="IDX340" s="540"/>
      <c r="IDY340" s="497"/>
      <c r="IDZ340" s="497"/>
      <c r="IEB340" s="309"/>
      <c r="IEC340" s="309"/>
      <c r="IEE340" s="497"/>
      <c r="IEF340" s="540"/>
      <c r="IEG340" s="497"/>
      <c r="IEH340" s="497"/>
      <c r="IEJ340" s="309"/>
      <c r="IEK340" s="309"/>
      <c r="IEM340" s="497"/>
      <c r="IEN340" s="540"/>
      <c r="IEO340" s="497"/>
      <c r="IEP340" s="497"/>
      <c r="IER340" s="309"/>
      <c r="IES340" s="309"/>
      <c r="IEU340" s="497"/>
      <c r="IEV340" s="540"/>
      <c r="IEW340" s="497"/>
      <c r="IEX340" s="497"/>
      <c r="IEZ340" s="309"/>
      <c r="IFA340" s="309"/>
      <c r="IFC340" s="497"/>
      <c r="IFD340" s="540"/>
      <c r="IFE340" s="497"/>
      <c r="IFF340" s="497"/>
      <c r="IFH340" s="309"/>
      <c r="IFI340" s="309"/>
      <c r="IFK340" s="497"/>
      <c r="IFL340" s="540"/>
      <c r="IFM340" s="497"/>
      <c r="IFN340" s="497"/>
      <c r="IFP340" s="309"/>
      <c r="IFQ340" s="309"/>
      <c r="IFS340" s="497"/>
      <c r="IFT340" s="540"/>
      <c r="IFU340" s="497"/>
      <c r="IFV340" s="497"/>
      <c r="IFX340" s="309"/>
      <c r="IFY340" s="309"/>
      <c r="IGA340" s="497"/>
      <c r="IGB340" s="540"/>
      <c r="IGC340" s="497"/>
      <c r="IGD340" s="497"/>
      <c r="IGF340" s="309"/>
      <c r="IGG340" s="309"/>
      <c r="IGI340" s="497"/>
      <c r="IGJ340" s="540"/>
      <c r="IGK340" s="497"/>
      <c r="IGL340" s="497"/>
      <c r="IGN340" s="309"/>
      <c r="IGO340" s="309"/>
      <c r="IGQ340" s="497"/>
      <c r="IGR340" s="540"/>
      <c r="IGS340" s="497"/>
      <c r="IGT340" s="497"/>
      <c r="IGV340" s="309"/>
      <c r="IGW340" s="309"/>
      <c r="IGY340" s="497"/>
      <c r="IGZ340" s="540"/>
      <c r="IHA340" s="497"/>
      <c r="IHB340" s="497"/>
      <c r="IHD340" s="309"/>
      <c r="IHE340" s="309"/>
      <c r="IHG340" s="497"/>
      <c r="IHH340" s="540"/>
      <c r="IHI340" s="497"/>
      <c r="IHJ340" s="497"/>
      <c r="IHL340" s="309"/>
      <c r="IHM340" s="309"/>
      <c r="IHO340" s="497"/>
      <c r="IHP340" s="540"/>
      <c r="IHQ340" s="497"/>
      <c r="IHR340" s="497"/>
      <c r="IHT340" s="309"/>
      <c r="IHU340" s="309"/>
      <c r="IHW340" s="497"/>
      <c r="IHX340" s="540"/>
      <c r="IHY340" s="497"/>
      <c r="IHZ340" s="497"/>
      <c r="IIB340" s="309"/>
      <c r="IIC340" s="309"/>
      <c r="IIE340" s="497"/>
      <c r="IIF340" s="540"/>
      <c r="IIG340" s="497"/>
      <c r="IIH340" s="497"/>
      <c r="IIJ340" s="309"/>
      <c r="IIK340" s="309"/>
      <c r="IIM340" s="497"/>
      <c r="IIN340" s="540"/>
      <c r="IIO340" s="497"/>
      <c r="IIP340" s="497"/>
      <c r="IIR340" s="309"/>
      <c r="IIS340" s="309"/>
      <c r="IIU340" s="497"/>
      <c r="IIV340" s="540"/>
      <c r="IIW340" s="497"/>
      <c r="IIX340" s="497"/>
      <c r="IIZ340" s="309"/>
      <c r="IJA340" s="309"/>
      <c r="IJC340" s="497"/>
      <c r="IJD340" s="540"/>
      <c r="IJE340" s="497"/>
      <c r="IJF340" s="497"/>
      <c r="IJH340" s="309"/>
      <c r="IJI340" s="309"/>
      <c r="IJK340" s="497"/>
      <c r="IJL340" s="540"/>
      <c r="IJM340" s="497"/>
      <c r="IJN340" s="497"/>
      <c r="IJP340" s="309"/>
      <c r="IJQ340" s="309"/>
      <c r="IJS340" s="497"/>
      <c r="IJT340" s="540"/>
      <c r="IJU340" s="497"/>
      <c r="IJV340" s="497"/>
      <c r="IJX340" s="309"/>
      <c r="IJY340" s="309"/>
      <c r="IKA340" s="497"/>
      <c r="IKB340" s="540"/>
      <c r="IKC340" s="497"/>
      <c r="IKD340" s="497"/>
      <c r="IKF340" s="309"/>
      <c r="IKG340" s="309"/>
      <c r="IKI340" s="497"/>
      <c r="IKJ340" s="540"/>
      <c r="IKK340" s="497"/>
      <c r="IKL340" s="497"/>
      <c r="IKN340" s="309"/>
      <c r="IKO340" s="309"/>
      <c r="IKQ340" s="497"/>
      <c r="IKR340" s="540"/>
      <c r="IKS340" s="497"/>
      <c r="IKT340" s="497"/>
      <c r="IKV340" s="309"/>
      <c r="IKW340" s="309"/>
      <c r="IKY340" s="497"/>
      <c r="IKZ340" s="540"/>
      <c r="ILA340" s="497"/>
      <c r="ILB340" s="497"/>
      <c r="ILD340" s="309"/>
      <c r="ILE340" s="309"/>
      <c r="ILG340" s="497"/>
      <c r="ILH340" s="540"/>
      <c r="ILI340" s="497"/>
      <c r="ILJ340" s="497"/>
      <c r="ILL340" s="309"/>
      <c r="ILM340" s="309"/>
      <c r="ILO340" s="497"/>
      <c r="ILP340" s="540"/>
      <c r="ILQ340" s="497"/>
      <c r="ILR340" s="497"/>
      <c r="ILT340" s="309"/>
      <c r="ILU340" s="309"/>
      <c r="ILW340" s="497"/>
      <c r="ILX340" s="540"/>
      <c r="ILY340" s="497"/>
      <c r="ILZ340" s="497"/>
      <c r="IMB340" s="309"/>
      <c r="IMC340" s="309"/>
      <c r="IME340" s="497"/>
      <c r="IMF340" s="540"/>
      <c r="IMG340" s="497"/>
      <c r="IMH340" s="497"/>
      <c r="IMJ340" s="309"/>
      <c r="IMK340" s="309"/>
      <c r="IMM340" s="497"/>
      <c r="IMN340" s="540"/>
      <c r="IMO340" s="497"/>
      <c r="IMP340" s="497"/>
      <c r="IMR340" s="309"/>
      <c r="IMS340" s="309"/>
      <c r="IMU340" s="497"/>
      <c r="IMV340" s="540"/>
      <c r="IMW340" s="497"/>
      <c r="IMX340" s="497"/>
      <c r="IMZ340" s="309"/>
      <c r="INA340" s="309"/>
      <c r="INC340" s="497"/>
      <c r="IND340" s="540"/>
      <c r="INE340" s="497"/>
      <c r="INF340" s="497"/>
      <c r="INH340" s="309"/>
      <c r="INI340" s="309"/>
      <c r="INK340" s="497"/>
      <c r="INL340" s="540"/>
      <c r="INM340" s="497"/>
      <c r="INN340" s="497"/>
      <c r="INP340" s="309"/>
      <c r="INQ340" s="309"/>
      <c r="INS340" s="497"/>
      <c r="INT340" s="540"/>
      <c r="INU340" s="497"/>
      <c r="INV340" s="497"/>
      <c r="INX340" s="309"/>
      <c r="INY340" s="309"/>
      <c r="IOA340" s="497"/>
      <c r="IOB340" s="540"/>
      <c r="IOC340" s="497"/>
      <c r="IOD340" s="497"/>
      <c r="IOF340" s="309"/>
      <c r="IOG340" s="309"/>
      <c r="IOI340" s="497"/>
      <c r="IOJ340" s="540"/>
      <c r="IOK340" s="497"/>
      <c r="IOL340" s="497"/>
      <c r="ION340" s="309"/>
      <c r="IOO340" s="309"/>
      <c r="IOQ340" s="497"/>
      <c r="IOR340" s="540"/>
      <c r="IOS340" s="497"/>
      <c r="IOT340" s="497"/>
      <c r="IOV340" s="309"/>
      <c r="IOW340" s="309"/>
      <c r="IOY340" s="497"/>
      <c r="IOZ340" s="540"/>
      <c r="IPA340" s="497"/>
      <c r="IPB340" s="497"/>
      <c r="IPD340" s="309"/>
      <c r="IPE340" s="309"/>
      <c r="IPG340" s="497"/>
      <c r="IPH340" s="540"/>
      <c r="IPI340" s="497"/>
      <c r="IPJ340" s="497"/>
      <c r="IPL340" s="309"/>
      <c r="IPM340" s="309"/>
      <c r="IPO340" s="497"/>
      <c r="IPP340" s="540"/>
      <c r="IPQ340" s="497"/>
      <c r="IPR340" s="497"/>
      <c r="IPT340" s="309"/>
      <c r="IPU340" s="309"/>
      <c r="IPW340" s="497"/>
      <c r="IPX340" s="540"/>
      <c r="IPY340" s="497"/>
      <c r="IPZ340" s="497"/>
      <c r="IQB340" s="309"/>
      <c r="IQC340" s="309"/>
      <c r="IQE340" s="497"/>
      <c r="IQF340" s="540"/>
      <c r="IQG340" s="497"/>
      <c r="IQH340" s="497"/>
      <c r="IQJ340" s="309"/>
      <c r="IQK340" s="309"/>
      <c r="IQM340" s="497"/>
      <c r="IQN340" s="540"/>
      <c r="IQO340" s="497"/>
      <c r="IQP340" s="497"/>
      <c r="IQR340" s="309"/>
      <c r="IQS340" s="309"/>
      <c r="IQU340" s="497"/>
      <c r="IQV340" s="540"/>
      <c r="IQW340" s="497"/>
      <c r="IQX340" s="497"/>
      <c r="IQZ340" s="309"/>
      <c r="IRA340" s="309"/>
      <c r="IRC340" s="497"/>
      <c r="IRD340" s="540"/>
      <c r="IRE340" s="497"/>
      <c r="IRF340" s="497"/>
      <c r="IRH340" s="309"/>
      <c r="IRI340" s="309"/>
      <c r="IRK340" s="497"/>
      <c r="IRL340" s="540"/>
      <c r="IRM340" s="497"/>
      <c r="IRN340" s="497"/>
      <c r="IRP340" s="309"/>
      <c r="IRQ340" s="309"/>
      <c r="IRS340" s="497"/>
      <c r="IRT340" s="540"/>
      <c r="IRU340" s="497"/>
      <c r="IRV340" s="497"/>
      <c r="IRX340" s="309"/>
      <c r="IRY340" s="309"/>
      <c r="ISA340" s="497"/>
      <c r="ISB340" s="540"/>
      <c r="ISC340" s="497"/>
      <c r="ISD340" s="497"/>
      <c r="ISF340" s="309"/>
      <c r="ISG340" s="309"/>
      <c r="ISI340" s="497"/>
      <c r="ISJ340" s="540"/>
      <c r="ISK340" s="497"/>
      <c r="ISL340" s="497"/>
      <c r="ISN340" s="309"/>
      <c r="ISO340" s="309"/>
      <c r="ISQ340" s="497"/>
      <c r="ISR340" s="540"/>
      <c r="ISS340" s="497"/>
      <c r="IST340" s="497"/>
      <c r="ISV340" s="309"/>
      <c r="ISW340" s="309"/>
      <c r="ISY340" s="497"/>
      <c r="ISZ340" s="540"/>
      <c r="ITA340" s="497"/>
      <c r="ITB340" s="497"/>
      <c r="ITD340" s="309"/>
      <c r="ITE340" s="309"/>
      <c r="ITG340" s="497"/>
      <c r="ITH340" s="540"/>
      <c r="ITI340" s="497"/>
      <c r="ITJ340" s="497"/>
      <c r="ITL340" s="309"/>
      <c r="ITM340" s="309"/>
      <c r="ITO340" s="497"/>
      <c r="ITP340" s="540"/>
      <c r="ITQ340" s="497"/>
      <c r="ITR340" s="497"/>
      <c r="ITT340" s="309"/>
      <c r="ITU340" s="309"/>
      <c r="ITW340" s="497"/>
      <c r="ITX340" s="540"/>
      <c r="ITY340" s="497"/>
      <c r="ITZ340" s="497"/>
      <c r="IUB340" s="309"/>
      <c r="IUC340" s="309"/>
      <c r="IUE340" s="497"/>
      <c r="IUF340" s="540"/>
      <c r="IUG340" s="497"/>
      <c r="IUH340" s="497"/>
      <c r="IUJ340" s="309"/>
      <c r="IUK340" s="309"/>
      <c r="IUM340" s="497"/>
      <c r="IUN340" s="540"/>
      <c r="IUO340" s="497"/>
      <c r="IUP340" s="497"/>
      <c r="IUR340" s="309"/>
      <c r="IUS340" s="309"/>
      <c r="IUU340" s="497"/>
      <c r="IUV340" s="540"/>
      <c r="IUW340" s="497"/>
      <c r="IUX340" s="497"/>
      <c r="IUZ340" s="309"/>
      <c r="IVA340" s="309"/>
      <c r="IVC340" s="497"/>
      <c r="IVD340" s="540"/>
      <c r="IVE340" s="497"/>
      <c r="IVF340" s="497"/>
      <c r="IVH340" s="309"/>
      <c r="IVI340" s="309"/>
      <c r="IVK340" s="497"/>
      <c r="IVL340" s="540"/>
      <c r="IVM340" s="497"/>
      <c r="IVN340" s="497"/>
      <c r="IVP340" s="309"/>
      <c r="IVQ340" s="309"/>
      <c r="IVS340" s="497"/>
      <c r="IVT340" s="540"/>
      <c r="IVU340" s="497"/>
      <c r="IVV340" s="497"/>
      <c r="IVX340" s="309"/>
      <c r="IVY340" s="309"/>
      <c r="IWA340" s="497"/>
      <c r="IWB340" s="540"/>
      <c r="IWC340" s="497"/>
      <c r="IWD340" s="497"/>
      <c r="IWF340" s="309"/>
      <c r="IWG340" s="309"/>
      <c r="IWI340" s="497"/>
      <c r="IWJ340" s="540"/>
      <c r="IWK340" s="497"/>
      <c r="IWL340" s="497"/>
      <c r="IWN340" s="309"/>
      <c r="IWO340" s="309"/>
      <c r="IWQ340" s="497"/>
      <c r="IWR340" s="540"/>
      <c r="IWS340" s="497"/>
      <c r="IWT340" s="497"/>
      <c r="IWV340" s="309"/>
      <c r="IWW340" s="309"/>
      <c r="IWY340" s="497"/>
      <c r="IWZ340" s="540"/>
      <c r="IXA340" s="497"/>
      <c r="IXB340" s="497"/>
      <c r="IXD340" s="309"/>
      <c r="IXE340" s="309"/>
      <c r="IXG340" s="497"/>
      <c r="IXH340" s="540"/>
      <c r="IXI340" s="497"/>
      <c r="IXJ340" s="497"/>
      <c r="IXL340" s="309"/>
      <c r="IXM340" s="309"/>
      <c r="IXO340" s="497"/>
      <c r="IXP340" s="540"/>
      <c r="IXQ340" s="497"/>
      <c r="IXR340" s="497"/>
      <c r="IXT340" s="309"/>
      <c r="IXU340" s="309"/>
      <c r="IXW340" s="497"/>
      <c r="IXX340" s="540"/>
      <c r="IXY340" s="497"/>
      <c r="IXZ340" s="497"/>
      <c r="IYB340" s="309"/>
      <c r="IYC340" s="309"/>
      <c r="IYE340" s="497"/>
      <c r="IYF340" s="540"/>
      <c r="IYG340" s="497"/>
      <c r="IYH340" s="497"/>
      <c r="IYJ340" s="309"/>
      <c r="IYK340" s="309"/>
      <c r="IYM340" s="497"/>
      <c r="IYN340" s="540"/>
      <c r="IYO340" s="497"/>
      <c r="IYP340" s="497"/>
      <c r="IYR340" s="309"/>
      <c r="IYS340" s="309"/>
      <c r="IYU340" s="497"/>
      <c r="IYV340" s="540"/>
      <c r="IYW340" s="497"/>
      <c r="IYX340" s="497"/>
      <c r="IYZ340" s="309"/>
      <c r="IZA340" s="309"/>
      <c r="IZC340" s="497"/>
      <c r="IZD340" s="540"/>
      <c r="IZE340" s="497"/>
      <c r="IZF340" s="497"/>
      <c r="IZH340" s="309"/>
      <c r="IZI340" s="309"/>
      <c r="IZK340" s="497"/>
      <c r="IZL340" s="540"/>
      <c r="IZM340" s="497"/>
      <c r="IZN340" s="497"/>
      <c r="IZP340" s="309"/>
      <c r="IZQ340" s="309"/>
      <c r="IZS340" s="497"/>
      <c r="IZT340" s="540"/>
      <c r="IZU340" s="497"/>
      <c r="IZV340" s="497"/>
      <c r="IZX340" s="309"/>
      <c r="IZY340" s="309"/>
      <c r="JAA340" s="497"/>
      <c r="JAB340" s="540"/>
      <c r="JAC340" s="497"/>
      <c r="JAD340" s="497"/>
      <c r="JAF340" s="309"/>
      <c r="JAG340" s="309"/>
      <c r="JAI340" s="497"/>
      <c r="JAJ340" s="540"/>
      <c r="JAK340" s="497"/>
      <c r="JAL340" s="497"/>
      <c r="JAN340" s="309"/>
      <c r="JAO340" s="309"/>
      <c r="JAQ340" s="497"/>
      <c r="JAR340" s="540"/>
      <c r="JAS340" s="497"/>
      <c r="JAT340" s="497"/>
      <c r="JAV340" s="309"/>
      <c r="JAW340" s="309"/>
      <c r="JAY340" s="497"/>
      <c r="JAZ340" s="540"/>
      <c r="JBA340" s="497"/>
      <c r="JBB340" s="497"/>
      <c r="JBD340" s="309"/>
      <c r="JBE340" s="309"/>
      <c r="JBG340" s="497"/>
      <c r="JBH340" s="540"/>
      <c r="JBI340" s="497"/>
      <c r="JBJ340" s="497"/>
      <c r="JBL340" s="309"/>
      <c r="JBM340" s="309"/>
      <c r="JBO340" s="497"/>
      <c r="JBP340" s="540"/>
      <c r="JBQ340" s="497"/>
      <c r="JBR340" s="497"/>
      <c r="JBT340" s="309"/>
      <c r="JBU340" s="309"/>
      <c r="JBW340" s="497"/>
      <c r="JBX340" s="540"/>
      <c r="JBY340" s="497"/>
      <c r="JBZ340" s="497"/>
      <c r="JCB340" s="309"/>
      <c r="JCC340" s="309"/>
      <c r="JCE340" s="497"/>
      <c r="JCF340" s="540"/>
      <c r="JCG340" s="497"/>
      <c r="JCH340" s="497"/>
      <c r="JCJ340" s="309"/>
      <c r="JCK340" s="309"/>
      <c r="JCM340" s="497"/>
      <c r="JCN340" s="540"/>
      <c r="JCO340" s="497"/>
      <c r="JCP340" s="497"/>
      <c r="JCR340" s="309"/>
      <c r="JCS340" s="309"/>
      <c r="JCU340" s="497"/>
      <c r="JCV340" s="540"/>
      <c r="JCW340" s="497"/>
      <c r="JCX340" s="497"/>
      <c r="JCZ340" s="309"/>
      <c r="JDA340" s="309"/>
      <c r="JDC340" s="497"/>
      <c r="JDD340" s="540"/>
      <c r="JDE340" s="497"/>
      <c r="JDF340" s="497"/>
      <c r="JDH340" s="309"/>
      <c r="JDI340" s="309"/>
      <c r="JDK340" s="497"/>
      <c r="JDL340" s="540"/>
      <c r="JDM340" s="497"/>
      <c r="JDN340" s="497"/>
      <c r="JDP340" s="309"/>
      <c r="JDQ340" s="309"/>
      <c r="JDS340" s="497"/>
      <c r="JDT340" s="540"/>
      <c r="JDU340" s="497"/>
      <c r="JDV340" s="497"/>
      <c r="JDX340" s="309"/>
      <c r="JDY340" s="309"/>
      <c r="JEA340" s="497"/>
      <c r="JEB340" s="540"/>
      <c r="JEC340" s="497"/>
      <c r="JED340" s="497"/>
      <c r="JEF340" s="309"/>
      <c r="JEG340" s="309"/>
      <c r="JEI340" s="497"/>
      <c r="JEJ340" s="540"/>
      <c r="JEK340" s="497"/>
      <c r="JEL340" s="497"/>
      <c r="JEN340" s="309"/>
      <c r="JEO340" s="309"/>
      <c r="JEQ340" s="497"/>
      <c r="JER340" s="540"/>
      <c r="JES340" s="497"/>
      <c r="JET340" s="497"/>
      <c r="JEV340" s="309"/>
      <c r="JEW340" s="309"/>
      <c r="JEY340" s="497"/>
      <c r="JEZ340" s="540"/>
      <c r="JFA340" s="497"/>
      <c r="JFB340" s="497"/>
      <c r="JFD340" s="309"/>
      <c r="JFE340" s="309"/>
      <c r="JFG340" s="497"/>
      <c r="JFH340" s="540"/>
      <c r="JFI340" s="497"/>
      <c r="JFJ340" s="497"/>
      <c r="JFL340" s="309"/>
      <c r="JFM340" s="309"/>
      <c r="JFO340" s="497"/>
      <c r="JFP340" s="540"/>
      <c r="JFQ340" s="497"/>
      <c r="JFR340" s="497"/>
      <c r="JFT340" s="309"/>
      <c r="JFU340" s="309"/>
      <c r="JFW340" s="497"/>
      <c r="JFX340" s="540"/>
      <c r="JFY340" s="497"/>
      <c r="JFZ340" s="497"/>
      <c r="JGB340" s="309"/>
      <c r="JGC340" s="309"/>
      <c r="JGE340" s="497"/>
      <c r="JGF340" s="540"/>
      <c r="JGG340" s="497"/>
      <c r="JGH340" s="497"/>
      <c r="JGJ340" s="309"/>
      <c r="JGK340" s="309"/>
      <c r="JGM340" s="497"/>
      <c r="JGN340" s="540"/>
      <c r="JGO340" s="497"/>
      <c r="JGP340" s="497"/>
      <c r="JGR340" s="309"/>
      <c r="JGS340" s="309"/>
      <c r="JGU340" s="497"/>
      <c r="JGV340" s="540"/>
      <c r="JGW340" s="497"/>
      <c r="JGX340" s="497"/>
      <c r="JGZ340" s="309"/>
      <c r="JHA340" s="309"/>
      <c r="JHC340" s="497"/>
      <c r="JHD340" s="540"/>
      <c r="JHE340" s="497"/>
      <c r="JHF340" s="497"/>
      <c r="JHH340" s="309"/>
      <c r="JHI340" s="309"/>
      <c r="JHK340" s="497"/>
      <c r="JHL340" s="540"/>
      <c r="JHM340" s="497"/>
      <c r="JHN340" s="497"/>
      <c r="JHP340" s="309"/>
      <c r="JHQ340" s="309"/>
      <c r="JHS340" s="497"/>
      <c r="JHT340" s="540"/>
      <c r="JHU340" s="497"/>
      <c r="JHV340" s="497"/>
      <c r="JHX340" s="309"/>
      <c r="JHY340" s="309"/>
      <c r="JIA340" s="497"/>
      <c r="JIB340" s="540"/>
      <c r="JIC340" s="497"/>
      <c r="JID340" s="497"/>
      <c r="JIF340" s="309"/>
      <c r="JIG340" s="309"/>
      <c r="JII340" s="497"/>
      <c r="JIJ340" s="540"/>
      <c r="JIK340" s="497"/>
      <c r="JIL340" s="497"/>
      <c r="JIN340" s="309"/>
      <c r="JIO340" s="309"/>
      <c r="JIQ340" s="497"/>
      <c r="JIR340" s="540"/>
      <c r="JIS340" s="497"/>
      <c r="JIT340" s="497"/>
      <c r="JIV340" s="309"/>
      <c r="JIW340" s="309"/>
      <c r="JIY340" s="497"/>
      <c r="JIZ340" s="540"/>
      <c r="JJA340" s="497"/>
      <c r="JJB340" s="497"/>
      <c r="JJD340" s="309"/>
      <c r="JJE340" s="309"/>
      <c r="JJG340" s="497"/>
      <c r="JJH340" s="540"/>
      <c r="JJI340" s="497"/>
      <c r="JJJ340" s="497"/>
      <c r="JJL340" s="309"/>
      <c r="JJM340" s="309"/>
      <c r="JJO340" s="497"/>
      <c r="JJP340" s="540"/>
      <c r="JJQ340" s="497"/>
      <c r="JJR340" s="497"/>
      <c r="JJT340" s="309"/>
      <c r="JJU340" s="309"/>
      <c r="JJW340" s="497"/>
      <c r="JJX340" s="540"/>
      <c r="JJY340" s="497"/>
      <c r="JJZ340" s="497"/>
      <c r="JKB340" s="309"/>
      <c r="JKC340" s="309"/>
      <c r="JKE340" s="497"/>
      <c r="JKF340" s="540"/>
      <c r="JKG340" s="497"/>
      <c r="JKH340" s="497"/>
      <c r="JKJ340" s="309"/>
      <c r="JKK340" s="309"/>
      <c r="JKM340" s="497"/>
      <c r="JKN340" s="540"/>
      <c r="JKO340" s="497"/>
      <c r="JKP340" s="497"/>
      <c r="JKR340" s="309"/>
      <c r="JKS340" s="309"/>
      <c r="JKU340" s="497"/>
      <c r="JKV340" s="540"/>
      <c r="JKW340" s="497"/>
      <c r="JKX340" s="497"/>
      <c r="JKZ340" s="309"/>
      <c r="JLA340" s="309"/>
      <c r="JLC340" s="497"/>
      <c r="JLD340" s="540"/>
      <c r="JLE340" s="497"/>
      <c r="JLF340" s="497"/>
      <c r="JLH340" s="309"/>
      <c r="JLI340" s="309"/>
      <c r="JLK340" s="497"/>
      <c r="JLL340" s="540"/>
      <c r="JLM340" s="497"/>
      <c r="JLN340" s="497"/>
      <c r="JLP340" s="309"/>
      <c r="JLQ340" s="309"/>
      <c r="JLS340" s="497"/>
      <c r="JLT340" s="540"/>
      <c r="JLU340" s="497"/>
      <c r="JLV340" s="497"/>
      <c r="JLX340" s="309"/>
      <c r="JLY340" s="309"/>
      <c r="JMA340" s="497"/>
      <c r="JMB340" s="540"/>
      <c r="JMC340" s="497"/>
      <c r="JMD340" s="497"/>
      <c r="JMF340" s="309"/>
      <c r="JMG340" s="309"/>
      <c r="JMI340" s="497"/>
      <c r="JMJ340" s="540"/>
      <c r="JMK340" s="497"/>
      <c r="JML340" s="497"/>
      <c r="JMN340" s="309"/>
      <c r="JMO340" s="309"/>
      <c r="JMQ340" s="497"/>
      <c r="JMR340" s="540"/>
      <c r="JMS340" s="497"/>
      <c r="JMT340" s="497"/>
      <c r="JMV340" s="309"/>
      <c r="JMW340" s="309"/>
      <c r="JMY340" s="497"/>
      <c r="JMZ340" s="540"/>
      <c r="JNA340" s="497"/>
      <c r="JNB340" s="497"/>
      <c r="JND340" s="309"/>
      <c r="JNE340" s="309"/>
      <c r="JNG340" s="497"/>
      <c r="JNH340" s="540"/>
      <c r="JNI340" s="497"/>
      <c r="JNJ340" s="497"/>
      <c r="JNL340" s="309"/>
      <c r="JNM340" s="309"/>
      <c r="JNO340" s="497"/>
      <c r="JNP340" s="540"/>
      <c r="JNQ340" s="497"/>
      <c r="JNR340" s="497"/>
      <c r="JNT340" s="309"/>
      <c r="JNU340" s="309"/>
      <c r="JNW340" s="497"/>
      <c r="JNX340" s="540"/>
      <c r="JNY340" s="497"/>
      <c r="JNZ340" s="497"/>
      <c r="JOB340" s="309"/>
      <c r="JOC340" s="309"/>
      <c r="JOE340" s="497"/>
      <c r="JOF340" s="540"/>
      <c r="JOG340" s="497"/>
      <c r="JOH340" s="497"/>
      <c r="JOJ340" s="309"/>
      <c r="JOK340" s="309"/>
      <c r="JOM340" s="497"/>
      <c r="JON340" s="540"/>
      <c r="JOO340" s="497"/>
      <c r="JOP340" s="497"/>
      <c r="JOR340" s="309"/>
      <c r="JOS340" s="309"/>
      <c r="JOU340" s="497"/>
      <c r="JOV340" s="540"/>
      <c r="JOW340" s="497"/>
      <c r="JOX340" s="497"/>
      <c r="JOZ340" s="309"/>
      <c r="JPA340" s="309"/>
      <c r="JPC340" s="497"/>
      <c r="JPD340" s="540"/>
      <c r="JPE340" s="497"/>
      <c r="JPF340" s="497"/>
      <c r="JPH340" s="309"/>
      <c r="JPI340" s="309"/>
      <c r="JPK340" s="497"/>
      <c r="JPL340" s="540"/>
      <c r="JPM340" s="497"/>
      <c r="JPN340" s="497"/>
      <c r="JPP340" s="309"/>
      <c r="JPQ340" s="309"/>
      <c r="JPS340" s="497"/>
      <c r="JPT340" s="540"/>
      <c r="JPU340" s="497"/>
      <c r="JPV340" s="497"/>
      <c r="JPX340" s="309"/>
      <c r="JPY340" s="309"/>
      <c r="JQA340" s="497"/>
      <c r="JQB340" s="540"/>
      <c r="JQC340" s="497"/>
      <c r="JQD340" s="497"/>
      <c r="JQF340" s="309"/>
      <c r="JQG340" s="309"/>
      <c r="JQI340" s="497"/>
      <c r="JQJ340" s="540"/>
      <c r="JQK340" s="497"/>
      <c r="JQL340" s="497"/>
      <c r="JQN340" s="309"/>
      <c r="JQO340" s="309"/>
      <c r="JQQ340" s="497"/>
      <c r="JQR340" s="540"/>
      <c r="JQS340" s="497"/>
      <c r="JQT340" s="497"/>
      <c r="JQV340" s="309"/>
      <c r="JQW340" s="309"/>
      <c r="JQY340" s="497"/>
      <c r="JQZ340" s="540"/>
      <c r="JRA340" s="497"/>
      <c r="JRB340" s="497"/>
      <c r="JRD340" s="309"/>
      <c r="JRE340" s="309"/>
      <c r="JRG340" s="497"/>
      <c r="JRH340" s="540"/>
      <c r="JRI340" s="497"/>
      <c r="JRJ340" s="497"/>
      <c r="JRL340" s="309"/>
      <c r="JRM340" s="309"/>
      <c r="JRO340" s="497"/>
      <c r="JRP340" s="540"/>
      <c r="JRQ340" s="497"/>
      <c r="JRR340" s="497"/>
      <c r="JRT340" s="309"/>
      <c r="JRU340" s="309"/>
      <c r="JRW340" s="497"/>
      <c r="JRX340" s="540"/>
      <c r="JRY340" s="497"/>
      <c r="JRZ340" s="497"/>
      <c r="JSB340" s="309"/>
      <c r="JSC340" s="309"/>
      <c r="JSE340" s="497"/>
      <c r="JSF340" s="540"/>
      <c r="JSG340" s="497"/>
      <c r="JSH340" s="497"/>
      <c r="JSJ340" s="309"/>
      <c r="JSK340" s="309"/>
      <c r="JSM340" s="497"/>
      <c r="JSN340" s="540"/>
      <c r="JSO340" s="497"/>
      <c r="JSP340" s="497"/>
      <c r="JSR340" s="309"/>
      <c r="JSS340" s="309"/>
      <c r="JSU340" s="497"/>
      <c r="JSV340" s="540"/>
      <c r="JSW340" s="497"/>
      <c r="JSX340" s="497"/>
      <c r="JSZ340" s="309"/>
      <c r="JTA340" s="309"/>
      <c r="JTC340" s="497"/>
      <c r="JTD340" s="540"/>
      <c r="JTE340" s="497"/>
      <c r="JTF340" s="497"/>
      <c r="JTH340" s="309"/>
      <c r="JTI340" s="309"/>
      <c r="JTK340" s="497"/>
      <c r="JTL340" s="540"/>
      <c r="JTM340" s="497"/>
      <c r="JTN340" s="497"/>
      <c r="JTP340" s="309"/>
      <c r="JTQ340" s="309"/>
      <c r="JTS340" s="497"/>
      <c r="JTT340" s="540"/>
      <c r="JTU340" s="497"/>
      <c r="JTV340" s="497"/>
      <c r="JTX340" s="309"/>
      <c r="JTY340" s="309"/>
      <c r="JUA340" s="497"/>
      <c r="JUB340" s="540"/>
      <c r="JUC340" s="497"/>
      <c r="JUD340" s="497"/>
      <c r="JUF340" s="309"/>
      <c r="JUG340" s="309"/>
      <c r="JUI340" s="497"/>
      <c r="JUJ340" s="540"/>
      <c r="JUK340" s="497"/>
      <c r="JUL340" s="497"/>
      <c r="JUN340" s="309"/>
      <c r="JUO340" s="309"/>
      <c r="JUQ340" s="497"/>
      <c r="JUR340" s="540"/>
      <c r="JUS340" s="497"/>
      <c r="JUT340" s="497"/>
      <c r="JUV340" s="309"/>
      <c r="JUW340" s="309"/>
      <c r="JUY340" s="497"/>
      <c r="JUZ340" s="540"/>
      <c r="JVA340" s="497"/>
      <c r="JVB340" s="497"/>
      <c r="JVD340" s="309"/>
      <c r="JVE340" s="309"/>
      <c r="JVG340" s="497"/>
      <c r="JVH340" s="540"/>
      <c r="JVI340" s="497"/>
      <c r="JVJ340" s="497"/>
      <c r="JVL340" s="309"/>
      <c r="JVM340" s="309"/>
      <c r="JVO340" s="497"/>
      <c r="JVP340" s="540"/>
      <c r="JVQ340" s="497"/>
      <c r="JVR340" s="497"/>
      <c r="JVT340" s="309"/>
      <c r="JVU340" s="309"/>
      <c r="JVW340" s="497"/>
      <c r="JVX340" s="540"/>
      <c r="JVY340" s="497"/>
      <c r="JVZ340" s="497"/>
      <c r="JWB340" s="309"/>
      <c r="JWC340" s="309"/>
      <c r="JWE340" s="497"/>
      <c r="JWF340" s="540"/>
      <c r="JWG340" s="497"/>
      <c r="JWH340" s="497"/>
      <c r="JWJ340" s="309"/>
      <c r="JWK340" s="309"/>
      <c r="JWM340" s="497"/>
      <c r="JWN340" s="540"/>
      <c r="JWO340" s="497"/>
      <c r="JWP340" s="497"/>
      <c r="JWR340" s="309"/>
      <c r="JWS340" s="309"/>
      <c r="JWU340" s="497"/>
      <c r="JWV340" s="540"/>
      <c r="JWW340" s="497"/>
      <c r="JWX340" s="497"/>
      <c r="JWZ340" s="309"/>
      <c r="JXA340" s="309"/>
      <c r="JXC340" s="497"/>
      <c r="JXD340" s="540"/>
      <c r="JXE340" s="497"/>
      <c r="JXF340" s="497"/>
      <c r="JXH340" s="309"/>
      <c r="JXI340" s="309"/>
      <c r="JXK340" s="497"/>
      <c r="JXL340" s="540"/>
      <c r="JXM340" s="497"/>
      <c r="JXN340" s="497"/>
      <c r="JXP340" s="309"/>
      <c r="JXQ340" s="309"/>
      <c r="JXS340" s="497"/>
      <c r="JXT340" s="540"/>
      <c r="JXU340" s="497"/>
      <c r="JXV340" s="497"/>
      <c r="JXX340" s="309"/>
      <c r="JXY340" s="309"/>
      <c r="JYA340" s="497"/>
      <c r="JYB340" s="540"/>
      <c r="JYC340" s="497"/>
      <c r="JYD340" s="497"/>
      <c r="JYF340" s="309"/>
      <c r="JYG340" s="309"/>
      <c r="JYI340" s="497"/>
      <c r="JYJ340" s="540"/>
      <c r="JYK340" s="497"/>
      <c r="JYL340" s="497"/>
      <c r="JYN340" s="309"/>
      <c r="JYO340" s="309"/>
      <c r="JYQ340" s="497"/>
      <c r="JYR340" s="540"/>
      <c r="JYS340" s="497"/>
      <c r="JYT340" s="497"/>
      <c r="JYV340" s="309"/>
      <c r="JYW340" s="309"/>
      <c r="JYY340" s="497"/>
      <c r="JYZ340" s="540"/>
      <c r="JZA340" s="497"/>
      <c r="JZB340" s="497"/>
      <c r="JZD340" s="309"/>
      <c r="JZE340" s="309"/>
      <c r="JZG340" s="497"/>
      <c r="JZH340" s="540"/>
      <c r="JZI340" s="497"/>
      <c r="JZJ340" s="497"/>
      <c r="JZL340" s="309"/>
      <c r="JZM340" s="309"/>
      <c r="JZO340" s="497"/>
      <c r="JZP340" s="540"/>
      <c r="JZQ340" s="497"/>
      <c r="JZR340" s="497"/>
      <c r="JZT340" s="309"/>
      <c r="JZU340" s="309"/>
      <c r="JZW340" s="497"/>
      <c r="JZX340" s="540"/>
      <c r="JZY340" s="497"/>
      <c r="JZZ340" s="497"/>
      <c r="KAB340" s="309"/>
      <c r="KAC340" s="309"/>
      <c r="KAE340" s="497"/>
      <c r="KAF340" s="540"/>
      <c r="KAG340" s="497"/>
      <c r="KAH340" s="497"/>
      <c r="KAJ340" s="309"/>
      <c r="KAK340" s="309"/>
      <c r="KAM340" s="497"/>
      <c r="KAN340" s="540"/>
      <c r="KAO340" s="497"/>
      <c r="KAP340" s="497"/>
      <c r="KAR340" s="309"/>
      <c r="KAS340" s="309"/>
      <c r="KAU340" s="497"/>
      <c r="KAV340" s="540"/>
      <c r="KAW340" s="497"/>
      <c r="KAX340" s="497"/>
      <c r="KAZ340" s="309"/>
      <c r="KBA340" s="309"/>
      <c r="KBC340" s="497"/>
      <c r="KBD340" s="540"/>
      <c r="KBE340" s="497"/>
      <c r="KBF340" s="497"/>
      <c r="KBH340" s="309"/>
      <c r="KBI340" s="309"/>
      <c r="KBK340" s="497"/>
      <c r="KBL340" s="540"/>
      <c r="KBM340" s="497"/>
      <c r="KBN340" s="497"/>
      <c r="KBP340" s="309"/>
      <c r="KBQ340" s="309"/>
      <c r="KBS340" s="497"/>
      <c r="KBT340" s="540"/>
      <c r="KBU340" s="497"/>
      <c r="KBV340" s="497"/>
      <c r="KBX340" s="309"/>
      <c r="KBY340" s="309"/>
      <c r="KCA340" s="497"/>
      <c r="KCB340" s="540"/>
      <c r="KCC340" s="497"/>
      <c r="KCD340" s="497"/>
      <c r="KCF340" s="309"/>
      <c r="KCG340" s="309"/>
      <c r="KCI340" s="497"/>
      <c r="KCJ340" s="540"/>
      <c r="KCK340" s="497"/>
      <c r="KCL340" s="497"/>
      <c r="KCN340" s="309"/>
      <c r="KCO340" s="309"/>
      <c r="KCQ340" s="497"/>
      <c r="KCR340" s="540"/>
      <c r="KCS340" s="497"/>
      <c r="KCT340" s="497"/>
      <c r="KCV340" s="309"/>
      <c r="KCW340" s="309"/>
      <c r="KCY340" s="497"/>
      <c r="KCZ340" s="540"/>
      <c r="KDA340" s="497"/>
      <c r="KDB340" s="497"/>
      <c r="KDD340" s="309"/>
      <c r="KDE340" s="309"/>
      <c r="KDG340" s="497"/>
      <c r="KDH340" s="540"/>
      <c r="KDI340" s="497"/>
      <c r="KDJ340" s="497"/>
      <c r="KDL340" s="309"/>
      <c r="KDM340" s="309"/>
      <c r="KDO340" s="497"/>
      <c r="KDP340" s="540"/>
      <c r="KDQ340" s="497"/>
      <c r="KDR340" s="497"/>
      <c r="KDT340" s="309"/>
      <c r="KDU340" s="309"/>
      <c r="KDW340" s="497"/>
      <c r="KDX340" s="540"/>
      <c r="KDY340" s="497"/>
      <c r="KDZ340" s="497"/>
      <c r="KEB340" s="309"/>
      <c r="KEC340" s="309"/>
      <c r="KEE340" s="497"/>
      <c r="KEF340" s="540"/>
      <c r="KEG340" s="497"/>
      <c r="KEH340" s="497"/>
      <c r="KEJ340" s="309"/>
      <c r="KEK340" s="309"/>
      <c r="KEM340" s="497"/>
      <c r="KEN340" s="540"/>
      <c r="KEO340" s="497"/>
      <c r="KEP340" s="497"/>
      <c r="KER340" s="309"/>
      <c r="KES340" s="309"/>
      <c r="KEU340" s="497"/>
      <c r="KEV340" s="540"/>
      <c r="KEW340" s="497"/>
      <c r="KEX340" s="497"/>
      <c r="KEZ340" s="309"/>
      <c r="KFA340" s="309"/>
      <c r="KFC340" s="497"/>
      <c r="KFD340" s="540"/>
      <c r="KFE340" s="497"/>
      <c r="KFF340" s="497"/>
      <c r="KFH340" s="309"/>
      <c r="KFI340" s="309"/>
      <c r="KFK340" s="497"/>
      <c r="KFL340" s="540"/>
      <c r="KFM340" s="497"/>
      <c r="KFN340" s="497"/>
      <c r="KFP340" s="309"/>
      <c r="KFQ340" s="309"/>
      <c r="KFS340" s="497"/>
      <c r="KFT340" s="540"/>
      <c r="KFU340" s="497"/>
      <c r="KFV340" s="497"/>
      <c r="KFX340" s="309"/>
      <c r="KFY340" s="309"/>
      <c r="KGA340" s="497"/>
      <c r="KGB340" s="540"/>
      <c r="KGC340" s="497"/>
      <c r="KGD340" s="497"/>
      <c r="KGF340" s="309"/>
      <c r="KGG340" s="309"/>
      <c r="KGI340" s="497"/>
      <c r="KGJ340" s="540"/>
      <c r="KGK340" s="497"/>
      <c r="KGL340" s="497"/>
      <c r="KGN340" s="309"/>
      <c r="KGO340" s="309"/>
      <c r="KGQ340" s="497"/>
      <c r="KGR340" s="540"/>
      <c r="KGS340" s="497"/>
      <c r="KGT340" s="497"/>
      <c r="KGV340" s="309"/>
      <c r="KGW340" s="309"/>
      <c r="KGY340" s="497"/>
      <c r="KGZ340" s="540"/>
      <c r="KHA340" s="497"/>
      <c r="KHB340" s="497"/>
      <c r="KHD340" s="309"/>
      <c r="KHE340" s="309"/>
      <c r="KHG340" s="497"/>
      <c r="KHH340" s="540"/>
      <c r="KHI340" s="497"/>
      <c r="KHJ340" s="497"/>
      <c r="KHL340" s="309"/>
      <c r="KHM340" s="309"/>
      <c r="KHO340" s="497"/>
      <c r="KHP340" s="540"/>
      <c r="KHQ340" s="497"/>
      <c r="KHR340" s="497"/>
      <c r="KHT340" s="309"/>
      <c r="KHU340" s="309"/>
      <c r="KHW340" s="497"/>
      <c r="KHX340" s="540"/>
      <c r="KHY340" s="497"/>
      <c r="KHZ340" s="497"/>
      <c r="KIB340" s="309"/>
      <c r="KIC340" s="309"/>
      <c r="KIE340" s="497"/>
      <c r="KIF340" s="540"/>
      <c r="KIG340" s="497"/>
      <c r="KIH340" s="497"/>
      <c r="KIJ340" s="309"/>
      <c r="KIK340" s="309"/>
      <c r="KIM340" s="497"/>
      <c r="KIN340" s="540"/>
      <c r="KIO340" s="497"/>
      <c r="KIP340" s="497"/>
      <c r="KIR340" s="309"/>
      <c r="KIS340" s="309"/>
      <c r="KIU340" s="497"/>
      <c r="KIV340" s="540"/>
      <c r="KIW340" s="497"/>
      <c r="KIX340" s="497"/>
      <c r="KIZ340" s="309"/>
      <c r="KJA340" s="309"/>
      <c r="KJC340" s="497"/>
      <c r="KJD340" s="540"/>
      <c r="KJE340" s="497"/>
      <c r="KJF340" s="497"/>
      <c r="KJH340" s="309"/>
      <c r="KJI340" s="309"/>
      <c r="KJK340" s="497"/>
      <c r="KJL340" s="540"/>
      <c r="KJM340" s="497"/>
      <c r="KJN340" s="497"/>
      <c r="KJP340" s="309"/>
      <c r="KJQ340" s="309"/>
      <c r="KJS340" s="497"/>
      <c r="KJT340" s="540"/>
      <c r="KJU340" s="497"/>
      <c r="KJV340" s="497"/>
      <c r="KJX340" s="309"/>
      <c r="KJY340" s="309"/>
      <c r="KKA340" s="497"/>
      <c r="KKB340" s="540"/>
      <c r="KKC340" s="497"/>
      <c r="KKD340" s="497"/>
      <c r="KKF340" s="309"/>
      <c r="KKG340" s="309"/>
      <c r="KKI340" s="497"/>
      <c r="KKJ340" s="540"/>
      <c r="KKK340" s="497"/>
      <c r="KKL340" s="497"/>
      <c r="KKN340" s="309"/>
      <c r="KKO340" s="309"/>
      <c r="KKQ340" s="497"/>
      <c r="KKR340" s="540"/>
      <c r="KKS340" s="497"/>
      <c r="KKT340" s="497"/>
      <c r="KKV340" s="309"/>
      <c r="KKW340" s="309"/>
      <c r="KKY340" s="497"/>
      <c r="KKZ340" s="540"/>
      <c r="KLA340" s="497"/>
      <c r="KLB340" s="497"/>
      <c r="KLD340" s="309"/>
      <c r="KLE340" s="309"/>
      <c r="KLG340" s="497"/>
      <c r="KLH340" s="540"/>
      <c r="KLI340" s="497"/>
      <c r="KLJ340" s="497"/>
      <c r="KLL340" s="309"/>
      <c r="KLM340" s="309"/>
      <c r="KLO340" s="497"/>
      <c r="KLP340" s="540"/>
      <c r="KLQ340" s="497"/>
      <c r="KLR340" s="497"/>
      <c r="KLT340" s="309"/>
      <c r="KLU340" s="309"/>
      <c r="KLW340" s="497"/>
      <c r="KLX340" s="540"/>
      <c r="KLY340" s="497"/>
      <c r="KLZ340" s="497"/>
      <c r="KMB340" s="309"/>
      <c r="KMC340" s="309"/>
      <c r="KME340" s="497"/>
      <c r="KMF340" s="540"/>
      <c r="KMG340" s="497"/>
      <c r="KMH340" s="497"/>
      <c r="KMJ340" s="309"/>
      <c r="KMK340" s="309"/>
      <c r="KMM340" s="497"/>
      <c r="KMN340" s="540"/>
      <c r="KMO340" s="497"/>
      <c r="KMP340" s="497"/>
      <c r="KMR340" s="309"/>
      <c r="KMS340" s="309"/>
      <c r="KMU340" s="497"/>
      <c r="KMV340" s="540"/>
      <c r="KMW340" s="497"/>
      <c r="KMX340" s="497"/>
      <c r="KMZ340" s="309"/>
      <c r="KNA340" s="309"/>
      <c r="KNC340" s="497"/>
      <c r="KND340" s="540"/>
      <c r="KNE340" s="497"/>
      <c r="KNF340" s="497"/>
      <c r="KNH340" s="309"/>
      <c r="KNI340" s="309"/>
      <c r="KNK340" s="497"/>
      <c r="KNL340" s="540"/>
      <c r="KNM340" s="497"/>
      <c r="KNN340" s="497"/>
      <c r="KNP340" s="309"/>
      <c r="KNQ340" s="309"/>
      <c r="KNS340" s="497"/>
      <c r="KNT340" s="540"/>
      <c r="KNU340" s="497"/>
      <c r="KNV340" s="497"/>
      <c r="KNX340" s="309"/>
      <c r="KNY340" s="309"/>
      <c r="KOA340" s="497"/>
      <c r="KOB340" s="540"/>
      <c r="KOC340" s="497"/>
      <c r="KOD340" s="497"/>
      <c r="KOF340" s="309"/>
      <c r="KOG340" s="309"/>
      <c r="KOI340" s="497"/>
      <c r="KOJ340" s="540"/>
      <c r="KOK340" s="497"/>
      <c r="KOL340" s="497"/>
      <c r="KON340" s="309"/>
      <c r="KOO340" s="309"/>
      <c r="KOQ340" s="497"/>
      <c r="KOR340" s="540"/>
      <c r="KOS340" s="497"/>
      <c r="KOT340" s="497"/>
      <c r="KOV340" s="309"/>
      <c r="KOW340" s="309"/>
      <c r="KOY340" s="497"/>
      <c r="KOZ340" s="540"/>
      <c r="KPA340" s="497"/>
      <c r="KPB340" s="497"/>
      <c r="KPD340" s="309"/>
      <c r="KPE340" s="309"/>
      <c r="KPG340" s="497"/>
      <c r="KPH340" s="540"/>
      <c r="KPI340" s="497"/>
      <c r="KPJ340" s="497"/>
      <c r="KPL340" s="309"/>
      <c r="KPM340" s="309"/>
      <c r="KPO340" s="497"/>
      <c r="KPP340" s="540"/>
      <c r="KPQ340" s="497"/>
      <c r="KPR340" s="497"/>
      <c r="KPT340" s="309"/>
      <c r="KPU340" s="309"/>
      <c r="KPW340" s="497"/>
      <c r="KPX340" s="540"/>
      <c r="KPY340" s="497"/>
      <c r="KPZ340" s="497"/>
      <c r="KQB340" s="309"/>
      <c r="KQC340" s="309"/>
      <c r="KQE340" s="497"/>
      <c r="KQF340" s="540"/>
      <c r="KQG340" s="497"/>
      <c r="KQH340" s="497"/>
      <c r="KQJ340" s="309"/>
      <c r="KQK340" s="309"/>
      <c r="KQM340" s="497"/>
      <c r="KQN340" s="540"/>
      <c r="KQO340" s="497"/>
      <c r="KQP340" s="497"/>
      <c r="KQR340" s="309"/>
      <c r="KQS340" s="309"/>
      <c r="KQU340" s="497"/>
      <c r="KQV340" s="540"/>
      <c r="KQW340" s="497"/>
      <c r="KQX340" s="497"/>
      <c r="KQZ340" s="309"/>
      <c r="KRA340" s="309"/>
      <c r="KRC340" s="497"/>
      <c r="KRD340" s="540"/>
      <c r="KRE340" s="497"/>
      <c r="KRF340" s="497"/>
      <c r="KRH340" s="309"/>
      <c r="KRI340" s="309"/>
      <c r="KRK340" s="497"/>
      <c r="KRL340" s="540"/>
      <c r="KRM340" s="497"/>
      <c r="KRN340" s="497"/>
      <c r="KRP340" s="309"/>
      <c r="KRQ340" s="309"/>
      <c r="KRS340" s="497"/>
      <c r="KRT340" s="540"/>
      <c r="KRU340" s="497"/>
      <c r="KRV340" s="497"/>
      <c r="KRX340" s="309"/>
      <c r="KRY340" s="309"/>
      <c r="KSA340" s="497"/>
      <c r="KSB340" s="540"/>
      <c r="KSC340" s="497"/>
      <c r="KSD340" s="497"/>
      <c r="KSF340" s="309"/>
      <c r="KSG340" s="309"/>
      <c r="KSI340" s="497"/>
      <c r="KSJ340" s="540"/>
      <c r="KSK340" s="497"/>
      <c r="KSL340" s="497"/>
      <c r="KSN340" s="309"/>
      <c r="KSO340" s="309"/>
      <c r="KSQ340" s="497"/>
      <c r="KSR340" s="540"/>
      <c r="KSS340" s="497"/>
      <c r="KST340" s="497"/>
      <c r="KSV340" s="309"/>
      <c r="KSW340" s="309"/>
      <c r="KSY340" s="497"/>
      <c r="KSZ340" s="540"/>
      <c r="KTA340" s="497"/>
      <c r="KTB340" s="497"/>
      <c r="KTD340" s="309"/>
      <c r="KTE340" s="309"/>
      <c r="KTG340" s="497"/>
      <c r="KTH340" s="540"/>
      <c r="KTI340" s="497"/>
      <c r="KTJ340" s="497"/>
      <c r="KTL340" s="309"/>
      <c r="KTM340" s="309"/>
      <c r="KTO340" s="497"/>
      <c r="KTP340" s="540"/>
      <c r="KTQ340" s="497"/>
      <c r="KTR340" s="497"/>
      <c r="KTT340" s="309"/>
      <c r="KTU340" s="309"/>
      <c r="KTW340" s="497"/>
      <c r="KTX340" s="540"/>
      <c r="KTY340" s="497"/>
      <c r="KTZ340" s="497"/>
      <c r="KUB340" s="309"/>
      <c r="KUC340" s="309"/>
      <c r="KUE340" s="497"/>
      <c r="KUF340" s="540"/>
      <c r="KUG340" s="497"/>
      <c r="KUH340" s="497"/>
      <c r="KUJ340" s="309"/>
      <c r="KUK340" s="309"/>
      <c r="KUM340" s="497"/>
      <c r="KUN340" s="540"/>
      <c r="KUO340" s="497"/>
      <c r="KUP340" s="497"/>
      <c r="KUR340" s="309"/>
      <c r="KUS340" s="309"/>
      <c r="KUU340" s="497"/>
      <c r="KUV340" s="540"/>
      <c r="KUW340" s="497"/>
      <c r="KUX340" s="497"/>
      <c r="KUZ340" s="309"/>
      <c r="KVA340" s="309"/>
      <c r="KVC340" s="497"/>
      <c r="KVD340" s="540"/>
      <c r="KVE340" s="497"/>
      <c r="KVF340" s="497"/>
      <c r="KVH340" s="309"/>
      <c r="KVI340" s="309"/>
      <c r="KVK340" s="497"/>
      <c r="KVL340" s="540"/>
      <c r="KVM340" s="497"/>
      <c r="KVN340" s="497"/>
      <c r="KVP340" s="309"/>
      <c r="KVQ340" s="309"/>
      <c r="KVS340" s="497"/>
      <c r="KVT340" s="540"/>
      <c r="KVU340" s="497"/>
      <c r="KVV340" s="497"/>
      <c r="KVX340" s="309"/>
      <c r="KVY340" s="309"/>
      <c r="KWA340" s="497"/>
      <c r="KWB340" s="540"/>
      <c r="KWC340" s="497"/>
      <c r="KWD340" s="497"/>
      <c r="KWF340" s="309"/>
      <c r="KWG340" s="309"/>
      <c r="KWI340" s="497"/>
      <c r="KWJ340" s="540"/>
      <c r="KWK340" s="497"/>
      <c r="KWL340" s="497"/>
      <c r="KWN340" s="309"/>
      <c r="KWO340" s="309"/>
      <c r="KWQ340" s="497"/>
      <c r="KWR340" s="540"/>
      <c r="KWS340" s="497"/>
      <c r="KWT340" s="497"/>
      <c r="KWV340" s="309"/>
      <c r="KWW340" s="309"/>
      <c r="KWY340" s="497"/>
      <c r="KWZ340" s="540"/>
      <c r="KXA340" s="497"/>
      <c r="KXB340" s="497"/>
      <c r="KXD340" s="309"/>
      <c r="KXE340" s="309"/>
      <c r="KXG340" s="497"/>
      <c r="KXH340" s="540"/>
      <c r="KXI340" s="497"/>
      <c r="KXJ340" s="497"/>
      <c r="KXL340" s="309"/>
      <c r="KXM340" s="309"/>
      <c r="KXO340" s="497"/>
      <c r="KXP340" s="540"/>
      <c r="KXQ340" s="497"/>
      <c r="KXR340" s="497"/>
      <c r="KXT340" s="309"/>
      <c r="KXU340" s="309"/>
      <c r="KXW340" s="497"/>
      <c r="KXX340" s="540"/>
      <c r="KXY340" s="497"/>
      <c r="KXZ340" s="497"/>
      <c r="KYB340" s="309"/>
      <c r="KYC340" s="309"/>
      <c r="KYE340" s="497"/>
      <c r="KYF340" s="540"/>
      <c r="KYG340" s="497"/>
      <c r="KYH340" s="497"/>
      <c r="KYJ340" s="309"/>
      <c r="KYK340" s="309"/>
      <c r="KYM340" s="497"/>
      <c r="KYN340" s="540"/>
      <c r="KYO340" s="497"/>
      <c r="KYP340" s="497"/>
      <c r="KYR340" s="309"/>
      <c r="KYS340" s="309"/>
      <c r="KYU340" s="497"/>
      <c r="KYV340" s="540"/>
      <c r="KYW340" s="497"/>
      <c r="KYX340" s="497"/>
      <c r="KYZ340" s="309"/>
      <c r="KZA340" s="309"/>
      <c r="KZC340" s="497"/>
      <c r="KZD340" s="540"/>
      <c r="KZE340" s="497"/>
      <c r="KZF340" s="497"/>
      <c r="KZH340" s="309"/>
      <c r="KZI340" s="309"/>
      <c r="KZK340" s="497"/>
      <c r="KZL340" s="540"/>
      <c r="KZM340" s="497"/>
      <c r="KZN340" s="497"/>
      <c r="KZP340" s="309"/>
      <c r="KZQ340" s="309"/>
      <c r="KZS340" s="497"/>
      <c r="KZT340" s="540"/>
      <c r="KZU340" s="497"/>
      <c r="KZV340" s="497"/>
      <c r="KZX340" s="309"/>
      <c r="KZY340" s="309"/>
      <c r="LAA340" s="497"/>
      <c r="LAB340" s="540"/>
      <c r="LAC340" s="497"/>
      <c r="LAD340" s="497"/>
      <c r="LAF340" s="309"/>
      <c r="LAG340" s="309"/>
      <c r="LAI340" s="497"/>
      <c r="LAJ340" s="540"/>
      <c r="LAK340" s="497"/>
      <c r="LAL340" s="497"/>
      <c r="LAN340" s="309"/>
      <c r="LAO340" s="309"/>
      <c r="LAQ340" s="497"/>
      <c r="LAR340" s="540"/>
      <c r="LAS340" s="497"/>
      <c r="LAT340" s="497"/>
      <c r="LAV340" s="309"/>
      <c r="LAW340" s="309"/>
      <c r="LAY340" s="497"/>
      <c r="LAZ340" s="540"/>
      <c r="LBA340" s="497"/>
      <c r="LBB340" s="497"/>
      <c r="LBD340" s="309"/>
      <c r="LBE340" s="309"/>
      <c r="LBG340" s="497"/>
      <c r="LBH340" s="540"/>
      <c r="LBI340" s="497"/>
      <c r="LBJ340" s="497"/>
      <c r="LBL340" s="309"/>
      <c r="LBM340" s="309"/>
      <c r="LBO340" s="497"/>
      <c r="LBP340" s="540"/>
      <c r="LBQ340" s="497"/>
      <c r="LBR340" s="497"/>
      <c r="LBT340" s="309"/>
      <c r="LBU340" s="309"/>
      <c r="LBW340" s="497"/>
      <c r="LBX340" s="540"/>
      <c r="LBY340" s="497"/>
      <c r="LBZ340" s="497"/>
      <c r="LCB340" s="309"/>
      <c r="LCC340" s="309"/>
      <c r="LCE340" s="497"/>
      <c r="LCF340" s="540"/>
      <c r="LCG340" s="497"/>
      <c r="LCH340" s="497"/>
      <c r="LCJ340" s="309"/>
      <c r="LCK340" s="309"/>
      <c r="LCM340" s="497"/>
      <c r="LCN340" s="540"/>
      <c r="LCO340" s="497"/>
      <c r="LCP340" s="497"/>
      <c r="LCR340" s="309"/>
      <c r="LCS340" s="309"/>
      <c r="LCU340" s="497"/>
      <c r="LCV340" s="540"/>
      <c r="LCW340" s="497"/>
      <c r="LCX340" s="497"/>
      <c r="LCZ340" s="309"/>
      <c r="LDA340" s="309"/>
      <c r="LDC340" s="497"/>
      <c r="LDD340" s="540"/>
      <c r="LDE340" s="497"/>
      <c r="LDF340" s="497"/>
      <c r="LDH340" s="309"/>
      <c r="LDI340" s="309"/>
      <c r="LDK340" s="497"/>
      <c r="LDL340" s="540"/>
      <c r="LDM340" s="497"/>
      <c r="LDN340" s="497"/>
      <c r="LDP340" s="309"/>
      <c r="LDQ340" s="309"/>
      <c r="LDS340" s="497"/>
      <c r="LDT340" s="540"/>
      <c r="LDU340" s="497"/>
      <c r="LDV340" s="497"/>
      <c r="LDX340" s="309"/>
      <c r="LDY340" s="309"/>
      <c r="LEA340" s="497"/>
      <c r="LEB340" s="540"/>
      <c r="LEC340" s="497"/>
      <c r="LED340" s="497"/>
      <c r="LEF340" s="309"/>
      <c r="LEG340" s="309"/>
      <c r="LEI340" s="497"/>
      <c r="LEJ340" s="540"/>
      <c r="LEK340" s="497"/>
      <c r="LEL340" s="497"/>
      <c r="LEN340" s="309"/>
      <c r="LEO340" s="309"/>
      <c r="LEQ340" s="497"/>
      <c r="LER340" s="540"/>
      <c r="LES340" s="497"/>
      <c r="LET340" s="497"/>
      <c r="LEV340" s="309"/>
      <c r="LEW340" s="309"/>
      <c r="LEY340" s="497"/>
      <c r="LEZ340" s="540"/>
      <c r="LFA340" s="497"/>
      <c r="LFB340" s="497"/>
      <c r="LFD340" s="309"/>
      <c r="LFE340" s="309"/>
      <c r="LFG340" s="497"/>
      <c r="LFH340" s="540"/>
      <c r="LFI340" s="497"/>
      <c r="LFJ340" s="497"/>
      <c r="LFL340" s="309"/>
      <c r="LFM340" s="309"/>
      <c r="LFO340" s="497"/>
      <c r="LFP340" s="540"/>
      <c r="LFQ340" s="497"/>
      <c r="LFR340" s="497"/>
      <c r="LFT340" s="309"/>
      <c r="LFU340" s="309"/>
      <c r="LFW340" s="497"/>
      <c r="LFX340" s="540"/>
      <c r="LFY340" s="497"/>
      <c r="LFZ340" s="497"/>
      <c r="LGB340" s="309"/>
      <c r="LGC340" s="309"/>
      <c r="LGE340" s="497"/>
      <c r="LGF340" s="540"/>
      <c r="LGG340" s="497"/>
      <c r="LGH340" s="497"/>
      <c r="LGJ340" s="309"/>
      <c r="LGK340" s="309"/>
      <c r="LGM340" s="497"/>
      <c r="LGN340" s="540"/>
      <c r="LGO340" s="497"/>
      <c r="LGP340" s="497"/>
      <c r="LGR340" s="309"/>
      <c r="LGS340" s="309"/>
      <c r="LGU340" s="497"/>
      <c r="LGV340" s="540"/>
      <c r="LGW340" s="497"/>
      <c r="LGX340" s="497"/>
      <c r="LGZ340" s="309"/>
      <c r="LHA340" s="309"/>
      <c r="LHC340" s="497"/>
      <c r="LHD340" s="540"/>
      <c r="LHE340" s="497"/>
      <c r="LHF340" s="497"/>
      <c r="LHH340" s="309"/>
      <c r="LHI340" s="309"/>
      <c r="LHK340" s="497"/>
      <c r="LHL340" s="540"/>
      <c r="LHM340" s="497"/>
      <c r="LHN340" s="497"/>
      <c r="LHP340" s="309"/>
      <c r="LHQ340" s="309"/>
      <c r="LHS340" s="497"/>
      <c r="LHT340" s="540"/>
      <c r="LHU340" s="497"/>
      <c r="LHV340" s="497"/>
      <c r="LHX340" s="309"/>
      <c r="LHY340" s="309"/>
      <c r="LIA340" s="497"/>
      <c r="LIB340" s="540"/>
      <c r="LIC340" s="497"/>
      <c r="LID340" s="497"/>
      <c r="LIF340" s="309"/>
      <c r="LIG340" s="309"/>
      <c r="LII340" s="497"/>
      <c r="LIJ340" s="540"/>
      <c r="LIK340" s="497"/>
      <c r="LIL340" s="497"/>
      <c r="LIN340" s="309"/>
      <c r="LIO340" s="309"/>
      <c r="LIQ340" s="497"/>
      <c r="LIR340" s="540"/>
      <c r="LIS340" s="497"/>
      <c r="LIT340" s="497"/>
      <c r="LIV340" s="309"/>
      <c r="LIW340" s="309"/>
      <c r="LIY340" s="497"/>
      <c r="LIZ340" s="540"/>
      <c r="LJA340" s="497"/>
      <c r="LJB340" s="497"/>
      <c r="LJD340" s="309"/>
      <c r="LJE340" s="309"/>
      <c r="LJG340" s="497"/>
      <c r="LJH340" s="540"/>
      <c r="LJI340" s="497"/>
      <c r="LJJ340" s="497"/>
      <c r="LJL340" s="309"/>
      <c r="LJM340" s="309"/>
      <c r="LJO340" s="497"/>
      <c r="LJP340" s="540"/>
      <c r="LJQ340" s="497"/>
      <c r="LJR340" s="497"/>
      <c r="LJT340" s="309"/>
      <c r="LJU340" s="309"/>
      <c r="LJW340" s="497"/>
      <c r="LJX340" s="540"/>
      <c r="LJY340" s="497"/>
      <c r="LJZ340" s="497"/>
      <c r="LKB340" s="309"/>
      <c r="LKC340" s="309"/>
      <c r="LKE340" s="497"/>
      <c r="LKF340" s="540"/>
      <c r="LKG340" s="497"/>
      <c r="LKH340" s="497"/>
      <c r="LKJ340" s="309"/>
      <c r="LKK340" s="309"/>
      <c r="LKM340" s="497"/>
      <c r="LKN340" s="540"/>
      <c r="LKO340" s="497"/>
      <c r="LKP340" s="497"/>
      <c r="LKR340" s="309"/>
      <c r="LKS340" s="309"/>
      <c r="LKU340" s="497"/>
      <c r="LKV340" s="540"/>
      <c r="LKW340" s="497"/>
      <c r="LKX340" s="497"/>
      <c r="LKZ340" s="309"/>
      <c r="LLA340" s="309"/>
      <c r="LLC340" s="497"/>
      <c r="LLD340" s="540"/>
      <c r="LLE340" s="497"/>
      <c r="LLF340" s="497"/>
      <c r="LLH340" s="309"/>
      <c r="LLI340" s="309"/>
      <c r="LLK340" s="497"/>
      <c r="LLL340" s="540"/>
      <c r="LLM340" s="497"/>
      <c r="LLN340" s="497"/>
      <c r="LLP340" s="309"/>
      <c r="LLQ340" s="309"/>
      <c r="LLS340" s="497"/>
      <c r="LLT340" s="540"/>
      <c r="LLU340" s="497"/>
      <c r="LLV340" s="497"/>
      <c r="LLX340" s="309"/>
      <c r="LLY340" s="309"/>
      <c r="LMA340" s="497"/>
      <c r="LMB340" s="540"/>
      <c r="LMC340" s="497"/>
      <c r="LMD340" s="497"/>
      <c r="LMF340" s="309"/>
      <c r="LMG340" s="309"/>
      <c r="LMI340" s="497"/>
      <c r="LMJ340" s="540"/>
      <c r="LMK340" s="497"/>
      <c r="LML340" s="497"/>
      <c r="LMN340" s="309"/>
      <c r="LMO340" s="309"/>
      <c r="LMQ340" s="497"/>
      <c r="LMR340" s="540"/>
      <c r="LMS340" s="497"/>
      <c r="LMT340" s="497"/>
      <c r="LMV340" s="309"/>
      <c r="LMW340" s="309"/>
      <c r="LMY340" s="497"/>
      <c r="LMZ340" s="540"/>
      <c r="LNA340" s="497"/>
      <c r="LNB340" s="497"/>
      <c r="LND340" s="309"/>
      <c r="LNE340" s="309"/>
      <c r="LNG340" s="497"/>
      <c r="LNH340" s="540"/>
      <c r="LNI340" s="497"/>
      <c r="LNJ340" s="497"/>
      <c r="LNL340" s="309"/>
      <c r="LNM340" s="309"/>
      <c r="LNO340" s="497"/>
      <c r="LNP340" s="540"/>
      <c r="LNQ340" s="497"/>
      <c r="LNR340" s="497"/>
      <c r="LNT340" s="309"/>
      <c r="LNU340" s="309"/>
      <c r="LNW340" s="497"/>
      <c r="LNX340" s="540"/>
      <c r="LNY340" s="497"/>
      <c r="LNZ340" s="497"/>
      <c r="LOB340" s="309"/>
      <c r="LOC340" s="309"/>
      <c r="LOE340" s="497"/>
      <c r="LOF340" s="540"/>
      <c r="LOG340" s="497"/>
      <c r="LOH340" s="497"/>
      <c r="LOJ340" s="309"/>
      <c r="LOK340" s="309"/>
      <c r="LOM340" s="497"/>
      <c r="LON340" s="540"/>
      <c r="LOO340" s="497"/>
      <c r="LOP340" s="497"/>
      <c r="LOR340" s="309"/>
      <c r="LOS340" s="309"/>
      <c r="LOU340" s="497"/>
      <c r="LOV340" s="540"/>
      <c r="LOW340" s="497"/>
      <c r="LOX340" s="497"/>
      <c r="LOZ340" s="309"/>
      <c r="LPA340" s="309"/>
      <c r="LPC340" s="497"/>
      <c r="LPD340" s="540"/>
      <c r="LPE340" s="497"/>
      <c r="LPF340" s="497"/>
      <c r="LPH340" s="309"/>
      <c r="LPI340" s="309"/>
      <c r="LPK340" s="497"/>
      <c r="LPL340" s="540"/>
      <c r="LPM340" s="497"/>
      <c r="LPN340" s="497"/>
      <c r="LPP340" s="309"/>
      <c r="LPQ340" s="309"/>
      <c r="LPS340" s="497"/>
      <c r="LPT340" s="540"/>
      <c r="LPU340" s="497"/>
      <c r="LPV340" s="497"/>
      <c r="LPX340" s="309"/>
      <c r="LPY340" s="309"/>
      <c r="LQA340" s="497"/>
      <c r="LQB340" s="540"/>
      <c r="LQC340" s="497"/>
      <c r="LQD340" s="497"/>
      <c r="LQF340" s="309"/>
      <c r="LQG340" s="309"/>
      <c r="LQI340" s="497"/>
      <c r="LQJ340" s="540"/>
      <c r="LQK340" s="497"/>
      <c r="LQL340" s="497"/>
      <c r="LQN340" s="309"/>
      <c r="LQO340" s="309"/>
      <c r="LQQ340" s="497"/>
      <c r="LQR340" s="540"/>
      <c r="LQS340" s="497"/>
      <c r="LQT340" s="497"/>
      <c r="LQV340" s="309"/>
      <c r="LQW340" s="309"/>
      <c r="LQY340" s="497"/>
      <c r="LQZ340" s="540"/>
      <c r="LRA340" s="497"/>
      <c r="LRB340" s="497"/>
      <c r="LRD340" s="309"/>
      <c r="LRE340" s="309"/>
      <c r="LRG340" s="497"/>
      <c r="LRH340" s="540"/>
      <c r="LRI340" s="497"/>
      <c r="LRJ340" s="497"/>
      <c r="LRL340" s="309"/>
      <c r="LRM340" s="309"/>
      <c r="LRO340" s="497"/>
      <c r="LRP340" s="540"/>
      <c r="LRQ340" s="497"/>
      <c r="LRR340" s="497"/>
      <c r="LRT340" s="309"/>
      <c r="LRU340" s="309"/>
      <c r="LRW340" s="497"/>
      <c r="LRX340" s="540"/>
      <c r="LRY340" s="497"/>
      <c r="LRZ340" s="497"/>
      <c r="LSB340" s="309"/>
      <c r="LSC340" s="309"/>
      <c r="LSE340" s="497"/>
      <c r="LSF340" s="540"/>
      <c r="LSG340" s="497"/>
      <c r="LSH340" s="497"/>
      <c r="LSJ340" s="309"/>
      <c r="LSK340" s="309"/>
      <c r="LSM340" s="497"/>
      <c r="LSN340" s="540"/>
      <c r="LSO340" s="497"/>
      <c r="LSP340" s="497"/>
      <c r="LSR340" s="309"/>
      <c r="LSS340" s="309"/>
      <c r="LSU340" s="497"/>
      <c r="LSV340" s="540"/>
      <c r="LSW340" s="497"/>
      <c r="LSX340" s="497"/>
      <c r="LSZ340" s="309"/>
      <c r="LTA340" s="309"/>
      <c r="LTC340" s="497"/>
      <c r="LTD340" s="540"/>
      <c r="LTE340" s="497"/>
      <c r="LTF340" s="497"/>
      <c r="LTH340" s="309"/>
      <c r="LTI340" s="309"/>
      <c r="LTK340" s="497"/>
      <c r="LTL340" s="540"/>
      <c r="LTM340" s="497"/>
      <c r="LTN340" s="497"/>
      <c r="LTP340" s="309"/>
      <c r="LTQ340" s="309"/>
      <c r="LTS340" s="497"/>
      <c r="LTT340" s="540"/>
      <c r="LTU340" s="497"/>
      <c r="LTV340" s="497"/>
      <c r="LTX340" s="309"/>
      <c r="LTY340" s="309"/>
      <c r="LUA340" s="497"/>
      <c r="LUB340" s="540"/>
      <c r="LUC340" s="497"/>
      <c r="LUD340" s="497"/>
      <c r="LUF340" s="309"/>
      <c r="LUG340" s="309"/>
      <c r="LUI340" s="497"/>
      <c r="LUJ340" s="540"/>
      <c r="LUK340" s="497"/>
      <c r="LUL340" s="497"/>
      <c r="LUN340" s="309"/>
      <c r="LUO340" s="309"/>
      <c r="LUQ340" s="497"/>
      <c r="LUR340" s="540"/>
      <c r="LUS340" s="497"/>
      <c r="LUT340" s="497"/>
      <c r="LUV340" s="309"/>
      <c r="LUW340" s="309"/>
      <c r="LUY340" s="497"/>
      <c r="LUZ340" s="540"/>
      <c r="LVA340" s="497"/>
      <c r="LVB340" s="497"/>
      <c r="LVD340" s="309"/>
      <c r="LVE340" s="309"/>
      <c r="LVG340" s="497"/>
      <c r="LVH340" s="540"/>
      <c r="LVI340" s="497"/>
      <c r="LVJ340" s="497"/>
      <c r="LVL340" s="309"/>
      <c r="LVM340" s="309"/>
      <c r="LVO340" s="497"/>
      <c r="LVP340" s="540"/>
      <c r="LVQ340" s="497"/>
      <c r="LVR340" s="497"/>
      <c r="LVT340" s="309"/>
      <c r="LVU340" s="309"/>
      <c r="LVW340" s="497"/>
      <c r="LVX340" s="540"/>
      <c r="LVY340" s="497"/>
      <c r="LVZ340" s="497"/>
      <c r="LWB340" s="309"/>
      <c r="LWC340" s="309"/>
      <c r="LWE340" s="497"/>
      <c r="LWF340" s="540"/>
      <c r="LWG340" s="497"/>
      <c r="LWH340" s="497"/>
      <c r="LWJ340" s="309"/>
      <c r="LWK340" s="309"/>
      <c r="LWM340" s="497"/>
      <c r="LWN340" s="540"/>
      <c r="LWO340" s="497"/>
      <c r="LWP340" s="497"/>
      <c r="LWR340" s="309"/>
      <c r="LWS340" s="309"/>
      <c r="LWU340" s="497"/>
      <c r="LWV340" s="540"/>
      <c r="LWW340" s="497"/>
      <c r="LWX340" s="497"/>
      <c r="LWZ340" s="309"/>
      <c r="LXA340" s="309"/>
      <c r="LXC340" s="497"/>
      <c r="LXD340" s="540"/>
      <c r="LXE340" s="497"/>
      <c r="LXF340" s="497"/>
      <c r="LXH340" s="309"/>
      <c r="LXI340" s="309"/>
      <c r="LXK340" s="497"/>
      <c r="LXL340" s="540"/>
      <c r="LXM340" s="497"/>
      <c r="LXN340" s="497"/>
      <c r="LXP340" s="309"/>
      <c r="LXQ340" s="309"/>
      <c r="LXS340" s="497"/>
      <c r="LXT340" s="540"/>
      <c r="LXU340" s="497"/>
      <c r="LXV340" s="497"/>
      <c r="LXX340" s="309"/>
      <c r="LXY340" s="309"/>
      <c r="LYA340" s="497"/>
      <c r="LYB340" s="540"/>
      <c r="LYC340" s="497"/>
      <c r="LYD340" s="497"/>
      <c r="LYF340" s="309"/>
      <c r="LYG340" s="309"/>
      <c r="LYI340" s="497"/>
      <c r="LYJ340" s="540"/>
      <c r="LYK340" s="497"/>
      <c r="LYL340" s="497"/>
      <c r="LYN340" s="309"/>
      <c r="LYO340" s="309"/>
      <c r="LYQ340" s="497"/>
      <c r="LYR340" s="540"/>
      <c r="LYS340" s="497"/>
      <c r="LYT340" s="497"/>
      <c r="LYV340" s="309"/>
      <c r="LYW340" s="309"/>
      <c r="LYY340" s="497"/>
      <c r="LYZ340" s="540"/>
      <c r="LZA340" s="497"/>
      <c r="LZB340" s="497"/>
      <c r="LZD340" s="309"/>
      <c r="LZE340" s="309"/>
      <c r="LZG340" s="497"/>
      <c r="LZH340" s="540"/>
      <c r="LZI340" s="497"/>
      <c r="LZJ340" s="497"/>
      <c r="LZL340" s="309"/>
      <c r="LZM340" s="309"/>
      <c r="LZO340" s="497"/>
      <c r="LZP340" s="540"/>
      <c r="LZQ340" s="497"/>
      <c r="LZR340" s="497"/>
      <c r="LZT340" s="309"/>
      <c r="LZU340" s="309"/>
      <c r="LZW340" s="497"/>
      <c r="LZX340" s="540"/>
      <c r="LZY340" s="497"/>
      <c r="LZZ340" s="497"/>
      <c r="MAB340" s="309"/>
      <c r="MAC340" s="309"/>
      <c r="MAE340" s="497"/>
      <c r="MAF340" s="540"/>
      <c r="MAG340" s="497"/>
      <c r="MAH340" s="497"/>
      <c r="MAJ340" s="309"/>
      <c r="MAK340" s="309"/>
      <c r="MAM340" s="497"/>
      <c r="MAN340" s="540"/>
      <c r="MAO340" s="497"/>
      <c r="MAP340" s="497"/>
      <c r="MAR340" s="309"/>
      <c r="MAS340" s="309"/>
      <c r="MAU340" s="497"/>
      <c r="MAV340" s="540"/>
      <c r="MAW340" s="497"/>
      <c r="MAX340" s="497"/>
      <c r="MAZ340" s="309"/>
      <c r="MBA340" s="309"/>
      <c r="MBC340" s="497"/>
      <c r="MBD340" s="540"/>
      <c r="MBE340" s="497"/>
      <c r="MBF340" s="497"/>
      <c r="MBH340" s="309"/>
      <c r="MBI340" s="309"/>
      <c r="MBK340" s="497"/>
      <c r="MBL340" s="540"/>
      <c r="MBM340" s="497"/>
      <c r="MBN340" s="497"/>
      <c r="MBP340" s="309"/>
      <c r="MBQ340" s="309"/>
      <c r="MBS340" s="497"/>
      <c r="MBT340" s="540"/>
      <c r="MBU340" s="497"/>
      <c r="MBV340" s="497"/>
      <c r="MBX340" s="309"/>
      <c r="MBY340" s="309"/>
      <c r="MCA340" s="497"/>
      <c r="MCB340" s="540"/>
      <c r="MCC340" s="497"/>
      <c r="MCD340" s="497"/>
      <c r="MCF340" s="309"/>
      <c r="MCG340" s="309"/>
      <c r="MCI340" s="497"/>
      <c r="MCJ340" s="540"/>
      <c r="MCK340" s="497"/>
      <c r="MCL340" s="497"/>
      <c r="MCN340" s="309"/>
      <c r="MCO340" s="309"/>
      <c r="MCQ340" s="497"/>
      <c r="MCR340" s="540"/>
      <c r="MCS340" s="497"/>
      <c r="MCT340" s="497"/>
      <c r="MCV340" s="309"/>
      <c r="MCW340" s="309"/>
      <c r="MCY340" s="497"/>
      <c r="MCZ340" s="540"/>
      <c r="MDA340" s="497"/>
      <c r="MDB340" s="497"/>
      <c r="MDD340" s="309"/>
      <c r="MDE340" s="309"/>
      <c r="MDG340" s="497"/>
      <c r="MDH340" s="540"/>
      <c r="MDI340" s="497"/>
      <c r="MDJ340" s="497"/>
      <c r="MDL340" s="309"/>
      <c r="MDM340" s="309"/>
      <c r="MDO340" s="497"/>
      <c r="MDP340" s="540"/>
      <c r="MDQ340" s="497"/>
      <c r="MDR340" s="497"/>
      <c r="MDT340" s="309"/>
      <c r="MDU340" s="309"/>
      <c r="MDW340" s="497"/>
      <c r="MDX340" s="540"/>
      <c r="MDY340" s="497"/>
      <c r="MDZ340" s="497"/>
      <c r="MEB340" s="309"/>
      <c r="MEC340" s="309"/>
      <c r="MEE340" s="497"/>
      <c r="MEF340" s="540"/>
      <c r="MEG340" s="497"/>
      <c r="MEH340" s="497"/>
      <c r="MEJ340" s="309"/>
      <c r="MEK340" s="309"/>
      <c r="MEM340" s="497"/>
      <c r="MEN340" s="540"/>
      <c r="MEO340" s="497"/>
      <c r="MEP340" s="497"/>
      <c r="MER340" s="309"/>
      <c r="MES340" s="309"/>
      <c r="MEU340" s="497"/>
      <c r="MEV340" s="540"/>
      <c r="MEW340" s="497"/>
      <c r="MEX340" s="497"/>
      <c r="MEZ340" s="309"/>
      <c r="MFA340" s="309"/>
      <c r="MFC340" s="497"/>
      <c r="MFD340" s="540"/>
      <c r="MFE340" s="497"/>
      <c r="MFF340" s="497"/>
      <c r="MFH340" s="309"/>
      <c r="MFI340" s="309"/>
      <c r="MFK340" s="497"/>
      <c r="MFL340" s="540"/>
      <c r="MFM340" s="497"/>
      <c r="MFN340" s="497"/>
      <c r="MFP340" s="309"/>
      <c r="MFQ340" s="309"/>
      <c r="MFS340" s="497"/>
      <c r="MFT340" s="540"/>
      <c r="MFU340" s="497"/>
      <c r="MFV340" s="497"/>
      <c r="MFX340" s="309"/>
      <c r="MFY340" s="309"/>
      <c r="MGA340" s="497"/>
      <c r="MGB340" s="540"/>
      <c r="MGC340" s="497"/>
      <c r="MGD340" s="497"/>
      <c r="MGF340" s="309"/>
      <c r="MGG340" s="309"/>
      <c r="MGI340" s="497"/>
      <c r="MGJ340" s="540"/>
      <c r="MGK340" s="497"/>
      <c r="MGL340" s="497"/>
      <c r="MGN340" s="309"/>
      <c r="MGO340" s="309"/>
      <c r="MGQ340" s="497"/>
      <c r="MGR340" s="540"/>
      <c r="MGS340" s="497"/>
      <c r="MGT340" s="497"/>
      <c r="MGV340" s="309"/>
      <c r="MGW340" s="309"/>
      <c r="MGY340" s="497"/>
      <c r="MGZ340" s="540"/>
      <c r="MHA340" s="497"/>
      <c r="MHB340" s="497"/>
      <c r="MHD340" s="309"/>
      <c r="MHE340" s="309"/>
      <c r="MHG340" s="497"/>
      <c r="MHH340" s="540"/>
      <c r="MHI340" s="497"/>
      <c r="MHJ340" s="497"/>
      <c r="MHL340" s="309"/>
      <c r="MHM340" s="309"/>
      <c r="MHO340" s="497"/>
      <c r="MHP340" s="540"/>
      <c r="MHQ340" s="497"/>
      <c r="MHR340" s="497"/>
      <c r="MHT340" s="309"/>
      <c r="MHU340" s="309"/>
      <c r="MHW340" s="497"/>
      <c r="MHX340" s="540"/>
      <c r="MHY340" s="497"/>
      <c r="MHZ340" s="497"/>
      <c r="MIB340" s="309"/>
      <c r="MIC340" s="309"/>
      <c r="MIE340" s="497"/>
      <c r="MIF340" s="540"/>
      <c r="MIG340" s="497"/>
      <c r="MIH340" s="497"/>
      <c r="MIJ340" s="309"/>
      <c r="MIK340" s="309"/>
      <c r="MIM340" s="497"/>
      <c r="MIN340" s="540"/>
      <c r="MIO340" s="497"/>
      <c r="MIP340" s="497"/>
      <c r="MIR340" s="309"/>
      <c r="MIS340" s="309"/>
      <c r="MIU340" s="497"/>
      <c r="MIV340" s="540"/>
      <c r="MIW340" s="497"/>
      <c r="MIX340" s="497"/>
      <c r="MIZ340" s="309"/>
      <c r="MJA340" s="309"/>
      <c r="MJC340" s="497"/>
      <c r="MJD340" s="540"/>
      <c r="MJE340" s="497"/>
      <c r="MJF340" s="497"/>
      <c r="MJH340" s="309"/>
      <c r="MJI340" s="309"/>
      <c r="MJK340" s="497"/>
      <c r="MJL340" s="540"/>
      <c r="MJM340" s="497"/>
      <c r="MJN340" s="497"/>
      <c r="MJP340" s="309"/>
      <c r="MJQ340" s="309"/>
      <c r="MJS340" s="497"/>
      <c r="MJT340" s="540"/>
      <c r="MJU340" s="497"/>
      <c r="MJV340" s="497"/>
      <c r="MJX340" s="309"/>
      <c r="MJY340" s="309"/>
      <c r="MKA340" s="497"/>
      <c r="MKB340" s="540"/>
      <c r="MKC340" s="497"/>
      <c r="MKD340" s="497"/>
      <c r="MKF340" s="309"/>
      <c r="MKG340" s="309"/>
      <c r="MKI340" s="497"/>
      <c r="MKJ340" s="540"/>
      <c r="MKK340" s="497"/>
      <c r="MKL340" s="497"/>
      <c r="MKN340" s="309"/>
      <c r="MKO340" s="309"/>
      <c r="MKQ340" s="497"/>
      <c r="MKR340" s="540"/>
      <c r="MKS340" s="497"/>
      <c r="MKT340" s="497"/>
      <c r="MKV340" s="309"/>
      <c r="MKW340" s="309"/>
      <c r="MKY340" s="497"/>
      <c r="MKZ340" s="540"/>
      <c r="MLA340" s="497"/>
      <c r="MLB340" s="497"/>
      <c r="MLD340" s="309"/>
      <c r="MLE340" s="309"/>
      <c r="MLG340" s="497"/>
      <c r="MLH340" s="540"/>
      <c r="MLI340" s="497"/>
      <c r="MLJ340" s="497"/>
      <c r="MLL340" s="309"/>
      <c r="MLM340" s="309"/>
      <c r="MLO340" s="497"/>
      <c r="MLP340" s="540"/>
      <c r="MLQ340" s="497"/>
      <c r="MLR340" s="497"/>
      <c r="MLT340" s="309"/>
      <c r="MLU340" s="309"/>
      <c r="MLW340" s="497"/>
      <c r="MLX340" s="540"/>
      <c r="MLY340" s="497"/>
      <c r="MLZ340" s="497"/>
      <c r="MMB340" s="309"/>
      <c r="MMC340" s="309"/>
      <c r="MME340" s="497"/>
      <c r="MMF340" s="540"/>
      <c r="MMG340" s="497"/>
      <c r="MMH340" s="497"/>
      <c r="MMJ340" s="309"/>
      <c r="MMK340" s="309"/>
      <c r="MMM340" s="497"/>
      <c r="MMN340" s="540"/>
      <c r="MMO340" s="497"/>
      <c r="MMP340" s="497"/>
      <c r="MMR340" s="309"/>
      <c r="MMS340" s="309"/>
      <c r="MMU340" s="497"/>
      <c r="MMV340" s="540"/>
      <c r="MMW340" s="497"/>
      <c r="MMX340" s="497"/>
      <c r="MMZ340" s="309"/>
      <c r="MNA340" s="309"/>
      <c r="MNC340" s="497"/>
      <c r="MND340" s="540"/>
      <c r="MNE340" s="497"/>
      <c r="MNF340" s="497"/>
      <c r="MNH340" s="309"/>
      <c r="MNI340" s="309"/>
      <c r="MNK340" s="497"/>
      <c r="MNL340" s="540"/>
      <c r="MNM340" s="497"/>
      <c r="MNN340" s="497"/>
      <c r="MNP340" s="309"/>
      <c r="MNQ340" s="309"/>
      <c r="MNS340" s="497"/>
      <c r="MNT340" s="540"/>
      <c r="MNU340" s="497"/>
      <c r="MNV340" s="497"/>
      <c r="MNX340" s="309"/>
      <c r="MNY340" s="309"/>
      <c r="MOA340" s="497"/>
      <c r="MOB340" s="540"/>
      <c r="MOC340" s="497"/>
      <c r="MOD340" s="497"/>
      <c r="MOF340" s="309"/>
      <c r="MOG340" s="309"/>
      <c r="MOI340" s="497"/>
      <c r="MOJ340" s="540"/>
      <c r="MOK340" s="497"/>
      <c r="MOL340" s="497"/>
      <c r="MON340" s="309"/>
      <c r="MOO340" s="309"/>
      <c r="MOQ340" s="497"/>
      <c r="MOR340" s="540"/>
      <c r="MOS340" s="497"/>
      <c r="MOT340" s="497"/>
      <c r="MOV340" s="309"/>
      <c r="MOW340" s="309"/>
      <c r="MOY340" s="497"/>
      <c r="MOZ340" s="540"/>
      <c r="MPA340" s="497"/>
      <c r="MPB340" s="497"/>
      <c r="MPD340" s="309"/>
      <c r="MPE340" s="309"/>
      <c r="MPG340" s="497"/>
      <c r="MPH340" s="540"/>
      <c r="MPI340" s="497"/>
      <c r="MPJ340" s="497"/>
      <c r="MPL340" s="309"/>
      <c r="MPM340" s="309"/>
      <c r="MPO340" s="497"/>
      <c r="MPP340" s="540"/>
      <c r="MPQ340" s="497"/>
      <c r="MPR340" s="497"/>
      <c r="MPT340" s="309"/>
      <c r="MPU340" s="309"/>
      <c r="MPW340" s="497"/>
      <c r="MPX340" s="540"/>
      <c r="MPY340" s="497"/>
      <c r="MPZ340" s="497"/>
      <c r="MQB340" s="309"/>
      <c r="MQC340" s="309"/>
      <c r="MQE340" s="497"/>
      <c r="MQF340" s="540"/>
      <c r="MQG340" s="497"/>
      <c r="MQH340" s="497"/>
      <c r="MQJ340" s="309"/>
      <c r="MQK340" s="309"/>
      <c r="MQM340" s="497"/>
      <c r="MQN340" s="540"/>
      <c r="MQO340" s="497"/>
      <c r="MQP340" s="497"/>
      <c r="MQR340" s="309"/>
      <c r="MQS340" s="309"/>
      <c r="MQU340" s="497"/>
      <c r="MQV340" s="540"/>
      <c r="MQW340" s="497"/>
      <c r="MQX340" s="497"/>
      <c r="MQZ340" s="309"/>
      <c r="MRA340" s="309"/>
      <c r="MRC340" s="497"/>
      <c r="MRD340" s="540"/>
      <c r="MRE340" s="497"/>
      <c r="MRF340" s="497"/>
      <c r="MRH340" s="309"/>
      <c r="MRI340" s="309"/>
      <c r="MRK340" s="497"/>
      <c r="MRL340" s="540"/>
      <c r="MRM340" s="497"/>
      <c r="MRN340" s="497"/>
      <c r="MRP340" s="309"/>
      <c r="MRQ340" s="309"/>
      <c r="MRS340" s="497"/>
      <c r="MRT340" s="540"/>
      <c r="MRU340" s="497"/>
      <c r="MRV340" s="497"/>
      <c r="MRX340" s="309"/>
      <c r="MRY340" s="309"/>
      <c r="MSA340" s="497"/>
      <c r="MSB340" s="540"/>
      <c r="MSC340" s="497"/>
      <c r="MSD340" s="497"/>
      <c r="MSF340" s="309"/>
      <c r="MSG340" s="309"/>
      <c r="MSI340" s="497"/>
      <c r="MSJ340" s="540"/>
      <c r="MSK340" s="497"/>
      <c r="MSL340" s="497"/>
      <c r="MSN340" s="309"/>
      <c r="MSO340" s="309"/>
      <c r="MSQ340" s="497"/>
      <c r="MSR340" s="540"/>
      <c r="MSS340" s="497"/>
      <c r="MST340" s="497"/>
      <c r="MSV340" s="309"/>
      <c r="MSW340" s="309"/>
      <c r="MSY340" s="497"/>
      <c r="MSZ340" s="540"/>
      <c r="MTA340" s="497"/>
      <c r="MTB340" s="497"/>
      <c r="MTD340" s="309"/>
      <c r="MTE340" s="309"/>
      <c r="MTG340" s="497"/>
      <c r="MTH340" s="540"/>
      <c r="MTI340" s="497"/>
      <c r="MTJ340" s="497"/>
      <c r="MTL340" s="309"/>
      <c r="MTM340" s="309"/>
      <c r="MTO340" s="497"/>
      <c r="MTP340" s="540"/>
      <c r="MTQ340" s="497"/>
      <c r="MTR340" s="497"/>
      <c r="MTT340" s="309"/>
      <c r="MTU340" s="309"/>
      <c r="MTW340" s="497"/>
      <c r="MTX340" s="540"/>
      <c r="MTY340" s="497"/>
      <c r="MTZ340" s="497"/>
      <c r="MUB340" s="309"/>
      <c r="MUC340" s="309"/>
      <c r="MUE340" s="497"/>
      <c r="MUF340" s="540"/>
      <c r="MUG340" s="497"/>
      <c r="MUH340" s="497"/>
      <c r="MUJ340" s="309"/>
      <c r="MUK340" s="309"/>
      <c r="MUM340" s="497"/>
      <c r="MUN340" s="540"/>
      <c r="MUO340" s="497"/>
      <c r="MUP340" s="497"/>
      <c r="MUR340" s="309"/>
      <c r="MUS340" s="309"/>
      <c r="MUU340" s="497"/>
      <c r="MUV340" s="540"/>
      <c r="MUW340" s="497"/>
      <c r="MUX340" s="497"/>
      <c r="MUZ340" s="309"/>
      <c r="MVA340" s="309"/>
      <c r="MVC340" s="497"/>
      <c r="MVD340" s="540"/>
      <c r="MVE340" s="497"/>
      <c r="MVF340" s="497"/>
      <c r="MVH340" s="309"/>
      <c r="MVI340" s="309"/>
      <c r="MVK340" s="497"/>
      <c r="MVL340" s="540"/>
      <c r="MVM340" s="497"/>
      <c r="MVN340" s="497"/>
      <c r="MVP340" s="309"/>
      <c r="MVQ340" s="309"/>
      <c r="MVS340" s="497"/>
      <c r="MVT340" s="540"/>
      <c r="MVU340" s="497"/>
      <c r="MVV340" s="497"/>
      <c r="MVX340" s="309"/>
      <c r="MVY340" s="309"/>
      <c r="MWA340" s="497"/>
      <c r="MWB340" s="540"/>
      <c r="MWC340" s="497"/>
      <c r="MWD340" s="497"/>
      <c r="MWF340" s="309"/>
      <c r="MWG340" s="309"/>
      <c r="MWI340" s="497"/>
      <c r="MWJ340" s="540"/>
      <c r="MWK340" s="497"/>
      <c r="MWL340" s="497"/>
      <c r="MWN340" s="309"/>
      <c r="MWO340" s="309"/>
      <c r="MWQ340" s="497"/>
      <c r="MWR340" s="540"/>
      <c r="MWS340" s="497"/>
      <c r="MWT340" s="497"/>
      <c r="MWV340" s="309"/>
      <c r="MWW340" s="309"/>
      <c r="MWY340" s="497"/>
      <c r="MWZ340" s="540"/>
      <c r="MXA340" s="497"/>
      <c r="MXB340" s="497"/>
      <c r="MXD340" s="309"/>
      <c r="MXE340" s="309"/>
      <c r="MXG340" s="497"/>
      <c r="MXH340" s="540"/>
      <c r="MXI340" s="497"/>
      <c r="MXJ340" s="497"/>
      <c r="MXL340" s="309"/>
      <c r="MXM340" s="309"/>
      <c r="MXO340" s="497"/>
      <c r="MXP340" s="540"/>
      <c r="MXQ340" s="497"/>
      <c r="MXR340" s="497"/>
      <c r="MXT340" s="309"/>
      <c r="MXU340" s="309"/>
      <c r="MXW340" s="497"/>
      <c r="MXX340" s="540"/>
      <c r="MXY340" s="497"/>
      <c r="MXZ340" s="497"/>
      <c r="MYB340" s="309"/>
      <c r="MYC340" s="309"/>
      <c r="MYE340" s="497"/>
      <c r="MYF340" s="540"/>
      <c r="MYG340" s="497"/>
      <c r="MYH340" s="497"/>
      <c r="MYJ340" s="309"/>
      <c r="MYK340" s="309"/>
      <c r="MYM340" s="497"/>
      <c r="MYN340" s="540"/>
      <c r="MYO340" s="497"/>
      <c r="MYP340" s="497"/>
      <c r="MYR340" s="309"/>
      <c r="MYS340" s="309"/>
      <c r="MYU340" s="497"/>
      <c r="MYV340" s="540"/>
      <c r="MYW340" s="497"/>
      <c r="MYX340" s="497"/>
      <c r="MYZ340" s="309"/>
      <c r="MZA340" s="309"/>
      <c r="MZC340" s="497"/>
      <c r="MZD340" s="540"/>
      <c r="MZE340" s="497"/>
      <c r="MZF340" s="497"/>
      <c r="MZH340" s="309"/>
      <c r="MZI340" s="309"/>
      <c r="MZK340" s="497"/>
      <c r="MZL340" s="540"/>
      <c r="MZM340" s="497"/>
      <c r="MZN340" s="497"/>
      <c r="MZP340" s="309"/>
      <c r="MZQ340" s="309"/>
      <c r="MZS340" s="497"/>
      <c r="MZT340" s="540"/>
      <c r="MZU340" s="497"/>
      <c r="MZV340" s="497"/>
      <c r="MZX340" s="309"/>
      <c r="MZY340" s="309"/>
      <c r="NAA340" s="497"/>
      <c r="NAB340" s="540"/>
      <c r="NAC340" s="497"/>
      <c r="NAD340" s="497"/>
      <c r="NAF340" s="309"/>
      <c r="NAG340" s="309"/>
      <c r="NAI340" s="497"/>
      <c r="NAJ340" s="540"/>
      <c r="NAK340" s="497"/>
      <c r="NAL340" s="497"/>
      <c r="NAN340" s="309"/>
      <c r="NAO340" s="309"/>
      <c r="NAQ340" s="497"/>
      <c r="NAR340" s="540"/>
      <c r="NAS340" s="497"/>
      <c r="NAT340" s="497"/>
      <c r="NAV340" s="309"/>
      <c r="NAW340" s="309"/>
      <c r="NAY340" s="497"/>
      <c r="NAZ340" s="540"/>
      <c r="NBA340" s="497"/>
      <c r="NBB340" s="497"/>
      <c r="NBD340" s="309"/>
      <c r="NBE340" s="309"/>
      <c r="NBG340" s="497"/>
      <c r="NBH340" s="540"/>
      <c r="NBI340" s="497"/>
      <c r="NBJ340" s="497"/>
      <c r="NBL340" s="309"/>
      <c r="NBM340" s="309"/>
      <c r="NBO340" s="497"/>
      <c r="NBP340" s="540"/>
      <c r="NBQ340" s="497"/>
      <c r="NBR340" s="497"/>
      <c r="NBT340" s="309"/>
      <c r="NBU340" s="309"/>
      <c r="NBW340" s="497"/>
      <c r="NBX340" s="540"/>
      <c r="NBY340" s="497"/>
      <c r="NBZ340" s="497"/>
      <c r="NCB340" s="309"/>
      <c r="NCC340" s="309"/>
      <c r="NCE340" s="497"/>
      <c r="NCF340" s="540"/>
      <c r="NCG340" s="497"/>
      <c r="NCH340" s="497"/>
      <c r="NCJ340" s="309"/>
      <c r="NCK340" s="309"/>
      <c r="NCM340" s="497"/>
      <c r="NCN340" s="540"/>
      <c r="NCO340" s="497"/>
      <c r="NCP340" s="497"/>
      <c r="NCR340" s="309"/>
      <c r="NCS340" s="309"/>
      <c r="NCU340" s="497"/>
      <c r="NCV340" s="540"/>
      <c r="NCW340" s="497"/>
      <c r="NCX340" s="497"/>
      <c r="NCZ340" s="309"/>
      <c r="NDA340" s="309"/>
      <c r="NDC340" s="497"/>
      <c r="NDD340" s="540"/>
      <c r="NDE340" s="497"/>
      <c r="NDF340" s="497"/>
      <c r="NDH340" s="309"/>
      <c r="NDI340" s="309"/>
      <c r="NDK340" s="497"/>
      <c r="NDL340" s="540"/>
      <c r="NDM340" s="497"/>
      <c r="NDN340" s="497"/>
      <c r="NDP340" s="309"/>
      <c r="NDQ340" s="309"/>
      <c r="NDS340" s="497"/>
      <c r="NDT340" s="540"/>
      <c r="NDU340" s="497"/>
      <c r="NDV340" s="497"/>
      <c r="NDX340" s="309"/>
      <c r="NDY340" s="309"/>
      <c r="NEA340" s="497"/>
      <c r="NEB340" s="540"/>
      <c r="NEC340" s="497"/>
      <c r="NED340" s="497"/>
      <c r="NEF340" s="309"/>
      <c r="NEG340" s="309"/>
      <c r="NEI340" s="497"/>
      <c r="NEJ340" s="540"/>
      <c r="NEK340" s="497"/>
      <c r="NEL340" s="497"/>
      <c r="NEN340" s="309"/>
      <c r="NEO340" s="309"/>
      <c r="NEQ340" s="497"/>
      <c r="NER340" s="540"/>
      <c r="NES340" s="497"/>
      <c r="NET340" s="497"/>
      <c r="NEV340" s="309"/>
      <c r="NEW340" s="309"/>
      <c r="NEY340" s="497"/>
      <c r="NEZ340" s="540"/>
      <c r="NFA340" s="497"/>
      <c r="NFB340" s="497"/>
      <c r="NFD340" s="309"/>
      <c r="NFE340" s="309"/>
      <c r="NFG340" s="497"/>
      <c r="NFH340" s="540"/>
      <c r="NFI340" s="497"/>
      <c r="NFJ340" s="497"/>
      <c r="NFL340" s="309"/>
      <c r="NFM340" s="309"/>
      <c r="NFO340" s="497"/>
      <c r="NFP340" s="540"/>
      <c r="NFQ340" s="497"/>
      <c r="NFR340" s="497"/>
      <c r="NFT340" s="309"/>
      <c r="NFU340" s="309"/>
      <c r="NFW340" s="497"/>
      <c r="NFX340" s="540"/>
      <c r="NFY340" s="497"/>
      <c r="NFZ340" s="497"/>
      <c r="NGB340" s="309"/>
      <c r="NGC340" s="309"/>
      <c r="NGE340" s="497"/>
      <c r="NGF340" s="540"/>
      <c r="NGG340" s="497"/>
      <c r="NGH340" s="497"/>
      <c r="NGJ340" s="309"/>
      <c r="NGK340" s="309"/>
      <c r="NGM340" s="497"/>
      <c r="NGN340" s="540"/>
      <c r="NGO340" s="497"/>
      <c r="NGP340" s="497"/>
      <c r="NGR340" s="309"/>
      <c r="NGS340" s="309"/>
      <c r="NGU340" s="497"/>
      <c r="NGV340" s="540"/>
      <c r="NGW340" s="497"/>
      <c r="NGX340" s="497"/>
      <c r="NGZ340" s="309"/>
      <c r="NHA340" s="309"/>
      <c r="NHC340" s="497"/>
      <c r="NHD340" s="540"/>
      <c r="NHE340" s="497"/>
      <c r="NHF340" s="497"/>
      <c r="NHH340" s="309"/>
      <c r="NHI340" s="309"/>
      <c r="NHK340" s="497"/>
      <c r="NHL340" s="540"/>
      <c r="NHM340" s="497"/>
      <c r="NHN340" s="497"/>
      <c r="NHP340" s="309"/>
      <c r="NHQ340" s="309"/>
      <c r="NHS340" s="497"/>
      <c r="NHT340" s="540"/>
      <c r="NHU340" s="497"/>
      <c r="NHV340" s="497"/>
      <c r="NHX340" s="309"/>
      <c r="NHY340" s="309"/>
      <c r="NIA340" s="497"/>
      <c r="NIB340" s="540"/>
      <c r="NIC340" s="497"/>
      <c r="NID340" s="497"/>
      <c r="NIF340" s="309"/>
      <c r="NIG340" s="309"/>
      <c r="NII340" s="497"/>
      <c r="NIJ340" s="540"/>
      <c r="NIK340" s="497"/>
      <c r="NIL340" s="497"/>
      <c r="NIN340" s="309"/>
      <c r="NIO340" s="309"/>
      <c r="NIQ340" s="497"/>
      <c r="NIR340" s="540"/>
      <c r="NIS340" s="497"/>
      <c r="NIT340" s="497"/>
      <c r="NIV340" s="309"/>
      <c r="NIW340" s="309"/>
      <c r="NIY340" s="497"/>
      <c r="NIZ340" s="540"/>
      <c r="NJA340" s="497"/>
      <c r="NJB340" s="497"/>
      <c r="NJD340" s="309"/>
      <c r="NJE340" s="309"/>
      <c r="NJG340" s="497"/>
      <c r="NJH340" s="540"/>
      <c r="NJI340" s="497"/>
      <c r="NJJ340" s="497"/>
      <c r="NJL340" s="309"/>
      <c r="NJM340" s="309"/>
      <c r="NJO340" s="497"/>
      <c r="NJP340" s="540"/>
      <c r="NJQ340" s="497"/>
      <c r="NJR340" s="497"/>
      <c r="NJT340" s="309"/>
      <c r="NJU340" s="309"/>
      <c r="NJW340" s="497"/>
      <c r="NJX340" s="540"/>
      <c r="NJY340" s="497"/>
      <c r="NJZ340" s="497"/>
      <c r="NKB340" s="309"/>
      <c r="NKC340" s="309"/>
      <c r="NKE340" s="497"/>
      <c r="NKF340" s="540"/>
      <c r="NKG340" s="497"/>
      <c r="NKH340" s="497"/>
      <c r="NKJ340" s="309"/>
      <c r="NKK340" s="309"/>
      <c r="NKM340" s="497"/>
      <c r="NKN340" s="540"/>
      <c r="NKO340" s="497"/>
      <c r="NKP340" s="497"/>
      <c r="NKR340" s="309"/>
      <c r="NKS340" s="309"/>
      <c r="NKU340" s="497"/>
      <c r="NKV340" s="540"/>
      <c r="NKW340" s="497"/>
      <c r="NKX340" s="497"/>
      <c r="NKZ340" s="309"/>
      <c r="NLA340" s="309"/>
      <c r="NLC340" s="497"/>
      <c r="NLD340" s="540"/>
      <c r="NLE340" s="497"/>
      <c r="NLF340" s="497"/>
      <c r="NLH340" s="309"/>
      <c r="NLI340" s="309"/>
      <c r="NLK340" s="497"/>
      <c r="NLL340" s="540"/>
      <c r="NLM340" s="497"/>
      <c r="NLN340" s="497"/>
      <c r="NLP340" s="309"/>
      <c r="NLQ340" s="309"/>
      <c r="NLS340" s="497"/>
      <c r="NLT340" s="540"/>
      <c r="NLU340" s="497"/>
      <c r="NLV340" s="497"/>
      <c r="NLX340" s="309"/>
      <c r="NLY340" s="309"/>
      <c r="NMA340" s="497"/>
      <c r="NMB340" s="540"/>
      <c r="NMC340" s="497"/>
      <c r="NMD340" s="497"/>
      <c r="NMF340" s="309"/>
      <c r="NMG340" s="309"/>
      <c r="NMI340" s="497"/>
      <c r="NMJ340" s="540"/>
      <c r="NMK340" s="497"/>
      <c r="NML340" s="497"/>
      <c r="NMN340" s="309"/>
      <c r="NMO340" s="309"/>
      <c r="NMQ340" s="497"/>
      <c r="NMR340" s="540"/>
      <c r="NMS340" s="497"/>
      <c r="NMT340" s="497"/>
      <c r="NMV340" s="309"/>
      <c r="NMW340" s="309"/>
      <c r="NMY340" s="497"/>
      <c r="NMZ340" s="540"/>
      <c r="NNA340" s="497"/>
      <c r="NNB340" s="497"/>
      <c r="NND340" s="309"/>
      <c r="NNE340" s="309"/>
      <c r="NNG340" s="497"/>
      <c r="NNH340" s="540"/>
      <c r="NNI340" s="497"/>
      <c r="NNJ340" s="497"/>
      <c r="NNL340" s="309"/>
      <c r="NNM340" s="309"/>
      <c r="NNO340" s="497"/>
      <c r="NNP340" s="540"/>
      <c r="NNQ340" s="497"/>
      <c r="NNR340" s="497"/>
      <c r="NNT340" s="309"/>
      <c r="NNU340" s="309"/>
      <c r="NNW340" s="497"/>
      <c r="NNX340" s="540"/>
      <c r="NNY340" s="497"/>
      <c r="NNZ340" s="497"/>
      <c r="NOB340" s="309"/>
      <c r="NOC340" s="309"/>
      <c r="NOE340" s="497"/>
      <c r="NOF340" s="540"/>
      <c r="NOG340" s="497"/>
      <c r="NOH340" s="497"/>
      <c r="NOJ340" s="309"/>
      <c r="NOK340" s="309"/>
      <c r="NOM340" s="497"/>
      <c r="NON340" s="540"/>
      <c r="NOO340" s="497"/>
      <c r="NOP340" s="497"/>
      <c r="NOR340" s="309"/>
      <c r="NOS340" s="309"/>
      <c r="NOU340" s="497"/>
      <c r="NOV340" s="540"/>
      <c r="NOW340" s="497"/>
      <c r="NOX340" s="497"/>
      <c r="NOZ340" s="309"/>
      <c r="NPA340" s="309"/>
      <c r="NPC340" s="497"/>
      <c r="NPD340" s="540"/>
      <c r="NPE340" s="497"/>
      <c r="NPF340" s="497"/>
      <c r="NPH340" s="309"/>
      <c r="NPI340" s="309"/>
      <c r="NPK340" s="497"/>
      <c r="NPL340" s="540"/>
      <c r="NPM340" s="497"/>
      <c r="NPN340" s="497"/>
      <c r="NPP340" s="309"/>
      <c r="NPQ340" s="309"/>
      <c r="NPS340" s="497"/>
      <c r="NPT340" s="540"/>
      <c r="NPU340" s="497"/>
      <c r="NPV340" s="497"/>
      <c r="NPX340" s="309"/>
      <c r="NPY340" s="309"/>
      <c r="NQA340" s="497"/>
      <c r="NQB340" s="540"/>
      <c r="NQC340" s="497"/>
      <c r="NQD340" s="497"/>
      <c r="NQF340" s="309"/>
      <c r="NQG340" s="309"/>
      <c r="NQI340" s="497"/>
      <c r="NQJ340" s="540"/>
      <c r="NQK340" s="497"/>
      <c r="NQL340" s="497"/>
      <c r="NQN340" s="309"/>
      <c r="NQO340" s="309"/>
      <c r="NQQ340" s="497"/>
      <c r="NQR340" s="540"/>
      <c r="NQS340" s="497"/>
      <c r="NQT340" s="497"/>
      <c r="NQV340" s="309"/>
      <c r="NQW340" s="309"/>
      <c r="NQY340" s="497"/>
      <c r="NQZ340" s="540"/>
      <c r="NRA340" s="497"/>
      <c r="NRB340" s="497"/>
      <c r="NRD340" s="309"/>
      <c r="NRE340" s="309"/>
      <c r="NRG340" s="497"/>
      <c r="NRH340" s="540"/>
      <c r="NRI340" s="497"/>
      <c r="NRJ340" s="497"/>
      <c r="NRL340" s="309"/>
      <c r="NRM340" s="309"/>
      <c r="NRO340" s="497"/>
      <c r="NRP340" s="540"/>
      <c r="NRQ340" s="497"/>
      <c r="NRR340" s="497"/>
      <c r="NRT340" s="309"/>
      <c r="NRU340" s="309"/>
      <c r="NRW340" s="497"/>
      <c r="NRX340" s="540"/>
      <c r="NRY340" s="497"/>
      <c r="NRZ340" s="497"/>
      <c r="NSB340" s="309"/>
      <c r="NSC340" s="309"/>
      <c r="NSE340" s="497"/>
      <c r="NSF340" s="540"/>
      <c r="NSG340" s="497"/>
      <c r="NSH340" s="497"/>
      <c r="NSJ340" s="309"/>
      <c r="NSK340" s="309"/>
      <c r="NSM340" s="497"/>
      <c r="NSN340" s="540"/>
      <c r="NSO340" s="497"/>
      <c r="NSP340" s="497"/>
      <c r="NSR340" s="309"/>
      <c r="NSS340" s="309"/>
      <c r="NSU340" s="497"/>
      <c r="NSV340" s="540"/>
      <c r="NSW340" s="497"/>
      <c r="NSX340" s="497"/>
      <c r="NSZ340" s="309"/>
      <c r="NTA340" s="309"/>
      <c r="NTC340" s="497"/>
      <c r="NTD340" s="540"/>
      <c r="NTE340" s="497"/>
      <c r="NTF340" s="497"/>
      <c r="NTH340" s="309"/>
      <c r="NTI340" s="309"/>
      <c r="NTK340" s="497"/>
      <c r="NTL340" s="540"/>
      <c r="NTM340" s="497"/>
      <c r="NTN340" s="497"/>
      <c r="NTP340" s="309"/>
      <c r="NTQ340" s="309"/>
      <c r="NTS340" s="497"/>
      <c r="NTT340" s="540"/>
      <c r="NTU340" s="497"/>
      <c r="NTV340" s="497"/>
      <c r="NTX340" s="309"/>
      <c r="NTY340" s="309"/>
      <c r="NUA340" s="497"/>
      <c r="NUB340" s="540"/>
      <c r="NUC340" s="497"/>
      <c r="NUD340" s="497"/>
      <c r="NUF340" s="309"/>
      <c r="NUG340" s="309"/>
      <c r="NUI340" s="497"/>
      <c r="NUJ340" s="540"/>
      <c r="NUK340" s="497"/>
      <c r="NUL340" s="497"/>
      <c r="NUN340" s="309"/>
      <c r="NUO340" s="309"/>
      <c r="NUQ340" s="497"/>
      <c r="NUR340" s="540"/>
      <c r="NUS340" s="497"/>
      <c r="NUT340" s="497"/>
      <c r="NUV340" s="309"/>
      <c r="NUW340" s="309"/>
      <c r="NUY340" s="497"/>
      <c r="NUZ340" s="540"/>
      <c r="NVA340" s="497"/>
      <c r="NVB340" s="497"/>
      <c r="NVD340" s="309"/>
      <c r="NVE340" s="309"/>
      <c r="NVG340" s="497"/>
      <c r="NVH340" s="540"/>
      <c r="NVI340" s="497"/>
      <c r="NVJ340" s="497"/>
      <c r="NVL340" s="309"/>
      <c r="NVM340" s="309"/>
      <c r="NVO340" s="497"/>
      <c r="NVP340" s="540"/>
      <c r="NVQ340" s="497"/>
      <c r="NVR340" s="497"/>
      <c r="NVT340" s="309"/>
      <c r="NVU340" s="309"/>
      <c r="NVW340" s="497"/>
      <c r="NVX340" s="540"/>
      <c r="NVY340" s="497"/>
      <c r="NVZ340" s="497"/>
      <c r="NWB340" s="309"/>
      <c r="NWC340" s="309"/>
      <c r="NWE340" s="497"/>
      <c r="NWF340" s="540"/>
      <c r="NWG340" s="497"/>
      <c r="NWH340" s="497"/>
      <c r="NWJ340" s="309"/>
      <c r="NWK340" s="309"/>
      <c r="NWM340" s="497"/>
      <c r="NWN340" s="540"/>
      <c r="NWO340" s="497"/>
      <c r="NWP340" s="497"/>
      <c r="NWR340" s="309"/>
      <c r="NWS340" s="309"/>
      <c r="NWU340" s="497"/>
      <c r="NWV340" s="540"/>
      <c r="NWW340" s="497"/>
      <c r="NWX340" s="497"/>
      <c r="NWZ340" s="309"/>
      <c r="NXA340" s="309"/>
      <c r="NXC340" s="497"/>
      <c r="NXD340" s="540"/>
      <c r="NXE340" s="497"/>
      <c r="NXF340" s="497"/>
      <c r="NXH340" s="309"/>
      <c r="NXI340" s="309"/>
      <c r="NXK340" s="497"/>
      <c r="NXL340" s="540"/>
      <c r="NXM340" s="497"/>
      <c r="NXN340" s="497"/>
      <c r="NXP340" s="309"/>
      <c r="NXQ340" s="309"/>
      <c r="NXS340" s="497"/>
      <c r="NXT340" s="540"/>
      <c r="NXU340" s="497"/>
      <c r="NXV340" s="497"/>
      <c r="NXX340" s="309"/>
      <c r="NXY340" s="309"/>
      <c r="NYA340" s="497"/>
      <c r="NYB340" s="540"/>
      <c r="NYC340" s="497"/>
      <c r="NYD340" s="497"/>
      <c r="NYF340" s="309"/>
      <c r="NYG340" s="309"/>
      <c r="NYI340" s="497"/>
      <c r="NYJ340" s="540"/>
      <c r="NYK340" s="497"/>
      <c r="NYL340" s="497"/>
      <c r="NYN340" s="309"/>
      <c r="NYO340" s="309"/>
      <c r="NYQ340" s="497"/>
      <c r="NYR340" s="540"/>
      <c r="NYS340" s="497"/>
      <c r="NYT340" s="497"/>
      <c r="NYV340" s="309"/>
      <c r="NYW340" s="309"/>
      <c r="NYY340" s="497"/>
      <c r="NYZ340" s="540"/>
      <c r="NZA340" s="497"/>
      <c r="NZB340" s="497"/>
      <c r="NZD340" s="309"/>
      <c r="NZE340" s="309"/>
      <c r="NZG340" s="497"/>
      <c r="NZH340" s="540"/>
      <c r="NZI340" s="497"/>
      <c r="NZJ340" s="497"/>
      <c r="NZL340" s="309"/>
      <c r="NZM340" s="309"/>
      <c r="NZO340" s="497"/>
      <c r="NZP340" s="540"/>
      <c r="NZQ340" s="497"/>
      <c r="NZR340" s="497"/>
      <c r="NZT340" s="309"/>
      <c r="NZU340" s="309"/>
      <c r="NZW340" s="497"/>
      <c r="NZX340" s="540"/>
      <c r="NZY340" s="497"/>
      <c r="NZZ340" s="497"/>
      <c r="OAB340" s="309"/>
      <c r="OAC340" s="309"/>
      <c r="OAE340" s="497"/>
      <c r="OAF340" s="540"/>
      <c r="OAG340" s="497"/>
      <c r="OAH340" s="497"/>
      <c r="OAJ340" s="309"/>
      <c r="OAK340" s="309"/>
      <c r="OAM340" s="497"/>
      <c r="OAN340" s="540"/>
      <c r="OAO340" s="497"/>
      <c r="OAP340" s="497"/>
      <c r="OAR340" s="309"/>
      <c r="OAS340" s="309"/>
      <c r="OAU340" s="497"/>
      <c r="OAV340" s="540"/>
      <c r="OAW340" s="497"/>
      <c r="OAX340" s="497"/>
      <c r="OAZ340" s="309"/>
      <c r="OBA340" s="309"/>
      <c r="OBC340" s="497"/>
      <c r="OBD340" s="540"/>
      <c r="OBE340" s="497"/>
      <c r="OBF340" s="497"/>
      <c r="OBH340" s="309"/>
      <c r="OBI340" s="309"/>
      <c r="OBK340" s="497"/>
      <c r="OBL340" s="540"/>
      <c r="OBM340" s="497"/>
      <c r="OBN340" s="497"/>
      <c r="OBP340" s="309"/>
      <c r="OBQ340" s="309"/>
      <c r="OBS340" s="497"/>
      <c r="OBT340" s="540"/>
      <c r="OBU340" s="497"/>
      <c r="OBV340" s="497"/>
      <c r="OBX340" s="309"/>
      <c r="OBY340" s="309"/>
      <c r="OCA340" s="497"/>
      <c r="OCB340" s="540"/>
      <c r="OCC340" s="497"/>
      <c r="OCD340" s="497"/>
      <c r="OCF340" s="309"/>
      <c r="OCG340" s="309"/>
      <c r="OCI340" s="497"/>
      <c r="OCJ340" s="540"/>
      <c r="OCK340" s="497"/>
      <c r="OCL340" s="497"/>
      <c r="OCN340" s="309"/>
      <c r="OCO340" s="309"/>
      <c r="OCQ340" s="497"/>
      <c r="OCR340" s="540"/>
      <c r="OCS340" s="497"/>
      <c r="OCT340" s="497"/>
      <c r="OCV340" s="309"/>
      <c r="OCW340" s="309"/>
      <c r="OCY340" s="497"/>
      <c r="OCZ340" s="540"/>
      <c r="ODA340" s="497"/>
      <c r="ODB340" s="497"/>
      <c r="ODD340" s="309"/>
      <c r="ODE340" s="309"/>
      <c r="ODG340" s="497"/>
      <c r="ODH340" s="540"/>
      <c r="ODI340" s="497"/>
      <c r="ODJ340" s="497"/>
      <c r="ODL340" s="309"/>
      <c r="ODM340" s="309"/>
      <c r="ODO340" s="497"/>
      <c r="ODP340" s="540"/>
      <c r="ODQ340" s="497"/>
      <c r="ODR340" s="497"/>
      <c r="ODT340" s="309"/>
      <c r="ODU340" s="309"/>
      <c r="ODW340" s="497"/>
      <c r="ODX340" s="540"/>
      <c r="ODY340" s="497"/>
      <c r="ODZ340" s="497"/>
      <c r="OEB340" s="309"/>
      <c r="OEC340" s="309"/>
      <c r="OEE340" s="497"/>
      <c r="OEF340" s="540"/>
      <c r="OEG340" s="497"/>
      <c r="OEH340" s="497"/>
      <c r="OEJ340" s="309"/>
      <c r="OEK340" s="309"/>
      <c r="OEM340" s="497"/>
      <c r="OEN340" s="540"/>
      <c r="OEO340" s="497"/>
      <c r="OEP340" s="497"/>
      <c r="OER340" s="309"/>
      <c r="OES340" s="309"/>
      <c r="OEU340" s="497"/>
      <c r="OEV340" s="540"/>
      <c r="OEW340" s="497"/>
      <c r="OEX340" s="497"/>
      <c r="OEZ340" s="309"/>
      <c r="OFA340" s="309"/>
      <c r="OFC340" s="497"/>
      <c r="OFD340" s="540"/>
      <c r="OFE340" s="497"/>
      <c r="OFF340" s="497"/>
      <c r="OFH340" s="309"/>
      <c r="OFI340" s="309"/>
      <c r="OFK340" s="497"/>
      <c r="OFL340" s="540"/>
      <c r="OFM340" s="497"/>
      <c r="OFN340" s="497"/>
      <c r="OFP340" s="309"/>
      <c r="OFQ340" s="309"/>
      <c r="OFS340" s="497"/>
      <c r="OFT340" s="540"/>
      <c r="OFU340" s="497"/>
      <c r="OFV340" s="497"/>
      <c r="OFX340" s="309"/>
      <c r="OFY340" s="309"/>
      <c r="OGA340" s="497"/>
      <c r="OGB340" s="540"/>
      <c r="OGC340" s="497"/>
      <c r="OGD340" s="497"/>
      <c r="OGF340" s="309"/>
      <c r="OGG340" s="309"/>
      <c r="OGI340" s="497"/>
      <c r="OGJ340" s="540"/>
      <c r="OGK340" s="497"/>
      <c r="OGL340" s="497"/>
      <c r="OGN340" s="309"/>
      <c r="OGO340" s="309"/>
      <c r="OGQ340" s="497"/>
      <c r="OGR340" s="540"/>
      <c r="OGS340" s="497"/>
      <c r="OGT340" s="497"/>
      <c r="OGV340" s="309"/>
      <c r="OGW340" s="309"/>
      <c r="OGY340" s="497"/>
      <c r="OGZ340" s="540"/>
      <c r="OHA340" s="497"/>
      <c r="OHB340" s="497"/>
      <c r="OHD340" s="309"/>
      <c r="OHE340" s="309"/>
      <c r="OHG340" s="497"/>
      <c r="OHH340" s="540"/>
      <c r="OHI340" s="497"/>
      <c r="OHJ340" s="497"/>
      <c r="OHL340" s="309"/>
      <c r="OHM340" s="309"/>
      <c r="OHO340" s="497"/>
      <c r="OHP340" s="540"/>
      <c r="OHQ340" s="497"/>
      <c r="OHR340" s="497"/>
      <c r="OHT340" s="309"/>
      <c r="OHU340" s="309"/>
      <c r="OHW340" s="497"/>
      <c r="OHX340" s="540"/>
      <c r="OHY340" s="497"/>
      <c r="OHZ340" s="497"/>
      <c r="OIB340" s="309"/>
      <c r="OIC340" s="309"/>
      <c r="OIE340" s="497"/>
      <c r="OIF340" s="540"/>
      <c r="OIG340" s="497"/>
      <c r="OIH340" s="497"/>
      <c r="OIJ340" s="309"/>
      <c r="OIK340" s="309"/>
      <c r="OIM340" s="497"/>
      <c r="OIN340" s="540"/>
      <c r="OIO340" s="497"/>
      <c r="OIP340" s="497"/>
      <c r="OIR340" s="309"/>
      <c r="OIS340" s="309"/>
      <c r="OIU340" s="497"/>
      <c r="OIV340" s="540"/>
      <c r="OIW340" s="497"/>
      <c r="OIX340" s="497"/>
      <c r="OIZ340" s="309"/>
      <c r="OJA340" s="309"/>
      <c r="OJC340" s="497"/>
      <c r="OJD340" s="540"/>
      <c r="OJE340" s="497"/>
      <c r="OJF340" s="497"/>
      <c r="OJH340" s="309"/>
      <c r="OJI340" s="309"/>
      <c r="OJK340" s="497"/>
      <c r="OJL340" s="540"/>
      <c r="OJM340" s="497"/>
      <c r="OJN340" s="497"/>
      <c r="OJP340" s="309"/>
      <c r="OJQ340" s="309"/>
      <c r="OJS340" s="497"/>
      <c r="OJT340" s="540"/>
      <c r="OJU340" s="497"/>
      <c r="OJV340" s="497"/>
      <c r="OJX340" s="309"/>
      <c r="OJY340" s="309"/>
      <c r="OKA340" s="497"/>
      <c r="OKB340" s="540"/>
      <c r="OKC340" s="497"/>
      <c r="OKD340" s="497"/>
      <c r="OKF340" s="309"/>
      <c r="OKG340" s="309"/>
      <c r="OKI340" s="497"/>
      <c r="OKJ340" s="540"/>
      <c r="OKK340" s="497"/>
      <c r="OKL340" s="497"/>
      <c r="OKN340" s="309"/>
      <c r="OKO340" s="309"/>
      <c r="OKQ340" s="497"/>
      <c r="OKR340" s="540"/>
      <c r="OKS340" s="497"/>
      <c r="OKT340" s="497"/>
      <c r="OKV340" s="309"/>
      <c r="OKW340" s="309"/>
      <c r="OKY340" s="497"/>
      <c r="OKZ340" s="540"/>
      <c r="OLA340" s="497"/>
      <c r="OLB340" s="497"/>
      <c r="OLD340" s="309"/>
      <c r="OLE340" s="309"/>
      <c r="OLG340" s="497"/>
      <c r="OLH340" s="540"/>
      <c r="OLI340" s="497"/>
      <c r="OLJ340" s="497"/>
      <c r="OLL340" s="309"/>
      <c r="OLM340" s="309"/>
      <c r="OLO340" s="497"/>
      <c r="OLP340" s="540"/>
      <c r="OLQ340" s="497"/>
      <c r="OLR340" s="497"/>
      <c r="OLT340" s="309"/>
      <c r="OLU340" s="309"/>
      <c r="OLW340" s="497"/>
      <c r="OLX340" s="540"/>
      <c r="OLY340" s="497"/>
      <c r="OLZ340" s="497"/>
      <c r="OMB340" s="309"/>
      <c r="OMC340" s="309"/>
      <c r="OME340" s="497"/>
      <c r="OMF340" s="540"/>
      <c r="OMG340" s="497"/>
      <c r="OMH340" s="497"/>
      <c r="OMJ340" s="309"/>
      <c r="OMK340" s="309"/>
      <c r="OMM340" s="497"/>
      <c r="OMN340" s="540"/>
      <c r="OMO340" s="497"/>
      <c r="OMP340" s="497"/>
      <c r="OMR340" s="309"/>
      <c r="OMS340" s="309"/>
      <c r="OMU340" s="497"/>
      <c r="OMV340" s="540"/>
      <c r="OMW340" s="497"/>
      <c r="OMX340" s="497"/>
      <c r="OMZ340" s="309"/>
      <c r="ONA340" s="309"/>
      <c r="ONC340" s="497"/>
      <c r="OND340" s="540"/>
      <c r="ONE340" s="497"/>
      <c r="ONF340" s="497"/>
      <c r="ONH340" s="309"/>
      <c r="ONI340" s="309"/>
      <c r="ONK340" s="497"/>
      <c r="ONL340" s="540"/>
      <c r="ONM340" s="497"/>
      <c r="ONN340" s="497"/>
      <c r="ONP340" s="309"/>
      <c r="ONQ340" s="309"/>
      <c r="ONS340" s="497"/>
      <c r="ONT340" s="540"/>
      <c r="ONU340" s="497"/>
      <c r="ONV340" s="497"/>
      <c r="ONX340" s="309"/>
      <c r="ONY340" s="309"/>
      <c r="OOA340" s="497"/>
      <c r="OOB340" s="540"/>
      <c r="OOC340" s="497"/>
      <c r="OOD340" s="497"/>
      <c r="OOF340" s="309"/>
      <c r="OOG340" s="309"/>
      <c r="OOI340" s="497"/>
      <c r="OOJ340" s="540"/>
      <c r="OOK340" s="497"/>
      <c r="OOL340" s="497"/>
      <c r="OON340" s="309"/>
      <c r="OOO340" s="309"/>
      <c r="OOQ340" s="497"/>
      <c r="OOR340" s="540"/>
      <c r="OOS340" s="497"/>
      <c r="OOT340" s="497"/>
      <c r="OOV340" s="309"/>
      <c r="OOW340" s="309"/>
      <c r="OOY340" s="497"/>
      <c r="OOZ340" s="540"/>
      <c r="OPA340" s="497"/>
      <c r="OPB340" s="497"/>
      <c r="OPD340" s="309"/>
      <c r="OPE340" s="309"/>
      <c r="OPG340" s="497"/>
      <c r="OPH340" s="540"/>
      <c r="OPI340" s="497"/>
      <c r="OPJ340" s="497"/>
      <c r="OPL340" s="309"/>
      <c r="OPM340" s="309"/>
      <c r="OPO340" s="497"/>
      <c r="OPP340" s="540"/>
      <c r="OPQ340" s="497"/>
      <c r="OPR340" s="497"/>
      <c r="OPT340" s="309"/>
      <c r="OPU340" s="309"/>
      <c r="OPW340" s="497"/>
      <c r="OPX340" s="540"/>
      <c r="OPY340" s="497"/>
      <c r="OPZ340" s="497"/>
      <c r="OQB340" s="309"/>
      <c r="OQC340" s="309"/>
      <c r="OQE340" s="497"/>
      <c r="OQF340" s="540"/>
      <c r="OQG340" s="497"/>
      <c r="OQH340" s="497"/>
      <c r="OQJ340" s="309"/>
      <c r="OQK340" s="309"/>
      <c r="OQM340" s="497"/>
      <c r="OQN340" s="540"/>
      <c r="OQO340" s="497"/>
      <c r="OQP340" s="497"/>
      <c r="OQR340" s="309"/>
      <c r="OQS340" s="309"/>
      <c r="OQU340" s="497"/>
      <c r="OQV340" s="540"/>
      <c r="OQW340" s="497"/>
      <c r="OQX340" s="497"/>
      <c r="OQZ340" s="309"/>
      <c r="ORA340" s="309"/>
      <c r="ORC340" s="497"/>
      <c r="ORD340" s="540"/>
      <c r="ORE340" s="497"/>
      <c r="ORF340" s="497"/>
      <c r="ORH340" s="309"/>
      <c r="ORI340" s="309"/>
      <c r="ORK340" s="497"/>
      <c r="ORL340" s="540"/>
      <c r="ORM340" s="497"/>
      <c r="ORN340" s="497"/>
      <c r="ORP340" s="309"/>
      <c r="ORQ340" s="309"/>
      <c r="ORS340" s="497"/>
      <c r="ORT340" s="540"/>
      <c r="ORU340" s="497"/>
      <c r="ORV340" s="497"/>
      <c r="ORX340" s="309"/>
      <c r="ORY340" s="309"/>
      <c r="OSA340" s="497"/>
      <c r="OSB340" s="540"/>
      <c r="OSC340" s="497"/>
      <c r="OSD340" s="497"/>
      <c r="OSF340" s="309"/>
      <c r="OSG340" s="309"/>
      <c r="OSI340" s="497"/>
      <c r="OSJ340" s="540"/>
      <c r="OSK340" s="497"/>
      <c r="OSL340" s="497"/>
      <c r="OSN340" s="309"/>
      <c r="OSO340" s="309"/>
      <c r="OSQ340" s="497"/>
      <c r="OSR340" s="540"/>
      <c r="OSS340" s="497"/>
      <c r="OST340" s="497"/>
      <c r="OSV340" s="309"/>
      <c r="OSW340" s="309"/>
      <c r="OSY340" s="497"/>
      <c r="OSZ340" s="540"/>
      <c r="OTA340" s="497"/>
      <c r="OTB340" s="497"/>
      <c r="OTD340" s="309"/>
      <c r="OTE340" s="309"/>
      <c r="OTG340" s="497"/>
      <c r="OTH340" s="540"/>
      <c r="OTI340" s="497"/>
      <c r="OTJ340" s="497"/>
      <c r="OTL340" s="309"/>
      <c r="OTM340" s="309"/>
      <c r="OTO340" s="497"/>
      <c r="OTP340" s="540"/>
      <c r="OTQ340" s="497"/>
      <c r="OTR340" s="497"/>
      <c r="OTT340" s="309"/>
      <c r="OTU340" s="309"/>
      <c r="OTW340" s="497"/>
      <c r="OTX340" s="540"/>
      <c r="OTY340" s="497"/>
      <c r="OTZ340" s="497"/>
      <c r="OUB340" s="309"/>
      <c r="OUC340" s="309"/>
      <c r="OUE340" s="497"/>
      <c r="OUF340" s="540"/>
      <c r="OUG340" s="497"/>
      <c r="OUH340" s="497"/>
      <c r="OUJ340" s="309"/>
      <c r="OUK340" s="309"/>
      <c r="OUM340" s="497"/>
      <c r="OUN340" s="540"/>
      <c r="OUO340" s="497"/>
      <c r="OUP340" s="497"/>
      <c r="OUR340" s="309"/>
      <c r="OUS340" s="309"/>
      <c r="OUU340" s="497"/>
      <c r="OUV340" s="540"/>
      <c r="OUW340" s="497"/>
      <c r="OUX340" s="497"/>
      <c r="OUZ340" s="309"/>
      <c r="OVA340" s="309"/>
      <c r="OVC340" s="497"/>
      <c r="OVD340" s="540"/>
      <c r="OVE340" s="497"/>
      <c r="OVF340" s="497"/>
      <c r="OVH340" s="309"/>
      <c r="OVI340" s="309"/>
      <c r="OVK340" s="497"/>
      <c r="OVL340" s="540"/>
      <c r="OVM340" s="497"/>
      <c r="OVN340" s="497"/>
      <c r="OVP340" s="309"/>
      <c r="OVQ340" s="309"/>
      <c r="OVS340" s="497"/>
      <c r="OVT340" s="540"/>
      <c r="OVU340" s="497"/>
      <c r="OVV340" s="497"/>
      <c r="OVX340" s="309"/>
      <c r="OVY340" s="309"/>
      <c r="OWA340" s="497"/>
      <c r="OWB340" s="540"/>
      <c r="OWC340" s="497"/>
      <c r="OWD340" s="497"/>
      <c r="OWF340" s="309"/>
      <c r="OWG340" s="309"/>
      <c r="OWI340" s="497"/>
      <c r="OWJ340" s="540"/>
      <c r="OWK340" s="497"/>
      <c r="OWL340" s="497"/>
      <c r="OWN340" s="309"/>
      <c r="OWO340" s="309"/>
      <c r="OWQ340" s="497"/>
      <c r="OWR340" s="540"/>
      <c r="OWS340" s="497"/>
      <c r="OWT340" s="497"/>
      <c r="OWV340" s="309"/>
      <c r="OWW340" s="309"/>
      <c r="OWY340" s="497"/>
      <c r="OWZ340" s="540"/>
      <c r="OXA340" s="497"/>
      <c r="OXB340" s="497"/>
      <c r="OXD340" s="309"/>
      <c r="OXE340" s="309"/>
      <c r="OXG340" s="497"/>
      <c r="OXH340" s="540"/>
      <c r="OXI340" s="497"/>
      <c r="OXJ340" s="497"/>
      <c r="OXL340" s="309"/>
      <c r="OXM340" s="309"/>
      <c r="OXO340" s="497"/>
      <c r="OXP340" s="540"/>
      <c r="OXQ340" s="497"/>
      <c r="OXR340" s="497"/>
      <c r="OXT340" s="309"/>
      <c r="OXU340" s="309"/>
      <c r="OXW340" s="497"/>
      <c r="OXX340" s="540"/>
      <c r="OXY340" s="497"/>
      <c r="OXZ340" s="497"/>
      <c r="OYB340" s="309"/>
      <c r="OYC340" s="309"/>
      <c r="OYE340" s="497"/>
      <c r="OYF340" s="540"/>
      <c r="OYG340" s="497"/>
      <c r="OYH340" s="497"/>
      <c r="OYJ340" s="309"/>
      <c r="OYK340" s="309"/>
      <c r="OYM340" s="497"/>
      <c r="OYN340" s="540"/>
      <c r="OYO340" s="497"/>
      <c r="OYP340" s="497"/>
      <c r="OYR340" s="309"/>
      <c r="OYS340" s="309"/>
      <c r="OYU340" s="497"/>
      <c r="OYV340" s="540"/>
      <c r="OYW340" s="497"/>
      <c r="OYX340" s="497"/>
      <c r="OYZ340" s="309"/>
      <c r="OZA340" s="309"/>
      <c r="OZC340" s="497"/>
      <c r="OZD340" s="540"/>
      <c r="OZE340" s="497"/>
      <c r="OZF340" s="497"/>
      <c r="OZH340" s="309"/>
      <c r="OZI340" s="309"/>
      <c r="OZK340" s="497"/>
      <c r="OZL340" s="540"/>
      <c r="OZM340" s="497"/>
      <c r="OZN340" s="497"/>
      <c r="OZP340" s="309"/>
      <c r="OZQ340" s="309"/>
      <c r="OZS340" s="497"/>
      <c r="OZT340" s="540"/>
      <c r="OZU340" s="497"/>
      <c r="OZV340" s="497"/>
      <c r="OZX340" s="309"/>
      <c r="OZY340" s="309"/>
      <c r="PAA340" s="497"/>
      <c r="PAB340" s="540"/>
      <c r="PAC340" s="497"/>
      <c r="PAD340" s="497"/>
      <c r="PAF340" s="309"/>
      <c r="PAG340" s="309"/>
      <c r="PAI340" s="497"/>
      <c r="PAJ340" s="540"/>
      <c r="PAK340" s="497"/>
      <c r="PAL340" s="497"/>
      <c r="PAN340" s="309"/>
      <c r="PAO340" s="309"/>
      <c r="PAQ340" s="497"/>
      <c r="PAR340" s="540"/>
      <c r="PAS340" s="497"/>
      <c r="PAT340" s="497"/>
      <c r="PAV340" s="309"/>
      <c r="PAW340" s="309"/>
      <c r="PAY340" s="497"/>
      <c r="PAZ340" s="540"/>
      <c r="PBA340" s="497"/>
      <c r="PBB340" s="497"/>
      <c r="PBD340" s="309"/>
      <c r="PBE340" s="309"/>
      <c r="PBG340" s="497"/>
      <c r="PBH340" s="540"/>
      <c r="PBI340" s="497"/>
      <c r="PBJ340" s="497"/>
      <c r="PBL340" s="309"/>
      <c r="PBM340" s="309"/>
      <c r="PBO340" s="497"/>
      <c r="PBP340" s="540"/>
      <c r="PBQ340" s="497"/>
      <c r="PBR340" s="497"/>
      <c r="PBT340" s="309"/>
      <c r="PBU340" s="309"/>
      <c r="PBW340" s="497"/>
      <c r="PBX340" s="540"/>
      <c r="PBY340" s="497"/>
      <c r="PBZ340" s="497"/>
      <c r="PCB340" s="309"/>
      <c r="PCC340" s="309"/>
      <c r="PCE340" s="497"/>
      <c r="PCF340" s="540"/>
      <c r="PCG340" s="497"/>
      <c r="PCH340" s="497"/>
      <c r="PCJ340" s="309"/>
      <c r="PCK340" s="309"/>
      <c r="PCM340" s="497"/>
      <c r="PCN340" s="540"/>
      <c r="PCO340" s="497"/>
      <c r="PCP340" s="497"/>
      <c r="PCR340" s="309"/>
      <c r="PCS340" s="309"/>
      <c r="PCU340" s="497"/>
      <c r="PCV340" s="540"/>
      <c r="PCW340" s="497"/>
      <c r="PCX340" s="497"/>
      <c r="PCZ340" s="309"/>
      <c r="PDA340" s="309"/>
      <c r="PDC340" s="497"/>
      <c r="PDD340" s="540"/>
      <c r="PDE340" s="497"/>
      <c r="PDF340" s="497"/>
      <c r="PDH340" s="309"/>
      <c r="PDI340" s="309"/>
      <c r="PDK340" s="497"/>
      <c r="PDL340" s="540"/>
      <c r="PDM340" s="497"/>
      <c r="PDN340" s="497"/>
      <c r="PDP340" s="309"/>
      <c r="PDQ340" s="309"/>
      <c r="PDS340" s="497"/>
      <c r="PDT340" s="540"/>
      <c r="PDU340" s="497"/>
      <c r="PDV340" s="497"/>
      <c r="PDX340" s="309"/>
      <c r="PDY340" s="309"/>
      <c r="PEA340" s="497"/>
      <c r="PEB340" s="540"/>
      <c r="PEC340" s="497"/>
      <c r="PED340" s="497"/>
      <c r="PEF340" s="309"/>
      <c r="PEG340" s="309"/>
      <c r="PEI340" s="497"/>
      <c r="PEJ340" s="540"/>
      <c r="PEK340" s="497"/>
      <c r="PEL340" s="497"/>
      <c r="PEN340" s="309"/>
      <c r="PEO340" s="309"/>
      <c r="PEQ340" s="497"/>
      <c r="PER340" s="540"/>
      <c r="PES340" s="497"/>
      <c r="PET340" s="497"/>
      <c r="PEV340" s="309"/>
      <c r="PEW340" s="309"/>
      <c r="PEY340" s="497"/>
      <c r="PEZ340" s="540"/>
      <c r="PFA340" s="497"/>
      <c r="PFB340" s="497"/>
      <c r="PFD340" s="309"/>
      <c r="PFE340" s="309"/>
      <c r="PFG340" s="497"/>
      <c r="PFH340" s="540"/>
      <c r="PFI340" s="497"/>
      <c r="PFJ340" s="497"/>
      <c r="PFL340" s="309"/>
      <c r="PFM340" s="309"/>
      <c r="PFO340" s="497"/>
      <c r="PFP340" s="540"/>
      <c r="PFQ340" s="497"/>
      <c r="PFR340" s="497"/>
      <c r="PFT340" s="309"/>
      <c r="PFU340" s="309"/>
      <c r="PFW340" s="497"/>
      <c r="PFX340" s="540"/>
      <c r="PFY340" s="497"/>
      <c r="PFZ340" s="497"/>
      <c r="PGB340" s="309"/>
      <c r="PGC340" s="309"/>
      <c r="PGE340" s="497"/>
      <c r="PGF340" s="540"/>
      <c r="PGG340" s="497"/>
      <c r="PGH340" s="497"/>
      <c r="PGJ340" s="309"/>
      <c r="PGK340" s="309"/>
      <c r="PGM340" s="497"/>
      <c r="PGN340" s="540"/>
      <c r="PGO340" s="497"/>
      <c r="PGP340" s="497"/>
      <c r="PGR340" s="309"/>
      <c r="PGS340" s="309"/>
      <c r="PGU340" s="497"/>
      <c r="PGV340" s="540"/>
      <c r="PGW340" s="497"/>
      <c r="PGX340" s="497"/>
      <c r="PGZ340" s="309"/>
      <c r="PHA340" s="309"/>
      <c r="PHC340" s="497"/>
      <c r="PHD340" s="540"/>
      <c r="PHE340" s="497"/>
      <c r="PHF340" s="497"/>
      <c r="PHH340" s="309"/>
      <c r="PHI340" s="309"/>
      <c r="PHK340" s="497"/>
      <c r="PHL340" s="540"/>
      <c r="PHM340" s="497"/>
      <c r="PHN340" s="497"/>
      <c r="PHP340" s="309"/>
      <c r="PHQ340" s="309"/>
      <c r="PHS340" s="497"/>
      <c r="PHT340" s="540"/>
      <c r="PHU340" s="497"/>
      <c r="PHV340" s="497"/>
      <c r="PHX340" s="309"/>
      <c r="PHY340" s="309"/>
      <c r="PIA340" s="497"/>
      <c r="PIB340" s="540"/>
      <c r="PIC340" s="497"/>
      <c r="PID340" s="497"/>
      <c r="PIF340" s="309"/>
      <c r="PIG340" s="309"/>
      <c r="PII340" s="497"/>
      <c r="PIJ340" s="540"/>
      <c r="PIK340" s="497"/>
      <c r="PIL340" s="497"/>
      <c r="PIN340" s="309"/>
      <c r="PIO340" s="309"/>
      <c r="PIQ340" s="497"/>
      <c r="PIR340" s="540"/>
      <c r="PIS340" s="497"/>
      <c r="PIT340" s="497"/>
      <c r="PIV340" s="309"/>
      <c r="PIW340" s="309"/>
      <c r="PIY340" s="497"/>
      <c r="PIZ340" s="540"/>
      <c r="PJA340" s="497"/>
      <c r="PJB340" s="497"/>
      <c r="PJD340" s="309"/>
      <c r="PJE340" s="309"/>
      <c r="PJG340" s="497"/>
      <c r="PJH340" s="540"/>
      <c r="PJI340" s="497"/>
      <c r="PJJ340" s="497"/>
      <c r="PJL340" s="309"/>
      <c r="PJM340" s="309"/>
      <c r="PJO340" s="497"/>
      <c r="PJP340" s="540"/>
      <c r="PJQ340" s="497"/>
      <c r="PJR340" s="497"/>
      <c r="PJT340" s="309"/>
      <c r="PJU340" s="309"/>
      <c r="PJW340" s="497"/>
      <c r="PJX340" s="540"/>
      <c r="PJY340" s="497"/>
      <c r="PJZ340" s="497"/>
      <c r="PKB340" s="309"/>
      <c r="PKC340" s="309"/>
      <c r="PKE340" s="497"/>
      <c r="PKF340" s="540"/>
      <c r="PKG340" s="497"/>
      <c r="PKH340" s="497"/>
      <c r="PKJ340" s="309"/>
      <c r="PKK340" s="309"/>
      <c r="PKM340" s="497"/>
      <c r="PKN340" s="540"/>
      <c r="PKO340" s="497"/>
      <c r="PKP340" s="497"/>
      <c r="PKR340" s="309"/>
      <c r="PKS340" s="309"/>
      <c r="PKU340" s="497"/>
      <c r="PKV340" s="540"/>
      <c r="PKW340" s="497"/>
      <c r="PKX340" s="497"/>
      <c r="PKZ340" s="309"/>
      <c r="PLA340" s="309"/>
      <c r="PLC340" s="497"/>
      <c r="PLD340" s="540"/>
      <c r="PLE340" s="497"/>
      <c r="PLF340" s="497"/>
      <c r="PLH340" s="309"/>
      <c r="PLI340" s="309"/>
      <c r="PLK340" s="497"/>
      <c r="PLL340" s="540"/>
      <c r="PLM340" s="497"/>
      <c r="PLN340" s="497"/>
      <c r="PLP340" s="309"/>
      <c r="PLQ340" s="309"/>
      <c r="PLS340" s="497"/>
      <c r="PLT340" s="540"/>
      <c r="PLU340" s="497"/>
      <c r="PLV340" s="497"/>
      <c r="PLX340" s="309"/>
      <c r="PLY340" s="309"/>
      <c r="PMA340" s="497"/>
      <c r="PMB340" s="540"/>
      <c r="PMC340" s="497"/>
      <c r="PMD340" s="497"/>
      <c r="PMF340" s="309"/>
      <c r="PMG340" s="309"/>
      <c r="PMI340" s="497"/>
      <c r="PMJ340" s="540"/>
      <c r="PMK340" s="497"/>
      <c r="PML340" s="497"/>
      <c r="PMN340" s="309"/>
      <c r="PMO340" s="309"/>
      <c r="PMQ340" s="497"/>
      <c r="PMR340" s="540"/>
      <c r="PMS340" s="497"/>
      <c r="PMT340" s="497"/>
      <c r="PMV340" s="309"/>
      <c r="PMW340" s="309"/>
      <c r="PMY340" s="497"/>
      <c r="PMZ340" s="540"/>
      <c r="PNA340" s="497"/>
      <c r="PNB340" s="497"/>
      <c r="PND340" s="309"/>
      <c r="PNE340" s="309"/>
      <c r="PNG340" s="497"/>
      <c r="PNH340" s="540"/>
      <c r="PNI340" s="497"/>
      <c r="PNJ340" s="497"/>
      <c r="PNL340" s="309"/>
      <c r="PNM340" s="309"/>
      <c r="PNO340" s="497"/>
      <c r="PNP340" s="540"/>
      <c r="PNQ340" s="497"/>
      <c r="PNR340" s="497"/>
      <c r="PNT340" s="309"/>
      <c r="PNU340" s="309"/>
      <c r="PNW340" s="497"/>
      <c r="PNX340" s="540"/>
      <c r="PNY340" s="497"/>
      <c r="PNZ340" s="497"/>
      <c r="POB340" s="309"/>
      <c r="POC340" s="309"/>
      <c r="POE340" s="497"/>
      <c r="POF340" s="540"/>
      <c r="POG340" s="497"/>
      <c r="POH340" s="497"/>
      <c r="POJ340" s="309"/>
      <c r="POK340" s="309"/>
      <c r="POM340" s="497"/>
      <c r="PON340" s="540"/>
      <c r="POO340" s="497"/>
      <c r="POP340" s="497"/>
      <c r="POR340" s="309"/>
      <c r="POS340" s="309"/>
      <c r="POU340" s="497"/>
      <c r="POV340" s="540"/>
      <c r="POW340" s="497"/>
      <c r="POX340" s="497"/>
      <c r="POZ340" s="309"/>
      <c r="PPA340" s="309"/>
      <c r="PPC340" s="497"/>
      <c r="PPD340" s="540"/>
      <c r="PPE340" s="497"/>
      <c r="PPF340" s="497"/>
      <c r="PPH340" s="309"/>
      <c r="PPI340" s="309"/>
      <c r="PPK340" s="497"/>
      <c r="PPL340" s="540"/>
      <c r="PPM340" s="497"/>
      <c r="PPN340" s="497"/>
      <c r="PPP340" s="309"/>
      <c r="PPQ340" s="309"/>
      <c r="PPS340" s="497"/>
      <c r="PPT340" s="540"/>
      <c r="PPU340" s="497"/>
      <c r="PPV340" s="497"/>
      <c r="PPX340" s="309"/>
      <c r="PPY340" s="309"/>
      <c r="PQA340" s="497"/>
      <c r="PQB340" s="540"/>
      <c r="PQC340" s="497"/>
      <c r="PQD340" s="497"/>
      <c r="PQF340" s="309"/>
      <c r="PQG340" s="309"/>
      <c r="PQI340" s="497"/>
      <c r="PQJ340" s="540"/>
      <c r="PQK340" s="497"/>
      <c r="PQL340" s="497"/>
      <c r="PQN340" s="309"/>
      <c r="PQO340" s="309"/>
      <c r="PQQ340" s="497"/>
      <c r="PQR340" s="540"/>
      <c r="PQS340" s="497"/>
      <c r="PQT340" s="497"/>
      <c r="PQV340" s="309"/>
      <c r="PQW340" s="309"/>
      <c r="PQY340" s="497"/>
      <c r="PQZ340" s="540"/>
      <c r="PRA340" s="497"/>
      <c r="PRB340" s="497"/>
      <c r="PRD340" s="309"/>
      <c r="PRE340" s="309"/>
      <c r="PRG340" s="497"/>
      <c r="PRH340" s="540"/>
      <c r="PRI340" s="497"/>
      <c r="PRJ340" s="497"/>
      <c r="PRL340" s="309"/>
      <c r="PRM340" s="309"/>
      <c r="PRO340" s="497"/>
      <c r="PRP340" s="540"/>
      <c r="PRQ340" s="497"/>
      <c r="PRR340" s="497"/>
      <c r="PRT340" s="309"/>
      <c r="PRU340" s="309"/>
      <c r="PRW340" s="497"/>
      <c r="PRX340" s="540"/>
      <c r="PRY340" s="497"/>
      <c r="PRZ340" s="497"/>
      <c r="PSB340" s="309"/>
      <c r="PSC340" s="309"/>
      <c r="PSE340" s="497"/>
      <c r="PSF340" s="540"/>
      <c r="PSG340" s="497"/>
      <c r="PSH340" s="497"/>
      <c r="PSJ340" s="309"/>
      <c r="PSK340" s="309"/>
      <c r="PSM340" s="497"/>
      <c r="PSN340" s="540"/>
      <c r="PSO340" s="497"/>
      <c r="PSP340" s="497"/>
      <c r="PSR340" s="309"/>
      <c r="PSS340" s="309"/>
      <c r="PSU340" s="497"/>
      <c r="PSV340" s="540"/>
      <c r="PSW340" s="497"/>
      <c r="PSX340" s="497"/>
      <c r="PSZ340" s="309"/>
      <c r="PTA340" s="309"/>
      <c r="PTC340" s="497"/>
      <c r="PTD340" s="540"/>
      <c r="PTE340" s="497"/>
      <c r="PTF340" s="497"/>
      <c r="PTH340" s="309"/>
      <c r="PTI340" s="309"/>
      <c r="PTK340" s="497"/>
      <c r="PTL340" s="540"/>
      <c r="PTM340" s="497"/>
      <c r="PTN340" s="497"/>
      <c r="PTP340" s="309"/>
      <c r="PTQ340" s="309"/>
      <c r="PTS340" s="497"/>
      <c r="PTT340" s="540"/>
      <c r="PTU340" s="497"/>
      <c r="PTV340" s="497"/>
      <c r="PTX340" s="309"/>
      <c r="PTY340" s="309"/>
      <c r="PUA340" s="497"/>
      <c r="PUB340" s="540"/>
      <c r="PUC340" s="497"/>
      <c r="PUD340" s="497"/>
      <c r="PUF340" s="309"/>
      <c r="PUG340" s="309"/>
      <c r="PUI340" s="497"/>
      <c r="PUJ340" s="540"/>
      <c r="PUK340" s="497"/>
      <c r="PUL340" s="497"/>
      <c r="PUN340" s="309"/>
      <c r="PUO340" s="309"/>
      <c r="PUQ340" s="497"/>
      <c r="PUR340" s="540"/>
      <c r="PUS340" s="497"/>
      <c r="PUT340" s="497"/>
      <c r="PUV340" s="309"/>
      <c r="PUW340" s="309"/>
      <c r="PUY340" s="497"/>
      <c r="PUZ340" s="540"/>
      <c r="PVA340" s="497"/>
      <c r="PVB340" s="497"/>
      <c r="PVD340" s="309"/>
      <c r="PVE340" s="309"/>
      <c r="PVG340" s="497"/>
      <c r="PVH340" s="540"/>
      <c r="PVI340" s="497"/>
      <c r="PVJ340" s="497"/>
      <c r="PVL340" s="309"/>
      <c r="PVM340" s="309"/>
      <c r="PVO340" s="497"/>
      <c r="PVP340" s="540"/>
      <c r="PVQ340" s="497"/>
      <c r="PVR340" s="497"/>
      <c r="PVT340" s="309"/>
      <c r="PVU340" s="309"/>
      <c r="PVW340" s="497"/>
      <c r="PVX340" s="540"/>
      <c r="PVY340" s="497"/>
      <c r="PVZ340" s="497"/>
      <c r="PWB340" s="309"/>
      <c r="PWC340" s="309"/>
      <c r="PWE340" s="497"/>
      <c r="PWF340" s="540"/>
      <c r="PWG340" s="497"/>
      <c r="PWH340" s="497"/>
      <c r="PWJ340" s="309"/>
      <c r="PWK340" s="309"/>
      <c r="PWM340" s="497"/>
      <c r="PWN340" s="540"/>
      <c r="PWO340" s="497"/>
      <c r="PWP340" s="497"/>
      <c r="PWR340" s="309"/>
      <c r="PWS340" s="309"/>
      <c r="PWU340" s="497"/>
      <c r="PWV340" s="540"/>
      <c r="PWW340" s="497"/>
      <c r="PWX340" s="497"/>
      <c r="PWZ340" s="309"/>
      <c r="PXA340" s="309"/>
      <c r="PXC340" s="497"/>
      <c r="PXD340" s="540"/>
      <c r="PXE340" s="497"/>
      <c r="PXF340" s="497"/>
      <c r="PXH340" s="309"/>
      <c r="PXI340" s="309"/>
      <c r="PXK340" s="497"/>
      <c r="PXL340" s="540"/>
      <c r="PXM340" s="497"/>
      <c r="PXN340" s="497"/>
      <c r="PXP340" s="309"/>
      <c r="PXQ340" s="309"/>
      <c r="PXS340" s="497"/>
      <c r="PXT340" s="540"/>
      <c r="PXU340" s="497"/>
      <c r="PXV340" s="497"/>
      <c r="PXX340" s="309"/>
      <c r="PXY340" s="309"/>
      <c r="PYA340" s="497"/>
      <c r="PYB340" s="540"/>
      <c r="PYC340" s="497"/>
      <c r="PYD340" s="497"/>
      <c r="PYF340" s="309"/>
      <c r="PYG340" s="309"/>
      <c r="PYI340" s="497"/>
      <c r="PYJ340" s="540"/>
      <c r="PYK340" s="497"/>
      <c r="PYL340" s="497"/>
      <c r="PYN340" s="309"/>
      <c r="PYO340" s="309"/>
      <c r="PYQ340" s="497"/>
      <c r="PYR340" s="540"/>
      <c r="PYS340" s="497"/>
      <c r="PYT340" s="497"/>
      <c r="PYV340" s="309"/>
      <c r="PYW340" s="309"/>
      <c r="PYY340" s="497"/>
      <c r="PYZ340" s="540"/>
      <c r="PZA340" s="497"/>
      <c r="PZB340" s="497"/>
      <c r="PZD340" s="309"/>
      <c r="PZE340" s="309"/>
      <c r="PZG340" s="497"/>
      <c r="PZH340" s="540"/>
      <c r="PZI340" s="497"/>
      <c r="PZJ340" s="497"/>
      <c r="PZL340" s="309"/>
      <c r="PZM340" s="309"/>
      <c r="PZO340" s="497"/>
      <c r="PZP340" s="540"/>
      <c r="PZQ340" s="497"/>
      <c r="PZR340" s="497"/>
      <c r="PZT340" s="309"/>
      <c r="PZU340" s="309"/>
      <c r="PZW340" s="497"/>
      <c r="PZX340" s="540"/>
      <c r="PZY340" s="497"/>
      <c r="PZZ340" s="497"/>
      <c r="QAB340" s="309"/>
      <c r="QAC340" s="309"/>
      <c r="QAE340" s="497"/>
      <c r="QAF340" s="540"/>
      <c r="QAG340" s="497"/>
      <c r="QAH340" s="497"/>
      <c r="QAJ340" s="309"/>
      <c r="QAK340" s="309"/>
      <c r="QAM340" s="497"/>
      <c r="QAN340" s="540"/>
      <c r="QAO340" s="497"/>
      <c r="QAP340" s="497"/>
      <c r="QAR340" s="309"/>
      <c r="QAS340" s="309"/>
      <c r="QAU340" s="497"/>
      <c r="QAV340" s="540"/>
      <c r="QAW340" s="497"/>
      <c r="QAX340" s="497"/>
      <c r="QAZ340" s="309"/>
      <c r="QBA340" s="309"/>
      <c r="QBC340" s="497"/>
      <c r="QBD340" s="540"/>
      <c r="QBE340" s="497"/>
      <c r="QBF340" s="497"/>
      <c r="QBH340" s="309"/>
      <c r="QBI340" s="309"/>
      <c r="QBK340" s="497"/>
      <c r="QBL340" s="540"/>
      <c r="QBM340" s="497"/>
      <c r="QBN340" s="497"/>
      <c r="QBP340" s="309"/>
      <c r="QBQ340" s="309"/>
      <c r="QBS340" s="497"/>
      <c r="QBT340" s="540"/>
      <c r="QBU340" s="497"/>
      <c r="QBV340" s="497"/>
      <c r="QBX340" s="309"/>
      <c r="QBY340" s="309"/>
      <c r="QCA340" s="497"/>
      <c r="QCB340" s="540"/>
      <c r="QCC340" s="497"/>
      <c r="QCD340" s="497"/>
      <c r="QCF340" s="309"/>
      <c r="QCG340" s="309"/>
      <c r="QCI340" s="497"/>
      <c r="QCJ340" s="540"/>
      <c r="QCK340" s="497"/>
      <c r="QCL340" s="497"/>
      <c r="QCN340" s="309"/>
      <c r="QCO340" s="309"/>
      <c r="QCQ340" s="497"/>
      <c r="QCR340" s="540"/>
      <c r="QCS340" s="497"/>
      <c r="QCT340" s="497"/>
      <c r="QCV340" s="309"/>
      <c r="QCW340" s="309"/>
      <c r="QCY340" s="497"/>
      <c r="QCZ340" s="540"/>
      <c r="QDA340" s="497"/>
      <c r="QDB340" s="497"/>
      <c r="QDD340" s="309"/>
      <c r="QDE340" s="309"/>
      <c r="QDG340" s="497"/>
      <c r="QDH340" s="540"/>
      <c r="QDI340" s="497"/>
      <c r="QDJ340" s="497"/>
      <c r="QDL340" s="309"/>
      <c r="QDM340" s="309"/>
      <c r="QDO340" s="497"/>
      <c r="QDP340" s="540"/>
      <c r="QDQ340" s="497"/>
      <c r="QDR340" s="497"/>
      <c r="QDT340" s="309"/>
      <c r="QDU340" s="309"/>
      <c r="QDW340" s="497"/>
      <c r="QDX340" s="540"/>
      <c r="QDY340" s="497"/>
      <c r="QDZ340" s="497"/>
      <c r="QEB340" s="309"/>
      <c r="QEC340" s="309"/>
      <c r="QEE340" s="497"/>
      <c r="QEF340" s="540"/>
      <c r="QEG340" s="497"/>
      <c r="QEH340" s="497"/>
      <c r="QEJ340" s="309"/>
      <c r="QEK340" s="309"/>
      <c r="QEM340" s="497"/>
      <c r="QEN340" s="540"/>
      <c r="QEO340" s="497"/>
      <c r="QEP340" s="497"/>
      <c r="QER340" s="309"/>
      <c r="QES340" s="309"/>
      <c r="QEU340" s="497"/>
      <c r="QEV340" s="540"/>
      <c r="QEW340" s="497"/>
      <c r="QEX340" s="497"/>
      <c r="QEZ340" s="309"/>
      <c r="QFA340" s="309"/>
      <c r="QFC340" s="497"/>
      <c r="QFD340" s="540"/>
      <c r="QFE340" s="497"/>
      <c r="QFF340" s="497"/>
      <c r="QFH340" s="309"/>
      <c r="QFI340" s="309"/>
      <c r="QFK340" s="497"/>
      <c r="QFL340" s="540"/>
      <c r="QFM340" s="497"/>
      <c r="QFN340" s="497"/>
      <c r="QFP340" s="309"/>
      <c r="QFQ340" s="309"/>
      <c r="QFS340" s="497"/>
      <c r="QFT340" s="540"/>
      <c r="QFU340" s="497"/>
      <c r="QFV340" s="497"/>
      <c r="QFX340" s="309"/>
      <c r="QFY340" s="309"/>
      <c r="QGA340" s="497"/>
      <c r="QGB340" s="540"/>
      <c r="QGC340" s="497"/>
      <c r="QGD340" s="497"/>
      <c r="QGF340" s="309"/>
      <c r="QGG340" s="309"/>
      <c r="QGI340" s="497"/>
      <c r="QGJ340" s="540"/>
      <c r="QGK340" s="497"/>
      <c r="QGL340" s="497"/>
      <c r="QGN340" s="309"/>
      <c r="QGO340" s="309"/>
      <c r="QGQ340" s="497"/>
      <c r="QGR340" s="540"/>
      <c r="QGS340" s="497"/>
      <c r="QGT340" s="497"/>
      <c r="QGV340" s="309"/>
      <c r="QGW340" s="309"/>
      <c r="QGY340" s="497"/>
      <c r="QGZ340" s="540"/>
      <c r="QHA340" s="497"/>
      <c r="QHB340" s="497"/>
      <c r="QHD340" s="309"/>
      <c r="QHE340" s="309"/>
      <c r="QHG340" s="497"/>
      <c r="QHH340" s="540"/>
      <c r="QHI340" s="497"/>
      <c r="QHJ340" s="497"/>
      <c r="QHL340" s="309"/>
      <c r="QHM340" s="309"/>
      <c r="QHO340" s="497"/>
      <c r="QHP340" s="540"/>
      <c r="QHQ340" s="497"/>
      <c r="QHR340" s="497"/>
      <c r="QHT340" s="309"/>
      <c r="QHU340" s="309"/>
      <c r="QHW340" s="497"/>
      <c r="QHX340" s="540"/>
      <c r="QHY340" s="497"/>
      <c r="QHZ340" s="497"/>
      <c r="QIB340" s="309"/>
      <c r="QIC340" s="309"/>
      <c r="QIE340" s="497"/>
      <c r="QIF340" s="540"/>
      <c r="QIG340" s="497"/>
      <c r="QIH340" s="497"/>
      <c r="QIJ340" s="309"/>
      <c r="QIK340" s="309"/>
      <c r="QIM340" s="497"/>
      <c r="QIN340" s="540"/>
      <c r="QIO340" s="497"/>
      <c r="QIP340" s="497"/>
      <c r="QIR340" s="309"/>
      <c r="QIS340" s="309"/>
      <c r="QIU340" s="497"/>
      <c r="QIV340" s="540"/>
      <c r="QIW340" s="497"/>
      <c r="QIX340" s="497"/>
      <c r="QIZ340" s="309"/>
      <c r="QJA340" s="309"/>
      <c r="QJC340" s="497"/>
      <c r="QJD340" s="540"/>
      <c r="QJE340" s="497"/>
      <c r="QJF340" s="497"/>
      <c r="QJH340" s="309"/>
      <c r="QJI340" s="309"/>
      <c r="QJK340" s="497"/>
      <c r="QJL340" s="540"/>
      <c r="QJM340" s="497"/>
      <c r="QJN340" s="497"/>
      <c r="QJP340" s="309"/>
      <c r="QJQ340" s="309"/>
      <c r="QJS340" s="497"/>
      <c r="QJT340" s="540"/>
      <c r="QJU340" s="497"/>
      <c r="QJV340" s="497"/>
      <c r="QJX340" s="309"/>
      <c r="QJY340" s="309"/>
      <c r="QKA340" s="497"/>
      <c r="QKB340" s="540"/>
      <c r="QKC340" s="497"/>
      <c r="QKD340" s="497"/>
      <c r="QKF340" s="309"/>
      <c r="QKG340" s="309"/>
      <c r="QKI340" s="497"/>
      <c r="QKJ340" s="540"/>
      <c r="QKK340" s="497"/>
      <c r="QKL340" s="497"/>
      <c r="QKN340" s="309"/>
      <c r="QKO340" s="309"/>
      <c r="QKQ340" s="497"/>
      <c r="QKR340" s="540"/>
      <c r="QKS340" s="497"/>
      <c r="QKT340" s="497"/>
      <c r="QKV340" s="309"/>
      <c r="QKW340" s="309"/>
      <c r="QKY340" s="497"/>
      <c r="QKZ340" s="540"/>
      <c r="QLA340" s="497"/>
      <c r="QLB340" s="497"/>
      <c r="QLD340" s="309"/>
      <c r="QLE340" s="309"/>
      <c r="QLG340" s="497"/>
      <c r="QLH340" s="540"/>
      <c r="QLI340" s="497"/>
      <c r="QLJ340" s="497"/>
      <c r="QLL340" s="309"/>
      <c r="QLM340" s="309"/>
      <c r="QLO340" s="497"/>
      <c r="QLP340" s="540"/>
      <c r="QLQ340" s="497"/>
      <c r="QLR340" s="497"/>
      <c r="QLT340" s="309"/>
      <c r="QLU340" s="309"/>
      <c r="QLW340" s="497"/>
      <c r="QLX340" s="540"/>
      <c r="QLY340" s="497"/>
      <c r="QLZ340" s="497"/>
      <c r="QMB340" s="309"/>
      <c r="QMC340" s="309"/>
      <c r="QME340" s="497"/>
      <c r="QMF340" s="540"/>
      <c r="QMG340" s="497"/>
      <c r="QMH340" s="497"/>
      <c r="QMJ340" s="309"/>
      <c r="QMK340" s="309"/>
      <c r="QMM340" s="497"/>
      <c r="QMN340" s="540"/>
      <c r="QMO340" s="497"/>
      <c r="QMP340" s="497"/>
      <c r="QMR340" s="309"/>
      <c r="QMS340" s="309"/>
      <c r="QMU340" s="497"/>
      <c r="QMV340" s="540"/>
      <c r="QMW340" s="497"/>
      <c r="QMX340" s="497"/>
      <c r="QMZ340" s="309"/>
      <c r="QNA340" s="309"/>
      <c r="QNC340" s="497"/>
      <c r="QND340" s="540"/>
      <c r="QNE340" s="497"/>
      <c r="QNF340" s="497"/>
      <c r="QNH340" s="309"/>
      <c r="QNI340" s="309"/>
      <c r="QNK340" s="497"/>
      <c r="QNL340" s="540"/>
      <c r="QNM340" s="497"/>
      <c r="QNN340" s="497"/>
      <c r="QNP340" s="309"/>
      <c r="QNQ340" s="309"/>
      <c r="QNS340" s="497"/>
      <c r="QNT340" s="540"/>
      <c r="QNU340" s="497"/>
      <c r="QNV340" s="497"/>
      <c r="QNX340" s="309"/>
      <c r="QNY340" s="309"/>
      <c r="QOA340" s="497"/>
      <c r="QOB340" s="540"/>
      <c r="QOC340" s="497"/>
      <c r="QOD340" s="497"/>
      <c r="QOF340" s="309"/>
      <c r="QOG340" s="309"/>
      <c r="QOI340" s="497"/>
      <c r="QOJ340" s="540"/>
      <c r="QOK340" s="497"/>
      <c r="QOL340" s="497"/>
      <c r="QON340" s="309"/>
      <c r="QOO340" s="309"/>
      <c r="QOQ340" s="497"/>
      <c r="QOR340" s="540"/>
      <c r="QOS340" s="497"/>
      <c r="QOT340" s="497"/>
      <c r="QOV340" s="309"/>
      <c r="QOW340" s="309"/>
      <c r="QOY340" s="497"/>
      <c r="QOZ340" s="540"/>
      <c r="QPA340" s="497"/>
      <c r="QPB340" s="497"/>
      <c r="QPD340" s="309"/>
      <c r="QPE340" s="309"/>
      <c r="QPG340" s="497"/>
      <c r="QPH340" s="540"/>
      <c r="QPI340" s="497"/>
      <c r="QPJ340" s="497"/>
      <c r="QPL340" s="309"/>
      <c r="QPM340" s="309"/>
      <c r="QPO340" s="497"/>
      <c r="QPP340" s="540"/>
      <c r="QPQ340" s="497"/>
      <c r="QPR340" s="497"/>
      <c r="QPT340" s="309"/>
      <c r="QPU340" s="309"/>
      <c r="QPW340" s="497"/>
      <c r="QPX340" s="540"/>
      <c r="QPY340" s="497"/>
      <c r="QPZ340" s="497"/>
      <c r="QQB340" s="309"/>
      <c r="QQC340" s="309"/>
      <c r="QQE340" s="497"/>
      <c r="QQF340" s="540"/>
      <c r="QQG340" s="497"/>
      <c r="QQH340" s="497"/>
      <c r="QQJ340" s="309"/>
      <c r="QQK340" s="309"/>
      <c r="QQM340" s="497"/>
      <c r="QQN340" s="540"/>
      <c r="QQO340" s="497"/>
      <c r="QQP340" s="497"/>
      <c r="QQR340" s="309"/>
      <c r="QQS340" s="309"/>
      <c r="QQU340" s="497"/>
      <c r="QQV340" s="540"/>
      <c r="QQW340" s="497"/>
      <c r="QQX340" s="497"/>
      <c r="QQZ340" s="309"/>
      <c r="QRA340" s="309"/>
      <c r="QRC340" s="497"/>
      <c r="QRD340" s="540"/>
      <c r="QRE340" s="497"/>
      <c r="QRF340" s="497"/>
      <c r="QRH340" s="309"/>
      <c r="QRI340" s="309"/>
      <c r="QRK340" s="497"/>
      <c r="QRL340" s="540"/>
      <c r="QRM340" s="497"/>
      <c r="QRN340" s="497"/>
      <c r="QRP340" s="309"/>
      <c r="QRQ340" s="309"/>
      <c r="QRS340" s="497"/>
      <c r="QRT340" s="540"/>
      <c r="QRU340" s="497"/>
      <c r="QRV340" s="497"/>
      <c r="QRX340" s="309"/>
      <c r="QRY340" s="309"/>
      <c r="QSA340" s="497"/>
      <c r="QSB340" s="540"/>
      <c r="QSC340" s="497"/>
      <c r="QSD340" s="497"/>
      <c r="QSF340" s="309"/>
      <c r="QSG340" s="309"/>
      <c r="QSI340" s="497"/>
      <c r="QSJ340" s="540"/>
      <c r="QSK340" s="497"/>
      <c r="QSL340" s="497"/>
      <c r="QSN340" s="309"/>
      <c r="QSO340" s="309"/>
      <c r="QSQ340" s="497"/>
      <c r="QSR340" s="540"/>
      <c r="QSS340" s="497"/>
      <c r="QST340" s="497"/>
      <c r="QSV340" s="309"/>
      <c r="QSW340" s="309"/>
      <c r="QSY340" s="497"/>
      <c r="QSZ340" s="540"/>
      <c r="QTA340" s="497"/>
      <c r="QTB340" s="497"/>
      <c r="QTD340" s="309"/>
      <c r="QTE340" s="309"/>
      <c r="QTG340" s="497"/>
      <c r="QTH340" s="540"/>
      <c r="QTI340" s="497"/>
      <c r="QTJ340" s="497"/>
      <c r="QTL340" s="309"/>
      <c r="QTM340" s="309"/>
      <c r="QTO340" s="497"/>
      <c r="QTP340" s="540"/>
      <c r="QTQ340" s="497"/>
      <c r="QTR340" s="497"/>
      <c r="QTT340" s="309"/>
      <c r="QTU340" s="309"/>
      <c r="QTW340" s="497"/>
      <c r="QTX340" s="540"/>
      <c r="QTY340" s="497"/>
      <c r="QTZ340" s="497"/>
      <c r="QUB340" s="309"/>
      <c r="QUC340" s="309"/>
      <c r="QUE340" s="497"/>
      <c r="QUF340" s="540"/>
      <c r="QUG340" s="497"/>
      <c r="QUH340" s="497"/>
      <c r="QUJ340" s="309"/>
      <c r="QUK340" s="309"/>
      <c r="QUM340" s="497"/>
      <c r="QUN340" s="540"/>
      <c r="QUO340" s="497"/>
      <c r="QUP340" s="497"/>
      <c r="QUR340" s="309"/>
      <c r="QUS340" s="309"/>
      <c r="QUU340" s="497"/>
      <c r="QUV340" s="540"/>
      <c r="QUW340" s="497"/>
      <c r="QUX340" s="497"/>
      <c r="QUZ340" s="309"/>
      <c r="QVA340" s="309"/>
      <c r="QVC340" s="497"/>
      <c r="QVD340" s="540"/>
      <c r="QVE340" s="497"/>
      <c r="QVF340" s="497"/>
      <c r="QVH340" s="309"/>
      <c r="QVI340" s="309"/>
      <c r="QVK340" s="497"/>
      <c r="QVL340" s="540"/>
      <c r="QVM340" s="497"/>
      <c r="QVN340" s="497"/>
      <c r="QVP340" s="309"/>
      <c r="QVQ340" s="309"/>
      <c r="QVS340" s="497"/>
      <c r="QVT340" s="540"/>
      <c r="QVU340" s="497"/>
      <c r="QVV340" s="497"/>
      <c r="QVX340" s="309"/>
      <c r="QVY340" s="309"/>
      <c r="QWA340" s="497"/>
      <c r="QWB340" s="540"/>
      <c r="QWC340" s="497"/>
      <c r="QWD340" s="497"/>
      <c r="QWF340" s="309"/>
      <c r="QWG340" s="309"/>
      <c r="QWI340" s="497"/>
      <c r="QWJ340" s="540"/>
      <c r="QWK340" s="497"/>
      <c r="QWL340" s="497"/>
      <c r="QWN340" s="309"/>
      <c r="QWO340" s="309"/>
      <c r="QWQ340" s="497"/>
      <c r="QWR340" s="540"/>
      <c r="QWS340" s="497"/>
      <c r="QWT340" s="497"/>
      <c r="QWV340" s="309"/>
      <c r="QWW340" s="309"/>
      <c r="QWY340" s="497"/>
      <c r="QWZ340" s="540"/>
      <c r="QXA340" s="497"/>
      <c r="QXB340" s="497"/>
      <c r="QXD340" s="309"/>
      <c r="QXE340" s="309"/>
      <c r="QXG340" s="497"/>
      <c r="QXH340" s="540"/>
      <c r="QXI340" s="497"/>
      <c r="QXJ340" s="497"/>
      <c r="QXL340" s="309"/>
      <c r="QXM340" s="309"/>
      <c r="QXO340" s="497"/>
      <c r="QXP340" s="540"/>
      <c r="QXQ340" s="497"/>
      <c r="QXR340" s="497"/>
      <c r="QXT340" s="309"/>
      <c r="QXU340" s="309"/>
      <c r="QXW340" s="497"/>
      <c r="QXX340" s="540"/>
      <c r="QXY340" s="497"/>
      <c r="QXZ340" s="497"/>
      <c r="QYB340" s="309"/>
      <c r="QYC340" s="309"/>
      <c r="QYE340" s="497"/>
      <c r="QYF340" s="540"/>
      <c r="QYG340" s="497"/>
      <c r="QYH340" s="497"/>
      <c r="QYJ340" s="309"/>
      <c r="QYK340" s="309"/>
      <c r="QYM340" s="497"/>
      <c r="QYN340" s="540"/>
      <c r="QYO340" s="497"/>
      <c r="QYP340" s="497"/>
      <c r="QYR340" s="309"/>
      <c r="QYS340" s="309"/>
      <c r="QYU340" s="497"/>
      <c r="QYV340" s="540"/>
      <c r="QYW340" s="497"/>
      <c r="QYX340" s="497"/>
      <c r="QYZ340" s="309"/>
      <c r="QZA340" s="309"/>
      <c r="QZC340" s="497"/>
      <c r="QZD340" s="540"/>
      <c r="QZE340" s="497"/>
      <c r="QZF340" s="497"/>
      <c r="QZH340" s="309"/>
      <c r="QZI340" s="309"/>
      <c r="QZK340" s="497"/>
      <c r="QZL340" s="540"/>
      <c r="QZM340" s="497"/>
      <c r="QZN340" s="497"/>
      <c r="QZP340" s="309"/>
      <c r="QZQ340" s="309"/>
      <c r="QZS340" s="497"/>
      <c r="QZT340" s="540"/>
      <c r="QZU340" s="497"/>
      <c r="QZV340" s="497"/>
      <c r="QZX340" s="309"/>
      <c r="QZY340" s="309"/>
      <c r="RAA340" s="497"/>
      <c r="RAB340" s="540"/>
      <c r="RAC340" s="497"/>
      <c r="RAD340" s="497"/>
      <c r="RAF340" s="309"/>
      <c r="RAG340" s="309"/>
      <c r="RAI340" s="497"/>
      <c r="RAJ340" s="540"/>
      <c r="RAK340" s="497"/>
      <c r="RAL340" s="497"/>
      <c r="RAN340" s="309"/>
      <c r="RAO340" s="309"/>
      <c r="RAQ340" s="497"/>
      <c r="RAR340" s="540"/>
      <c r="RAS340" s="497"/>
      <c r="RAT340" s="497"/>
      <c r="RAV340" s="309"/>
      <c r="RAW340" s="309"/>
      <c r="RAY340" s="497"/>
      <c r="RAZ340" s="540"/>
      <c r="RBA340" s="497"/>
      <c r="RBB340" s="497"/>
      <c r="RBD340" s="309"/>
      <c r="RBE340" s="309"/>
      <c r="RBG340" s="497"/>
      <c r="RBH340" s="540"/>
      <c r="RBI340" s="497"/>
      <c r="RBJ340" s="497"/>
      <c r="RBL340" s="309"/>
      <c r="RBM340" s="309"/>
      <c r="RBO340" s="497"/>
      <c r="RBP340" s="540"/>
      <c r="RBQ340" s="497"/>
      <c r="RBR340" s="497"/>
      <c r="RBT340" s="309"/>
      <c r="RBU340" s="309"/>
      <c r="RBW340" s="497"/>
      <c r="RBX340" s="540"/>
      <c r="RBY340" s="497"/>
      <c r="RBZ340" s="497"/>
      <c r="RCB340" s="309"/>
      <c r="RCC340" s="309"/>
      <c r="RCE340" s="497"/>
      <c r="RCF340" s="540"/>
      <c r="RCG340" s="497"/>
      <c r="RCH340" s="497"/>
      <c r="RCJ340" s="309"/>
      <c r="RCK340" s="309"/>
      <c r="RCM340" s="497"/>
      <c r="RCN340" s="540"/>
      <c r="RCO340" s="497"/>
      <c r="RCP340" s="497"/>
      <c r="RCR340" s="309"/>
      <c r="RCS340" s="309"/>
      <c r="RCU340" s="497"/>
      <c r="RCV340" s="540"/>
      <c r="RCW340" s="497"/>
      <c r="RCX340" s="497"/>
      <c r="RCZ340" s="309"/>
      <c r="RDA340" s="309"/>
      <c r="RDC340" s="497"/>
      <c r="RDD340" s="540"/>
      <c r="RDE340" s="497"/>
      <c r="RDF340" s="497"/>
      <c r="RDH340" s="309"/>
      <c r="RDI340" s="309"/>
      <c r="RDK340" s="497"/>
      <c r="RDL340" s="540"/>
      <c r="RDM340" s="497"/>
      <c r="RDN340" s="497"/>
      <c r="RDP340" s="309"/>
      <c r="RDQ340" s="309"/>
      <c r="RDS340" s="497"/>
      <c r="RDT340" s="540"/>
      <c r="RDU340" s="497"/>
      <c r="RDV340" s="497"/>
      <c r="RDX340" s="309"/>
      <c r="RDY340" s="309"/>
      <c r="REA340" s="497"/>
      <c r="REB340" s="540"/>
      <c r="REC340" s="497"/>
      <c r="RED340" s="497"/>
      <c r="REF340" s="309"/>
      <c r="REG340" s="309"/>
      <c r="REI340" s="497"/>
      <c r="REJ340" s="540"/>
      <c r="REK340" s="497"/>
      <c r="REL340" s="497"/>
      <c r="REN340" s="309"/>
      <c r="REO340" s="309"/>
      <c r="REQ340" s="497"/>
      <c r="RER340" s="540"/>
      <c r="RES340" s="497"/>
      <c r="RET340" s="497"/>
      <c r="REV340" s="309"/>
      <c r="REW340" s="309"/>
      <c r="REY340" s="497"/>
      <c r="REZ340" s="540"/>
      <c r="RFA340" s="497"/>
      <c r="RFB340" s="497"/>
      <c r="RFD340" s="309"/>
      <c r="RFE340" s="309"/>
      <c r="RFG340" s="497"/>
      <c r="RFH340" s="540"/>
      <c r="RFI340" s="497"/>
      <c r="RFJ340" s="497"/>
      <c r="RFL340" s="309"/>
      <c r="RFM340" s="309"/>
      <c r="RFO340" s="497"/>
      <c r="RFP340" s="540"/>
      <c r="RFQ340" s="497"/>
      <c r="RFR340" s="497"/>
      <c r="RFT340" s="309"/>
      <c r="RFU340" s="309"/>
      <c r="RFW340" s="497"/>
      <c r="RFX340" s="540"/>
      <c r="RFY340" s="497"/>
      <c r="RFZ340" s="497"/>
      <c r="RGB340" s="309"/>
      <c r="RGC340" s="309"/>
      <c r="RGE340" s="497"/>
      <c r="RGF340" s="540"/>
      <c r="RGG340" s="497"/>
      <c r="RGH340" s="497"/>
      <c r="RGJ340" s="309"/>
      <c r="RGK340" s="309"/>
      <c r="RGM340" s="497"/>
      <c r="RGN340" s="540"/>
      <c r="RGO340" s="497"/>
      <c r="RGP340" s="497"/>
      <c r="RGR340" s="309"/>
      <c r="RGS340" s="309"/>
      <c r="RGU340" s="497"/>
      <c r="RGV340" s="540"/>
      <c r="RGW340" s="497"/>
      <c r="RGX340" s="497"/>
      <c r="RGZ340" s="309"/>
      <c r="RHA340" s="309"/>
      <c r="RHC340" s="497"/>
      <c r="RHD340" s="540"/>
      <c r="RHE340" s="497"/>
      <c r="RHF340" s="497"/>
      <c r="RHH340" s="309"/>
      <c r="RHI340" s="309"/>
      <c r="RHK340" s="497"/>
      <c r="RHL340" s="540"/>
      <c r="RHM340" s="497"/>
      <c r="RHN340" s="497"/>
      <c r="RHP340" s="309"/>
      <c r="RHQ340" s="309"/>
      <c r="RHS340" s="497"/>
      <c r="RHT340" s="540"/>
      <c r="RHU340" s="497"/>
      <c r="RHV340" s="497"/>
      <c r="RHX340" s="309"/>
      <c r="RHY340" s="309"/>
      <c r="RIA340" s="497"/>
      <c r="RIB340" s="540"/>
      <c r="RIC340" s="497"/>
      <c r="RID340" s="497"/>
      <c r="RIF340" s="309"/>
      <c r="RIG340" s="309"/>
      <c r="RII340" s="497"/>
      <c r="RIJ340" s="540"/>
      <c r="RIK340" s="497"/>
      <c r="RIL340" s="497"/>
      <c r="RIN340" s="309"/>
      <c r="RIO340" s="309"/>
      <c r="RIQ340" s="497"/>
      <c r="RIR340" s="540"/>
      <c r="RIS340" s="497"/>
      <c r="RIT340" s="497"/>
      <c r="RIV340" s="309"/>
      <c r="RIW340" s="309"/>
      <c r="RIY340" s="497"/>
      <c r="RIZ340" s="540"/>
      <c r="RJA340" s="497"/>
      <c r="RJB340" s="497"/>
      <c r="RJD340" s="309"/>
      <c r="RJE340" s="309"/>
      <c r="RJG340" s="497"/>
      <c r="RJH340" s="540"/>
      <c r="RJI340" s="497"/>
      <c r="RJJ340" s="497"/>
      <c r="RJL340" s="309"/>
      <c r="RJM340" s="309"/>
      <c r="RJO340" s="497"/>
      <c r="RJP340" s="540"/>
      <c r="RJQ340" s="497"/>
      <c r="RJR340" s="497"/>
      <c r="RJT340" s="309"/>
      <c r="RJU340" s="309"/>
      <c r="RJW340" s="497"/>
      <c r="RJX340" s="540"/>
      <c r="RJY340" s="497"/>
      <c r="RJZ340" s="497"/>
      <c r="RKB340" s="309"/>
      <c r="RKC340" s="309"/>
      <c r="RKE340" s="497"/>
      <c r="RKF340" s="540"/>
      <c r="RKG340" s="497"/>
      <c r="RKH340" s="497"/>
      <c r="RKJ340" s="309"/>
      <c r="RKK340" s="309"/>
      <c r="RKM340" s="497"/>
      <c r="RKN340" s="540"/>
      <c r="RKO340" s="497"/>
      <c r="RKP340" s="497"/>
      <c r="RKR340" s="309"/>
      <c r="RKS340" s="309"/>
      <c r="RKU340" s="497"/>
      <c r="RKV340" s="540"/>
      <c r="RKW340" s="497"/>
      <c r="RKX340" s="497"/>
      <c r="RKZ340" s="309"/>
      <c r="RLA340" s="309"/>
      <c r="RLC340" s="497"/>
      <c r="RLD340" s="540"/>
      <c r="RLE340" s="497"/>
      <c r="RLF340" s="497"/>
      <c r="RLH340" s="309"/>
      <c r="RLI340" s="309"/>
      <c r="RLK340" s="497"/>
      <c r="RLL340" s="540"/>
      <c r="RLM340" s="497"/>
      <c r="RLN340" s="497"/>
      <c r="RLP340" s="309"/>
      <c r="RLQ340" s="309"/>
      <c r="RLS340" s="497"/>
      <c r="RLT340" s="540"/>
      <c r="RLU340" s="497"/>
      <c r="RLV340" s="497"/>
      <c r="RLX340" s="309"/>
      <c r="RLY340" s="309"/>
      <c r="RMA340" s="497"/>
      <c r="RMB340" s="540"/>
      <c r="RMC340" s="497"/>
      <c r="RMD340" s="497"/>
      <c r="RMF340" s="309"/>
      <c r="RMG340" s="309"/>
      <c r="RMI340" s="497"/>
      <c r="RMJ340" s="540"/>
      <c r="RMK340" s="497"/>
      <c r="RML340" s="497"/>
      <c r="RMN340" s="309"/>
      <c r="RMO340" s="309"/>
      <c r="RMQ340" s="497"/>
      <c r="RMR340" s="540"/>
      <c r="RMS340" s="497"/>
      <c r="RMT340" s="497"/>
      <c r="RMV340" s="309"/>
      <c r="RMW340" s="309"/>
      <c r="RMY340" s="497"/>
      <c r="RMZ340" s="540"/>
      <c r="RNA340" s="497"/>
      <c r="RNB340" s="497"/>
      <c r="RND340" s="309"/>
      <c r="RNE340" s="309"/>
      <c r="RNG340" s="497"/>
      <c r="RNH340" s="540"/>
      <c r="RNI340" s="497"/>
      <c r="RNJ340" s="497"/>
      <c r="RNL340" s="309"/>
      <c r="RNM340" s="309"/>
      <c r="RNO340" s="497"/>
      <c r="RNP340" s="540"/>
      <c r="RNQ340" s="497"/>
      <c r="RNR340" s="497"/>
      <c r="RNT340" s="309"/>
      <c r="RNU340" s="309"/>
      <c r="RNW340" s="497"/>
      <c r="RNX340" s="540"/>
      <c r="RNY340" s="497"/>
      <c r="RNZ340" s="497"/>
      <c r="ROB340" s="309"/>
      <c r="ROC340" s="309"/>
      <c r="ROE340" s="497"/>
      <c r="ROF340" s="540"/>
      <c r="ROG340" s="497"/>
      <c r="ROH340" s="497"/>
      <c r="ROJ340" s="309"/>
      <c r="ROK340" s="309"/>
      <c r="ROM340" s="497"/>
      <c r="RON340" s="540"/>
      <c r="ROO340" s="497"/>
      <c r="ROP340" s="497"/>
      <c r="ROR340" s="309"/>
      <c r="ROS340" s="309"/>
      <c r="ROU340" s="497"/>
      <c r="ROV340" s="540"/>
      <c r="ROW340" s="497"/>
      <c r="ROX340" s="497"/>
      <c r="ROZ340" s="309"/>
      <c r="RPA340" s="309"/>
      <c r="RPC340" s="497"/>
      <c r="RPD340" s="540"/>
      <c r="RPE340" s="497"/>
      <c r="RPF340" s="497"/>
      <c r="RPH340" s="309"/>
      <c r="RPI340" s="309"/>
      <c r="RPK340" s="497"/>
      <c r="RPL340" s="540"/>
      <c r="RPM340" s="497"/>
      <c r="RPN340" s="497"/>
      <c r="RPP340" s="309"/>
      <c r="RPQ340" s="309"/>
      <c r="RPS340" s="497"/>
      <c r="RPT340" s="540"/>
      <c r="RPU340" s="497"/>
      <c r="RPV340" s="497"/>
      <c r="RPX340" s="309"/>
      <c r="RPY340" s="309"/>
      <c r="RQA340" s="497"/>
      <c r="RQB340" s="540"/>
      <c r="RQC340" s="497"/>
      <c r="RQD340" s="497"/>
      <c r="RQF340" s="309"/>
      <c r="RQG340" s="309"/>
      <c r="RQI340" s="497"/>
      <c r="RQJ340" s="540"/>
      <c r="RQK340" s="497"/>
      <c r="RQL340" s="497"/>
      <c r="RQN340" s="309"/>
      <c r="RQO340" s="309"/>
      <c r="RQQ340" s="497"/>
      <c r="RQR340" s="540"/>
      <c r="RQS340" s="497"/>
      <c r="RQT340" s="497"/>
      <c r="RQV340" s="309"/>
      <c r="RQW340" s="309"/>
      <c r="RQY340" s="497"/>
      <c r="RQZ340" s="540"/>
      <c r="RRA340" s="497"/>
      <c r="RRB340" s="497"/>
      <c r="RRD340" s="309"/>
      <c r="RRE340" s="309"/>
      <c r="RRG340" s="497"/>
      <c r="RRH340" s="540"/>
      <c r="RRI340" s="497"/>
      <c r="RRJ340" s="497"/>
      <c r="RRL340" s="309"/>
      <c r="RRM340" s="309"/>
      <c r="RRO340" s="497"/>
      <c r="RRP340" s="540"/>
      <c r="RRQ340" s="497"/>
      <c r="RRR340" s="497"/>
      <c r="RRT340" s="309"/>
      <c r="RRU340" s="309"/>
      <c r="RRW340" s="497"/>
      <c r="RRX340" s="540"/>
      <c r="RRY340" s="497"/>
      <c r="RRZ340" s="497"/>
      <c r="RSB340" s="309"/>
      <c r="RSC340" s="309"/>
      <c r="RSE340" s="497"/>
      <c r="RSF340" s="540"/>
      <c r="RSG340" s="497"/>
      <c r="RSH340" s="497"/>
      <c r="RSJ340" s="309"/>
      <c r="RSK340" s="309"/>
      <c r="RSM340" s="497"/>
      <c r="RSN340" s="540"/>
      <c r="RSO340" s="497"/>
      <c r="RSP340" s="497"/>
      <c r="RSR340" s="309"/>
      <c r="RSS340" s="309"/>
      <c r="RSU340" s="497"/>
      <c r="RSV340" s="540"/>
      <c r="RSW340" s="497"/>
      <c r="RSX340" s="497"/>
      <c r="RSZ340" s="309"/>
      <c r="RTA340" s="309"/>
      <c r="RTC340" s="497"/>
      <c r="RTD340" s="540"/>
      <c r="RTE340" s="497"/>
      <c r="RTF340" s="497"/>
      <c r="RTH340" s="309"/>
      <c r="RTI340" s="309"/>
      <c r="RTK340" s="497"/>
      <c r="RTL340" s="540"/>
      <c r="RTM340" s="497"/>
      <c r="RTN340" s="497"/>
      <c r="RTP340" s="309"/>
      <c r="RTQ340" s="309"/>
      <c r="RTS340" s="497"/>
      <c r="RTT340" s="540"/>
      <c r="RTU340" s="497"/>
      <c r="RTV340" s="497"/>
      <c r="RTX340" s="309"/>
      <c r="RTY340" s="309"/>
      <c r="RUA340" s="497"/>
      <c r="RUB340" s="540"/>
      <c r="RUC340" s="497"/>
      <c r="RUD340" s="497"/>
      <c r="RUF340" s="309"/>
      <c r="RUG340" s="309"/>
      <c r="RUI340" s="497"/>
      <c r="RUJ340" s="540"/>
      <c r="RUK340" s="497"/>
      <c r="RUL340" s="497"/>
      <c r="RUN340" s="309"/>
      <c r="RUO340" s="309"/>
      <c r="RUQ340" s="497"/>
      <c r="RUR340" s="540"/>
      <c r="RUS340" s="497"/>
      <c r="RUT340" s="497"/>
      <c r="RUV340" s="309"/>
      <c r="RUW340" s="309"/>
      <c r="RUY340" s="497"/>
      <c r="RUZ340" s="540"/>
      <c r="RVA340" s="497"/>
      <c r="RVB340" s="497"/>
      <c r="RVD340" s="309"/>
      <c r="RVE340" s="309"/>
      <c r="RVG340" s="497"/>
      <c r="RVH340" s="540"/>
      <c r="RVI340" s="497"/>
      <c r="RVJ340" s="497"/>
      <c r="RVL340" s="309"/>
      <c r="RVM340" s="309"/>
      <c r="RVO340" s="497"/>
      <c r="RVP340" s="540"/>
      <c r="RVQ340" s="497"/>
      <c r="RVR340" s="497"/>
      <c r="RVT340" s="309"/>
      <c r="RVU340" s="309"/>
      <c r="RVW340" s="497"/>
      <c r="RVX340" s="540"/>
      <c r="RVY340" s="497"/>
      <c r="RVZ340" s="497"/>
      <c r="RWB340" s="309"/>
      <c r="RWC340" s="309"/>
      <c r="RWE340" s="497"/>
      <c r="RWF340" s="540"/>
      <c r="RWG340" s="497"/>
      <c r="RWH340" s="497"/>
      <c r="RWJ340" s="309"/>
      <c r="RWK340" s="309"/>
      <c r="RWM340" s="497"/>
      <c r="RWN340" s="540"/>
      <c r="RWO340" s="497"/>
      <c r="RWP340" s="497"/>
      <c r="RWR340" s="309"/>
      <c r="RWS340" s="309"/>
      <c r="RWU340" s="497"/>
      <c r="RWV340" s="540"/>
      <c r="RWW340" s="497"/>
      <c r="RWX340" s="497"/>
      <c r="RWZ340" s="309"/>
      <c r="RXA340" s="309"/>
      <c r="RXC340" s="497"/>
      <c r="RXD340" s="540"/>
      <c r="RXE340" s="497"/>
      <c r="RXF340" s="497"/>
      <c r="RXH340" s="309"/>
      <c r="RXI340" s="309"/>
      <c r="RXK340" s="497"/>
      <c r="RXL340" s="540"/>
      <c r="RXM340" s="497"/>
      <c r="RXN340" s="497"/>
      <c r="RXP340" s="309"/>
      <c r="RXQ340" s="309"/>
      <c r="RXS340" s="497"/>
      <c r="RXT340" s="540"/>
      <c r="RXU340" s="497"/>
      <c r="RXV340" s="497"/>
      <c r="RXX340" s="309"/>
      <c r="RXY340" s="309"/>
      <c r="RYA340" s="497"/>
      <c r="RYB340" s="540"/>
      <c r="RYC340" s="497"/>
      <c r="RYD340" s="497"/>
      <c r="RYF340" s="309"/>
      <c r="RYG340" s="309"/>
      <c r="RYI340" s="497"/>
      <c r="RYJ340" s="540"/>
      <c r="RYK340" s="497"/>
      <c r="RYL340" s="497"/>
      <c r="RYN340" s="309"/>
      <c r="RYO340" s="309"/>
      <c r="RYQ340" s="497"/>
      <c r="RYR340" s="540"/>
      <c r="RYS340" s="497"/>
      <c r="RYT340" s="497"/>
      <c r="RYV340" s="309"/>
      <c r="RYW340" s="309"/>
      <c r="RYY340" s="497"/>
      <c r="RYZ340" s="540"/>
      <c r="RZA340" s="497"/>
      <c r="RZB340" s="497"/>
      <c r="RZD340" s="309"/>
      <c r="RZE340" s="309"/>
      <c r="RZG340" s="497"/>
      <c r="RZH340" s="540"/>
      <c r="RZI340" s="497"/>
      <c r="RZJ340" s="497"/>
      <c r="RZL340" s="309"/>
      <c r="RZM340" s="309"/>
      <c r="RZO340" s="497"/>
      <c r="RZP340" s="540"/>
      <c r="RZQ340" s="497"/>
      <c r="RZR340" s="497"/>
      <c r="RZT340" s="309"/>
      <c r="RZU340" s="309"/>
      <c r="RZW340" s="497"/>
      <c r="RZX340" s="540"/>
      <c r="RZY340" s="497"/>
      <c r="RZZ340" s="497"/>
      <c r="SAB340" s="309"/>
      <c r="SAC340" s="309"/>
      <c r="SAE340" s="497"/>
      <c r="SAF340" s="540"/>
      <c r="SAG340" s="497"/>
      <c r="SAH340" s="497"/>
      <c r="SAJ340" s="309"/>
      <c r="SAK340" s="309"/>
      <c r="SAM340" s="497"/>
      <c r="SAN340" s="540"/>
      <c r="SAO340" s="497"/>
      <c r="SAP340" s="497"/>
      <c r="SAR340" s="309"/>
      <c r="SAS340" s="309"/>
      <c r="SAU340" s="497"/>
      <c r="SAV340" s="540"/>
      <c r="SAW340" s="497"/>
      <c r="SAX340" s="497"/>
      <c r="SAZ340" s="309"/>
      <c r="SBA340" s="309"/>
      <c r="SBC340" s="497"/>
      <c r="SBD340" s="540"/>
      <c r="SBE340" s="497"/>
      <c r="SBF340" s="497"/>
      <c r="SBH340" s="309"/>
      <c r="SBI340" s="309"/>
      <c r="SBK340" s="497"/>
      <c r="SBL340" s="540"/>
      <c r="SBM340" s="497"/>
      <c r="SBN340" s="497"/>
      <c r="SBP340" s="309"/>
      <c r="SBQ340" s="309"/>
      <c r="SBS340" s="497"/>
      <c r="SBT340" s="540"/>
      <c r="SBU340" s="497"/>
      <c r="SBV340" s="497"/>
      <c r="SBX340" s="309"/>
      <c r="SBY340" s="309"/>
      <c r="SCA340" s="497"/>
      <c r="SCB340" s="540"/>
      <c r="SCC340" s="497"/>
      <c r="SCD340" s="497"/>
      <c r="SCF340" s="309"/>
      <c r="SCG340" s="309"/>
      <c r="SCI340" s="497"/>
      <c r="SCJ340" s="540"/>
      <c r="SCK340" s="497"/>
      <c r="SCL340" s="497"/>
      <c r="SCN340" s="309"/>
      <c r="SCO340" s="309"/>
      <c r="SCQ340" s="497"/>
      <c r="SCR340" s="540"/>
      <c r="SCS340" s="497"/>
      <c r="SCT340" s="497"/>
      <c r="SCV340" s="309"/>
      <c r="SCW340" s="309"/>
      <c r="SCY340" s="497"/>
      <c r="SCZ340" s="540"/>
      <c r="SDA340" s="497"/>
      <c r="SDB340" s="497"/>
      <c r="SDD340" s="309"/>
      <c r="SDE340" s="309"/>
      <c r="SDG340" s="497"/>
      <c r="SDH340" s="540"/>
      <c r="SDI340" s="497"/>
      <c r="SDJ340" s="497"/>
      <c r="SDL340" s="309"/>
      <c r="SDM340" s="309"/>
      <c r="SDO340" s="497"/>
      <c r="SDP340" s="540"/>
      <c r="SDQ340" s="497"/>
      <c r="SDR340" s="497"/>
      <c r="SDT340" s="309"/>
      <c r="SDU340" s="309"/>
      <c r="SDW340" s="497"/>
      <c r="SDX340" s="540"/>
      <c r="SDY340" s="497"/>
      <c r="SDZ340" s="497"/>
      <c r="SEB340" s="309"/>
      <c r="SEC340" s="309"/>
      <c r="SEE340" s="497"/>
      <c r="SEF340" s="540"/>
      <c r="SEG340" s="497"/>
      <c r="SEH340" s="497"/>
      <c r="SEJ340" s="309"/>
      <c r="SEK340" s="309"/>
      <c r="SEM340" s="497"/>
      <c r="SEN340" s="540"/>
      <c r="SEO340" s="497"/>
      <c r="SEP340" s="497"/>
      <c r="SER340" s="309"/>
      <c r="SES340" s="309"/>
      <c r="SEU340" s="497"/>
      <c r="SEV340" s="540"/>
      <c r="SEW340" s="497"/>
      <c r="SEX340" s="497"/>
      <c r="SEZ340" s="309"/>
      <c r="SFA340" s="309"/>
      <c r="SFC340" s="497"/>
      <c r="SFD340" s="540"/>
      <c r="SFE340" s="497"/>
      <c r="SFF340" s="497"/>
      <c r="SFH340" s="309"/>
      <c r="SFI340" s="309"/>
      <c r="SFK340" s="497"/>
      <c r="SFL340" s="540"/>
      <c r="SFM340" s="497"/>
      <c r="SFN340" s="497"/>
      <c r="SFP340" s="309"/>
      <c r="SFQ340" s="309"/>
      <c r="SFS340" s="497"/>
      <c r="SFT340" s="540"/>
      <c r="SFU340" s="497"/>
      <c r="SFV340" s="497"/>
      <c r="SFX340" s="309"/>
      <c r="SFY340" s="309"/>
      <c r="SGA340" s="497"/>
      <c r="SGB340" s="540"/>
      <c r="SGC340" s="497"/>
      <c r="SGD340" s="497"/>
      <c r="SGF340" s="309"/>
      <c r="SGG340" s="309"/>
      <c r="SGI340" s="497"/>
      <c r="SGJ340" s="540"/>
      <c r="SGK340" s="497"/>
      <c r="SGL340" s="497"/>
      <c r="SGN340" s="309"/>
      <c r="SGO340" s="309"/>
      <c r="SGQ340" s="497"/>
      <c r="SGR340" s="540"/>
      <c r="SGS340" s="497"/>
      <c r="SGT340" s="497"/>
      <c r="SGV340" s="309"/>
      <c r="SGW340" s="309"/>
      <c r="SGY340" s="497"/>
      <c r="SGZ340" s="540"/>
      <c r="SHA340" s="497"/>
      <c r="SHB340" s="497"/>
      <c r="SHD340" s="309"/>
      <c r="SHE340" s="309"/>
      <c r="SHG340" s="497"/>
      <c r="SHH340" s="540"/>
      <c r="SHI340" s="497"/>
      <c r="SHJ340" s="497"/>
      <c r="SHL340" s="309"/>
      <c r="SHM340" s="309"/>
      <c r="SHO340" s="497"/>
      <c r="SHP340" s="540"/>
      <c r="SHQ340" s="497"/>
      <c r="SHR340" s="497"/>
      <c r="SHT340" s="309"/>
      <c r="SHU340" s="309"/>
      <c r="SHW340" s="497"/>
      <c r="SHX340" s="540"/>
      <c r="SHY340" s="497"/>
      <c r="SHZ340" s="497"/>
      <c r="SIB340" s="309"/>
      <c r="SIC340" s="309"/>
      <c r="SIE340" s="497"/>
      <c r="SIF340" s="540"/>
      <c r="SIG340" s="497"/>
      <c r="SIH340" s="497"/>
      <c r="SIJ340" s="309"/>
      <c r="SIK340" s="309"/>
      <c r="SIM340" s="497"/>
      <c r="SIN340" s="540"/>
      <c r="SIO340" s="497"/>
      <c r="SIP340" s="497"/>
      <c r="SIR340" s="309"/>
      <c r="SIS340" s="309"/>
      <c r="SIU340" s="497"/>
      <c r="SIV340" s="540"/>
      <c r="SIW340" s="497"/>
      <c r="SIX340" s="497"/>
      <c r="SIZ340" s="309"/>
      <c r="SJA340" s="309"/>
      <c r="SJC340" s="497"/>
      <c r="SJD340" s="540"/>
      <c r="SJE340" s="497"/>
      <c r="SJF340" s="497"/>
      <c r="SJH340" s="309"/>
      <c r="SJI340" s="309"/>
      <c r="SJK340" s="497"/>
      <c r="SJL340" s="540"/>
      <c r="SJM340" s="497"/>
      <c r="SJN340" s="497"/>
      <c r="SJP340" s="309"/>
      <c r="SJQ340" s="309"/>
      <c r="SJS340" s="497"/>
      <c r="SJT340" s="540"/>
      <c r="SJU340" s="497"/>
      <c r="SJV340" s="497"/>
      <c r="SJX340" s="309"/>
      <c r="SJY340" s="309"/>
      <c r="SKA340" s="497"/>
      <c r="SKB340" s="540"/>
      <c r="SKC340" s="497"/>
      <c r="SKD340" s="497"/>
      <c r="SKF340" s="309"/>
      <c r="SKG340" s="309"/>
      <c r="SKI340" s="497"/>
      <c r="SKJ340" s="540"/>
      <c r="SKK340" s="497"/>
      <c r="SKL340" s="497"/>
      <c r="SKN340" s="309"/>
      <c r="SKO340" s="309"/>
      <c r="SKQ340" s="497"/>
      <c r="SKR340" s="540"/>
      <c r="SKS340" s="497"/>
      <c r="SKT340" s="497"/>
      <c r="SKV340" s="309"/>
      <c r="SKW340" s="309"/>
      <c r="SKY340" s="497"/>
      <c r="SKZ340" s="540"/>
      <c r="SLA340" s="497"/>
      <c r="SLB340" s="497"/>
      <c r="SLD340" s="309"/>
      <c r="SLE340" s="309"/>
      <c r="SLG340" s="497"/>
      <c r="SLH340" s="540"/>
      <c r="SLI340" s="497"/>
      <c r="SLJ340" s="497"/>
      <c r="SLL340" s="309"/>
      <c r="SLM340" s="309"/>
      <c r="SLO340" s="497"/>
      <c r="SLP340" s="540"/>
      <c r="SLQ340" s="497"/>
      <c r="SLR340" s="497"/>
      <c r="SLT340" s="309"/>
      <c r="SLU340" s="309"/>
      <c r="SLW340" s="497"/>
      <c r="SLX340" s="540"/>
      <c r="SLY340" s="497"/>
      <c r="SLZ340" s="497"/>
      <c r="SMB340" s="309"/>
      <c r="SMC340" s="309"/>
      <c r="SME340" s="497"/>
      <c r="SMF340" s="540"/>
      <c r="SMG340" s="497"/>
      <c r="SMH340" s="497"/>
      <c r="SMJ340" s="309"/>
      <c r="SMK340" s="309"/>
      <c r="SMM340" s="497"/>
      <c r="SMN340" s="540"/>
      <c r="SMO340" s="497"/>
      <c r="SMP340" s="497"/>
      <c r="SMR340" s="309"/>
      <c r="SMS340" s="309"/>
      <c r="SMU340" s="497"/>
      <c r="SMV340" s="540"/>
      <c r="SMW340" s="497"/>
      <c r="SMX340" s="497"/>
      <c r="SMZ340" s="309"/>
      <c r="SNA340" s="309"/>
      <c r="SNC340" s="497"/>
      <c r="SND340" s="540"/>
      <c r="SNE340" s="497"/>
      <c r="SNF340" s="497"/>
      <c r="SNH340" s="309"/>
      <c r="SNI340" s="309"/>
      <c r="SNK340" s="497"/>
      <c r="SNL340" s="540"/>
      <c r="SNM340" s="497"/>
      <c r="SNN340" s="497"/>
      <c r="SNP340" s="309"/>
      <c r="SNQ340" s="309"/>
      <c r="SNS340" s="497"/>
      <c r="SNT340" s="540"/>
      <c r="SNU340" s="497"/>
      <c r="SNV340" s="497"/>
      <c r="SNX340" s="309"/>
      <c r="SNY340" s="309"/>
      <c r="SOA340" s="497"/>
      <c r="SOB340" s="540"/>
      <c r="SOC340" s="497"/>
      <c r="SOD340" s="497"/>
      <c r="SOF340" s="309"/>
      <c r="SOG340" s="309"/>
      <c r="SOI340" s="497"/>
      <c r="SOJ340" s="540"/>
      <c r="SOK340" s="497"/>
      <c r="SOL340" s="497"/>
      <c r="SON340" s="309"/>
      <c r="SOO340" s="309"/>
      <c r="SOQ340" s="497"/>
      <c r="SOR340" s="540"/>
      <c r="SOS340" s="497"/>
      <c r="SOT340" s="497"/>
      <c r="SOV340" s="309"/>
      <c r="SOW340" s="309"/>
      <c r="SOY340" s="497"/>
      <c r="SOZ340" s="540"/>
      <c r="SPA340" s="497"/>
      <c r="SPB340" s="497"/>
      <c r="SPD340" s="309"/>
      <c r="SPE340" s="309"/>
      <c r="SPG340" s="497"/>
      <c r="SPH340" s="540"/>
      <c r="SPI340" s="497"/>
      <c r="SPJ340" s="497"/>
      <c r="SPL340" s="309"/>
      <c r="SPM340" s="309"/>
      <c r="SPO340" s="497"/>
      <c r="SPP340" s="540"/>
      <c r="SPQ340" s="497"/>
      <c r="SPR340" s="497"/>
      <c r="SPT340" s="309"/>
      <c r="SPU340" s="309"/>
      <c r="SPW340" s="497"/>
      <c r="SPX340" s="540"/>
      <c r="SPY340" s="497"/>
      <c r="SPZ340" s="497"/>
      <c r="SQB340" s="309"/>
      <c r="SQC340" s="309"/>
      <c r="SQE340" s="497"/>
      <c r="SQF340" s="540"/>
      <c r="SQG340" s="497"/>
      <c r="SQH340" s="497"/>
      <c r="SQJ340" s="309"/>
      <c r="SQK340" s="309"/>
      <c r="SQM340" s="497"/>
      <c r="SQN340" s="540"/>
      <c r="SQO340" s="497"/>
      <c r="SQP340" s="497"/>
      <c r="SQR340" s="309"/>
      <c r="SQS340" s="309"/>
      <c r="SQU340" s="497"/>
      <c r="SQV340" s="540"/>
      <c r="SQW340" s="497"/>
      <c r="SQX340" s="497"/>
      <c r="SQZ340" s="309"/>
      <c r="SRA340" s="309"/>
      <c r="SRC340" s="497"/>
      <c r="SRD340" s="540"/>
      <c r="SRE340" s="497"/>
      <c r="SRF340" s="497"/>
      <c r="SRH340" s="309"/>
      <c r="SRI340" s="309"/>
      <c r="SRK340" s="497"/>
      <c r="SRL340" s="540"/>
      <c r="SRM340" s="497"/>
      <c r="SRN340" s="497"/>
      <c r="SRP340" s="309"/>
      <c r="SRQ340" s="309"/>
      <c r="SRS340" s="497"/>
      <c r="SRT340" s="540"/>
      <c r="SRU340" s="497"/>
      <c r="SRV340" s="497"/>
      <c r="SRX340" s="309"/>
      <c r="SRY340" s="309"/>
      <c r="SSA340" s="497"/>
      <c r="SSB340" s="540"/>
      <c r="SSC340" s="497"/>
      <c r="SSD340" s="497"/>
      <c r="SSF340" s="309"/>
      <c r="SSG340" s="309"/>
      <c r="SSI340" s="497"/>
      <c r="SSJ340" s="540"/>
      <c r="SSK340" s="497"/>
      <c r="SSL340" s="497"/>
      <c r="SSN340" s="309"/>
      <c r="SSO340" s="309"/>
      <c r="SSQ340" s="497"/>
      <c r="SSR340" s="540"/>
      <c r="SSS340" s="497"/>
      <c r="SST340" s="497"/>
      <c r="SSV340" s="309"/>
      <c r="SSW340" s="309"/>
      <c r="SSY340" s="497"/>
      <c r="SSZ340" s="540"/>
      <c r="STA340" s="497"/>
      <c r="STB340" s="497"/>
      <c r="STD340" s="309"/>
      <c r="STE340" s="309"/>
      <c r="STG340" s="497"/>
      <c r="STH340" s="540"/>
      <c r="STI340" s="497"/>
      <c r="STJ340" s="497"/>
      <c r="STL340" s="309"/>
      <c r="STM340" s="309"/>
      <c r="STO340" s="497"/>
      <c r="STP340" s="540"/>
      <c r="STQ340" s="497"/>
      <c r="STR340" s="497"/>
      <c r="STT340" s="309"/>
      <c r="STU340" s="309"/>
      <c r="STW340" s="497"/>
      <c r="STX340" s="540"/>
      <c r="STY340" s="497"/>
      <c r="STZ340" s="497"/>
      <c r="SUB340" s="309"/>
      <c r="SUC340" s="309"/>
      <c r="SUE340" s="497"/>
      <c r="SUF340" s="540"/>
      <c r="SUG340" s="497"/>
      <c r="SUH340" s="497"/>
      <c r="SUJ340" s="309"/>
      <c r="SUK340" s="309"/>
      <c r="SUM340" s="497"/>
      <c r="SUN340" s="540"/>
      <c r="SUO340" s="497"/>
      <c r="SUP340" s="497"/>
      <c r="SUR340" s="309"/>
      <c r="SUS340" s="309"/>
      <c r="SUU340" s="497"/>
      <c r="SUV340" s="540"/>
      <c r="SUW340" s="497"/>
      <c r="SUX340" s="497"/>
      <c r="SUZ340" s="309"/>
      <c r="SVA340" s="309"/>
      <c r="SVC340" s="497"/>
      <c r="SVD340" s="540"/>
      <c r="SVE340" s="497"/>
      <c r="SVF340" s="497"/>
      <c r="SVH340" s="309"/>
      <c r="SVI340" s="309"/>
      <c r="SVK340" s="497"/>
      <c r="SVL340" s="540"/>
      <c r="SVM340" s="497"/>
      <c r="SVN340" s="497"/>
      <c r="SVP340" s="309"/>
      <c r="SVQ340" s="309"/>
      <c r="SVS340" s="497"/>
      <c r="SVT340" s="540"/>
      <c r="SVU340" s="497"/>
      <c r="SVV340" s="497"/>
      <c r="SVX340" s="309"/>
      <c r="SVY340" s="309"/>
      <c r="SWA340" s="497"/>
      <c r="SWB340" s="540"/>
      <c r="SWC340" s="497"/>
      <c r="SWD340" s="497"/>
      <c r="SWF340" s="309"/>
      <c r="SWG340" s="309"/>
      <c r="SWI340" s="497"/>
      <c r="SWJ340" s="540"/>
      <c r="SWK340" s="497"/>
      <c r="SWL340" s="497"/>
      <c r="SWN340" s="309"/>
      <c r="SWO340" s="309"/>
      <c r="SWQ340" s="497"/>
      <c r="SWR340" s="540"/>
      <c r="SWS340" s="497"/>
      <c r="SWT340" s="497"/>
      <c r="SWV340" s="309"/>
      <c r="SWW340" s="309"/>
      <c r="SWY340" s="497"/>
      <c r="SWZ340" s="540"/>
      <c r="SXA340" s="497"/>
      <c r="SXB340" s="497"/>
      <c r="SXD340" s="309"/>
      <c r="SXE340" s="309"/>
      <c r="SXG340" s="497"/>
      <c r="SXH340" s="540"/>
      <c r="SXI340" s="497"/>
      <c r="SXJ340" s="497"/>
      <c r="SXL340" s="309"/>
      <c r="SXM340" s="309"/>
      <c r="SXO340" s="497"/>
      <c r="SXP340" s="540"/>
      <c r="SXQ340" s="497"/>
      <c r="SXR340" s="497"/>
      <c r="SXT340" s="309"/>
      <c r="SXU340" s="309"/>
      <c r="SXW340" s="497"/>
      <c r="SXX340" s="540"/>
      <c r="SXY340" s="497"/>
      <c r="SXZ340" s="497"/>
      <c r="SYB340" s="309"/>
      <c r="SYC340" s="309"/>
      <c r="SYE340" s="497"/>
      <c r="SYF340" s="540"/>
      <c r="SYG340" s="497"/>
      <c r="SYH340" s="497"/>
      <c r="SYJ340" s="309"/>
      <c r="SYK340" s="309"/>
      <c r="SYM340" s="497"/>
      <c r="SYN340" s="540"/>
      <c r="SYO340" s="497"/>
      <c r="SYP340" s="497"/>
      <c r="SYR340" s="309"/>
      <c r="SYS340" s="309"/>
      <c r="SYU340" s="497"/>
      <c r="SYV340" s="540"/>
      <c r="SYW340" s="497"/>
      <c r="SYX340" s="497"/>
      <c r="SYZ340" s="309"/>
      <c r="SZA340" s="309"/>
      <c r="SZC340" s="497"/>
      <c r="SZD340" s="540"/>
      <c r="SZE340" s="497"/>
      <c r="SZF340" s="497"/>
      <c r="SZH340" s="309"/>
      <c r="SZI340" s="309"/>
      <c r="SZK340" s="497"/>
      <c r="SZL340" s="540"/>
      <c r="SZM340" s="497"/>
      <c r="SZN340" s="497"/>
      <c r="SZP340" s="309"/>
      <c r="SZQ340" s="309"/>
      <c r="SZS340" s="497"/>
      <c r="SZT340" s="540"/>
      <c r="SZU340" s="497"/>
      <c r="SZV340" s="497"/>
      <c r="SZX340" s="309"/>
      <c r="SZY340" s="309"/>
      <c r="TAA340" s="497"/>
      <c r="TAB340" s="540"/>
      <c r="TAC340" s="497"/>
      <c r="TAD340" s="497"/>
      <c r="TAF340" s="309"/>
      <c r="TAG340" s="309"/>
      <c r="TAI340" s="497"/>
      <c r="TAJ340" s="540"/>
      <c r="TAK340" s="497"/>
      <c r="TAL340" s="497"/>
      <c r="TAN340" s="309"/>
      <c r="TAO340" s="309"/>
      <c r="TAQ340" s="497"/>
      <c r="TAR340" s="540"/>
      <c r="TAS340" s="497"/>
      <c r="TAT340" s="497"/>
      <c r="TAV340" s="309"/>
      <c r="TAW340" s="309"/>
      <c r="TAY340" s="497"/>
      <c r="TAZ340" s="540"/>
      <c r="TBA340" s="497"/>
      <c r="TBB340" s="497"/>
      <c r="TBD340" s="309"/>
      <c r="TBE340" s="309"/>
      <c r="TBG340" s="497"/>
      <c r="TBH340" s="540"/>
      <c r="TBI340" s="497"/>
      <c r="TBJ340" s="497"/>
      <c r="TBL340" s="309"/>
      <c r="TBM340" s="309"/>
      <c r="TBO340" s="497"/>
      <c r="TBP340" s="540"/>
      <c r="TBQ340" s="497"/>
      <c r="TBR340" s="497"/>
      <c r="TBT340" s="309"/>
      <c r="TBU340" s="309"/>
      <c r="TBW340" s="497"/>
      <c r="TBX340" s="540"/>
      <c r="TBY340" s="497"/>
      <c r="TBZ340" s="497"/>
      <c r="TCB340" s="309"/>
      <c r="TCC340" s="309"/>
      <c r="TCE340" s="497"/>
      <c r="TCF340" s="540"/>
      <c r="TCG340" s="497"/>
      <c r="TCH340" s="497"/>
      <c r="TCJ340" s="309"/>
      <c r="TCK340" s="309"/>
      <c r="TCM340" s="497"/>
      <c r="TCN340" s="540"/>
      <c r="TCO340" s="497"/>
      <c r="TCP340" s="497"/>
      <c r="TCR340" s="309"/>
      <c r="TCS340" s="309"/>
      <c r="TCU340" s="497"/>
      <c r="TCV340" s="540"/>
      <c r="TCW340" s="497"/>
      <c r="TCX340" s="497"/>
      <c r="TCZ340" s="309"/>
      <c r="TDA340" s="309"/>
      <c r="TDC340" s="497"/>
      <c r="TDD340" s="540"/>
      <c r="TDE340" s="497"/>
      <c r="TDF340" s="497"/>
      <c r="TDH340" s="309"/>
      <c r="TDI340" s="309"/>
      <c r="TDK340" s="497"/>
      <c r="TDL340" s="540"/>
      <c r="TDM340" s="497"/>
      <c r="TDN340" s="497"/>
      <c r="TDP340" s="309"/>
      <c r="TDQ340" s="309"/>
      <c r="TDS340" s="497"/>
      <c r="TDT340" s="540"/>
      <c r="TDU340" s="497"/>
      <c r="TDV340" s="497"/>
      <c r="TDX340" s="309"/>
      <c r="TDY340" s="309"/>
      <c r="TEA340" s="497"/>
      <c r="TEB340" s="540"/>
      <c r="TEC340" s="497"/>
      <c r="TED340" s="497"/>
      <c r="TEF340" s="309"/>
      <c r="TEG340" s="309"/>
      <c r="TEI340" s="497"/>
      <c r="TEJ340" s="540"/>
      <c r="TEK340" s="497"/>
      <c r="TEL340" s="497"/>
      <c r="TEN340" s="309"/>
      <c r="TEO340" s="309"/>
      <c r="TEQ340" s="497"/>
      <c r="TER340" s="540"/>
      <c r="TES340" s="497"/>
      <c r="TET340" s="497"/>
      <c r="TEV340" s="309"/>
      <c r="TEW340" s="309"/>
      <c r="TEY340" s="497"/>
      <c r="TEZ340" s="540"/>
      <c r="TFA340" s="497"/>
      <c r="TFB340" s="497"/>
      <c r="TFD340" s="309"/>
      <c r="TFE340" s="309"/>
      <c r="TFG340" s="497"/>
      <c r="TFH340" s="540"/>
      <c r="TFI340" s="497"/>
      <c r="TFJ340" s="497"/>
      <c r="TFL340" s="309"/>
      <c r="TFM340" s="309"/>
      <c r="TFO340" s="497"/>
      <c r="TFP340" s="540"/>
      <c r="TFQ340" s="497"/>
      <c r="TFR340" s="497"/>
      <c r="TFT340" s="309"/>
      <c r="TFU340" s="309"/>
      <c r="TFW340" s="497"/>
      <c r="TFX340" s="540"/>
      <c r="TFY340" s="497"/>
      <c r="TFZ340" s="497"/>
      <c r="TGB340" s="309"/>
      <c r="TGC340" s="309"/>
      <c r="TGE340" s="497"/>
      <c r="TGF340" s="540"/>
      <c r="TGG340" s="497"/>
      <c r="TGH340" s="497"/>
      <c r="TGJ340" s="309"/>
      <c r="TGK340" s="309"/>
      <c r="TGM340" s="497"/>
      <c r="TGN340" s="540"/>
      <c r="TGO340" s="497"/>
      <c r="TGP340" s="497"/>
      <c r="TGR340" s="309"/>
      <c r="TGS340" s="309"/>
      <c r="TGU340" s="497"/>
      <c r="TGV340" s="540"/>
      <c r="TGW340" s="497"/>
      <c r="TGX340" s="497"/>
      <c r="TGZ340" s="309"/>
      <c r="THA340" s="309"/>
      <c r="THC340" s="497"/>
      <c r="THD340" s="540"/>
      <c r="THE340" s="497"/>
      <c r="THF340" s="497"/>
      <c r="THH340" s="309"/>
      <c r="THI340" s="309"/>
      <c r="THK340" s="497"/>
      <c r="THL340" s="540"/>
      <c r="THM340" s="497"/>
      <c r="THN340" s="497"/>
      <c r="THP340" s="309"/>
      <c r="THQ340" s="309"/>
      <c r="THS340" s="497"/>
      <c r="THT340" s="540"/>
      <c r="THU340" s="497"/>
      <c r="THV340" s="497"/>
      <c r="THX340" s="309"/>
      <c r="THY340" s="309"/>
      <c r="TIA340" s="497"/>
      <c r="TIB340" s="540"/>
      <c r="TIC340" s="497"/>
      <c r="TID340" s="497"/>
      <c r="TIF340" s="309"/>
      <c r="TIG340" s="309"/>
      <c r="TII340" s="497"/>
      <c r="TIJ340" s="540"/>
      <c r="TIK340" s="497"/>
      <c r="TIL340" s="497"/>
      <c r="TIN340" s="309"/>
      <c r="TIO340" s="309"/>
      <c r="TIQ340" s="497"/>
      <c r="TIR340" s="540"/>
      <c r="TIS340" s="497"/>
      <c r="TIT340" s="497"/>
      <c r="TIV340" s="309"/>
      <c r="TIW340" s="309"/>
      <c r="TIY340" s="497"/>
      <c r="TIZ340" s="540"/>
      <c r="TJA340" s="497"/>
      <c r="TJB340" s="497"/>
      <c r="TJD340" s="309"/>
      <c r="TJE340" s="309"/>
      <c r="TJG340" s="497"/>
      <c r="TJH340" s="540"/>
      <c r="TJI340" s="497"/>
      <c r="TJJ340" s="497"/>
      <c r="TJL340" s="309"/>
      <c r="TJM340" s="309"/>
      <c r="TJO340" s="497"/>
      <c r="TJP340" s="540"/>
      <c r="TJQ340" s="497"/>
      <c r="TJR340" s="497"/>
      <c r="TJT340" s="309"/>
      <c r="TJU340" s="309"/>
      <c r="TJW340" s="497"/>
      <c r="TJX340" s="540"/>
      <c r="TJY340" s="497"/>
      <c r="TJZ340" s="497"/>
      <c r="TKB340" s="309"/>
      <c r="TKC340" s="309"/>
      <c r="TKE340" s="497"/>
      <c r="TKF340" s="540"/>
      <c r="TKG340" s="497"/>
      <c r="TKH340" s="497"/>
      <c r="TKJ340" s="309"/>
      <c r="TKK340" s="309"/>
      <c r="TKM340" s="497"/>
      <c r="TKN340" s="540"/>
      <c r="TKO340" s="497"/>
      <c r="TKP340" s="497"/>
      <c r="TKR340" s="309"/>
      <c r="TKS340" s="309"/>
      <c r="TKU340" s="497"/>
      <c r="TKV340" s="540"/>
      <c r="TKW340" s="497"/>
      <c r="TKX340" s="497"/>
      <c r="TKZ340" s="309"/>
      <c r="TLA340" s="309"/>
      <c r="TLC340" s="497"/>
      <c r="TLD340" s="540"/>
      <c r="TLE340" s="497"/>
      <c r="TLF340" s="497"/>
      <c r="TLH340" s="309"/>
      <c r="TLI340" s="309"/>
      <c r="TLK340" s="497"/>
      <c r="TLL340" s="540"/>
      <c r="TLM340" s="497"/>
      <c r="TLN340" s="497"/>
      <c r="TLP340" s="309"/>
      <c r="TLQ340" s="309"/>
      <c r="TLS340" s="497"/>
      <c r="TLT340" s="540"/>
      <c r="TLU340" s="497"/>
      <c r="TLV340" s="497"/>
      <c r="TLX340" s="309"/>
      <c r="TLY340" s="309"/>
      <c r="TMA340" s="497"/>
      <c r="TMB340" s="540"/>
      <c r="TMC340" s="497"/>
      <c r="TMD340" s="497"/>
      <c r="TMF340" s="309"/>
      <c r="TMG340" s="309"/>
      <c r="TMI340" s="497"/>
      <c r="TMJ340" s="540"/>
      <c r="TMK340" s="497"/>
      <c r="TML340" s="497"/>
      <c r="TMN340" s="309"/>
      <c r="TMO340" s="309"/>
      <c r="TMQ340" s="497"/>
      <c r="TMR340" s="540"/>
      <c r="TMS340" s="497"/>
      <c r="TMT340" s="497"/>
      <c r="TMV340" s="309"/>
      <c r="TMW340" s="309"/>
      <c r="TMY340" s="497"/>
      <c r="TMZ340" s="540"/>
      <c r="TNA340" s="497"/>
      <c r="TNB340" s="497"/>
      <c r="TND340" s="309"/>
      <c r="TNE340" s="309"/>
      <c r="TNG340" s="497"/>
      <c r="TNH340" s="540"/>
      <c r="TNI340" s="497"/>
      <c r="TNJ340" s="497"/>
      <c r="TNL340" s="309"/>
      <c r="TNM340" s="309"/>
      <c r="TNO340" s="497"/>
      <c r="TNP340" s="540"/>
      <c r="TNQ340" s="497"/>
      <c r="TNR340" s="497"/>
      <c r="TNT340" s="309"/>
      <c r="TNU340" s="309"/>
      <c r="TNW340" s="497"/>
      <c r="TNX340" s="540"/>
      <c r="TNY340" s="497"/>
      <c r="TNZ340" s="497"/>
      <c r="TOB340" s="309"/>
      <c r="TOC340" s="309"/>
      <c r="TOE340" s="497"/>
      <c r="TOF340" s="540"/>
      <c r="TOG340" s="497"/>
      <c r="TOH340" s="497"/>
      <c r="TOJ340" s="309"/>
      <c r="TOK340" s="309"/>
      <c r="TOM340" s="497"/>
      <c r="TON340" s="540"/>
      <c r="TOO340" s="497"/>
      <c r="TOP340" s="497"/>
      <c r="TOR340" s="309"/>
      <c r="TOS340" s="309"/>
      <c r="TOU340" s="497"/>
      <c r="TOV340" s="540"/>
      <c r="TOW340" s="497"/>
      <c r="TOX340" s="497"/>
      <c r="TOZ340" s="309"/>
      <c r="TPA340" s="309"/>
      <c r="TPC340" s="497"/>
      <c r="TPD340" s="540"/>
      <c r="TPE340" s="497"/>
      <c r="TPF340" s="497"/>
      <c r="TPH340" s="309"/>
      <c r="TPI340" s="309"/>
      <c r="TPK340" s="497"/>
      <c r="TPL340" s="540"/>
      <c r="TPM340" s="497"/>
      <c r="TPN340" s="497"/>
      <c r="TPP340" s="309"/>
      <c r="TPQ340" s="309"/>
      <c r="TPS340" s="497"/>
      <c r="TPT340" s="540"/>
      <c r="TPU340" s="497"/>
      <c r="TPV340" s="497"/>
      <c r="TPX340" s="309"/>
      <c r="TPY340" s="309"/>
      <c r="TQA340" s="497"/>
      <c r="TQB340" s="540"/>
      <c r="TQC340" s="497"/>
      <c r="TQD340" s="497"/>
      <c r="TQF340" s="309"/>
      <c r="TQG340" s="309"/>
      <c r="TQI340" s="497"/>
      <c r="TQJ340" s="540"/>
      <c r="TQK340" s="497"/>
      <c r="TQL340" s="497"/>
      <c r="TQN340" s="309"/>
      <c r="TQO340" s="309"/>
      <c r="TQQ340" s="497"/>
      <c r="TQR340" s="540"/>
      <c r="TQS340" s="497"/>
      <c r="TQT340" s="497"/>
      <c r="TQV340" s="309"/>
      <c r="TQW340" s="309"/>
      <c r="TQY340" s="497"/>
      <c r="TQZ340" s="540"/>
      <c r="TRA340" s="497"/>
      <c r="TRB340" s="497"/>
      <c r="TRD340" s="309"/>
      <c r="TRE340" s="309"/>
      <c r="TRG340" s="497"/>
      <c r="TRH340" s="540"/>
      <c r="TRI340" s="497"/>
      <c r="TRJ340" s="497"/>
      <c r="TRL340" s="309"/>
      <c r="TRM340" s="309"/>
      <c r="TRO340" s="497"/>
      <c r="TRP340" s="540"/>
      <c r="TRQ340" s="497"/>
      <c r="TRR340" s="497"/>
      <c r="TRT340" s="309"/>
      <c r="TRU340" s="309"/>
      <c r="TRW340" s="497"/>
      <c r="TRX340" s="540"/>
      <c r="TRY340" s="497"/>
      <c r="TRZ340" s="497"/>
      <c r="TSB340" s="309"/>
      <c r="TSC340" s="309"/>
      <c r="TSE340" s="497"/>
      <c r="TSF340" s="540"/>
      <c r="TSG340" s="497"/>
      <c r="TSH340" s="497"/>
      <c r="TSJ340" s="309"/>
      <c r="TSK340" s="309"/>
      <c r="TSM340" s="497"/>
      <c r="TSN340" s="540"/>
      <c r="TSO340" s="497"/>
      <c r="TSP340" s="497"/>
      <c r="TSR340" s="309"/>
      <c r="TSS340" s="309"/>
      <c r="TSU340" s="497"/>
      <c r="TSV340" s="540"/>
      <c r="TSW340" s="497"/>
      <c r="TSX340" s="497"/>
      <c r="TSZ340" s="309"/>
      <c r="TTA340" s="309"/>
      <c r="TTC340" s="497"/>
      <c r="TTD340" s="540"/>
      <c r="TTE340" s="497"/>
      <c r="TTF340" s="497"/>
      <c r="TTH340" s="309"/>
      <c r="TTI340" s="309"/>
      <c r="TTK340" s="497"/>
      <c r="TTL340" s="540"/>
      <c r="TTM340" s="497"/>
      <c r="TTN340" s="497"/>
      <c r="TTP340" s="309"/>
      <c r="TTQ340" s="309"/>
      <c r="TTS340" s="497"/>
      <c r="TTT340" s="540"/>
      <c r="TTU340" s="497"/>
      <c r="TTV340" s="497"/>
      <c r="TTX340" s="309"/>
      <c r="TTY340" s="309"/>
      <c r="TUA340" s="497"/>
      <c r="TUB340" s="540"/>
      <c r="TUC340" s="497"/>
      <c r="TUD340" s="497"/>
      <c r="TUF340" s="309"/>
      <c r="TUG340" s="309"/>
      <c r="TUI340" s="497"/>
      <c r="TUJ340" s="540"/>
      <c r="TUK340" s="497"/>
      <c r="TUL340" s="497"/>
      <c r="TUN340" s="309"/>
      <c r="TUO340" s="309"/>
      <c r="TUQ340" s="497"/>
      <c r="TUR340" s="540"/>
      <c r="TUS340" s="497"/>
      <c r="TUT340" s="497"/>
      <c r="TUV340" s="309"/>
      <c r="TUW340" s="309"/>
      <c r="TUY340" s="497"/>
      <c r="TUZ340" s="540"/>
      <c r="TVA340" s="497"/>
      <c r="TVB340" s="497"/>
      <c r="TVD340" s="309"/>
      <c r="TVE340" s="309"/>
      <c r="TVG340" s="497"/>
      <c r="TVH340" s="540"/>
      <c r="TVI340" s="497"/>
      <c r="TVJ340" s="497"/>
      <c r="TVL340" s="309"/>
      <c r="TVM340" s="309"/>
      <c r="TVO340" s="497"/>
      <c r="TVP340" s="540"/>
      <c r="TVQ340" s="497"/>
      <c r="TVR340" s="497"/>
      <c r="TVT340" s="309"/>
      <c r="TVU340" s="309"/>
      <c r="TVW340" s="497"/>
      <c r="TVX340" s="540"/>
      <c r="TVY340" s="497"/>
      <c r="TVZ340" s="497"/>
      <c r="TWB340" s="309"/>
      <c r="TWC340" s="309"/>
      <c r="TWE340" s="497"/>
      <c r="TWF340" s="540"/>
      <c r="TWG340" s="497"/>
      <c r="TWH340" s="497"/>
      <c r="TWJ340" s="309"/>
      <c r="TWK340" s="309"/>
      <c r="TWM340" s="497"/>
      <c r="TWN340" s="540"/>
      <c r="TWO340" s="497"/>
      <c r="TWP340" s="497"/>
      <c r="TWR340" s="309"/>
      <c r="TWS340" s="309"/>
      <c r="TWU340" s="497"/>
      <c r="TWV340" s="540"/>
      <c r="TWW340" s="497"/>
      <c r="TWX340" s="497"/>
      <c r="TWZ340" s="309"/>
      <c r="TXA340" s="309"/>
      <c r="TXC340" s="497"/>
      <c r="TXD340" s="540"/>
      <c r="TXE340" s="497"/>
      <c r="TXF340" s="497"/>
      <c r="TXH340" s="309"/>
      <c r="TXI340" s="309"/>
      <c r="TXK340" s="497"/>
      <c r="TXL340" s="540"/>
      <c r="TXM340" s="497"/>
      <c r="TXN340" s="497"/>
      <c r="TXP340" s="309"/>
      <c r="TXQ340" s="309"/>
      <c r="TXS340" s="497"/>
      <c r="TXT340" s="540"/>
      <c r="TXU340" s="497"/>
      <c r="TXV340" s="497"/>
      <c r="TXX340" s="309"/>
      <c r="TXY340" s="309"/>
      <c r="TYA340" s="497"/>
      <c r="TYB340" s="540"/>
      <c r="TYC340" s="497"/>
      <c r="TYD340" s="497"/>
      <c r="TYF340" s="309"/>
      <c r="TYG340" s="309"/>
      <c r="TYI340" s="497"/>
      <c r="TYJ340" s="540"/>
      <c r="TYK340" s="497"/>
      <c r="TYL340" s="497"/>
      <c r="TYN340" s="309"/>
      <c r="TYO340" s="309"/>
      <c r="TYQ340" s="497"/>
      <c r="TYR340" s="540"/>
      <c r="TYS340" s="497"/>
      <c r="TYT340" s="497"/>
      <c r="TYV340" s="309"/>
      <c r="TYW340" s="309"/>
      <c r="TYY340" s="497"/>
      <c r="TYZ340" s="540"/>
      <c r="TZA340" s="497"/>
      <c r="TZB340" s="497"/>
      <c r="TZD340" s="309"/>
      <c r="TZE340" s="309"/>
      <c r="TZG340" s="497"/>
      <c r="TZH340" s="540"/>
      <c r="TZI340" s="497"/>
      <c r="TZJ340" s="497"/>
      <c r="TZL340" s="309"/>
      <c r="TZM340" s="309"/>
      <c r="TZO340" s="497"/>
      <c r="TZP340" s="540"/>
      <c r="TZQ340" s="497"/>
      <c r="TZR340" s="497"/>
      <c r="TZT340" s="309"/>
      <c r="TZU340" s="309"/>
      <c r="TZW340" s="497"/>
      <c r="TZX340" s="540"/>
      <c r="TZY340" s="497"/>
      <c r="TZZ340" s="497"/>
      <c r="UAB340" s="309"/>
      <c r="UAC340" s="309"/>
      <c r="UAE340" s="497"/>
      <c r="UAF340" s="540"/>
      <c r="UAG340" s="497"/>
      <c r="UAH340" s="497"/>
      <c r="UAJ340" s="309"/>
      <c r="UAK340" s="309"/>
      <c r="UAM340" s="497"/>
      <c r="UAN340" s="540"/>
      <c r="UAO340" s="497"/>
      <c r="UAP340" s="497"/>
      <c r="UAR340" s="309"/>
      <c r="UAS340" s="309"/>
      <c r="UAU340" s="497"/>
      <c r="UAV340" s="540"/>
      <c r="UAW340" s="497"/>
      <c r="UAX340" s="497"/>
      <c r="UAZ340" s="309"/>
      <c r="UBA340" s="309"/>
      <c r="UBC340" s="497"/>
      <c r="UBD340" s="540"/>
      <c r="UBE340" s="497"/>
      <c r="UBF340" s="497"/>
      <c r="UBH340" s="309"/>
      <c r="UBI340" s="309"/>
      <c r="UBK340" s="497"/>
      <c r="UBL340" s="540"/>
      <c r="UBM340" s="497"/>
      <c r="UBN340" s="497"/>
      <c r="UBP340" s="309"/>
      <c r="UBQ340" s="309"/>
      <c r="UBS340" s="497"/>
      <c r="UBT340" s="540"/>
      <c r="UBU340" s="497"/>
      <c r="UBV340" s="497"/>
      <c r="UBX340" s="309"/>
      <c r="UBY340" s="309"/>
      <c r="UCA340" s="497"/>
      <c r="UCB340" s="540"/>
      <c r="UCC340" s="497"/>
      <c r="UCD340" s="497"/>
      <c r="UCF340" s="309"/>
      <c r="UCG340" s="309"/>
      <c r="UCI340" s="497"/>
      <c r="UCJ340" s="540"/>
      <c r="UCK340" s="497"/>
      <c r="UCL340" s="497"/>
      <c r="UCN340" s="309"/>
      <c r="UCO340" s="309"/>
      <c r="UCQ340" s="497"/>
      <c r="UCR340" s="540"/>
      <c r="UCS340" s="497"/>
      <c r="UCT340" s="497"/>
      <c r="UCV340" s="309"/>
      <c r="UCW340" s="309"/>
      <c r="UCY340" s="497"/>
      <c r="UCZ340" s="540"/>
      <c r="UDA340" s="497"/>
      <c r="UDB340" s="497"/>
      <c r="UDD340" s="309"/>
      <c r="UDE340" s="309"/>
      <c r="UDG340" s="497"/>
      <c r="UDH340" s="540"/>
      <c r="UDI340" s="497"/>
      <c r="UDJ340" s="497"/>
      <c r="UDL340" s="309"/>
      <c r="UDM340" s="309"/>
      <c r="UDO340" s="497"/>
      <c r="UDP340" s="540"/>
      <c r="UDQ340" s="497"/>
      <c r="UDR340" s="497"/>
      <c r="UDT340" s="309"/>
      <c r="UDU340" s="309"/>
      <c r="UDW340" s="497"/>
      <c r="UDX340" s="540"/>
      <c r="UDY340" s="497"/>
      <c r="UDZ340" s="497"/>
      <c r="UEB340" s="309"/>
      <c r="UEC340" s="309"/>
      <c r="UEE340" s="497"/>
      <c r="UEF340" s="540"/>
      <c r="UEG340" s="497"/>
      <c r="UEH340" s="497"/>
      <c r="UEJ340" s="309"/>
      <c r="UEK340" s="309"/>
      <c r="UEM340" s="497"/>
      <c r="UEN340" s="540"/>
      <c r="UEO340" s="497"/>
      <c r="UEP340" s="497"/>
      <c r="UER340" s="309"/>
      <c r="UES340" s="309"/>
      <c r="UEU340" s="497"/>
      <c r="UEV340" s="540"/>
      <c r="UEW340" s="497"/>
      <c r="UEX340" s="497"/>
      <c r="UEZ340" s="309"/>
      <c r="UFA340" s="309"/>
      <c r="UFC340" s="497"/>
      <c r="UFD340" s="540"/>
      <c r="UFE340" s="497"/>
      <c r="UFF340" s="497"/>
      <c r="UFH340" s="309"/>
      <c r="UFI340" s="309"/>
      <c r="UFK340" s="497"/>
      <c r="UFL340" s="540"/>
      <c r="UFM340" s="497"/>
      <c r="UFN340" s="497"/>
      <c r="UFP340" s="309"/>
      <c r="UFQ340" s="309"/>
      <c r="UFS340" s="497"/>
      <c r="UFT340" s="540"/>
      <c r="UFU340" s="497"/>
      <c r="UFV340" s="497"/>
      <c r="UFX340" s="309"/>
      <c r="UFY340" s="309"/>
      <c r="UGA340" s="497"/>
      <c r="UGB340" s="540"/>
      <c r="UGC340" s="497"/>
      <c r="UGD340" s="497"/>
      <c r="UGF340" s="309"/>
      <c r="UGG340" s="309"/>
      <c r="UGI340" s="497"/>
      <c r="UGJ340" s="540"/>
      <c r="UGK340" s="497"/>
      <c r="UGL340" s="497"/>
      <c r="UGN340" s="309"/>
      <c r="UGO340" s="309"/>
      <c r="UGQ340" s="497"/>
      <c r="UGR340" s="540"/>
      <c r="UGS340" s="497"/>
      <c r="UGT340" s="497"/>
      <c r="UGV340" s="309"/>
      <c r="UGW340" s="309"/>
      <c r="UGY340" s="497"/>
      <c r="UGZ340" s="540"/>
      <c r="UHA340" s="497"/>
      <c r="UHB340" s="497"/>
      <c r="UHD340" s="309"/>
      <c r="UHE340" s="309"/>
      <c r="UHG340" s="497"/>
      <c r="UHH340" s="540"/>
      <c r="UHI340" s="497"/>
      <c r="UHJ340" s="497"/>
      <c r="UHL340" s="309"/>
      <c r="UHM340" s="309"/>
      <c r="UHO340" s="497"/>
      <c r="UHP340" s="540"/>
      <c r="UHQ340" s="497"/>
      <c r="UHR340" s="497"/>
      <c r="UHT340" s="309"/>
      <c r="UHU340" s="309"/>
      <c r="UHW340" s="497"/>
      <c r="UHX340" s="540"/>
      <c r="UHY340" s="497"/>
      <c r="UHZ340" s="497"/>
      <c r="UIB340" s="309"/>
      <c r="UIC340" s="309"/>
      <c r="UIE340" s="497"/>
      <c r="UIF340" s="540"/>
      <c r="UIG340" s="497"/>
      <c r="UIH340" s="497"/>
      <c r="UIJ340" s="309"/>
      <c r="UIK340" s="309"/>
      <c r="UIM340" s="497"/>
      <c r="UIN340" s="540"/>
      <c r="UIO340" s="497"/>
      <c r="UIP340" s="497"/>
      <c r="UIR340" s="309"/>
      <c r="UIS340" s="309"/>
      <c r="UIU340" s="497"/>
      <c r="UIV340" s="540"/>
      <c r="UIW340" s="497"/>
      <c r="UIX340" s="497"/>
      <c r="UIZ340" s="309"/>
      <c r="UJA340" s="309"/>
      <c r="UJC340" s="497"/>
      <c r="UJD340" s="540"/>
      <c r="UJE340" s="497"/>
      <c r="UJF340" s="497"/>
      <c r="UJH340" s="309"/>
      <c r="UJI340" s="309"/>
      <c r="UJK340" s="497"/>
      <c r="UJL340" s="540"/>
      <c r="UJM340" s="497"/>
      <c r="UJN340" s="497"/>
      <c r="UJP340" s="309"/>
      <c r="UJQ340" s="309"/>
      <c r="UJS340" s="497"/>
      <c r="UJT340" s="540"/>
      <c r="UJU340" s="497"/>
      <c r="UJV340" s="497"/>
      <c r="UJX340" s="309"/>
      <c r="UJY340" s="309"/>
      <c r="UKA340" s="497"/>
      <c r="UKB340" s="540"/>
      <c r="UKC340" s="497"/>
      <c r="UKD340" s="497"/>
      <c r="UKF340" s="309"/>
      <c r="UKG340" s="309"/>
      <c r="UKI340" s="497"/>
      <c r="UKJ340" s="540"/>
      <c r="UKK340" s="497"/>
      <c r="UKL340" s="497"/>
      <c r="UKN340" s="309"/>
      <c r="UKO340" s="309"/>
      <c r="UKQ340" s="497"/>
      <c r="UKR340" s="540"/>
      <c r="UKS340" s="497"/>
      <c r="UKT340" s="497"/>
      <c r="UKV340" s="309"/>
      <c r="UKW340" s="309"/>
      <c r="UKY340" s="497"/>
      <c r="UKZ340" s="540"/>
      <c r="ULA340" s="497"/>
      <c r="ULB340" s="497"/>
      <c r="ULD340" s="309"/>
      <c r="ULE340" s="309"/>
      <c r="ULG340" s="497"/>
      <c r="ULH340" s="540"/>
      <c r="ULI340" s="497"/>
      <c r="ULJ340" s="497"/>
      <c r="ULL340" s="309"/>
      <c r="ULM340" s="309"/>
      <c r="ULO340" s="497"/>
      <c r="ULP340" s="540"/>
      <c r="ULQ340" s="497"/>
      <c r="ULR340" s="497"/>
      <c r="ULT340" s="309"/>
      <c r="ULU340" s="309"/>
      <c r="ULW340" s="497"/>
      <c r="ULX340" s="540"/>
      <c r="ULY340" s="497"/>
      <c r="ULZ340" s="497"/>
      <c r="UMB340" s="309"/>
      <c r="UMC340" s="309"/>
      <c r="UME340" s="497"/>
      <c r="UMF340" s="540"/>
      <c r="UMG340" s="497"/>
      <c r="UMH340" s="497"/>
      <c r="UMJ340" s="309"/>
      <c r="UMK340" s="309"/>
      <c r="UMM340" s="497"/>
      <c r="UMN340" s="540"/>
      <c r="UMO340" s="497"/>
      <c r="UMP340" s="497"/>
      <c r="UMR340" s="309"/>
      <c r="UMS340" s="309"/>
      <c r="UMU340" s="497"/>
      <c r="UMV340" s="540"/>
      <c r="UMW340" s="497"/>
      <c r="UMX340" s="497"/>
      <c r="UMZ340" s="309"/>
      <c r="UNA340" s="309"/>
      <c r="UNC340" s="497"/>
      <c r="UND340" s="540"/>
      <c r="UNE340" s="497"/>
      <c r="UNF340" s="497"/>
      <c r="UNH340" s="309"/>
      <c r="UNI340" s="309"/>
      <c r="UNK340" s="497"/>
      <c r="UNL340" s="540"/>
      <c r="UNM340" s="497"/>
      <c r="UNN340" s="497"/>
      <c r="UNP340" s="309"/>
      <c r="UNQ340" s="309"/>
      <c r="UNS340" s="497"/>
      <c r="UNT340" s="540"/>
      <c r="UNU340" s="497"/>
      <c r="UNV340" s="497"/>
      <c r="UNX340" s="309"/>
      <c r="UNY340" s="309"/>
      <c r="UOA340" s="497"/>
      <c r="UOB340" s="540"/>
      <c r="UOC340" s="497"/>
      <c r="UOD340" s="497"/>
      <c r="UOF340" s="309"/>
      <c r="UOG340" s="309"/>
      <c r="UOI340" s="497"/>
      <c r="UOJ340" s="540"/>
      <c r="UOK340" s="497"/>
      <c r="UOL340" s="497"/>
      <c r="UON340" s="309"/>
      <c r="UOO340" s="309"/>
      <c r="UOQ340" s="497"/>
      <c r="UOR340" s="540"/>
      <c r="UOS340" s="497"/>
      <c r="UOT340" s="497"/>
      <c r="UOV340" s="309"/>
      <c r="UOW340" s="309"/>
      <c r="UOY340" s="497"/>
      <c r="UOZ340" s="540"/>
      <c r="UPA340" s="497"/>
      <c r="UPB340" s="497"/>
      <c r="UPD340" s="309"/>
      <c r="UPE340" s="309"/>
      <c r="UPG340" s="497"/>
      <c r="UPH340" s="540"/>
      <c r="UPI340" s="497"/>
      <c r="UPJ340" s="497"/>
      <c r="UPL340" s="309"/>
      <c r="UPM340" s="309"/>
      <c r="UPO340" s="497"/>
      <c r="UPP340" s="540"/>
      <c r="UPQ340" s="497"/>
      <c r="UPR340" s="497"/>
      <c r="UPT340" s="309"/>
      <c r="UPU340" s="309"/>
      <c r="UPW340" s="497"/>
      <c r="UPX340" s="540"/>
      <c r="UPY340" s="497"/>
      <c r="UPZ340" s="497"/>
      <c r="UQB340" s="309"/>
      <c r="UQC340" s="309"/>
      <c r="UQE340" s="497"/>
      <c r="UQF340" s="540"/>
      <c r="UQG340" s="497"/>
      <c r="UQH340" s="497"/>
      <c r="UQJ340" s="309"/>
      <c r="UQK340" s="309"/>
      <c r="UQM340" s="497"/>
      <c r="UQN340" s="540"/>
      <c r="UQO340" s="497"/>
      <c r="UQP340" s="497"/>
      <c r="UQR340" s="309"/>
      <c r="UQS340" s="309"/>
      <c r="UQU340" s="497"/>
      <c r="UQV340" s="540"/>
      <c r="UQW340" s="497"/>
      <c r="UQX340" s="497"/>
      <c r="UQZ340" s="309"/>
      <c r="URA340" s="309"/>
      <c r="URC340" s="497"/>
      <c r="URD340" s="540"/>
      <c r="URE340" s="497"/>
      <c r="URF340" s="497"/>
      <c r="URH340" s="309"/>
      <c r="URI340" s="309"/>
      <c r="URK340" s="497"/>
      <c r="URL340" s="540"/>
      <c r="URM340" s="497"/>
      <c r="URN340" s="497"/>
      <c r="URP340" s="309"/>
      <c r="URQ340" s="309"/>
      <c r="URS340" s="497"/>
      <c r="URT340" s="540"/>
      <c r="URU340" s="497"/>
      <c r="URV340" s="497"/>
      <c r="URX340" s="309"/>
      <c r="URY340" s="309"/>
      <c r="USA340" s="497"/>
      <c r="USB340" s="540"/>
      <c r="USC340" s="497"/>
      <c r="USD340" s="497"/>
      <c r="USF340" s="309"/>
      <c r="USG340" s="309"/>
      <c r="USI340" s="497"/>
      <c r="USJ340" s="540"/>
      <c r="USK340" s="497"/>
      <c r="USL340" s="497"/>
      <c r="USN340" s="309"/>
      <c r="USO340" s="309"/>
      <c r="USQ340" s="497"/>
      <c r="USR340" s="540"/>
      <c r="USS340" s="497"/>
      <c r="UST340" s="497"/>
      <c r="USV340" s="309"/>
      <c r="USW340" s="309"/>
      <c r="USY340" s="497"/>
      <c r="USZ340" s="540"/>
      <c r="UTA340" s="497"/>
      <c r="UTB340" s="497"/>
      <c r="UTD340" s="309"/>
      <c r="UTE340" s="309"/>
      <c r="UTG340" s="497"/>
      <c r="UTH340" s="540"/>
      <c r="UTI340" s="497"/>
      <c r="UTJ340" s="497"/>
      <c r="UTL340" s="309"/>
      <c r="UTM340" s="309"/>
      <c r="UTO340" s="497"/>
      <c r="UTP340" s="540"/>
      <c r="UTQ340" s="497"/>
      <c r="UTR340" s="497"/>
      <c r="UTT340" s="309"/>
      <c r="UTU340" s="309"/>
      <c r="UTW340" s="497"/>
      <c r="UTX340" s="540"/>
      <c r="UTY340" s="497"/>
      <c r="UTZ340" s="497"/>
      <c r="UUB340" s="309"/>
      <c r="UUC340" s="309"/>
      <c r="UUE340" s="497"/>
      <c r="UUF340" s="540"/>
      <c r="UUG340" s="497"/>
      <c r="UUH340" s="497"/>
      <c r="UUJ340" s="309"/>
      <c r="UUK340" s="309"/>
      <c r="UUM340" s="497"/>
      <c r="UUN340" s="540"/>
      <c r="UUO340" s="497"/>
      <c r="UUP340" s="497"/>
      <c r="UUR340" s="309"/>
      <c r="UUS340" s="309"/>
      <c r="UUU340" s="497"/>
      <c r="UUV340" s="540"/>
      <c r="UUW340" s="497"/>
      <c r="UUX340" s="497"/>
      <c r="UUZ340" s="309"/>
      <c r="UVA340" s="309"/>
      <c r="UVC340" s="497"/>
      <c r="UVD340" s="540"/>
      <c r="UVE340" s="497"/>
      <c r="UVF340" s="497"/>
      <c r="UVH340" s="309"/>
      <c r="UVI340" s="309"/>
      <c r="UVK340" s="497"/>
      <c r="UVL340" s="540"/>
      <c r="UVM340" s="497"/>
      <c r="UVN340" s="497"/>
      <c r="UVP340" s="309"/>
      <c r="UVQ340" s="309"/>
      <c r="UVS340" s="497"/>
      <c r="UVT340" s="540"/>
      <c r="UVU340" s="497"/>
      <c r="UVV340" s="497"/>
      <c r="UVX340" s="309"/>
      <c r="UVY340" s="309"/>
      <c r="UWA340" s="497"/>
      <c r="UWB340" s="540"/>
      <c r="UWC340" s="497"/>
      <c r="UWD340" s="497"/>
      <c r="UWF340" s="309"/>
      <c r="UWG340" s="309"/>
      <c r="UWI340" s="497"/>
      <c r="UWJ340" s="540"/>
      <c r="UWK340" s="497"/>
      <c r="UWL340" s="497"/>
      <c r="UWN340" s="309"/>
      <c r="UWO340" s="309"/>
      <c r="UWQ340" s="497"/>
      <c r="UWR340" s="540"/>
      <c r="UWS340" s="497"/>
      <c r="UWT340" s="497"/>
      <c r="UWV340" s="309"/>
      <c r="UWW340" s="309"/>
      <c r="UWY340" s="497"/>
      <c r="UWZ340" s="540"/>
      <c r="UXA340" s="497"/>
      <c r="UXB340" s="497"/>
      <c r="UXD340" s="309"/>
      <c r="UXE340" s="309"/>
      <c r="UXG340" s="497"/>
      <c r="UXH340" s="540"/>
      <c r="UXI340" s="497"/>
      <c r="UXJ340" s="497"/>
      <c r="UXL340" s="309"/>
      <c r="UXM340" s="309"/>
      <c r="UXO340" s="497"/>
      <c r="UXP340" s="540"/>
      <c r="UXQ340" s="497"/>
      <c r="UXR340" s="497"/>
      <c r="UXT340" s="309"/>
      <c r="UXU340" s="309"/>
      <c r="UXW340" s="497"/>
      <c r="UXX340" s="540"/>
      <c r="UXY340" s="497"/>
      <c r="UXZ340" s="497"/>
      <c r="UYB340" s="309"/>
      <c r="UYC340" s="309"/>
      <c r="UYE340" s="497"/>
      <c r="UYF340" s="540"/>
      <c r="UYG340" s="497"/>
      <c r="UYH340" s="497"/>
      <c r="UYJ340" s="309"/>
      <c r="UYK340" s="309"/>
      <c r="UYM340" s="497"/>
      <c r="UYN340" s="540"/>
      <c r="UYO340" s="497"/>
      <c r="UYP340" s="497"/>
      <c r="UYR340" s="309"/>
      <c r="UYS340" s="309"/>
      <c r="UYU340" s="497"/>
      <c r="UYV340" s="540"/>
      <c r="UYW340" s="497"/>
      <c r="UYX340" s="497"/>
      <c r="UYZ340" s="309"/>
      <c r="UZA340" s="309"/>
      <c r="UZC340" s="497"/>
      <c r="UZD340" s="540"/>
      <c r="UZE340" s="497"/>
      <c r="UZF340" s="497"/>
      <c r="UZH340" s="309"/>
      <c r="UZI340" s="309"/>
      <c r="UZK340" s="497"/>
      <c r="UZL340" s="540"/>
      <c r="UZM340" s="497"/>
      <c r="UZN340" s="497"/>
      <c r="UZP340" s="309"/>
      <c r="UZQ340" s="309"/>
      <c r="UZS340" s="497"/>
      <c r="UZT340" s="540"/>
      <c r="UZU340" s="497"/>
      <c r="UZV340" s="497"/>
      <c r="UZX340" s="309"/>
      <c r="UZY340" s="309"/>
      <c r="VAA340" s="497"/>
      <c r="VAB340" s="540"/>
      <c r="VAC340" s="497"/>
      <c r="VAD340" s="497"/>
      <c r="VAF340" s="309"/>
      <c r="VAG340" s="309"/>
      <c r="VAI340" s="497"/>
      <c r="VAJ340" s="540"/>
      <c r="VAK340" s="497"/>
      <c r="VAL340" s="497"/>
      <c r="VAN340" s="309"/>
      <c r="VAO340" s="309"/>
      <c r="VAQ340" s="497"/>
      <c r="VAR340" s="540"/>
      <c r="VAS340" s="497"/>
      <c r="VAT340" s="497"/>
      <c r="VAV340" s="309"/>
      <c r="VAW340" s="309"/>
      <c r="VAY340" s="497"/>
      <c r="VAZ340" s="540"/>
      <c r="VBA340" s="497"/>
      <c r="VBB340" s="497"/>
      <c r="VBD340" s="309"/>
      <c r="VBE340" s="309"/>
      <c r="VBG340" s="497"/>
      <c r="VBH340" s="540"/>
      <c r="VBI340" s="497"/>
      <c r="VBJ340" s="497"/>
      <c r="VBL340" s="309"/>
      <c r="VBM340" s="309"/>
      <c r="VBO340" s="497"/>
      <c r="VBP340" s="540"/>
      <c r="VBQ340" s="497"/>
      <c r="VBR340" s="497"/>
      <c r="VBT340" s="309"/>
      <c r="VBU340" s="309"/>
      <c r="VBW340" s="497"/>
      <c r="VBX340" s="540"/>
      <c r="VBY340" s="497"/>
      <c r="VBZ340" s="497"/>
      <c r="VCB340" s="309"/>
      <c r="VCC340" s="309"/>
      <c r="VCE340" s="497"/>
      <c r="VCF340" s="540"/>
      <c r="VCG340" s="497"/>
      <c r="VCH340" s="497"/>
      <c r="VCJ340" s="309"/>
      <c r="VCK340" s="309"/>
      <c r="VCM340" s="497"/>
      <c r="VCN340" s="540"/>
      <c r="VCO340" s="497"/>
      <c r="VCP340" s="497"/>
      <c r="VCR340" s="309"/>
      <c r="VCS340" s="309"/>
      <c r="VCU340" s="497"/>
      <c r="VCV340" s="540"/>
      <c r="VCW340" s="497"/>
      <c r="VCX340" s="497"/>
      <c r="VCZ340" s="309"/>
      <c r="VDA340" s="309"/>
      <c r="VDC340" s="497"/>
      <c r="VDD340" s="540"/>
      <c r="VDE340" s="497"/>
      <c r="VDF340" s="497"/>
      <c r="VDH340" s="309"/>
      <c r="VDI340" s="309"/>
      <c r="VDK340" s="497"/>
      <c r="VDL340" s="540"/>
      <c r="VDM340" s="497"/>
      <c r="VDN340" s="497"/>
      <c r="VDP340" s="309"/>
      <c r="VDQ340" s="309"/>
      <c r="VDS340" s="497"/>
      <c r="VDT340" s="540"/>
      <c r="VDU340" s="497"/>
      <c r="VDV340" s="497"/>
      <c r="VDX340" s="309"/>
      <c r="VDY340" s="309"/>
      <c r="VEA340" s="497"/>
      <c r="VEB340" s="540"/>
      <c r="VEC340" s="497"/>
      <c r="VED340" s="497"/>
      <c r="VEF340" s="309"/>
      <c r="VEG340" s="309"/>
      <c r="VEI340" s="497"/>
      <c r="VEJ340" s="540"/>
      <c r="VEK340" s="497"/>
      <c r="VEL340" s="497"/>
      <c r="VEN340" s="309"/>
      <c r="VEO340" s="309"/>
      <c r="VEQ340" s="497"/>
      <c r="VER340" s="540"/>
      <c r="VES340" s="497"/>
      <c r="VET340" s="497"/>
      <c r="VEV340" s="309"/>
      <c r="VEW340" s="309"/>
      <c r="VEY340" s="497"/>
      <c r="VEZ340" s="540"/>
      <c r="VFA340" s="497"/>
      <c r="VFB340" s="497"/>
      <c r="VFD340" s="309"/>
      <c r="VFE340" s="309"/>
      <c r="VFG340" s="497"/>
      <c r="VFH340" s="540"/>
      <c r="VFI340" s="497"/>
      <c r="VFJ340" s="497"/>
      <c r="VFL340" s="309"/>
      <c r="VFM340" s="309"/>
      <c r="VFO340" s="497"/>
      <c r="VFP340" s="540"/>
      <c r="VFQ340" s="497"/>
      <c r="VFR340" s="497"/>
      <c r="VFT340" s="309"/>
      <c r="VFU340" s="309"/>
      <c r="VFW340" s="497"/>
      <c r="VFX340" s="540"/>
      <c r="VFY340" s="497"/>
      <c r="VFZ340" s="497"/>
      <c r="VGB340" s="309"/>
      <c r="VGC340" s="309"/>
      <c r="VGE340" s="497"/>
      <c r="VGF340" s="540"/>
      <c r="VGG340" s="497"/>
      <c r="VGH340" s="497"/>
      <c r="VGJ340" s="309"/>
      <c r="VGK340" s="309"/>
      <c r="VGM340" s="497"/>
      <c r="VGN340" s="540"/>
      <c r="VGO340" s="497"/>
      <c r="VGP340" s="497"/>
      <c r="VGR340" s="309"/>
      <c r="VGS340" s="309"/>
      <c r="VGU340" s="497"/>
      <c r="VGV340" s="540"/>
      <c r="VGW340" s="497"/>
      <c r="VGX340" s="497"/>
      <c r="VGZ340" s="309"/>
      <c r="VHA340" s="309"/>
      <c r="VHC340" s="497"/>
      <c r="VHD340" s="540"/>
      <c r="VHE340" s="497"/>
      <c r="VHF340" s="497"/>
      <c r="VHH340" s="309"/>
      <c r="VHI340" s="309"/>
      <c r="VHK340" s="497"/>
      <c r="VHL340" s="540"/>
      <c r="VHM340" s="497"/>
      <c r="VHN340" s="497"/>
      <c r="VHP340" s="309"/>
      <c r="VHQ340" s="309"/>
      <c r="VHS340" s="497"/>
      <c r="VHT340" s="540"/>
      <c r="VHU340" s="497"/>
      <c r="VHV340" s="497"/>
      <c r="VHX340" s="309"/>
      <c r="VHY340" s="309"/>
      <c r="VIA340" s="497"/>
      <c r="VIB340" s="540"/>
      <c r="VIC340" s="497"/>
      <c r="VID340" s="497"/>
      <c r="VIF340" s="309"/>
      <c r="VIG340" s="309"/>
      <c r="VII340" s="497"/>
      <c r="VIJ340" s="540"/>
      <c r="VIK340" s="497"/>
      <c r="VIL340" s="497"/>
      <c r="VIN340" s="309"/>
      <c r="VIO340" s="309"/>
      <c r="VIQ340" s="497"/>
      <c r="VIR340" s="540"/>
      <c r="VIS340" s="497"/>
      <c r="VIT340" s="497"/>
      <c r="VIV340" s="309"/>
      <c r="VIW340" s="309"/>
      <c r="VIY340" s="497"/>
      <c r="VIZ340" s="540"/>
      <c r="VJA340" s="497"/>
      <c r="VJB340" s="497"/>
      <c r="VJD340" s="309"/>
      <c r="VJE340" s="309"/>
      <c r="VJG340" s="497"/>
      <c r="VJH340" s="540"/>
      <c r="VJI340" s="497"/>
      <c r="VJJ340" s="497"/>
      <c r="VJL340" s="309"/>
      <c r="VJM340" s="309"/>
      <c r="VJO340" s="497"/>
      <c r="VJP340" s="540"/>
      <c r="VJQ340" s="497"/>
      <c r="VJR340" s="497"/>
      <c r="VJT340" s="309"/>
      <c r="VJU340" s="309"/>
      <c r="VJW340" s="497"/>
      <c r="VJX340" s="540"/>
      <c r="VJY340" s="497"/>
      <c r="VJZ340" s="497"/>
      <c r="VKB340" s="309"/>
      <c r="VKC340" s="309"/>
      <c r="VKE340" s="497"/>
      <c r="VKF340" s="540"/>
      <c r="VKG340" s="497"/>
      <c r="VKH340" s="497"/>
      <c r="VKJ340" s="309"/>
      <c r="VKK340" s="309"/>
      <c r="VKM340" s="497"/>
      <c r="VKN340" s="540"/>
      <c r="VKO340" s="497"/>
      <c r="VKP340" s="497"/>
      <c r="VKR340" s="309"/>
      <c r="VKS340" s="309"/>
      <c r="VKU340" s="497"/>
      <c r="VKV340" s="540"/>
      <c r="VKW340" s="497"/>
      <c r="VKX340" s="497"/>
      <c r="VKZ340" s="309"/>
      <c r="VLA340" s="309"/>
      <c r="VLC340" s="497"/>
      <c r="VLD340" s="540"/>
      <c r="VLE340" s="497"/>
      <c r="VLF340" s="497"/>
      <c r="VLH340" s="309"/>
      <c r="VLI340" s="309"/>
      <c r="VLK340" s="497"/>
      <c r="VLL340" s="540"/>
      <c r="VLM340" s="497"/>
      <c r="VLN340" s="497"/>
      <c r="VLP340" s="309"/>
      <c r="VLQ340" s="309"/>
      <c r="VLS340" s="497"/>
      <c r="VLT340" s="540"/>
      <c r="VLU340" s="497"/>
      <c r="VLV340" s="497"/>
      <c r="VLX340" s="309"/>
      <c r="VLY340" s="309"/>
      <c r="VMA340" s="497"/>
      <c r="VMB340" s="540"/>
      <c r="VMC340" s="497"/>
      <c r="VMD340" s="497"/>
      <c r="VMF340" s="309"/>
      <c r="VMG340" s="309"/>
      <c r="VMI340" s="497"/>
      <c r="VMJ340" s="540"/>
      <c r="VMK340" s="497"/>
      <c r="VML340" s="497"/>
      <c r="VMN340" s="309"/>
      <c r="VMO340" s="309"/>
      <c r="VMQ340" s="497"/>
      <c r="VMR340" s="540"/>
      <c r="VMS340" s="497"/>
      <c r="VMT340" s="497"/>
      <c r="VMV340" s="309"/>
      <c r="VMW340" s="309"/>
      <c r="VMY340" s="497"/>
      <c r="VMZ340" s="540"/>
      <c r="VNA340" s="497"/>
      <c r="VNB340" s="497"/>
      <c r="VND340" s="309"/>
      <c r="VNE340" s="309"/>
      <c r="VNG340" s="497"/>
      <c r="VNH340" s="540"/>
      <c r="VNI340" s="497"/>
      <c r="VNJ340" s="497"/>
      <c r="VNL340" s="309"/>
      <c r="VNM340" s="309"/>
      <c r="VNO340" s="497"/>
      <c r="VNP340" s="540"/>
      <c r="VNQ340" s="497"/>
      <c r="VNR340" s="497"/>
      <c r="VNT340" s="309"/>
      <c r="VNU340" s="309"/>
      <c r="VNW340" s="497"/>
      <c r="VNX340" s="540"/>
      <c r="VNY340" s="497"/>
      <c r="VNZ340" s="497"/>
      <c r="VOB340" s="309"/>
      <c r="VOC340" s="309"/>
      <c r="VOE340" s="497"/>
      <c r="VOF340" s="540"/>
      <c r="VOG340" s="497"/>
      <c r="VOH340" s="497"/>
      <c r="VOJ340" s="309"/>
      <c r="VOK340" s="309"/>
      <c r="VOM340" s="497"/>
      <c r="VON340" s="540"/>
      <c r="VOO340" s="497"/>
      <c r="VOP340" s="497"/>
      <c r="VOR340" s="309"/>
      <c r="VOS340" s="309"/>
      <c r="VOU340" s="497"/>
      <c r="VOV340" s="540"/>
      <c r="VOW340" s="497"/>
      <c r="VOX340" s="497"/>
      <c r="VOZ340" s="309"/>
      <c r="VPA340" s="309"/>
      <c r="VPC340" s="497"/>
      <c r="VPD340" s="540"/>
      <c r="VPE340" s="497"/>
      <c r="VPF340" s="497"/>
      <c r="VPH340" s="309"/>
      <c r="VPI340" s="309"/>
      <c r="VPK340" s="497"/>
      <c r="VPL340" s="540"/>
      <c r="VPM340" s="497"/>
      <c r="VPN340" s="497"/>
      <c r="VPP340" s="309"/>
      <c r="VPQ340" s="309"/>
      <c r="VPS340" s="497"/>
      <c r="VPT340" s="540"/>
      <c r="VPU340" s="497"/>
      <c r="VPV340" s="497"/>
      <c r="VPX340" s="309"/>
      <c r="VPY340" s="309"/>
      <c r="VQA340" s="497"/>
      <c r="VQB340" s="540"/>
      <c r="VQC340" s="497"/>
      <c r="VQD340" s="497"/>
      <c r="VQF340" s="309"/>
      <c r="VQG340" s="309"/>
      <c r="VQI340" s="497"/>
      <c r="VQJ340" s="540"/>
      <c r="VQK340" s="497"/>
      <c r="VQL340" s="497"/>
      <c r="VQN340" s="309"/>
      <c r="VQO340" s="309"/>
      <c r="VQQ340" s="497"/>
      <c r="VQR340" s="540"/>
      <c r="VQS340" s="497"/>
      <c r="VQT340" s="497"/>
      <c r="VQV340" s="309"/>
      <c r="VQW340" s="309"/>
      <c r="VQY340" s="497"/>
      <c r="VQZ340" s="540"/>
      <c r="VRA340" s="497"/>
      <c r="VRB340" s="497"/>
      <c r="VRD340" s="309"/>
      <c r="VRE340" s="309"/>
      <c r="VRG340" s="497"/>
      <c r="VRH340" s="540"/>
      <c r="VRI340" s="497"/>
      <c r="VRJ340" s="497"/>
      <c r="VRL340" s="309"/>
      <c r="VRM340" s="309"/>
      <c r="VRO340" s="497"/>
      <c r="VRP340" s="540"/>
      <c r="VRQ340" s="497"/>
      <c r="VRR340" s="497"/>
      <c r="VRT340" s="309"/>
      <c r="VRU340" s="309"/>
      <c r="VRW340" s="497"/>
      <c r="VRX340" s="540"/>
      <c r="VRY340" s="497"/>
      <c r="VRZ340" s="497"/>
      <c r="VSB340" s="309"/>
      <c r="VSC340" s="309"/>
      <c r="VSE340" s="497"/>
      <c r="VSF340" s="540"/>
      <c r="VSG340" s="497"/>
      <c r="VSH340" s="497"/>
      <c r="VSJ340" s="309"/>
      <c r="VSK340" s="309"/>
      <c r="VSM340" s="497"/>
      <c r="VSN340" s="540"/>
      <c r="VSO340" s="497"/>
      <c r="VSP340" s="497"/>
      <c r="VSR340" s="309"/>
      <c r="VSS340" s="309"/>
      <c r="VSU340" s="497"/>
      <c r="VSV340" s="540"/>
      <c r="VSW340" s="497"/>
      <c r="VSX340" s="497"/>
      <c r="VSZ340" s="309"/>
      <c r="VTA340" s="309"/>
      <c r="VTC340" s="497"/>
      <c r="VTD340" s="540"/>
      <c r="VTE340" s="497"/>
      <c r="VTF340" s="497"/>
      <c r="VTH340" s="309"/>
      <c r="VTI340" s="309"/>
      <c r="VTK340" s="497"/>
      <c r="VTL340" s="540"/>
      <c r="VTM340" s="497"/>
      <c r="VTN340" s="497"/>
      <c r="VTP340" s="309"/>
      <c r="VTQ340" s="309"/>
      <c r="VTS340" s="497"/>
      <c r="VTT340" s="540"/>
      <c r="VTU340" s="497"/>
      <c r="VTV340" s="497"/>
      <c r="VTX340" s="309"/>
      <c r="VTY340" s="309"/>
      <c r="VUA340" s="497"/>
      <c r="VUB340" s="540"/>
      <c r="VUC340" s="497"/>
      <c r="VUD340" s="497"/>
      <c r="VUF340" s="309"/>
      <c r="VUG340" s="309"/>
      <c r="VUI340" s="497"/>
      <c r="VUJ340" s="540"/>
      <c r="VUK340" s="497"/>
      <c r="VUL340" s="497"/>
      <c r="VUN340" s="309"/>
      <c r="VUO340" s="309"/>
      <c r="VUQ340" s="497"/>
      <c r="VUR340" s="540"/>
      <c r="VUS340" s="497"/>
      <c r="VUT340" s="497"/>
      <c r="VUV340" s="309"/>
      <c r="VUW340" s="309"/>
      <c r="VUY340" s="497"/>
      <c r="VUZ340" s="540"/>
      <c r="VVA340" s="497"/>
      <c r="VVB340" s="497"/>
      <c r="VVD340" s="309"/>
      <c r="VVE340" s="309"/>
      <c r="VVG340" s="497"/>
      <c r="VVH340" s="540"/>
      <c r="VVI340" s="497"/>
      <c r="VVJ340" s="497"/>
      <c r="VVL340" s="309"/>
      <c r="VVM340" s="309"/>
      <c r="VVO340" s="497"/>
      <c r="VVP340" s="540"/>
      <c r="VVQ340" s="497"/>
      <c r="VVR340" s="497"/>
      <c r="VVT340" s="309"/>
      <c r="VVU340" s="309"/>
      <c r="VVW340" s="497"/>
      <c r="VVX340" s="540"/>
      <c r="VVY340" s="497"/>
      <c r="VVZ340" s="497"/>
      <c r="VWB340" s="309"/>
      <c r="VWC340" s="309"/>
      <c r="VWE340" s="497"/>
      <c r="VWF340" s="540"/>
      <c r="VWG340" s="497"/>
      <c r="VWH340" s="497"/>
      <c r="VWJ340" s="309"/>
      <c r="VWK340" s="309"/>
      <c r="VWM340" s="497"/>
      <c r="VWN340" s="540"/>
      <c r="VWO340" s="497"/>
      <c r="VWP340" s="497"/>
      <c r="VWR340" s="309"/>
      <c r="VWS340" s="309"/>
      <c r="VWU340" s="497"/>
      <c r="VWV340" s="540"/>
      <c r="VWW340" s="497"/>
      <c r="VWX340" s="497"/>
      <c r="VWZ340" s="309"/>
      <c r="VXA340" s="309"/>
      <c r="VXC340" s="497"/>
      <c r="VXD340" s="540"/>
      <c r="VXE340" s="497"/>
      <c r="VXF340" s="497"/>
      <c r="VXH340" s="309"/>
      <c r="VXI340" s="309"/>
      <c r="VXK340" s="497"/>
      <c r="VXL340" s="540"/>
      <c r="VXM340" s="497"/>
      <c r="VXN340" s="497"/>
      <c r="VXP340" s="309"/>
      <c r="VXQ340" s="309"/>
      <c r="VXS340" s="497"/>
      <c r="VXT340" s="540"/>
      <c r="VXU340" s="497"/>
      <c r="VXV340" s="497"/>
      <c r="VXX340" s="309"/>
      <c r="VXY340" s="309"/>
      <c r="VYA340" s="497"/>
      <c r="VYB340" s="540"/>
      <c r="VYC340" s="497"/>
      <c r="VYD340" s="497"/>
      <c r="VYF340" s="309"/>
      <c r="VYG340" s="309"/>
      <c r="VYI340" s="497"/>
      <c r="VYJ340" s="540"/>
      <c r="VYK340" s="497"/>
      <c r="VYL340" s="497"/>
      <c r="VYN340" s="309"/>
      <c r="VYO340" s="309"/>
      <c r="VYQ340" s="497"/>
      <c r="VYR340" s="540"/>
      <c r="VYS340" s="497"/>
      <c r="VYT340" s="497"/>
      <c r="VYV340" s="309"/>
      <c r="VYW340" s="309"/>
      <c r="VYY340" s="497"/>
      <c r="VYZ340" s="540"/>
      <c r="VZA340" s="497"/>
      <c r="VZB340" s="497"/>
      <c r="VZD340" s="309"/>
      <c r="VZE340" s="309"/>
      <c r="VZG340" s="497"/>
      <c r="VZH340" s="540"/>
      <c r="VZI340" s="497"/>
      <c r="VZJ340" s="497"/>
      <c r="VZL340" s="309"/>
      <c r="VZM340" s="309"/>
      <c r="VZO340" s="497"/>
      <c r="VZP340" s="540"/>
      <c r="VZQ340" s="497"/>
      <c r="VZR340" s="497"/>
      <c r="VZT340" s="309"/>
      <c r="VZU340" s="309"/>
      <c r="VZW340" s="497"/>
      <c r="VZX340" s="540"/>
      <c r="VZY340" s="497"/>
      <c r="VZZ340" s="497"/>
      <c r="WAB340" s="309"/>
      <c r="WAC340" s="309"/>
      <c r="WAE340" s="497"/>
      <c r="WAF340" s="540"/>
      <c r="WAG340" s="497"/>
      <c r="WAH340" s="497"/>
      <c r="WAJ340" s="309"/>
      <c r="WAK340" s="309"/>
      <c r="WAM340" s="497"/>
      <c r="WAN340" s="540"/>
      <c r="WAO340" s="497"/>
      <c r="WAP340" s="497"/>
      <c r="WAR340" s="309"/>
      <c r="WAS340" s="309"/>
      <c r="WAU340" s="497"/>
      <c r="WAV340" s="540"/>
      <c r="WAW340" s="497"/>
      <c r="WAX340" s="497"/>
      <c r="WAZ340" s="309"/>
      <c r="WBA340" s="309"/>
      <c r="WBC340" s="497"/>
      <c r="WBD340" s="540"/>
      <c r="WBE340" s="497"/>
      <c r="WBF340" s="497"/>
      <c r="WBH340" s="309"/>
      <c r="WBI340" s="309"/>
      <c r="WBK340" s="497"/>
      <c r="WBL340" s="540"/>
      <c r="WBM340" s="497"/>
      <c r="WBN340" s="497"/>
      <c r="WBP340" s="309"/>
      <c r="WBQ340" s="309"/>
      <c r="WBS340" s="497"/>
      <c r="WBT340" s="540"/>
      <c r="WBU340" s="497"/>
      <c r="WBV340" s="497"/>
      <c r="WBX340" s="309"/>
      <c r="WBY340" s="309"/>
      <c r="WCA340" s="497"/>
      <c r="WCB340" s="540"/>
      <c r="WCC340" s="497"/>
      <c r="WCD340" s="497"/>
      <c r="WCF340" s="309"/>
      <c r="WCG340" s="309"/>
      <c r="WCI340" s="497"/>
      <c r="WCJ340" s="540"/>
      <c r="WCK340" s="497"/>
      <c r="WCL340" s="497"/>
      <c r="WCN340" s="309"/>
      <c r="WCO340" s="309"/>
      <c r="WCQ340" s="497"/>
      <c r="WCR340" s="540"/>
      <c r="WCS340" s="497"/>
      <c r="WCT340" s="497"/>
      <c r="WCV340" s="309"/>
      <c r="WCW340" s="309"/>
      <c r="WCY340" s="497"/>
      <c r="WCZ340" s="540"/>
      <c r="WDA340" s="497"/>
      <c r="WDB340" s="497"/>
      <c r="WDD340" s="309"/>
      <c r="WDE340" s="309"/>
      <c r="WDG340" s="497"/>
      <c r="WDH340" s="540"/>
      <c r="WDI340" s="497"/>
      <c r="WDJ340" s="497"/>
      <c r="WDL340" s="309"/>
      <c r="WDM340" s="309"/>
      <c r="WDO340" s="497"/>
      <c r="WDP340" s="540"/>
      <c r="WDQ340" s="497"/>
      <c r="WDR340" s="497"/>
      <c r="WDT340" s="309"/>
      <c r="WDU340" s="309"/>
      <c r="WDW340" s="497"/>
      <c r="WDX340" s="540"/>
      <c r="WDY340" s="497"/>
      <c r="WDZ340" s="497"/>
      <c r="WEB340" s="309"/>
      <c r="WEC340" s="309"/>
      <c r="WEE340" s="497"/>
      <c r="WEF340" s="540"/>
      <c r="WEG340" s="497"/>
      <c r="WEH340" s="497"/>
      <c r="WEJ340" s="309"/>
      <c r="WEK340" s="309"/>
      <c r="WEM340" s="497"/>
      <c r="WEN340" s="540"/>
      <c r="WEO340" s="497"/>
      <c r="WEP340" s="497"/>
      <c r="WER340" s="309"/>
      <c r="WES340" s="309"/>
      <c r="WEU340" s="497"/>
      <c r="WEV340" s="540"/>
      <c r="WEW340" s="497"/>
      <c r="WEX340" s="497"/>
      <c r="WEZ340" s="309"/>
      <c r="WFA340" s="309"/>
      <c r="WFC340" s="497"/>
      <c r="WFD340" s="540"/>
      <c r="WFE340" s="497"/>
      <c r="WFF340" s="497"/>
      <c r="WFH340" s="309"/>
      <c r="WFI340" s="309"/>
      <c r="WFK340" s="497"/>
      <c r="WFL340" s="540"/>
      <c r="WFM340" s="497"/>
      <c r="WFN340" s="497"/>
      <c r="WFP340" s="309"/>
      <c r="WFQ340" s="309"/>
      <c r="WFS340" s="497"/>
      <c r="WFT340" s="540"/>
      <c r="WFU340" s="497"/>
      <c r="WFV340" s="497"/>
      <c r="WFX340" s="309"/>
      <c r="WFY340" s="309"/>
      <c r="WGA340" s="497"/>
      <c r="WGB340" s="540"/>
      <c r="WGC340" s="497"/>
      <c r="WGD340" s="497"/>
      <c r="WGF340" s="309"/>
      <c r="WGG340" s="309"/>
      <c r="WGI340" s="497"/>
      <c r="WGJ340" s="540"/>
      <c r="WGK340" s="497"/>
      <c r="WGL340" s="497"/>
      <c r="WGN340" s="309"/>
      <c r="WGO340" s="309"/>
      <c r="WGQ340" s="497"/>
      <c r="WGR340" s="540"/>
      <c r="WGS340" s="497"/>
      <c r="WGT340" s="497"/>
      <c r="WGV340" s="309"/>
      <c r="WGW340" s="309"/>
      <c r="WGY340" s="497"/>
      <c r="WGZ340" s="540"/>
      <c r="WHA340" s="497"/>
      <c r="WHB340" s="497"/>
      <c r="WHD340" s="309"/>
      <c r="WHE340" s="309"/>
      <c r="WHG340" s="497"/>
      <c r="WHH340" s="540"/>
      <c r="WHI340" s="497"/>
      <c r="WHJ340" s="497"/>
      <c r="WHL340" s="309"/>
      <c r="WHM340" s="309"/>
      <c r="WHO340" s="497"/>
      <c r="WHP340" s="540"/>
      <c r="WHQ340" s="497"/>
      <c r="WHR340" s="497"/>
      <c r="WHT340" s="309"/>
      <c r="WHU340" s="309"/>
      <c r="WHW340" s="497"/>
      <c r="WHX340" s="540"/>
      <c r="WHY340" s="497"/>
      <c r="WHZ340" s="497"/>
      <c r="WIB340" s="309"/>
      <c r="WIC340" s="309"/>
      <c r="WIE340" s="497"/>
      <c r="WIF340" s="540"/>
      <c r="WIG340" s="497"/>
      <c r="WIH340" s="497"/>
      <c r="WIJ340" s="309"/>
      <c r="WIK340" s="309"/>
      <c r="WIM340" s="497"/>
      <c r="WIN340" s="540"/>
      <c r="WIO340" s="497"/>
      <c r="WIP340" s="497"/>
      <c r="WIR340" s="309"/>
      <c r="WIS340" s="309"/>
      <c r="WIU340" s="497"/>
      <c r="WIV340" s="540"/>
      <c r="WIW340" s="497"/>
      <c r="WIX340" s="497"/>
      <c r="WIZ340" s="309"/>
      <c r="WJA340" s="309"/>
      <c r="WJC340" s="497"/>
      <c r="WJD340" s="540"/>
      <c r="WJE340" s="497"/>
      <c r="WJF340" s="497"/>
      <c r="WJH340" s="309"/>
      <c r="WJI340" s="309"/>
      <c r="WJK340" s="497"/>
      <c r="WJL340" s="540"/>
      <c r="WJM340" s="497"/>
      <c r="WJN340" s="497"/>
      <c r="WJP340" s="309"/>
      <c r="WJQ340" s="309"/>
      <c r="WJS340" s="497"/>
      <c r="WJT340" s="540"/>
      <c r="WJU340" s="497"/>
      <c r="WJV340" s="497"/>
      <c r="WJX340" s="309"/>
      <c r="WJY340" s="309"/>
      <c r="WKA340" s="497"/>
      <c r="WKB340" s="540"/>
      <c r="WKC340" s="497"/>
      <c r="WKD340" s="497"/>
      <c r="WKF340" s="309"/>
      <c r="WKG340" s="309"/>
      <c r="WKI340" s="497"/>
      <c r="WKJ340" s="540"/>
      <c r="WKK340" s="497"/>
      <c r="WKL340" s="497"/>
      <c r="WKN340" s="309"/>
      <c r="WKO340" s="309"/>
      <c r="WKQ340" s="497"/>
      <c r="WKR340" s="540"/>
      <c r="WKS340" s="497"/>
      <c r="WKT340" s="497"/>
      <c r="WKV340" s="309"/>
      <c r="WKW340" s="309"/>
      <c r="WKY340" s="497"/>
      <c r="WKZ340" s="540"/>
      <c r="WLA340" s="497"/>
      <c r="WLB340" s="497"/>
      <c r="WLD340" s="309"/>
      <c r="WLE340" s="309"/>
      <c r="WLG340" s="497"/>
      <c r="WLH340" s="540"/>
      <c r="WLI340" s="497"/>
      <c r="WLJ340" s="497"/>
      <c r="WLL340" s="309"/>
      <c r="WLM340" s="309"/>
      <c r="WLO340" s="497"/>
      <c r="WLP340" s="540"/>
      <c r="WLQ340" s="497"/>
      <c r="WLR340" s="497"/>
      <c r="WLT340" s="309"/>
      <c r="WLU340" s="309"/>
      <c r="WLW340" s="497"/>
      <c r="WLX340" s="540"/>
      <c r="WLY340" s="497"/>
      <c r="WLZ340" s="497"/>
      <c r="WMB340" s="309"/>
      <c r="WMC340" s="309"/>
      <c r="WME340" s="497"/>
      <c r="WMF340" s="540"/>
      <c r="WMG340" s="497"/>
      <c r="WMH340" s="497"/>
      <c r="WMJ340" s="309"/>
      <c r="WMK340" s="309"/>
      <c r="WMM340" s="497"/>
      <c r="WMN340" s="540"/>
      <c r="WMO340" s="497"/>
      <c r="WMP340" s="497"/>
      <c r="WMR340" s="309"/>
      <c r="WMS340" s="309"/>
      <c r="WMU340" s="497"/>
      <c r="WMV340" s="540"/>
      <c r="WMW340" s="497"/>
      <c r="WMX340" s="497"/>
      <c r="WMZ340" s="309"/>
      <c r="WNA340" s="309"/>
      <c r="WNC340" s="497"/>
      <c r="WND340" s="540"/>
      <c r="WNE340" s="497"/>
      <c r="WNF340" s="497"/>
      <c r="WNH340" s="309"/>
      <c r="WNI340" s="309"/>
      <c r="WNK340" s="497"/>
      <c r="WNL340" s="540"/>
      <c r="WNM340" s="497"/>
      <c r="WNN340" s="497"/>
      <c r="WNP340" s="309"/>
      <c r="WNQ340" s="309"/>
      <c r="WNS340" s="497"/>
      <c r="WNT340" s="540"/>
      <c r="WNU340" s="497"/>
      <c r="WNV340" s="497"/>
      <c r="WNX340" s="309"/>
      <c r="WNY340" s="309"/>
      <c r="WOA340" s="497"/>
      <c r="WOB340" s="540"/>
      <c r="WOC340" s="497"/>
      <c r="WOD340" s="497"/>
      <c r="WOF340" s="309"/>
      <c r="WOG340" s="309"/>
      <c r="WOI340" s="497"/>
      <c r="WOJ340" s="540"/>
      <c r="WOK340" s="497"/>
      <c r="WOL340" s="497"/>
      <c r="WON340" s="309"/>
      <c r="WOO340" s="309"/>
      <c r="WOQ340" s="497"/>
      <c r="WOR340" s="540"/>
      <c r="WOS340" s="497"/>
      <c r="WOT340" s="497"/>
      <c r="WOV340" s="309"/>
      <c r="WOW340" s="309"/>
      <c r="WOY340" s="497"/>
      <c r="WOZ340" s="540"/>
      <c r="WPA340" s="497"/>
      <c r="WPB340" s="497"/>
      <c r="WPD340" s="309"/>
      <c r="WPE340" s="309"/>
      <c r="WPG340" s="497"/>
      <c r="WPH340" s="540"/>
      <c r="WPI340" s="497"/>
      <c r="WPJ340" s="497"/>
      <c r="WPL340" s="309"/>
      <c r="WPM340" s="309"/>
      <c r="WPO340" s="497"/>
      <c r="WPP340" s="540"/>
      <c r="WPQ340" s="497"/>
      <c r="WPR340" s="497"/>
      <c r="WPT340" s="309"/>
      <c r="WPU340" s="309"/>
      <c r="WPW340" s="497"/>
      <c r="WPX340" s="540"/>
      <c r="WPY340" s="497"/>
      <c r="WPZ340" s="497"/>
      <c r="WQB340" s="309"/>
      <c r="WQC340" s="309"/>
      <c r="WQE340" s="497"/>
      <c r="WQF340" s="540"/>
      <c r="WQG340" s="497"/>
      <c r="WQH340" s="497"/>
      <c r="WQJ340" s="309"/>
      <c r="WQK340" s="309"/>
      <c r="WQM340" s="497"/>
      <c r="WQN340" s="540"/>
      <c r="WQO340" s="497"/>
      <c r="WQP340" s="497"/>
      <c r="WQR340" s="309"/>
      <c r="WQS340" s="309"/>
      <c r="WQU340" s="497"/>
      <c r="WQV340" s="540"/>
      <c r="WQW340" s="497"/>
      <c r="WQX340" s="497"/>
      <c r="WQZ340" s="309"/>
      <c r="WRA340" s="309"/>
      <c r="WRC340" s="497"/>
      <c r="WRD340" s="540"/>
      <c r="WRE340" s="497"/>
      <c r="WRF340" s="497"/>
      <c r="WRH340" s="309"/>
      <c r="WRI340" s="309"/>
      <c r="WRK340" s="497"/>
      <c r="WRL340" s="540"/>
      <c r="WRM340" s="497"/>
      <c r="WRN340" s="497"/>
      <c r="WRP340" s="309"/>
      <c r="WRQ340" s="309"/>
      <c r="WRS340" s="497"/>
      <c r="WRT340" s="540"/>
      <c r="WRU340" s="497"/>
      <c r="WRV340" s="497"/>
      <c r="WRX340" s="309"/>
      <c r="WRY340" s="309"/>
      <c r="WSA340" s="497"/>
      <c r="WSB340" s="540"/>
      <c r="WSC340" s="497"/>
      <c r="WSD340" s="497"/>
      <c r="WSF340" s="309"/>
      <c r="WSG340" s="309"/>
      <c r="WSI340" s="497"/>
      <c r="WSJ340" s="540"/>
      <c r="WSK340" s="497"/>
      <c r="WSL340" s="497"/>
      <c r="WSN340" s="309"/>
      <c r="WSO340" s="309"/>
      <c r="WSQ340" s="497"/>
      <c r="WSR340" s="540"/>
      <c r="WSS340" s="497"/>
      <c r="WST340" s="497"/>
      <c r="WSV340" s="309"/>
      <c r="WSW340" s="309"/>
      <c r="WSY340" s="497"/>
      <c r="WSZ340" s="540"/>
      <c r="WTA340" s="497"/>
      <c r="WTB340" s="497"/>
      <c r="WTD340" s="309"/>
      <c r="WTE340" s="309"/>
      <c r="WTG340" s="497"/>
      <c r="WTH340" s="540"/>
      <c r="WTI340" s="497"/>
      <c r="WTJ340" s="497"/>
      <c r="WTL340" s="309"/>
      <c r="WTM340" s="309"/>
      <c r="WTO340" s="497"/>
      <c r="WTP340" s="540"/>
      <c r="WTQ340" s="497"/>
      <c r="WTR340" s="497"/>
      <c r="WTT340" s="309"/>
      <c r="WTU340" s="309"/>
      <c r="WTW340" s="497"/>
      <c r="WTX340" s="540"/>
      <c r="WTY340" s="497"/>
      <c r="WTZ340" s="497"/>
      <c r="WUB340" s="309"/>
      <c r="WUC340" s="309"/>
      <c r="WUE340" s="497"/>
      <c r="WUF340" s="540"/>
      <c r="WUG340" s="497"/>
      <c r="WUH340" s="497"/>
      <c r="WUJ340" s="309"/>
      <c r="WUK340" s="309"/>
      <c r="WUM340" s="497"/>
      <c r="WUN340" s="540"/>
      <c r="WUO340" s="497"/>
      <c r="WUP340" s="497"/>
      <c r="WUR340" s="309"/>
      <c r="WUS340" s="309"/>
      <c r="WUU340" s="497"/>
      <c r="WUV340" s="540"/>
      <c r="WUW340" s="497"/>
      <c r="WUX340" s="497"/>
      <c r="WUZ340" s="309"/>
      <c r="WVA340" s="309"/>
      <c r="WVC340" s="497"/>
      <c r="WVD340" s="540"/>
      <c r="WVE340" s="497"/>
      <c r="WVF340" s="497"/>
      <c r="WVH340" s="309"/>
      <c r="WVI340" s="309"/>
      <c r="WVK340" s="497"/>
      <c r="WVL340" s="540"/>
      <c r="WVM340" s="497"/>
      <c r="WVN340" s="497"/>
      <c r="WVP340" s="309"/>
      <c r="WVQ340" s="309"/>
      <c r="WVS340" s="497"/>
      <c r="WVT340" s="540"/>
      <c r="WVU340" s="497"/>
      <c r="WVV340" s="497"/>
      <c r="WVX340" s="309"/>
      <c r="WVY340" s="309"/>
      <c r="WWA340" s="497"/>
      <c r="WWB340" s="540"/>
      <c r="WWC340" s="497"/>
      <c r="WWD340" s="497"/>
      <c r="WWF340" s="309"/>
      <c r="WWG340" s="309"/>
      <c r="WWI340" s="497"/>
      <c r="WWJ340" s="540"/>
      <c r="WWK340" s="497"/>
      <c r="WWL340" s="497"/>
      <c r="WWN340" s="309"/>
      <c r="WWO340" s="309"/>
      <c r="WWQ340" s="497"/>
      <c r="WWR340" s="540"/>
      <c r="WWS340" s="497"/>
      <c r="WWT340" s="497"/>
      <c r="WWV340" s="309"/>
      <c r="WWW340" s="309"/>
      <c r="WWY340" s="497"/>
      <c r="WWZ340" s="540"/>
      <c r="WXA340" s="497"/>
      <c r="WXB340" s="497"/>
      <c r="WXD340" s="309"/>
      <c r="WXE340" s="309"/>
      <c r="WXG340" s="497"/>
      <c r="WXH340" s="540"/>
      <c r="WXI340" s="497"/>
      <c r="WXJ340" s="497"/>
      <c r="WXL340" s="309"/>
      <c r="WXM340" s="309"/>
      <c r="WXO340" s="497"/>
      <c r="WXP340" s="540"/>
      <c r="WXQ340" s="497"/>
      <c r="WXR340" s="497"/>
      <c r="WXT340" s="309"/>
      <c r="WXU340" s="309"/>
      <c r="WXW340" s="497"/>
      <c r="WXX340" s="540"/>
      <c r="WXY340" s="497"/>
      <c r="WXZ340" s="497"/>
      <c r="WYB340" s="309"/>
      <c r="WYC340" s="309"/>
      <c r="WYE340" s="497"/>
      <c r="WYF340" s="540"/>
      <c r="WYG340" s="497"/>
      <c r="WYH340" s="497"/>
      <c r="WYJ340" s="309"/>
      <c r="WYK340" s="309"/>
      <c r="WYM340" s="497"/>
      <c r="WYN340" s="540"/>
      <c r="WYO340" s="497"/>
      <c r="WYP340" s="497"/>
      <c r="WYR340" s="309"/>
      <c r="WYS340" s="309"/>
      <c r="WYU340" s="497"/>
      <c r="WYV340" s="540"/>
      <c r="WYW340" s="497"/>
      <c r="WYX340" s="497"/>
      <c r="WYZ340" s="309"/>
      <c r="WZA340" s="309"/>
      <c r="WZC340" s="497"/>
      <c r="WZD340" s="540"/>
      <c r="WZE340" s="497"/>
      <c r="WZF340" s="497"/>
      <c r="WZH340" s="309"/>
      <c r="WZI340" s="309"/>
      <c r="WZK340" s="497"/>
      <c r="WZL340" s="540"/>
      <c r="WZM340" s="497"/>
      <c r="WZN340" s="497"/>
      <c r="WZP340" s="309"/>
      <c r="WZQ340" s="309"/>
      <c r="WZS340" s="497"/>
      <c r="WZT340" s="540"/>
      <c r="WZU340" s="497"/>
      <c r="WZV340" s="497"/>
      <c r="WZX340" s="309"/>
      <c r="WZY340" s="309"/>
      <c r="XAA340" s="497"/>
      <c r="XAB340" s="540"/>
      <c r="XAC340" s="497"/>
      <c r="XAD340" s="497"/>
      <c r="XAF340" s="309"/>
      <c r="XAG340" s="309"/>
      <c r="XAI340" s="497"/>
      <c r="XAJ340" s="540"/>
      <c r="XAK340" s="497"/>
      <c r="XAL340" s="497"/>
      <c r="XAN340" s="309"/>
      <c r="XAO340" s="309"/>
      <c r="XAQ340" s="497"/>
      <c r="XAR340" s="540"/>
      <c r="XAS340" s="497"/>
      <c r="XAT340" s="497"/>
      <c r="XAV340" s="309"/>
      <c r="XAW340" s="309"/>
      <c r="XAY340" s="497"/>
      <c r="XAZ340" s="540"/>
      <c r="XBA340" s="497"/>
      <c r="XBB340" s="497"/>
      <c r="XBD340" s="309"/>
      <c r="XBE340" s="309"/>
      <c r="XBG340" s="497"/>
      <c r="XBH340" s="540"/>
      <c r="XBI340" s="497"/>
      <c r="XBJ340" s="497"/>
      <c r="XBL340" s="309"/>
      <c r="XBM340" s="309"/>
      <c r="XBO340" s="497"/>
      <c r="XBP340" s="540"/>
      <c r="XBQ340" s="497"/>
      <c r="XBR340" s="497"/>
      <c r="XBT340" s="309"/>
      <c r="XBU340" s="309"/>
      <c r="XBW340" s="497"/>
      <c r="XBX340" s="540"/>
      <c r="XBY340" s="497"/>
      <c r="XBZ340" s="497"/>
      <c r="XCB340" s="309"/>
      <c r="XCC340" s="309"/>
      <c r="XCE340" s="497"/>
      <c r="XCF340" s="540"/>
      <c r="XCG340" s="497"/>
      <c r="XCH340" s="497"/>
      <c r="XCJ340" s="309"/>
      <c r="XCK340" s="309"/>
      <c r="XCM340" s="497"/>
      <c r="XCN340" s="540"/>
      <c r="XCO340" s="497"/>
      <c r="XCP340" s="497"/>
      <c r="XCR340" s="309"/>
      <c r="XCS340" s="309"/>
      <c r="XCU340" s="497"/>
      <c r="XCV340" s="540"/>
      <c r="XCW340" s="497"/>
      <c r="XCX340" s="497"/>
      <c r="XCZ340" s="309"/>
      <c r="XDA340" s="309"/>
      <c r="XDC340" s="497"/>
      <c r="XDD340" s="540"/>
      <c r="XDE340" s="497"/>
      <c r="XDF340" s="497"/>
      <c r="XDH340" s="309"/>
      <c r="XDI340" s="309"/>
      <c r="XDK340" s="497"/>
      <c r="XDL340" s="540"/>
      <c r="XDM340" s="497"/>
      <c r="XDN340" s="497"/>
      <c r="XDP340" s="309"/>
      <c r="XDQ340" s="309"/>
      <c r="XDS340" s="497"/>
      <c r="XDT340" s="540"/>
      <c r="XDU340" s="497"/>
      <c r="XDV340" s="497"/>
      <c r="XDX340" s="309"/>
      <c r="XDY340" s="309"/>
      <c r="XEA340" s="497"/>
      <c r="XEB340" s="540"/>
      <c r="XEC340" s="497"/>
      <c r="XED340" s="497"/>
      <c r="XEF340" s="309"/>
      <c r="XEG340" s="309"/>
      <c r="XEI340" s="497"/>
      <c r="XEJ340" s="540"/>
      <c r="XEK340" s="497"/>
      <c r="XEL340" s="497"/>
      <c r="XEN340" s="309"/>
      <c r="XEO340" s="309"/>
      <c r="XEQ340" s="497"/>
      <c r="XER340" s="540"/>
      <c r="XES340" s="497"/>
      <c r="XET340" s="497"/>
      <c r="XEV340" s="309"/>
      <c r="XEW340" s="309"/>
      <c r="XEY340" s="497"/>
      <c r="XEZ340" s="540"/>
      <c r="XFA340" s="497"/>
      <c r="XFB340" s="497"/>
      <c r="XFD340" s="309"/>
    </row>
    <row r="341" spans="1:16384" s="124" customFormat="1" ht="14.5">
      <c r="A341" s="309"/>
      <c r="C341" s="497"/>
      <c r="D341" s="540"/>
      <c r="E341" s="497"/>
      <c r="F341" s="497"/>
      <c r="H341" s="309"/>
      <c r="I341" s="309"/>
      <c r="K341" s="497"/>
      <c r="L341" s="540"/>
      <c r="M341" s="497"/>
      <c r="N341" s="497"/>
      <c r="P341" s="309"/>
      <c r="Q341" s="309"/>
      <c r="S341" s="497"/>
      <c r="T341" s="540"/>
      <c r="U341" s="497"/>
      <c r="V341" s="497"/>
      <c r="X341" s="309"/>
      <c r="Y341" s="309"/>
      <c r="AA341" s="497"/>
      <c r="AB341" s="540"/>
      <c r="AC341" s="497"/>
      <c r="AD341" s="497"/>
      <c r="AF341" s="309"/>
      <c r="AG341" s="309"/>
      <c r="AI341" s="497"/>
      <c r="AJ341" s="540"/>
      <c r="AK341" s="497"/>
      <c r="AL341" s="497"/>
      <c r="AN341" s="309"/>
      <c r="AO341" s="309"/>
      <c r="AQ341" s="497"/>
      <c r="AR341" s="540"/>
      <c r="AS341" s="497"/>
      <c r="AT341" s="497"/>
      <c r="AV341" s="309"/>
      <c r="AW341" s="309"/>
      <c r="AY341" s="497"/>
      <c r="AZ341" s="540"/>
      <c r="BA341" s="497"/>
      <c r="BB341" s="497"/>
      <c r="BD341" s="309"/>
      <c r="BE341" s="309"/>
      <c r="BG341" s="497"/>
      <c r="BH341" s="540"/>
      <c r="BI341" s="497"/>
      <c r="BJ341" s="497"/>
      <c r="BL341" s="309"/>
      <c r="BM341" s="309"/>
      <c r="BO341" s="497"/>
      <c r="BP341" s="540"/>
      <c r="BQ341" s="497"/>
      <c r="BR341" s="497"/>
      <c r="BT341" s="309"/>
      <c r="BU341" s="309"/>
      <c r="BW341" s="497"/>
      <c r="BX341" s="540"/>
      <c r="BY341" s="497"/>
      <c r="BZ341" s="497"/>
      <c r="CB341" s="309"/>
      <c r="CC341" s="309"/>
      <c r="CE341" s="497"/>
      <c r="CF341" s="540"/>
      <c r="CG341" s="497"/>
      <c r="CH341" s="497"/>
      <c r="CJ341" s="309"/>
      <c r="CK341" s="309"/>
      <c r="CM341" s="497"/>
      <c r="CN341" s="540"/>
      <c r="CO341" s="497"/>
      <c r="CP341" s="497"/>
      <c r="CR341" s="309"/>
      <c r="CS341" s="309"/>
      <c r="CU341" s="497"/>
      <c r="CV341" s="540"/>
      <c r="CW341" s="497"/>
      <c r="CX341" s="497"/>
      <c r="CZ341" s="309"/>
      <c r="DA341" s="309"/>
      <c r="DC341" s="497"/>
      <c r="DD341" s="540"/>
      <c r="DE341" s="497"/>
      <c r="DF341" s="497"/>
      <c r="DH341" s="309"/>
      <c r="DI341" s="309"/>
      <c r="DK341" s="497"/>
      <c r="DL341" s="540"/>
      <c r="DM341" s="497"/>
      <c r="DN341" s="497"/>
      <c r="DP341" s="309"/>
      <c r="DQ341" s="309"/>
      <c r="DS341" s="497"/>
      <c r="DT341" s="540"/>
      <c r="DU341" s="497"/>
      <c r="DV341" s="497"/>
      <c r="DX341" s="309"/>
      <c r="DY341" s="309"/>
      <c r="EA341" s="497"/>
      <c r="EB341" s="540"/>
      <c r="EC341" s="497"/>
      <c r="ED341" s="497"/>
      <c r="EF341" s="309"/>
      <c r="EG341" s="309"/>
      <c r="EI341" s="497"/>
      <c r="EJ341" s="540"/>
      <c r="EK341" s="497"/>
      <c r="EL341" s="497"/>
      <c r="EN341" s="309"/>
      <c r="EO341" s="309"/>
      <c r="EQ341" s="497"/>
      <c r="ER341" s="540"/>
      <c r="ES341" s="497"/>
      <c r="ET341" s="497"/>
      <c r="EV341" s="309"/>
      <c r="EW341" s="309"/>
      <c r="EY341" s="497"/>
      <c r="EZ341" s="540"/>
      <c r="FA341" s="497"/>
      <c r="FB341" s="497"/>
      <c r="FD341" s="309"/>
      <c r="FE341" s="309"/>
      <c r="FG341" s="497"/>
      <c r="FH341" s="540"/>
      <c r="FI341" s="497"/>
      <c r="FJ341" s="497"/>
      <c r="FL341" s="309"/>
      <c r="FM341" s="309"/>
      <c r="FO341" s="497"/>
      <c r="FP341" s="540"/>
      <c r="FQ341" s="497"/>
      <c r="FR341" s="497"/>
      <c r="FT341" s="309"/>
      <c r="FU341" s="309"/>
      <c r="FW341" s="497"/>
      <c r="FX341" s="540"/>
      <c r="FY341" s="497"/>
      <c r="FZ341" s="497"/>
      <c r="GB341" s="309"/>
      <c r="GC341" s="309"/>
      <c r="GE341" s="497"/>
      <c r="GF341" s="540"/>
      <c r="GG341" s="497"/>
      <c r="GH341" s="497"/>
      <c r="GJ341" s="309"/>
      <c r="GK341" s="309"/>
      <c r="GM341" s="497"/>
      <c r="GN341" s="540"/>
      <c r="GO341" s="497"/>
      <c r="GP341" s="497"/>
      <c r="GR341" s="309"/>
      <c r="GS341" s="309"/>
      <c r="GU341" s="497"/>
      <c r="GV341" s="540"/>
      <c r="GW341" s="497"/>
      <c r="GX341" s="497"/>
      <c r="GZ341" s="309"/>
      <c r="HA341" s="309"/>
      <c r="HC341" s="497"/>
      <c r="HD341" s="540"/>
      <c r="HE341" s="497"/>
      <c r="HF341" s="497"/>
      <c r="HH341" s="309"/>
      <c r="HI341" s="309"/>
      <c r="HK341" s="497"/>
      <c r="HL341" s="540"/>
      <c r="HM341" s="497"/>
      <c r="HN341" s="497"/>
      <c r="HP341" s="309"/>
      <c r="HQ341" s="309"/>
      <c r="HS341" s="497"/>
      <c r="HT341" s="540"/>
      <c r="HU341" s="497"/>
      <c r="HV341" s="497"/>
      <c r="HX341" s="309"/>
      <c r="HY341" s="309"/>
      <c r="IA341" s="497"/>
      <c r="IB341" s="540"/>
      <c r="IC341" s="497"/>
      <c r="ID341" s="497"/>
      <c r="IF341" s="309"/>
      <c r="IG341" s="309"/>
      <c r="II341" s="497"/>
      <c r="IJ341" s="540"/>
      <c r="IK341" s="497"/>
      <c r="IL341" s="497"/>
      <c r="IN341" s="309"/>
      <c r="IO341" s="309"/>
      <c r="IQ341" s="497"/>
      <c r="IR341" s="540"/>
      <c r="IS341" s="497"/>
      <c r="IT341" s="497"/>
      <c r="IV341" s="309"/>
      <c r="IW341" s="309"/>
      <c r="IY341" s="497"/>
      <c r="IZ341" s="540"/>
      <c r="JA341" s="497"/>
      <c r="JB341" s="497"/>
      <c r="JD341" s="309"/>
      <c r="JE341" s="309"/>
      <c r="JG341" s="497"/>
      <c r="JH341" s="540"/>
      <c r="JI341" s="497"/>
      <c r="JJ341" s="497"/>
      <c r="JL341" s="309"/>
      <c r="JM341" s="309"/>
      <c r="JO341" s="497"/>
      <c r="JP341" s="540"/>
      <c r="JQ341" s="497"/>
      <c r="JR341" s="497"/>
      <c r="JT341" s="309"/>
      <c r="JU341" s="309"/>
      <c r="JW341" s="497"/>
      <c r="JX341" s="540"/>
      <c r="JY341" s="497"/>
      <c r="JZ341" s="497"/>
      <c r="KB341" s="309"/>
      <c r="KC341" s="309"/>
      <c r="KE341" s="497"/>
      <c r="KF341" s="540"/>
      <c r="KG341" s="497"/>
      <c r="KH341" s="497"/>
      <c r="KJ341" s="309"/>
      <c r="KK341" s="309"/>
      <c r="KM341" s="497"/>
      <c r="KN341" s="540"/>
      <c r="KO341" s="497"/>
      <c r="KP341" s="497"/>
      <c r="KR341" s="309"/>
      <c r="KS341" s="309"/>
      <c r="KU341" s="497"/>
      <c r="KV341" s="540"/>
      <c r="KW341" s="497"/>
      <c r="KX341" s="497"/>
      <c r="KZ341" s="309"/>
      <c r="LA341" s="309"/>
      <c r="LC341" s="497"/>
      <c r="LD341" s="540"/>
      <c r="LE341" s="497"/>
      <c r="LF341" s="497"/>
      <c r="LH341" s="309"/>
      <c r="LI341" s="309"/>
      <c r="LK341" s="497"/>
      <c r="LL341" s="540"/>
      <c r="LM341" s="497"/>
      <c r="LN341" s="497"/>
      <c r="LP341" s="309"/>
      <c r="LQ341" s="309"/>
      <c r="LS341" s="497"/>
      <c r="LT341" s="540"/>
      <c r="LU341" s="497"/>
      <c r="LV341" s="497"/>
      <c r="LX341" s="309"/>
      <c r="LY341" s="309"/>
      <c r="MA341" s="497"/>
      <c r="MB341" s="540"/>
      <c r="MC341" s="497"/>
      <c r="MD341" s="497"/>
      <c r="MF341" s="309"/>
      <c r="MG341" s="309"/>
      <c r="MI341" s="497"/>
      <c r="MJ341" s="540"/>
      <c r="MK341" s="497"/>
      <c r="ML341" s="497"/>
      <c r="MN341" s="309"/>
      <c r="MO341" s="309"/>
      <c r="MQ341" s="497"/>
      <c r="MR341" s="540"/>
      <c r="MS341" s="497"/>
      <c r="MT341" s="497"/>
      <c r="MV341" s="309"/>
      <c r="MW341" s="309"/>
      <c r="MY341" s="497"/>
      <c r="MZ341" s="540"/>
      <c r="NA341" s="497"/>
      <c r="NB341" s="497"/>
      <c r="ND341" s="309"/>
      <c r="NE341" s="309"/>
      <c r="NG341" s="497"/>
      <c r="NH341" s="540"/>
      <c r="NI341" s="497"/>
      <c r="NJ341" s="497"/>
      <c r="NL341" s="309"/>
      <c r="NM341" s="309"/>
      <c r="NO341" s="497"/>
      <c r="NP341" s="540"/>
      <c r="NQ341" s="497"/>
      <c r="NR341" s="497"/>
      <c r="NT341" s="309"/>
      <c r="NU341" s="309"/>
      <c r="NW341" s="497"/>
      <c r="NX341" s="540"/>
      <c r="NY341" s="497"/>
      <c r="NZ341" s="497"/>
      <c r="OB341" s="309"/>
      <c r="OC341" s="309"/>
      <c r="OE341" s="497"/>
      <c r="OF341" s="540"/>
      <c r="OG341" s="497"/>
      <c r="OH341" s="497"/>
      <c r="OJ341" s="309"/>
      <c r="OK341" s="309"/>
      <c r="OM341" s="497"/>
      <c r="ON341" s="540"/>
      <c r="OO341" s="497"/>
      <c r="OP341" s="497"/>
      <c r="OR341" s="309"/>
      <c r="OS341" s="309"/>
      <c r="OU341" s="497"/>
      <c r="OV341" s="540"/>
      <c r="OW341" s="497"/>
      <c r="OX341" s="497"/>
      <c r="OZ341" s="309"/>
      <c r="PA341" s="309"/>
      <c r="PC341" s="497"/>
      <c r="PD341" s="540"/>
      <c r="PE341" s="497"/>
      <c r="PF341" s="497"/>
      <c r="PH341" s="309"/>
      <c r="PI341" s="309"/>
      <c r="PK341" s="497"/>
      <c r="PL341" s="540"/>
      <c r="PM341" s="497"/>
      <c r="PN341" s="497"/>
      <c r="PP341" s="309"/>
      <c r="PQ341" s="309"/>
      <c r="PS341" s="497"/>
      <c r="PT341" s="540"/>
      <c r="PU341" s="497"/>
      <c r="PV341" s="497"/>
      <c r="PX341" s="309"/>
      <c r="PY341" s="309"/>
      <c r="QA341" s="497"/>
      <c r="QB341" s="540"/>
      <c r="QC341" s="497"/>
      <c r="QD341" s="497"/>
      <c r="QF341" s="309"/>
      <c r="QG341" s="309"/>
      <c r="QI341" s="497"/>
      <c r="QJ341" s="540"/>
      <c r="QK341" s="497"/>
      <c r="QL341" s="497"/>
      <c r="QN341" s="309"/>
      <c r="QO341" s="309"/>
      <c r="QQ341" s="497"/>
      <c r="QR341" s="540"/>
      <c r="QS341" s="497"/>
      <c r="QT341" s="497"/>
      <c r="QV341" s="309"/>
      <c r="QW341" s="309"/>
      <c r="QY341" s="497"/>
      <c r="QZ341" s="540"/>
      <c r="RA341" s="497"/>
      <c r="RB341" s="497"/>
      <c r="RD341" s="309"/>
      <c r="RE341" s="309"/>
      <c r="RG341" s="497"/>
      <c r="RH341" s="540"/>
      <c r="RI341" s="497"/>
      <c r="RJ341" s="497"/>
      <c r="RL341" s="309"/>
      <c r="RM341" s="309"/>
      <c r="RO341" s="497"/>
      <c r="RP341" s="540"/>
      <c r="RQ341" s="497"/>
      <c r="RR341" s="497"/>
      <c r="RT341" s="309"/>
      <c r="RU341" s="309"/>
      <c r="RW341" s="497"/>
      <c r="RX341" s="540"/>
      <c r="RY341" s="497"/>
      <c r="RZ341" s="497"/>
      <c r="SB341" s="309"/>
      <c r="SC341" s="309"/>
      <c r="SE341" s="497"/>
      <c r="SF341" s="540"/>
      <c r="SG341" s="497"/>
      <c r="SH341" s="497"/>
      <c r="SJ341" s="309"/>
      <c r="SK341" s="309"/>
      <c r="SM341" s="497"/>
      <c r="SN341" s="540"/>
      <c r="SO341" s="497"/>
      <c r="SP341" s="497"/>
      <c r="SR341" s="309"/>
      <c r="SS341" s="309"/>
      <c r="SU341" s="497"/>
      <c r="SV341" s="540"/>
      <c r="SW341" s="497"/>
      <c r="SX341" s="497"/>
      <c r="SZ341" s="309"/>
      <c r="TA341" s="309"/>
      <c r="TC341" s="497"/>
      <c r="TD341" s="540"/>
      <c r="TE341" s="497"/>
      <c r="TF341" s="497"/>
      <c r="TH341" s="309"/>
      <c r="TI341" s="309"/>
      <c r="TK341" s="497"/>
      <c r="TL341" s="540"/>
      <c r="TM341" s="497"/>
      <c r="TN341" s="497"/>
      <c r="TP341" s="309"/>
      <c r="TQ341" s="309"/>
      <c r="TS341" s="497"/>
      <c r="TT341" s="540"/>
      <c r="TU341" s="497"/>
      <c r="TV341" s="497"/>
      <c r="TX341" s="309"/>
      <c r="TY341" s="309"/>
      <c r="UA341" s="497"/>
      <c r="UB341" s="540"/>
      <c r="UC341" s="497"/>
      <c r="UD341" s="497"/>
      <c r="UF341" s="309"/>
      <c r="UG341" s="309"/>
      <c r="UI341" s="497"/>
      <c r="UJ341" s="540"/>
      <c r="UK341" s="497"/>
      <c r="UL341" s="497"/>
      <c r="UN341" s="309"/>
      <c r="UO341" s="309"/>
      <c r="UQ341" s="497"/>
      <c r="UR341" s="540"/>
      <c r="US341" s="497"/>
      <c r="UT341" s="497"/>
      <c r="UV341" s="309"/>
      <c r="UW341" s="309"/>
      <c r="UY341" s="497"/>
      <c r="UZ341" s="540"/>
      <c r="VA341" s="497"/>
      <c r="VB341" s="497"/>
      <c r="VD341" s="309"/>
      <c r="VE341" s="309"/>
      <c r="VG341" s="497"/>
      <c r="VH341" s="540"/>
      <c r="VI341" s="497"/>
      <c r="VJ341" s="497"/>
      <c r="VL341" s="309"/>
      <c r="VM341" s="309"/>
      <c r="VO341" s="497"/>
      <c r="VP341" s="540"/>
      <c r="VQ341" s="497"/>
      <c r="VR341" s="497"/>
      <c r="VT341" s="309"/>
      <c r="VU341" s="309"/>
      <c r="VW341" s="497"/>
      <c r="VX341" s="540"/>
      <c r="VY341" s="497"/>
      <c r="VZ341" s="497"/>
      <c r="WB341" s="309"/>
      <c r="WC341" s="309"/>
      <c r="WE341" s="497"/>
      <c r="WF341" s="540"/>
      <c r="WG341" s="497"/>
      <c r="WH341" s="497"/>
      <c r="WJ341" s="309"/>
      <c r="WK341" s="309"/>
      <c r="WM341" s="497"/>
      <c r="WN341" s="540"/>
      <c r="WO341" s="497"/>
      <c r="WP341" s="497"/>
      <c r="WR341" s="309"/>
      <c r="WS341" s="309"/>
      <c r="WU341" s="497"/>
      <c r="WV341" s="540"/>
      <c r="WW341" s="497"/>
      <c r="WX341" s="497"/>
      <c r="WZ341" s="309"/>
      <c r="XA341" s="309"/>
      <c r="XC341" s="497"/>
      <c r="XD341" s="540"/>
      <c r="XE341" s="497"/>
      <c r="XF341" s="497"/>
      <c r="XH341" s="309"/>
      <c r="XI341" s="309"/>
      <c r="XK341" s="497"/>
      <c r="XL341" s="540"/>
      <c r="XM341" s="497"/>
      <c r="XN341" s="497"/>
      <c r="XP341" s="309"/>
      <c r="XQ341" s="309"/>
      <c r="XS341" s="497"/>
      <c r="XT341" s="540"/>
      <c r="XU341" s="497"/>
      <c r="XV341" s="497"/>
      <c r="XX341" s="309"/>
      <c r="XY341" s="309"/>
      <c r="YA341" s="497"/>
      <c r="YB341" s="540"/>
      <c r="YC341" s="497"/>
      <c r="YD341" s="497"/>
      <c r="YF341" s="309"/>
      <c r="YG341" s="309"/>
      <c r="YI341" s="497"/>
      <c r="YJ341" s="540"/>
      <c r="YK341" s="497"/>
      <c r="YL341" s="497"/>
      <c r="YN341" s="309"/>
      <c r="YO341" s="309"/>
      <c r="YQ341" s="497"/>
      <c r="YR341" s="540"/>
      <c r="YS341" s="497"/>
      <c r="YT341" s="497"/>
      <c r="YV341" s="309"/>
      <c r="YW341" s="309"/>
      <c r="YY341" s="497"/>
      <c r="YZ341" s="540"/>
      <c r="ZA341" s="497"/>
      <c r="ZB341" s="497"/>
      <c r="ZD341" s="309"/>
      <c r="ZE341" s="309"/>
      <c r="ZG341" s="497"/>
      <c r="ZH341" s="540"/>
      <c r="ZI341" s="497"/>
      <c r="ZJ341" s="497"/>
      <c r="ZL341" s="309"/>
      <c r="ZM341" s="309"/>
      <c r="ZO341" s="497"/>
      <c r="ZP341" s="540"/>
      <c r="ZQ341" s="497"/>
      <c r="ZR341" s="497"/>
      <c r="ZT341" s="309"/>
      <c r="ZU341" s="309"/>
      <c r="ZW341" s="497"/>
      <c r="ZX341" s="540"/>
      <c r="ZY341" s="497"/>
      <c r="ZZ341" s="497"/>
      <c r="AAB341" s="309"/>
      <c r="AAC341" s="309"/>
      <c r="AAE341" s="497"/>
      <c r="AAF341" s="540"/>
      <c r="AAG341" s="497"/>
      <c r="AAH341" s="497"/>
      <c r="AAJ341" s="309"/>
      <c r="AAK341" s="309"/>
      <c r="AAM341" s="497"/>
      <c r="AAN341" s="540"/>
      <c r="AAO341" s="497"/>
      <c r="AAP341" s="497"/>
      <c r="AAR341" s="309"/>
      <c r="AAS341" s="309"/>
      <c r="AAU341" s="497"/>
      <c r="AAV341" s="540"/>
      <c r="AAW341" s="497"/>
      <c r="AAX341" s="497"/>
      <c r="AAZ341" s="309"/>
      <c r="ABA341" s="309"/>
      <c r="ABC341" s="497"/>
      <c r="ABD341" s="540"/>
      <c r="ABE341" s="497"/>
      <c r="ABF341" s="497"/>
      <c r="ABH341" s="309"/>
      <c r="ABI341" s="309"/>
      <c r="ABK341" s="497"/>
      <c r="ABL341" s="540"/>
      <c r="ABM341" s="497"/>
      <c r="ABN341" s="497"/>
      <c r="ABP341" s="309"/>
      <c r="ABQ341" s="309"/>
      <c r="ABS341" s="497"/>
      <c r="ABT341" s="540"/>
      <c r="ABU341" s="497"/>
      <c r="ABV341" s="497"/>
      <c r="ABX341" s="309"/>
      <c r="ABY341" s="309"/>
      <c r="ACA341" s="497"/>
      <c r="ACB341" s="540"/>
      <c r="ACC341" s="497"/>
      <c r="ACD341" s="497"/>
      <c r="ACF341" s="309"/>
      <c r="ACG341" s="309"/>
      <c r="ACI341" s="497"/>
      <c r="ACJ341" s="540"/>
      <c r="ACK341" s="497"/>
      <c r="ACL341" s="497"/>
      <c r="ACN341" s="309"/>
      <c r="ACO341" s="309"/>
      <c r="ACQ341" s="497"/>
      <c r="ACR341" s="540"/>
      <c r="ACS341" s="497"/>
      <c r="ACT341" s="497"/>
      <c r="ACV341" s="309"/>
      <c r="ACW341" s="309"/>
      <c r="ACY341" s="497"/>
      <c r="ACZ341" s="540"/>
      <c r="ADA341" s="497"/>
      <c r="ADB341" s="497"/>
      <c r="ADD341" s="309"/>
      <c r="ADE341" s="309"/>
      <c r="ADG341" s="497"/>
      <c r="ADH341" s="540"/>
      <c r="ADI341" s="497"/>
      <c r="ADJ341" s="497"/>
      <c r="ADL341" s="309"/>
      <c r="ADM341" s="309"/>
      <c r="ADO341" s="497"/>
      <c r="ADP341" s="540"/>
      <c r="ADQ341" s="497"/>
      <c r="ADR341" s="497"/>
      <c r="ADT341" s="309"/>
      <c r="ADU341" s="309"/>
      <c r="ADW341" s="497"/>
      <c r="ADX341" s="540"/>
      <c r="ADY341" s="497"/>
      <c r="ADZ341" s="497"/>
      <c r="AEB341" s="309"/>
      <c r="AEC341" s="309"/>
      <c r="AEE341" s="497"/>
      <c r="AEF341" s="540"/>
      <c r="AEG341" s="497"/>
      <c r="AEH341" s="497"/>
      <c r="AEJ341" s="309"/>
      <c r="AEK341" s="309"/>
      <c r="AEM341" s="497"/>
      <c r="AEN341" s="540"/>
      <c r="AEO341" s="497"/>
      <c r="AEP341" s="497"/>
      <c r="AER341" s="309"/>
      <c r="AES341" s="309"/>
      <c r="AEU341" s="497"/>
      <c r="AEV341" s="540"/>
      <c r="AEW341" s="497"/>
      <c r="AEX341" s="497"/>
      <c r="AEZ341" s="309"/>
      <c r="AFA341" s="309"/>
      <c r="AFC341" s="497"/>
      <c r="AFD341" s="540"/>
      <c r="AFE341" s="497"/>
      <c r="AFF341" s="497"/>
      <c r="AFH341" s="309"/>
      <c r="AFI341" s="309"/>
      <c r="AFK341" s="497"/>
      <c r="AFL341" s="540"/>
      <c r="AFM341" s="497"/>
      <c r="AFN341" s="497"/>
      <c r="AFP341" s="309"/>
      <c r="AFQ341" s="309"/>
      <c r="AFS341" s="497"/>
      <c r="AFT341" s="540"/>
      <c r="AFU341" s="497"/>
      <c r="AFV341" s="497"/>
      <c r="AFX341" s="309"/>
      <c r="AFY341" s="309"/>
      <c r="AGA341" s="497"/>
      <c r="AGB341" s="540"/>
      <c r="AGC341" s="497"/>
      <c r="AGD341" s="497"/>
      <c r="AGF341" s="309"/>
      <c r="AGG341" s="309"/>
      <c r="AGI341" s="497"/>
      <c r="AGJ341" s="540"/>
      <c r="AGK341" s="497"/>
      <c r="AGL341" s="497"/>
      <c r="AGN341" s="309"/>
      <c r="AGO341" s="309"/>
      <c r="AGQ341" s="497"/>
      <c r="AGR341" s="540"/>
      <c r="AGS341" s="497"/>
      <c r="AGT341" s="497"/>
      <c r="AGV341" s="309"/>
      <c r="AGW341" s="309"/>
      <c r="AGY341" s="497"/>
      <c r="AGZ341" s="540"/>
      <c r="AHA341" s="497"/>
      <c r="AHB341" s="497"/>
      <c r="AHD341" s="309"/>
      <c r="AHE341" s="309"/>
      <c r="AHG341" s="497"/>
      <c r="AHH341" s="540"/>
      <c r="AHI341" s="497"/>
      <c r="AHJ341" s="497"/>
      <c r="AHL341" s="309"/>
      <c r="AHM341" s="309"/>
      <c r="AHO341" s="497"/>
      <c r="AHP341" s="540"/>
      <c r="AHQ341" s="497"/>
      <c r="AHR341" s="497"/>
      <c r="AHT341" s="309"/>
      <c r="AHU341" s="309"/>
      <c r="AHW341" s="497"/>
      <c r="AHX341" s="540"/>
      <c r="AHY341" s="497"/>
      <c r="AHZ341" s="497"/>
      <c r="AIB341" s="309"/>
      <c r="AIC341" s="309"/>
      <c r="AIE341" s="497"/>
      <c r="AIF341" s="540"/>
      <c r="AIG341" s="497"/>
      <c r="AIH341" s="497"/>
      <c r="AIJ341" s="309"/>
      <c r="AIK341" s="309"/>
      <c r="AIM341" s="497"/>
      <c r="AIN341" s="540"/>
      <c r="AIO341" s="497"/>
      <c r="AIP341" s="497"/>
      <c r="AIR341" s="309"/>
      <c r="AIS341" s="309"/>
      <c r="AIU341" s="497"/>
      <c r="AIV341" s="540"/>
      <c r="AIW341" s="497"/>
      <c r="AIX341" s="497"/>
      <c r="AIZ341" s="309"/>
      <c r="AJA341" s="309"/>
      <c r="AJC341" s="497"/>
      <c r="AJD341" s="540"/>
      <c r="AJE341" s="497"/>
      <c r="AJF341" s="497"/>
      <c r="AJH341" s="309"/>
      <c r="AJI341" s="309"/>
      <c r="AJK341" s="497"/>
      <c r="AJL341" s="540"/>
      <c r="AJM341" s="497"/>
      <c r="AJN341" s="497"/>
      <c r="AJP341" s="309"/>
      <c r="AJQ341" s="309"/>
      <c r="AJS341" s="497"/>
      <c r="AJT341" s="540"/>
      <c r="AJU341" s="497"/>
      <c r="AJV341" s="497"/>
      <c r="AJX341" s="309"/>
      <c r="AJY341" s="309"/>
      <c r="AKA341" s="497"/>
      <c r="AKB341" s="540"/>
      <c r="AKC341" s="497"/>
      <c r="AKD341" s="497"/>
      <c r="AKF341" s="309"/>
      <c r="AKG341" s="309"/>
      <c r="AKI341" s="497"/>
      <c r="AKJ341" s="540"/>
      <c r="AKK341" s="497"/>
      <c r="AKL341" s="497"/>
      <c r="AKN341" s="309"/>
      <c r="AKO341" s="309"/>
      <c r="AKQ341" s="497"/>
      <c r="AKR341" s="540"/>
      <c r="AKS341" s="497"/>
      <c r="AKT341" s="497"/>
      <c r="AKV341" s="309"/>
      <c r="AKW341" s="309"/>
      <c r="AKY341" s="497"/>
      <c r="AKZ341" s="540"/>
      <c r="ALA341" s="497"/>
      <c r="ALB341" s="497"/>
      <c r="ALD341" s="309"/>
      <c r="ALE341" s="309"/>
      <c r="ALG341" s="497"/>
      <c r="ALH341" s="540"/>
      <c r="ALI341" s="497"/>
      <c r="ALJ341" s="497"/>
      <c r="ALL341" s="309"/>
      <c r="ALM341" s="309"/>
      <c r="ALO341" s="497"/>
      <c r="ALP341" s="540"/>
      <c r="ALQ341" s="497"/>
      <c r="ALR341" s="497"/>
      <c r="ALT341" s="309"/>
      <c r="ALU341" s="309"/>
      <c r="ALW341" s="497"/>
      <c r="ALX341" s="540"/>
      <c r="ALY341" s="497"/>
      <c r="ALZ341" s="497"/>
      <c r="AMB341" s="309"/>
      <c r="AMC341" s="309"/>
      <c r="AME341" s="497"/>
      <c r="AMF341" s="540"/>
      <c r="AMG341" s="497"/>
      <c r="AMH341" s="497"/>
      <c r="AMJ341" s="309"/>
      <c r="AMK341" s="309"/>
      <c r="AMM341" s="497"/>
      <c r="AMN341" s="540"/>
      <c r="AMO341" s="497"/>
      <c r="AMP341" s="497"/>
      <c r="AMR341" s="309"/>
      <c r="AMS341" s="309"/>
      <c r="AMU341" s="497"/>
      <c r="AMV341" s="540"/>
      <c r="AMW341" s="497"/>
      <c r="AMX341" s="497"/>
      <c r="AMZ341" s="309"/>
      <c r="ANA341" s="309"/>
      <c r="ANC341" s="497"/>
      <c r="AND341" s="540"/>
      <c r="ANE341" s="497"/>
      <c r="ANF341" s="497"/>
      <c r="ANH341" s="309"/>
      <c r="ANI341" s="309"/>
      <c r="ANK341" s="497"/>
      <c r="ANL341" s="540"/>
      <c r="ANM341" s="497"/>
      <c r="ANN341" s="497"/>
      <c r="ANP341" s="309"/>
      <c r="ANQ341" s="309"/>
      <c r="ANS341" s="497"/>
      <c r="ANT341" s="540"/>
      <c r="ANU341" s="497"/>
      <c r="ANV341" s="497"/>
      <c r="ANX341" s="309"/>
      <c r="ANY341" s="309"/>
      <c r="AOA341" s="497"/>
      <c r="AOB341" s="540"/>
      <c r="AOC341" s="497"/>
      <c r="AOD341" s="497"/>
      <c r="AOF341" s="309"/>
      <c r="AOG341" s="309"/>
      <c r="AOI341" s="497"/>
      <c r="AOJ341" s="540"/>
      <c r="AOK341" s="497"/>
      <c r="AOL341" s="497"/>
      <c r="AON341" s="309"/>
      <c r="AOO341" s="309"/>
      <c r="AOQ341" s="497"/>
      <c r="AOR341" s="540"/>
      <c r="AOS341" s="497"/>
      <c r="AOT341" s="497"/>
      <c r="AOV341" s="309"/>
      <c r="AOW341" s="309"/>
      <c r="AOY341" s="497"/>
      <c r="AOZ341" s="540"/>
      <c r="APA341" s="497"/>
      <c r="APB341" s="497"/>
      <c r="APD341" s="309"/>
      <c r="APE341" s="309"/>
      <c r="APG341" s="497"/>
      <c r="APH341" s="540"/>
      <c r="API341" s="497"/>
      <c r="APJ341" s="497"/>
      <c r="APL341" s="309"/>
      <c r="APM341" s="309"/>
      <c r="APO341" s="497"/>
      <c r="APP341" s="540"/>
      <c r="APQ341" s="497"/>
      <c r="APR341" s="497"/>
      <c r="APT341" s="309"/>
      <c r="APU341" s="309"/>
      <c r="APW341" s="497"/>
      <c r="APX341" s="540"/>
      <c r="APY341" s="497"/>
      <c r="APZ341" s="497"/>
      <c r="AQB341" s="309"/>
      <c r="AQC341" s="309"/>
      <c r="AQE341" s="497"/>
      <c r="AQF341" s="540"/>
      <c r="AQG341" s="497"/>
      <c r="AQH341" s="497"/>
      <c r="AQJ341" s="309"/>
      <c r="AQK341" s="309"/>
      <c r="AQM341" s="497"/>
      <c r="AQN341" s="540"/>
      <c r="AQO341" s="497"/>
      <c r="AQP341" s="497"/>
      <c r="AQR341" s="309"/>
      <c r="AQS341" s="309"/>
      <c r="AQU341" s="497"/>
      <c r="AQV341" s="540"/>
      <c r="AQW341" s="497"/>
      <c r="AQX341" s="497"/>
      <c r="AQZ341" s="309"/>
      <c r="ARA341" s="309"/>
      <c r="ARC341" s="497"/>
      <c r="ARD341" s="540"/>
      <c r="ARE341" s="497"/>
      <c r="ARF341" s="497"/>
      <c r="ARH341" s="309"/>
      <c r="ARI341" s="309"/>
      <c r="ARK341" s="497"/>
      <c r="ARL341" s="540"/>
      <c r="ARM341" s="497"/>
      <c r="ARN341" s="497"/>
      <c r="ARP341" s="309"/>
      <c r="ARQ341" s="309"/>
      <c r="ARS341" s="497"/>
      <c r="ART341" s="540"/>
      <c r="ARU341" s="497"/>
      <c r="ARV341" s="497"/>
      <c r="ARX341" s="309"/>
      <c r="ARY341" s="309"/>
      <c r="ASA341" s="497"/>
      <c r="ASB341" s="540"/>
      <c r="ASC341" s="497"/>
      <c r="ASD341" s="497"/>
      <c r="ASF341" s="309"/>
      <c r="ASG341" s="309"/>
      <c r="ASI341" s="497"/>
      <c r="ASJ341" s="540"/>
      <c r="ASK341" s="497"/>
      <c r="ASL341" s="497"/>
      <c r="ASN341" s="309"/>
      <c r="ASO341" s="309"/>
      <c r="ASQ341" s="497"/>
      <c r="ASR341" s="540"/>
      <c r="ASS341" s="497"/>
      <c r="AST341" s="497"/>
      <c r="ASV341" s="309"/>
      <c r="ASW341" s="309"/>
      <c r="ASY341" s="497"/>
      <c r="ASZ341" s="540"/>
      <c r="ATA341" s="497"/>
      <c r="ATB341" s="497"/>
      <c r="ATD341" s="309"/>
      <c r="ATE341" s="309"/>
      <c r="ATG341" s="497"/>
      <c r="ATH341" s="540"/>
      <c r="ATI341" s="497"/>
      <c r="ATJ341" s="497"/>
      <c r="ATL341" s="309"/>
      <c r="ATM341" s="309"/>
      <c r="ATO341" s="497"/>
      <c r="ATP341" s="540"/>
      <c r="ATQ341" s="497"/>
      <c r="ATR341" s="497"/>
      <c r="ATT341" s="309"/>
      <c r="ATU341" s="309"/>
      <c r="ATW341" s="497"/>
      <c r="ATX341" s="540"/>
      <c r="ATY341" s="497"/>
      <c r="ATZ341" s="497"/>
      <c r="AUB341" s="309"/>
      <c r="AUC341" s="309"/>
      <c r="AUE341" s="497"/>
      <c r="AUF341" s="540"/>
      <c r="AUG341" s="497"/>
      <c r="AUH341" s="497"/>
      <c r="AUJ341" s="309"/>
      <c r="AUK341" s="309"/>
      <c r="AUM341" s="497"/>
      <c r="AUN341" s="540"/>
      <c r="AUO341" s="497"/>
      <c r="AUP341" s="497"/>
      <c r="AUR341" s="309"/>
      <c r="AUS341" s="309"/>
      <c r="AUU341" s="497"/>
      <c r="AUV341" s="540"/>
      <c r="AUW341" s="497"/>
      <c r="AUX341" s="497"/>
      <c r="AUZ341" s="309"/>
      <c r="AVA341" s="309"/>
      <c r="AVC341" s="497"/>
      <c r="AVD341" s="540"/>
      <c r="AVE341" s="497"/>
      <c r="AVF341" s="497"/>
      <c r="AVH341" s="309"/>
      <c r="AVI341" s="309"/>
      <c r="AVK341" s="497"/>
      <c r="AVL341" s="540"/>
      <c r="AVM341" s="497"/>
      <c r="AVN341" s="497"/>
      <c r="AVP341" s="309"/>
      <c r="AVQ341" s="309"/>
      <c r="AVS341" s="497"/>
      <c r="AVT341" s="540"/>
      <c r="AVU341" s="497"/>
      <c r="AVV341" s="497"/>
      <c r="AVX341" s="309"/>
      <c r="AVY341" s="309"/>
      <c r="AWA341" s="497"/>
      <c r="AWB341" s="540"/>
      <c r="AWC341" s="497"/>
      <c r="AWD341" s="497"/>
      <c r="AWF341" s="309"/>
      <c r="AWG341" s="309"/>
      <c r="AWI341" s="497"/>
      <c r="AWJ341" s="540"/>
      <c r="AWK341" s="497"/>
      <c r="AWL341" s="497"/>
      <c r="AWN341" s="309"/>
      <c r="AWO341" s="309"/>
      <c r="AWQ341" s="497"/>
      <c r="AWR341" s="540"/>
      <c r="AWS341" s="497"/>
      <c r="AWT341" s="497"/>
      <c r="AWV341" s="309"/>
      <c r="AWW341" s="309"/>
      <c r="AWY341" s="497"/>
      <c r="AWZ341" s="540"/>
      <c r="AXA341" s="497"/>
      <c r="AXB341" s="497"/>
      <c r="AXD341" s="309"/>
      <c r="AXE341" s="309"/>
      <c r="AXG341" s="497"/>
      <c r="AXH341" s="540"/>
      <c r="AXI341" s="497"/>
      <c r="AXJ341" s="497"/>
      <c r="AXL341" s="309"/>
      <c r="AXM341" s="309"/>
      <c r="AXO341" s="497"/>
      <c r="AXP341" s="540"/>
      <c r="AXQ341" s="497"/>
      <c r="AXR341" s="497"/>
      <c r="AXT341" s="309"/>
      <c r="AXU341" s="309"/>
      <c r="AXW341" s="497"/>
      <c r="AXX341" s="540"/>
      <c r="AXY341" s="497"/>
      <c r="AXZ341" s="497"/>
      <c r="AYB341" s="309"/>
      <c r="AYC341" s="309"/>
      <c r="AYE341" s="497"/>
      <c r="AYF341" s="540"/>
      <c r="AYG341" s="497"/>
      <c r="AYH341" s="497"/>
      <c r="AYJ341" s="309"/>
      <c r="AYK341" s="309"/>
      <c r="AYM341" s="497"/>
      <c r="AYN341" s="540"/>
      <c r="AYO341" s="497"/>
      <c r="AYP341" s="497"/>
      <c r="AYR341" s="309"/>
      <c r="AYS341" s="309"/>
      <c r="AYU341" s="497"/>
      <c r="AYV341" s="540"/>
      <c r="AYW341" s="497"/>
      <c r="AYX341" s="497"/>
      <c r="AYZ341" s="309"/>
      <c r="AZA341" s="309"/>
      <c r="AZC341" s="497"/>
      <c r="AZD341" s="540"/>
      <c r="AZE341" s="497"/>
      <c r="AZF341" s="497"/>
      <c r="AZH341" s="309"/>
      <c r="AZI341" s="309"/>
      <c r="AZK341" s="497"/>
      <c r="AZL341" s="540"/>
      <c r="AZM341" s="497"/>
      <c r="AZN341" s="497"/>
      <c r="AZP341" s="309"/>
      <c r="AZQ341" s="309"/>
      <c r="AZS341" s="497"/>
      <c r="AZT341" s="540"/>
      <c r="AZU341" s="497"/>
      <c r="AZV341" s="497"/>
      <c r="AZX341" s="309"/>
      <c r="AZY341" s="309"/>
      <c r="BAA341" s="497"/>
      <c r="BAB341" s="540"/>
      <c r="BAC341" s="497"/>
      <c r="BAD341" s="497"/>
      <c r="BAF341" s="309"/>
      <c r="BAG341" s="309"/>
      <c r="BAI341" s="497"/>
      <c r="BAJ341" s="540"/>
      <c r="BAK341" s="497"/>
      <c r="BAL341" s="497"/>
      <c r="BAN341" s="309"/>
      <c r="BAO341" s="309"/>
      <c r="BAQ341" s="497"/>
      <c r="BAR341" s="540"/>
      <c r="BAS341" s="497"/>
      <c r="BAT341" s="497"/>
      <c r="BAV341" s="309"/>
      <c r="BAW341" s="309"/>
      <c r="BAY341" s="497"/>
      <c r="BAZ341" s="540"/>
      <c r="BBA341" s="497"/>
      <c r="BBB341" s="497"/>
      <c r="BBD341" s="309"/>
      <c r="BBE341" s="309"/>
      <c r="BBG341" s="497"/>
      <c r="BBH341" s="540"/>
      <c r="BBI341" s="497"/>
      <c r="BBJ341" s="497"/>
      <c r="BBL341" s="309"/>
      <c r="BBM341" s="309"/>
      <c r="BBO341" s="497"/>
      <c r="BBP341" s="540"/>
      <c r="BBQ341" s="497"/>
      <c r="BBR341" s="497"/>
      <c r="BBT341" s="309"/>
      <c r="BBU341" s="309"/>
      <c r="BBW341" s="497"/>
      <c r="BBX341" s="540"/>
      <c r="BBY341" s="497"/>
      <c r="BBZ341" s="497"/>
      <c r="BCB341" s="309"/>
      <c r="BCC341" s="309"/>
      <c r="BCE341" s="497"/>
      <c r="BCF341" s="540"/>
      <c r="BCG341" s="497"/>
      <c r="BCH341" s="497"/>
      <c r="BCJ341" s="309"/>
      <c r="BCK341" s="309"/>
      <c r="BCM341" s="497"/>
      <c r="BCN341" s="540"/>
      <c r="BCO341" s="497"/>
      <c r="BCP341" s="497"/>
      <c r="BCR341" s="309"/>
      <c r="BCS341" s="309"/>
      <c r="BCU341" s="497"/>
      <c r="BCV341" s="540"/>
      <c r="BCW341" s="497"/>
      <c r="BCX341" s="497"/>
      <c r="BCZ341" s="309"/>
      <c r="BDA341" s="309"/>
      <c r="BDC341" s="497"/>
      <c r="BDD341" s="540"/>
      <c r="BDE341" s="497"/>
      <c r="BDF341" s="497"/>
      <c r="BDH341" s="309"/>
      <c r="BDI341" s="309"/>
      <c r="BDK341" s="497"/>
      <c r="BDL341" s="540"/>
      <c r="BDM341" s="497"/>
      <c r="BDN341" s="497"/>
      <c r="BDP341" s="309"/>
      <c r="BDQ341" s="309"/>
      <c r="BDS341" s="497"/>
      <c r="BDT341" s="540"/>
      <c r="BDU341" s="497"/>
      <c r="BDV341" s="497"/>
      <c r="BDX341" s="309"/>
      <c r="BDY341" s="309"/>
      <c r="BEA341" s="497"/>
      <c r="BEB341" s="540"/>
      <c r="BEC341" s="497"/>
      <c r="BED341" s="497"/>
      <c r="BEF341" s="309"/>
      <c r="BEG341" s="309"/>
      <c r="BEI341" s="497"/>
      <c r="BEJ341" s="540"/>
      <c r="BEK341" s="497"/>
      <c r="BEL341" s="497"/>
      <c r="BEN341" s="309"/>
      <c r="BEO341" s="309"/>
      <c r="BEQ341" s="497"/>
      <c r="BER341" s="540"/>
      <c r="BES341" s="497"/>
      <c r="BET341" s="497"/>
      <c r="BEV341" s="309"/>
      <c r="BEW341" s="309"/>
      <c r="BEY341" s="497"/>
      <c r="BEZ341" s="540"/>
      <c r="BFA341" s="497"/>
      <c r="BFB341" s="497"/>
      <c r="BFD341" s="309"/>
      <c r="BFE341" s="309"/>
      <c r="BFG341" s="497"/>
      <c r="BFH341" s="540"/>
      <c r="BFI341" s="497"/>
      <c r="BFJ341" s="497"/>
      <c r="BFL341" s="309"/>
      <c r="BFM341" s="309"/>
      <c r="BFO341" s="497"/>
      <c r="BFP341" s="540"/>
      <c r="BFQ341" s="497"/>
      <c r="BFR341" s="497"/>
      <c r="BFT341" s="309"/>
      <c r="BFU341" s="309"/>
      <c r="BFW341" s="497"/>
      <c r="BFX341" s="540"/>
      <c r="BFY341" s="497"/>
      <c r="BFZ341" s="497"/>
      <c r="BGB341" s="309"/>
      <c r="BGC341" s="309"/>
      <c r="BGE341" s="497"/>
      <c r="BGF341" s="540"/>
      <c r="BGG341" s="497"/>
      <c r="BGH341" s="497"/>
      <c r="BGJ341" s="309"/>
      <c r="BGK341" s="309"/>
      <c r="BGM341" s="497"/>
      <c r="BGN341" s="540"/>
      <c r="BGO341" s="497"/>
      <c r="BGP341" s="497"/>
      <c r="BGR341" s="309"/>
      <c r="BGS341" s="309"/>
      <c r="BGU341" s="497"/>
      <c r="BGV341" s="540"/>
      <c r="BGW341" s="497"/>
      <c r="BGX341" s="497"/>
      <c r="BGZ341" s="309"/>
      <c r="BHA341" s="309"/>
      <c r="BHC341" s="497"/>
      <c r="BHD341" s="540"/>
      <c r="BHE341" s="497"/>
      <c r="BHF341" s="497"/>
      <c r="BHH341" s="309"/>
      <c r="BHI341" s="309"/>
      <c r="BHK341" s="497"/>
      <c r="BHL341" s="540"/>
      <c r="BHM341" s="497"/>
      <c r="BHN341" s="497"/>
      <c r="BHP341" s="309"/>
      <c r="BHQ341" s="309"/>
      <c r="BHS341" s="497"/>
      <c r="BHT341" s="540"/>
      <c r="BHU341" s="497"/>
      <c r="BHV341" s="497"/>
      <c r="BHX341" s="309"/>
      <c r="BHY341" s="309"/>
      <c r="BIA341" s="497"/>
      <c r="BIB341" s="540"/>
      <c r="BIC341" s="497"/>
      <c r="BID341" s="497"/>
      <c r="BIF341" s="309"/>
      <c r="BIG341" s="309"/>
      <c r="BII341" s="497"/>
      <c r="BIJ341" s="540"/>
      <c r="BIK341" s="497"/>
      <c r="BIL341" s="497"/>
      <c r="BIN341" s="309"/>
      <c r="BIO341" s="309"/>
      <c r="BIQ341" s="497"/>
      <c r="BIR341" s="540"/>
      <c r="BIS341" s="497"/>
      <c r="BIT341" s="497"/>
      <c r="BIV341" s="309"/>
      <c r="BIW341" s="309"/>
      <c r="BIY341" s="497"/>
      <c r="BIZ341" s="540"/>
      <c r="BJA341" s="497"/>
      <c r="BJB341" s="497"/>
      <c r="BJD341" s="309"/>
      <c r="BJE341" s="309"/>
      <c r="BJG341" s="497"/>
      <c r="BJH341" s="540"/>
      <c r="BJI341" s="497"/>
      <c r="BJJ341" s="497"/>
      <c r="BJL341" s="309"/>
      <c r="BJM341" s="309"/>
      <c r="BJO341" s="497"/>
      <c r="BJP341" s="540"/>
      <c r="BJQ341" s="497"/>
      <c r="BJR341" s="497"/>
      <c r="BJT341" s="309"/>
      <c r="BJU341" s="309"/>
      <c r="BJW341" s="497"/>
      <c r="BJX341" s="540"/>
      <c r="BJY341" s="497"/>
      <c r="BJZ341" s="497"/>
      <c r="BKB341" s="309"/>
      <c r="BKC341" s="309"/>
      <c r="BKE341" s="497"/>
      <c r="BKF341" s="540"/>
      <c r="BKG341" s="497"/>
      <c r="BKH341" s="497"/>
      <c r="BKJ341" s="309"/>
      <c r="BKK341" s="309"/>
      <c r="BKM341" s="497"/>
      <c r="BKN341" s="540"/>
      <c r="BKO341" s="497"/>
      <c r="BKP341" s="497"/>
      <c r="BKR341" s="309"/>
      <c r="BKS341" s="309"/>
      <c r="BKU341" s="497"/>
      <c r="BKV341" s="540"/>
      <c r="BKW341" s="497"/>
      <c r="BKX341" s="497"/>
      <c r="BKZ341" s="309"/>
      <c r="BLA341" s="309"/>
      <c r="BLC341" s="497"/>
      <c r="BLD341" s="540"/>
      <c r="BLE341" s="497"/>
      <c r="BLF341" s="497"/>
      <c r="BLH341" s="309"/>
      <c r="BLI341" s="309"/>
      <c r="BLK341" s="497"/>
      <c r="BLL341" s="540"/>
      <c r="BLM341" s="497"/>
      <c r="BLN341" s="497"/>
      <c r="BLP341" s="309"/>
      <c r="BLQ341" s="309"/>
      <c r="BLS341" s="497"/>
      <c r="BLT341" s="540"/>
      <c r="BLU341" s="497"/>
      <c r="BLV341" s="497"/>
      <c r="BLX341" s="309"/>
      <c r="BLY341" s="309"/>
      <c r="BMA341" s="497"/>
      <c r="BMB341" s="540"/>
      <c r="BMC341" s="497"/>
      <c r="BMD341" s="497"/>
      <c r="BMF341" s="309"/>
      <c r="BMG341" s="309"/>
      <c r="BMI341" s="497"/>
      <c r="BMJ341" s="540"/>
      <c r="BMK341" s="497"/>
      <c r="BML341" s="497"/>
      <c r="BMN341" s="309"/>
      <c r="BMO341" s="309"/>
      <c r="BMQ341" s="497"/>
      <c r="BMR341" s="540"/>
      <c r="BMS341" s="497"/>
      <c r="BMT341" s="497"/>
      <c r="BMV341" s="309"/>
      <c r="BMW341" s="309"/>
      <c r="BMY341" s="497"/>
      <c r="BMZ341" s="540"/>
      <c r="BNA341" s="497"/>
      <c r="BNB341" s="497"/>
      <c r="BND341" s="309"/>
      <c r="BNE341" s="309"/>
      <c r="BNG341" s="497"/>
      <c r="BNH341" s="540"/>
      <c r="BNI341" s="497"/>
      <c r="BNJ341" s="497"/>
      <c r="BNL341" s="309"/>
      <c r="BNM341" s="309"/>
      <c r="BNO341" s="497"/>
      <c r="BNP341" s="540"/>
      <c r="BNQ341" s="497"/>
      <c r="BNR341" s="497"/>
      <c r="BNT341" s="309"/>
      <c r="BNU341" s="309"/>
      <c r="BNW341" s="497"/>
      <c r="BNX341" s="540"/>
      <c r="BNY341" s="497"/>
      <c r="BNZ341" s="497"/>
      <c r="BOB341" s="309"/>
      <c r="BOC341" s="309"/>
      <c r="BOE341" s="497"/>
      <c r="BOF341" s="540"/>
      <c r="BOG341" s="497"/>
      <c r="BOH341" s="497"/>
      <c r="BOJ341" s="309"/>
      <c r="BOK341" s="309"/>
      <c r="BOM341" s="497"/>
      <c r="BON341" s="540"/>
      <c r="BOO341" s="497"/>
      <c r="BOP341" s="497"/>
      <c r="BOR341" s="309"/>
      <c r="BOS341" s="309"/>
      <c r="BOU341" s="497"/>
      <c r="BOV341" s="540"/>
      <c r="BOW341" s="497"/>
      <c r="BOX341" s="497"/>
      <c r="BOZ341" s="309"/>
      <c r="BPA341" s="309"/>
      <c r="BPC341" s="497"/>
      <c r="BPD341" s="540"/>
      <c r="BPE341" s="497"/>
      <c r="BPF341" s="497"/>
      <c r="BPH341" s="309"/>
      <c r="BPI341" s="309"/>
      <c r="BPK341" s="497"/>
      <c r="BPL341" s="540"/>
      <c r="BPM341" s="497"/>
      <c r="BPN341" s="497"/>
      <c r="BPP341" s="309"/>
      <c r="BPQ341" s="309"/>
      <c r="BPS341" s="497"/>
      <c r="BPT341" s="540"/>
      <c r="BPU341" s="497"/>
      <c r="BPV341" s="497"/>
      <c r="BPX341" s="309"/>
      <c r="BPY341" s="309"/>
      <c r="BQA341" s="497"/>
      <c r="BQB341" s="540"/>
      <c r="BQC341" s="497"/>
      <c r="BQD341" s="497"/>
      <c r="BQF341" s="309"/>
      <c r="BQG341" s="309"/>
      <c r="BQI341" s="497"/>
      <c r="BQJ341" s="540"/>
      <c r="BQK341" s="497"/>
      <c r="BQL341" s="497"/>
      <c r="BQN341" s="309"/>
      <c r="BQO341" s="309"/>
      <c r="BQQ341" s="497"/>
      <c r="BQR341" s="540"/>
      <c r="BQS341" s="497"/>
      <c r="BQT341" s="497"/>
      <c r="BQV341" s="309"/>
      <c r="BQW341" s="309"/>
      <c r="BQY341" s="497"/>
      <c r="BQZ341" s="540"/>
      <c r="BRA341" s="497"/>
      <c r="BRB341" s="497"/>
      <c r="BRD341" s="309"/>
      <c r="BRE341" s="309"/>
      <c r="BRG341" s="497"/>
      <c r="BRH341" s="540"/>
      <c r="BRI341" s="497"/>
      <c r="BRJ341" s="497"/>
      <c r="BRL341" s="309"/>
      <c r="BRM341" s="309"/>
      <c r="BRO341" s="497"/>
      <c r="BRP341" s="540"/>
      <c r="BRQ341" s="497"/>
      <c r="BRR341" s="497"/>
      <c r="BRT341" s="309"/>
      <c r="BRU341" s="309"/>
      <c r="BRW341" s="497"/>
      <c r="BRX341" s="540"/>
      <c r="BRY341" s="497"/>
      <c r="BRZ341" s="497"/>
      <c r="BSB341" s="309"/>
      <c r="BSC341" s="309"/>
      <c r="BSE341" s="497"/>
      <c r="BSF341" s="540"/>
      <c r="BSG341" s="497"/>
      <c r="BSH341" s="497"/>
      <c r="BSJ341" s="309"/>
      <c r="BSK341" s="309"/>
      <c r="BSM341" s="497"/>
      <c r="BSN341" s="540"/>
      <c r="BSO341" s="497"/>
      <c r="BSP341" s="497"/>
      <c r="BSR341" s="309"/>
      <c r="BSS341" s="309"/>
      <c r="BSU341" s="497"/>
      <c r="BSV341" s="540"/>
      <c r="BSW341" s="497"/>
      <c r="BSX341" s="497"/>
      <c r="BSZ341" s="309"/>
      <c r="BTA341" s="309"/>
      <c r="BTC341" s="497"/>
      <c r="BTD341" s="540"/>
      <c r="BTE341" s="497"/>
      <c r="BTF341" s="497"/>
      <c r="BTH341" s="309"/>
      <c r="BTI341" s="309"/>
      <c r="BTK341" s="497"/>
      <c r="BTL341" s="540"/>
      <c r="BTM341" s="497"/>
      <c r="BTN341" s="497"/>
      <c r="BTP341" s="309"/>
      <c r="BTQ341" s="309"/>
      <c r="BTS341" s="497"/>
      <c r="BTT341" s="540"/>
      <c r="BTU341" s="497"/>
      <c r="BTV341" s="497"/>
      <c r="BTX341" s="309"/>
      <c r="BTY341" s="309"/>
      <c r="BUA341" s="497"/>
      <c r="BUB341" s="540"/>
      <c r="BUC341" s="497"/>
      <c r="BUD341" s="497"/>
      <c r="BUF341" s="309"/>
      <c r="BUG341" s="309"/>
      <c r="BUI341" s="497"/>
      <c r="BUJ341" s="540"/>
      <c r="BUK341" s="497"/>
      <c r="BUL341" s="497"/>
      <c r="BUN341" s="309"/>
      <c r="BUO341" s="309"/>
      <c r="BUQ341" s="497"/>
      <c r="BUR341" s="540"/>
      <c r="BUS341" s="497"/>
      <c r="BUT341" s="497"/>
      <c r="BUV341" s="309"/>
      <c r="BUW341" s="309"/>
      <c r="BUY341" s="497"/>
      <c r="BUZ341" s="540"/>
      <c r="BVA341" s="497"/>
      <c r="BVB341" s="497"/>
      <c r="BVD341" s="309"/>
      <c r="BVE341" s="309"/>
      <c r="BVG341" s="497"/>
      <c r="BVH341" s="540"/>
      <c r="BVI341" s="497"/>
      <c r="BVJ341" s="497"/>
      <c r="BVL341" s="309"/>
      <c r="BVM341" s="309"/>
      <c r="BVO341" s="497"/>
      <c r="BVP341" s="540"/>
      <c r="BVQ341" s="497"/>
      <c r="BVR341" s="497"/>
      <c r="BVT341" s="309"/>
      <c r="BVU341" s="309"/>
      <c r="BVW341" s="497"/>
      <c r="BVX341" s="540"/>
      <c r="BVY341" s="497"/>
      <c r="BVZ341" s="497"/>
      <c r="BWB341" s="309"/>
      <c r="BWC341" s="309"/>
      <c r="BWE341" s="497"/>
      <c r="BWF341" s="540"/>
      <c r="BWG341" s="497"/>
      <c r="BWH341" s="497"/>
      <c r="BWJ341" s="309"/>
      <c r="BWK341" s="309"/>
      <c r="BWM341" s="497"/>
      <c r="BWN341" s="540"/>
      <c r="BWO341" s="497"/>
      <c r="BWP341" s="497"/>
      <c r="BWR341" s="309"/>
      <c r="BWS341" s="309"/>
      <c r="BWU341" s="497"/>
      <c r="BWV341" s="540"/>
      <c r="BWW341" s="497"/>
      <c r="BWX341" s="497"/>
      <c r="BWZ341" s="309"/>
      <c r="BXA341" s="309"/>
      <c r="BXC341" s="497"/>
      <c r="BXD341" s="540"/>
      <c r="BXE341" s="497"/>
      <c r="BXF341" s="497"/>
      <c r="BXH341" s="309"/>
      <c r="BXI341" s="309"/>
      <c r="BXK341" s="497"/>
      <c r="BXL341" s="540"/>
      <c r="BXM341" s="497"/>
      <c r="BXN341" s="497"/>
      <c r="BXP341" s="309"/>
      <c r="BXQ341" s="309"/>
      <c r="BXS341" s="497"/>
      <c r="BXT341" s="540"/>
      <c r="BXU341" s="497"/>
      <c r="BXV341" s="497"/>
      <c r="BXX341" s="309"/>
      <c r="BXY341" s="309"/>
      <c r="BYA341" s="497"/>
      <c r="BYB341" s="540"/>
      <c r="BYC341" s="497"/>
      <c r="BYD341" s="497"/>
      <c r="BYF341" s="309"/>
      <c r="BYG341" s="309"/>
      <c r="BYI341" s="497"/>
      <c r="BYJ341" s="540"/>
      <c r="BYK341" s="497"/>
      <c r="BYL341" s="497"/>
      <c r="BYN341" s="309"/>
      <c r="BYO341" s="309"/>
      <c r="BYQ341" s="497"/>
      <c r="BYR341" s="540"/>
      <c r="BYS341" s="497"/>
      <c r="BYT341" s="497"/>
      <c r="BYV341" s="309"/>
      <c r="BYW341" s="309"/>
      <c r="BYY341" s="497"/>
      <c r="BYZ341" s="540"/>
      <c r="BZA341" s="497"/>
      <c r="BZB341" s="497"/>
      <c r="BZD341" s="309"/>
      <c r="BZE341" s="309"/>
      <c r="BZG341" s="497"/>
      <c r="BZH341" s="540"/>
      <c r="BZI341" s="497"/>
      <c r="BZJ341" s="497"/>
      <c r="BZL341" s="309"/>
      <c r="BZM341" s="309"/>
      <c r="BZO341" s="497"/>
      <c r="BZP341" s="540"/>
      <c r="BZQ341" s="497"/>
      <c r="BZR341" s="497"/>
      <c r="BZT341" s="309"/>
      <c r="BZU341" s="309"/>
      <c r="BZW341" s="497"/>
      <c r="BZX341" s="540"/>
      <c r="BZY341" s="497"/>
      <c r="BZZ341" s="497"/>
      <c r="CAB341" s="309"/>
      <c r="CAC341" s="309"/>
      <c r="CAE341" s="497"/>
      <c r="CAF341" s="540"/>
      <c r="CAG341" s="497"/>
      <c r="CAH341" s="497"/>
      <c r="CAJ341" s="309"/>
      <c r="CAK341" s="309"/>
      <c r="CAM341" s="497"/>
      <c r="CAN341" s="540"/>
      <c r="CAO341" s="497"/>
      <c r="CAP341" s="497"/>
      <c r="CAR341" s="309"/>
      <c r="CAS341" s="309"/>
      <c r="CAU341" s="497"/>
      <c r="CAV341" s="540"/>
      <c r="CAW341" s="497"/>
      <c r="CAX341" s="497"/>
      <c r="CAZ341" s="309"/>
      <c r="CBA341" s="309"/>
      <c r="CBC341" s="497"/>
      <c r="CBD341" s="540"/>
      <c r="CBE341" s="497"/>
      <c r="CBF341" s="497"/>
      <c r="CBH341" s="309"/>
      <c r="CBI341" s="309"/>
      <c r="CBK341" s="497"/>
      <c r="CBL341" s="540"/>
      <c r="CBM341" s="497"/>
      <c r="CBN341" s="497"/>
      <c r="CBP341" s="309"/>
      <c r="CBQ341" s="309"/>
      <c r="CBS341" s="497"/>
      <c r="CBT341" s="540"/>
      <c r="CBU341" s="497"/>
      <c r="CBV341" s="497"/>
      <c r="CBX341" s="309"/>
      <c r="CBY341" s="309"/>
      <c r="CCA341" s="497"/>
      <c r="CCB341" s="540"/>
      <c r="CCC341" s="497"/>
      <c r="CCD341" s="497"/>
      <c r="CCF341" s="309"/>
      <c r="CCG341" s="309"/>
      <c r="CCI341" s="497"/>
      <c r="CCJ341" s="540"/>
      <c r="CCK341" s="497"/>
      <c r="CCL341" s="497"/>
      <c r="CCN341" s="309"/>
      <c r="CCO341" s="309"/>
      <c r="CCQ341" s="497"/>
      <c r="CCR341" s="540"/>
      <c r="CCS341" s="497"/>
      <c r="CCT341" s="497"/>
      <c r="CCV341" s="309"/>
      <c r="CCW341" s="309"/>
      <c r="CCY341" s="497"/>
      <c r="CCZ341" s="540"/>
      <c r="CDA341" s="497"/>
      <c r="CDB341" s="497"/>
      <c r="CDD341" s="309"/>
      <c r="CDE341" s="309"/>
      <c r="CDG341" s="497"/>
      <c r="CDH341" s="540"/>
      <c r="CDI341" s="497"/>
      <c r="CDJ341" s="497"/>
      <c r="CDL341" s="309"/>
      <c r="CDM341" s="309"/>
      <c r="CDO341" s="497"/>
      <c r="CDP341" s="540"/>
      <c r="CDQ341" s="497"/>
      <c r="CDR341" s="497"/>
      <c r="CDT341" s="309"/>
      <c r="CDU341" s="309"/>
      <c r="CDW341" s="497"/>
      <c r="CDX341" s="540"/>
      <c r="CDY341" s="497"/>
      <c r="CDZ341" s="497"/>
      <c r="CEB341" s="309"/>
      <c r="CEC341" s="309"/>
      <c r="CEE341" s="497"/>
      <c r="CEF341" s="540"/>
      <c r="CEG341" s="497"/>
      <c r="CEH341" s="497"/>
      <c r="CEJ341" s="309"/>
      <c r="CEK341" s="309"/>
      <c r="CEM341" s="497"/>
      <c r="CEN341" s="540"/>
      <c r="CEO341" s="497"/>
      <c r="CEP341" s="497"/>
      <c r="CER341" s="309"/>
      <c r="CES341" s="309"/>
      <c r="CEU341" s="497"/>
      <c r="CEV341" s="540"/>
      <c r="CEW341" s="497"/>
      <c r="CEX341" s="497"/>
      <c r="CEZ341" s="309"/>
      <c r="CFA341" s="309"/>
      <c r="CFC341" s="497"/>
      <c r="CFD341" s="540"/>
      <c r="CFE341" s="497"/>
      <c r="CFF341" s="497"/>
      <c r="CFH341" s="309"/>
      <c r="CFI341" s="309"/>
      <c r="CFK341" s="497"/>
      <c r="CFL341" s="540"/>
      <c r="CFM341" s="497"/>
      <c r="CFN341" s="497"/>
      <c r="CFP341" s="309"/>
      <c r="CFQ341" s="309"/>
      <c r="CFS341" s="497"/>
      <c r="CFT341" s="540"/>
      <c r="CFU341" s="497"/>
      <c r="CFV341" s="497"/>
      <c r="CFX341" s="309"/>
      <c r="CFY341" s="309"/>
      <c r="CGA341" s="497"/>
      <c r="CGB341" s="540"/>
      <c r="CGC341" s="497"/>
      <c r="CGD341" s="497"/>
      <c r="CGF341" s="309"/>
      <c r="CGG341" s="309"/>
      <c r="CGI341" s="497"/>
      <c r="CGJ341" s="540"/>
      <c r="CGK341" s="497"/>
      <c r="CGL341" s="497"/>
      <c r="CGN341" s="309"/>
      <c r="CGO341" s="309"/>
      <c r="CGQ341" s="497"/>
      <c r="CGR341" s="540"/>
      <c r="CGS341" s="497"/>
      <c r="CGT341" s="497"/>
      <c r="CGV341" s="309"/>
      <c r="CGW341" s="309"/>
      <c r="CGY341" s="497"/>
      <c r="CGZ341" s="540"/>
      <c r="CHA341" s="497"/>
      <c r="CHB341" s="497"/>
      <c r="CHD341" s="309"/>
      <c r="CHE341" s="309"/>
      <c r="CHG341" s="497"/>
      <c r="CHH341" s="540"/>
      <c r="CHI341" s="497"/>
      <c r="CHJ341" s="497"/>
      <c r="CHL341" s="309"/>
      <c r="CHM341" s="309"/>
      <c r="CHO341" s="497"/>
      <c r="CHP341" s="540"/>
      <c r="CHQ341" s="497"/>
      <c r="CHR341" s="497"/>
      <c r="CHT341" s="309"/>
      <c r="CHU341" s="309"/>
      <c r="CHW341" s="497"/>
      <c r="CHX341" s="540"/>
      <c r="CHY341" s="497"/>
      <c r="CHZ341" s="497"/>
      <c r="CIB341" s="309"/>
      <c r="CIC341" s="309"/>
      <c r="CIE341" s="497"/>
      <c r="CIF341" s="540"/>
      <c r="CIG341" s="497"/>
      <c r="CIH341" s="497"/>
      <c r="CIJ341" s="309"/>
      <c r="CIK341" s="309"/>
      <c r="CIM341" s="497"/>
      <c r="CIN341" s="540"/>
      <c r="CIO341" s="497"/>
      <c r="CIP341" s="497"/>
      <c r="CIR341" s="309"/>
      <c r="CIS341" s="309"/>
      <c r="CIU341" s="497"/>
      <c r="CIV341" s="540"/>
      <c r="CIW341" s="497"/>
      <c r="CIX341" s="497"/>
      <c r="CIZ341" s="309"/>
      <c r="CJA341" s="309"/>
      <c r="CJC341" s="497"/>
      <c r="CJD341" s="540"/>
      <c r="CJE341" s="497"/>
      <c r="CJF341" s="497"/>
      <c r="CJH341" s="309"/>
      <c r="CJI341" s="309"/>
      <c r="CJK341" s="497"/>
      <c r="CJL341" s="540"/>
      <c r="CJM341" s="497"/>
      <c r="CJN341" s="497"/>
      <c r="CJP341" s="309"/>
      <c r="CJQ341" s="309"/>
      <c r="CJS341" s="497"/>
      <c r="CJT341" s="540"/>
      <c r="CJU341" s="497"/>
      <c r="CJV341" s="497"/>
      <c r="CJX341" s="309"/>
      <c r="CJY341" s="309"/>
      <c r="CKA341" s="497"/>
      <c r="CKB341" s="540"/>
      <c r="CKC341" s="497"/>
      <c r="CKD341" s="497"/>
      <c r="CKF341" s="309"/>
      <c r="CKG341" s="309"/>
      <c r="CKI341" s="497"/>
      <c r="CKJ341" s="540"/>
      <c r="CKK341" s="497"/>
      <c r="CKL341" s="497"/>
      <c r="CKN341" s="309"/>
      <c r="CKO341" s="309"/>
      <c r="CKQ341" s="497"/>
      <c r="CKR341" s="540"/>
      <c r="CKS341" s="497"/>
      <c r="CKT341" s="497"/>
      <c r="CKV341" s="309"/>
      <c r="CKW341" s="309"/>
      <c r="CKY341" s="497"/>
      <c r="CKZ341" s="540"/>
      <c r="CLA341" s="497"/>
      <c r="CLB341" s="497"/>
      <c r="CLD341" s="309"/>
      <c r="CLE341" s="309"/>
      <c r="CLG341" s="497"/>
      <c r="CLH341" s="540"/>
      <c r="CLI341" s="497"/>
      <c r="CLJ341" s="497"/>
      <c r="CLL341" s="309"/>
      <c r="CLM341" s="309"/>
      <c r="CLO341" s="497"/>
      <c r="CLP341" s="540"/>
      <c r="CLQ341" s="497"/>
      <c r="CLR341" s="497"/>
      <c r="CLT341" s="309"/>
      <c r="CLU341" s="309"/>
      <c r="CLW341" s="497"/>
      <c r="CLX341" s="540"/>
      <c r="CLY341" s="497"/>
      <c r="CLZ341" s="497"/>
      <c r="CMB341" s="309"/>
      <c r="CMC341" s="309"/>
      <c r="CME341" s="497"/>
      <c r="CMF341" s="540"/>
      <c r="CMG341" s="497"/>
      <c r="CMH341" s="497"/>
      <c r="CMJ341" s="309"/>
      <c r="CMK341" s="309"/>
      <c r="CMM341" s="497"/>
      <c r="CMN341" s="540"/>
      <c r="CMO341" s="497"/>
      <c r="CMP341" s="497"/>
      <c r="CMR341" s="309"/>
      <c r="CMS341" s="309"/>
      <c r="CMU341" s="497"/>
      <c r="CMV341" s="540"/>
      <c r="CMW341" s="497"/>
      <c r="CMX341" s="497"/>
      <c r="CMZ341" s="309"/>
      <c r="CNA341" s="309"/>
      <c r="CNC341" s="497"/>
      <c r="CND341" s="540"/>
      <c r="CNE341" s="497"/>
      <c r="CNF341" s="497"/>
      <c r="CNH341" s="309"/>
      <c r="CNI341" s="309"/>
      <c r="CNK341" s="497"/>
      <c r="CNL341" s="540"/>
      <c r="CNM341" s="497"/>
      <c r="CNN341" s="497"/>
      <c r="CNP341" s="309"/>
      <c r="CNQ341" s="309"/>
      <c r="CNS341" s="497"/>
      <c r="CNT341" s="540"/>
      <c r="CNU341" s="497"/>
      <c r="CNV341" s="497"/>
      <c r="CNX341" s="309"/>
      <c r="CNY341" s="309"/>
      <c r="COA341" s="497"/>
      <c r="COB341" s="540"/>
      <c r="COC341" s="497"/>
      <c r="COD341" s="497"/>
      <c r="COF341" s="309"/>
      <c r="COG341" s="309"/>
      <c r="COI341" s="497"/>
      <c r="COJ341" s="540"/>
      <c r="COK341" s="497"/>
      <c r="COL341" s="497"/>
      <c r="CON341" s="309"/>
      <c r="COO341" s="309"/>
      <c r="COQ341" s="497"/>
      <c r="COR341" s="540"/>
      <c r="COS341" s="497"/>
      <c r="COT341" s="497"/>
      <c r="COV341" s="309"/>
      <c r="COW341" s="309"/>
      <c r="COY341" s="497"/>
      <c r="COZ341" s="540"/>
      <c r="CPA341" s="497"/>
      <c r="CPB341" s="497"/>
      <c r="CPD341" s="309"/>
      <c r="CPE341" s="309"/>
      <c r="CPG341" s="497"/>
      <c r="CPH341" s="540"/>
      <c r="CPI341" s="497"/>
      <c r="CPJ341" s="497"/>
      <c r="CPL341" s="309"/>
      <c r="CPM341" s="309"/>
      <c r="CPO341" s="497"/>
      <c r="CPP341" s="540"/>
      <c r="CPQ341" s="497"/>
      <c r="CPR341" s="497"/>
      <c r="CPT341" s="309"/>
      <c r="CPU341" s="309"/>
      <c r="CPW341" s="497"/>
      <c r="CPX341" s="540"/>
      <c r="CPY341" s="497"/>
      <c r="CPZ341" s="497"/>
      <c r="CQB341" s="309"/>
      <c r="CQC341" s="309"/>
      <c r="CQE341" s="497"/>
      <c r="CQF341" s="540"/>
      <c r="CQG341" s="497"/>
      <c r="CQH341" s="497"/>
      <c r="CQJ341" s="309"/>
      <c r="CQK341" s="309"/>
      <c r="CQM341" s="497"/>
      <c r="CQN341" s="540"/>
      <c r="CQO341" s="497"/>
      <c r="CQP341" s="497"/>
      <c r="CQR341" s="309"/>
      <c r="CQS341" s="309"/>
      <c r="CQU341" s="497"/>
      <c r="CQV341" s="540"/>
      <c r="CQW341" s="497"/>
      <c r="CQX341" s="497"/>
      <c r="CQZ341" s="309"/>
      <c r="CRA341" s="309"/>
      <c r="CRC341" s="497"/>
      <c r="CRD341" s="540"/>
      <c r="CRE341" s="497"/>
      <c r="CRF341" s="497"/>
      <c r="CRH341" s="309"/>
      <c r="CRI341" s="309"/>
      <c r="CRK341" s="497"/>
      <c r="CRL341" s="540"/>
      <c r="CRM341" s="497"/>
      <c r="CRN341" s="497"/>
      <c r="CRP341" s="309"/>
      <c r="CRQ341" s="309"/>
      <c r="CRS341" s="497"/>
      <c r="CRT341" s="540"/>
      <c r="CRU341" s="497"/>
      <c r="CRV341" s="497"/>
      <c r="CRX341" s="309"/>
      <c r="CRY341" s="309"/>
      <c r="CSA341" s="497"/>
      <c r="CSB341" s="540"/>
      <c r="CSC341" s="497"/>
      <c r="CSD341" s="497"/>
      <c r="CSF341" s="309"/>
      <c r="CSG341" s="309"/>
      <c r="CSI341" s="497"/>
      <c r="CSJ341" s="540"/>
      <c r="CSK341" s="497"/>
      <c r="CSL341" s="497"/>
      <c r="CSN341" s="309"/>
      <c r="CSO341" s="309"/>
      <c r="CSQ341" s="497"/>
      <c r="CSR341" s="540"/>
      <c r="CSS341" s="497"/>
      <c r="CST341" s="497"/>
      <c r="CSV341" s="309"/>
      <c r="CSW341" s="309"/>
      <c r="CSY341" s="497"/>
      <c r="CSZ341" s="540"/>
      <c r="CTA341" s="497"/>
      <c r="CTB341" s="497"/>
      <c r="CTD341" s="309"/>
      <c r="CTE341" s="309"/>
      <c r="CTG341" s="497"/>
      <c r="CTH341" s="540"/>
      <c r="CTI341" s="497"/>
      <c r="CTJ341" s="497"/>
      <c r="CTL341" s="309"/>
      <c r="CTM341" s="309"/>
      <c r="CTO341" s="497"/>
      <c r="CTP341" s="540"/>
      <c r="CTQ341" s="497"/>
      <c r="CTR341" s="497"/>
      <c r="CTT341" s="309"/>
      <c r="CTU341" s="309"/>
      <c r="CTW341" s="497"/>
      <c r="CTX341" s="540"/>
      <c r="CTY341" s="497"/>
      <c r="CTZ341" s="497"/>
      <c r="CUB341" s="309"/>
      <c r="CUC341" s="309"/>
      <c r="CUE341" s="497"/>
      <c r="CUF341" s="540"/>
      <c r="CUG341" s="497"/>
      <c r="CUH341" s="497"/>
      <c r="CUJ341" s="309"/>
      <c r="CUK341" s="309"/>
      <c r="CUM341" s="497"/>
      <c r="CUN341" s="540"/>
      <c r="CUO341" s="497"/>
      <c r="CUP341" s="497"/>
      <c r="CUR341" s="309"/>
      <c r="CUS341" s="309"/>
      <c r="CUU341" s="497"/>
      <c r="CUV341" s="540"/>
      <c r="CUW341" s="497"/>
      <c r="CUX341" s="497"/>
      <c r="CUZ341" s="309"/>
      <c r="CVA341" s="309"/>
      <c r="CVC341" s="497"/>
      <c r="CVD341" s="540"/>
      <c r="CVE341" s="497"/>
      <c r="CVF341" s="497"/>
      <c r="CVH341" s="309"/>
      <c r="CVI341" s="309"/>
      <c r="CVK341" s="497"/>
      <c r="CVL341" s="540"/>
      <c r="CVM341" s="497"/>
      <c r="CVN341" s="497"/>
      <c r="CVP341" s="309"/>
      <c r="CVQ341" s="309"/>
      <c r="CVS341" s="497"/>
      <c r="CVT341" s="540"/>
      <c r="CVU341" s="497"/>
      <c r="CVV341" s="497"/>
      <c r="CVX341" s="309"/>
      <c r="CVY341" s="309"/>
      <c r="CWA341" s="497"/>
      <c r="CWB341" s="540"/>
      <c r="CWC341" s="497"/>
      <c r="CWD341" s="497"/>
      <c r="CWF341" s="309"/>
      <c r="CWG341" s="309"/>
      <c r="CWI341" s="497"/>
      <c r="CWJ341" s="540"/>
      <c r="CWK341" s="497"/>
      <c r="CWL341" s="497"/>
      <c r="CWN341" s="309"/>
      <c r="CWO341" s="309"/>
      <c r="CWQ341" s="497"/>
      <c r="CWR341" s="540"/>
      <c r="CWS341" s="497"/>
      <c r="CWT341" s="497"/>
      <c r="CWV341" s="309"/>
      <c r="CWW341" s="309"/>
      <c r="CWY341" s="497"/>
      <c r="CWZ341" s="540"/>
      <c r="CXA341" s="497"/>
      <c r="CXB341" s="497"/>
      <c r="CXD341" s="309"/>
      <c r="CXE341" s="309"/>
      <c r="CXG341" s="497"/>
      <c r="CXH341" s="540"/>
      <c r="CXI341" s="497"/>
      <c r="CXJ341" s="497"/>
      <c r="CXL341" s="309"/>
      <c r="CXM341" s="309"/>
      <c r="CXO341" s="497"/>
      <c r="CXP341" s="540"/>
      <c r="CXQ341" s="497"/>
      <c r="CXR341" s="497"/>
      <c r="CXT341" s="309"/>
      <c r="CXU341" s="309"/>
      <c r="CXW341" s="497"/>
      <c r="CXX341" s="540"/>
      <c r="CXY341" s="497"/>
      <c r="CXZ341" s="497"/>
      <c r="CYB341" s="309"/>
      <c r="CYC341" s="309"/>
      <c r="CYE341" s="497"/>
      <c r="CYF341" s="540"/>
      <c r="CYG341" s="497"/>
      <c r="CYH341" s="497"/>
      <c r="CYJ341" s="309"/>
      <c r="CYK341" s="309"/>
      <c r="CYM341" s="497"/>
      <c r="CYN341" s="540"/>
      <c r="CYO341" s="497"/>
      <c r="CYP341" s="497"/>
      <c r="CYR341" s="309"/>
      <c r="CYS341" s="309"/>
      <c r="CYU341" s="497"/>
      <c r="CYV341" s="540"/>
      <c r="CYW341" s="497"/>
      <c r="CYX341" s="497"/>
      <c r="CYZ341" s="309"/>
      <c r="CZA341" s="309"/>
      <c r="CZC341" s="497"/>
      <c r="CZD341" s="540"/>
      <c r="CZE341" s="497"/>
      <c r="CZF341" s="497"/>
      <c r="CZH341" s="309"/>
      <c r="CZI341" s="309"/>
      <c r="CZK341" s="497"/>
      <c r="CZL341" s="540"/>
      <c r="CZM341" s="497"/>
      <c r="CZN341" s="497"/>
      <c r="CZP341" s="309"/>
      <c r="CZQ341" s="309"/>
      <c r="CZS341" s="497"/>
      <c r="CZT341" s="540"/>
      <c r="CZU341" s="497"/>
      <c r="CZV341" s="497"/>
      <c r="CZX341" s="309"/>
      <c r="CZY341" s="309"/>
      <c r="DAA341" s="497"/>
      <c r="DAB341" s="540"/>
      <c r="DAC341" s="497"/>
      <c r="DAD341" s="497"/>
      <c r="DAF341" s="309"/>
      <c r="DAG341" s="309"/>
      <c r="DAI341" s="497"/>
      <c r="DAJ341" s="540"/>
      <c r="DAK341" s="497"/>
      <c r="DAL341" s="497"/>
      <c r="DAN341" s="309"/>
      <c r="DAO341" s="309"/>
      <c r="DAQ341" s="497"/>
      <c r="DAR341" s="540"/>
      <c r="DAS341" s="497"/>
      <c r="DAT341" s="497"/>
      <c r="DAV341" s="309"/>
      <c r="DAW341" s="309"/>
      <c r="DAY341" s="497"/>
      <c r="DAZ341" s="540"/>
      <c r="DBA341" s="497"/>
      <c r="DBB341" s="497"/>
      <c r="DBD341" s="309"/>
      <c r="DBE341" s="309"/>
      <c r="DBG341" s="497"/>
      <c r="DBH341" s="540"/>
      <c r="DBI341" s="497"/>
      <c r="DBJ341" s="497"/>
      <c r="DBL341" s="309"/>
      <c r="DBM341" s="309"/>
      <c r="DBO341" s="497"/>
      <c r="DBP341" s="540"/>
      <c r="DBQ341" s="497"/>
      <c r="DBR341" s="497"/>
      <c r="DBT341" s="309"/>
      <c r="DBU341" s="309"/>
      <c r="DBW341" s="497"/>
      <c r="DBX341" s="540"/>
      <c r="DBY341" s="497"/>
      <c r="DBZ341" s="497"/>
      <c r="DCB341" s="309"/>
      <c r="DCC341" s="309"/>
      <c r="DCE341" s="497"/>
      <c r="DCF341" s="540"/>
      <c r="DCG341" s="497"/>
      <c r="DCH341" s="497"/>
      <c r="DCJ341" s="309"/>
      <c r="DCK341" s="309"/>
      <c r="DCM341" s="497"/>
      <c r="DCN341" s="540"/>
      <c r="DCO341" s="497"/>
      <c r="DCP341" s="497"/>
      <c r="DCR341" s="309"/>
      <c r="DCS341" s="309"/>
      <c r="DCU341" s="497"/>
      <c r="DCV341" s="540"/>
      <c r="DCW341" s="497"/>
      <c r="DCX341" s="497"/>
      <c r="DCZ341" s="309"/>
      <c r="DDA341" s="309"/>
      <c r="DDC341" s="497"/>
      <c r="DDD341" s="540"/>
      <c r="DDE341" s="497"/>
      <c r="DDF341" s="497"/>
      <c r="DDH341" s="309"/>
      <c r="DDI341" s="309"/>
      <c r="DDK341" s="497"/>
      <c r="DDL341" s="540"/>
      <c r="DDM341" s="497"/>
      <c r="DDN341" s="497"/>
      <c r="DDP341" s="309"/>
      <c r="DDQ341" s="309"/>
      <c r="DDS341" s="497"/>
      <c r="DDT341" s="540"/>
      <c r="DDU341" s="497"/>
      <c r="DDV341" s="497"/>
      <c r="DDX341" s="309"/>
      <c r="DDY341" s="309"/>
      <c r="DEA341" s="497"/>
      <c r="DEB341" s="540"/>
      <c r="DEC341" s="497"/>
      <c r="DED341" s="497"/>
      <c r="DEF341" s="309"/>
      <c r="DEG341" s="309"/>
      <c r="DEI341" s="497"/>
      <c r="DEJ341" s="540"/>
      <c r="DEK341" s="497"/>
      <c r="DEL341" s="497"/>
      <c r="DEN341" s="309"/>
      <c r="DEO341" s="309"/>
      <c r="DEQ341" s="497"/>
      <c r="DER341" s="540"/>
      <c r="DES341" s="497"/>
      <c r="DET341" s="497"/>
      <c r="DEV341" s="309"/>
      <c r="DEW341" s="309"/>
      <c r="DEY341" s="497"/>
      <c r="DEZ341" s="540"/>
      <c r="DFA341" s="497"/>
      <c r="DFB341" s="497"/>
      <c r="DFD341" s="309"/>
      <c r="DFE341" s="309"/>
      <c r="DFG341" s="497"/>
      <c r="DFH341" s="540"/>
      <c r="DFI341" s="497"/>
      <c r="DFJ341" s="497"/>
      <c r="DFL341" s="309"/>
      <c r="DFM341" s="309"/>
      <c r="DFO341" s="497"/>
      <c r="DFP341" s="540"/>
      <c r="DFQ341" s="497"/>
      <c r="DFR341" s="497"/>
      <c r="DFT341" s="309"/>
      <c r="DFU341" s="309"/>
      <c r="DFW341" s="497"/>
      <c r="DFX341" s="540"/>
      <c r="DFY341" s="497"/>
      <c r="DFZ341" s="497"/>
      <c r="DGB341" s="309"/>
      <c r="DGC341" s="309"/>
      <c r="DGE341" s="497"/>
      <c r="DGF341" s="540"/>
      <c r="DGG341" s="497"/>
      <c r="DGH341" s="497"/>
      <c r="DGJ341" s="309"/>
      <c r="DGK341" s="309"/>
      <c r="DGM341" s="497"/>
      <c r="DGN341" s="540"/>
      <c r="DGO341" s="497"/>
      <c r="DGP341" s="497"/>
      <c r="DGR341" s="309"/>
      <c r="DGS341" s="309"/>
      <c r="DGU341" s="497"/>
      <c r="DGV341" s="540"/>
      <c r="DGW341" s="497"/>
      <c r="DGX341" s="497"/>
      <c r="DGZ341" s="309"/>
      <c r="DHA341" s="309"/>
      <c r="DHC341" s="497"/>
      <c r="DHD341" s="540"/>
      <c r="DHE341" s="497"/>
      <c r="DHF341" s="497"/>
      <c r="DHH341" s="309"/>
      <c r="DHI341" s="309"/>
      <c r="DHK341" s="497"/>
      <c r="DHL341" s="540"/>
      <c r="DHM341" s="497"/>
      <c r="DHN341" s="497"/>
      <c r="DHP341" s="309"/>
      <c r="DHQ341" s="309"/>
      <c r="DHS341" s="497"/>
      <c r="DHT341" s="540"/>
      <c r="DHU341" s="497"/>
      <c r="DHV341" s="497"/>
      <c r="DHX341" s="309"/>
      <c r="DHY341" s="309"/>
      <c r="DIA341" s="497"/>
      <c r="DIB341" s="540"/>
      <c r="DIC341" s="497"/>
      <c r="DID341" s="497"/>
      <c r="DIF341" s="309"/>
      <c r="DIG341" s="309"/>
      <c r="DII341" s="497"/>
      <c r="DIJ341" s="540"/>
      <c r="DIK341" s="497"/>
      <c r="DIL341" s="497"/>
      <c r="DIN341" s="309"/>
      <c r="DIO341" s="309"/>
      <c r="DIQ341" s="497"/>
      <c r="DIR341" s="540"/>
      <c r="DIS341" s="497"/>
      <c r="DIT341" s="497"/>
      <c r="DIV341" s="309"/>
      <c r="DIW341" s="309"/>
      <c r="DIY341" s="497"/>
      <c r="DIZ341" s="540"/>
      <c r="DJA341" s="497"/>
      <c r="DJB341" s="497"/>
      <c r="DJD341" s="309"/>
      <c r="DJE341" s="309"/>
      <c r="DJG341" s="497"/>
      <c r="DJH341" s="540"/>
      <c r="DJI341" s="497"/>
      <c r="DJJ341" s="497"/>
      <c r="DJL341" s="309"/>
      <c r="DJM341" s="309"/>
      <c r="DJO341" s="497"/>
      <c r="DJP341" s="540"/>
      <c r="DJQ341" s="497"/>
      <c r="DJR341" s="497"/>
      <c r="DJT341" s="309"/>
      <c r="DJU341" s="309"/>
      <c r="DJW341" s="497"/>
      <c r="DJX341" s="540"/>
      <c r="DJY341" s="497"/>
      <c r="DJZ341" s="497"/>
      <c r="DKB341" s="309"/>
      <c r="DKC341" s="309"/>
      <c r="DKE341" s="497"/>
      <c r="DKF341" s="540"/>
      <c r="DKG341" s="497"/>
      <c r="DKH341" s="497"/>
      <c r="DKJ341" s="309"/>
      <c r="DKK341" s="309"/>
      <c r="DKM341" s="497"/>
      <c r="DKN341" s="540"/>
      <c r="DKO341" s="497"/>
      <c r="DKP341" s="497"/>
      <c r="DKR341" s="309"/>
      <c r="DKS341" s="309"/>
      <c r="DKU341" s="497"/>
      <c r="DKV341" s="540"/>
      <c r="DKW341" s="497"/>
      <c r="DKX341" s="497"/>
      <c r="DKZ341" s="309"/>
      <c r="DLA341" s="309"/>
      <c r="DLC341" s="497"/>
      <c r="DLD341" s="540"/>
      <c r="DLE341" s="497"/>
      <c r="DLF341" s="497"/>
      <c r="DLH341" s="309"/>
      <c r="DLI341" s="309"/>
      <c r="DLK341" s="497"/>
      <c r="DLL341" s="540"/>
      <c r="DLM341" s="497"/>
      <c r="DLN341" s="497"/>
      <c r="DLP341" s="309"/>
      <c r="DLQ341" s="309"/>
      <c r="DLS341" s="497"/>
      <c r="DLT341" s="540"/>
      <c r="DLU341" s="497"/>
      <c r="DLV341" s="497"/>
      <c r="DLX341" s="309"/>
      <c r="DLY341" s="309"/>
      <c r="DMA341" s="497"/>
      <c r="DMB341" s="540"/>
      <c r="DMC341" s="497"/>
      <c r="DMD341" s="497"/>
      <c r="DMF341" s="309"/>
      <c r="DMG341" s="309"/>
      <c r="DMI341" s="497"/>
      <c r="DMJ341" s="540"/>
      <c r="DMK341" s="497"/>
      <c r="DML341" s="497"/>
      <c r="DMN341" s="309"/>
      <c r="DMO341" s="309"/>
      <c r="DMQ341" s="497"/>
      <c r="DMR341" s="540"/>
      <c r="DMS341" s="497"/>
      <c r="DMT341" s="497"/>
      <c r="DMV341" s="309"/>
      <c r="DMW341" s="309"/>
      <c r="DMY341" s="497"/>
      <c r="DMZ341" s="540"/>
      <c r="DNA341" s="497"/>
      <c r="DNB341" s="497"/>
      <c r="DND341" s="309"/>
      <c r="DNE341" s="309"/>
      <c r="DNG341" s="497"/>
      <c r="DNH341" s="540"/>
      <c r="DNI341" s="497"/>
      <c r="DNJ341" s="497"/>
      <c r="DNL341" s="309"/>
      <c r="DNM341" s="309"/>
      <c r="DNO341" s="497"/>
      <c r="DNP341" s="540"/>
      <c r="DNQ341" s="497"/>
      <c r="DNR341" s="497"/>
      <c r="DNT341" s="309"/>
      <c r="DNU341" s="309"/>
      <c r="DNW341" s="497"/>
      <c r="DNX341" s="540"/>
      <c r="DNY341" s="497"/>
      <c r="DNZ341" s="497"/>
      <c r="DOB341" s="309"/>
      <c r="DOC341" s="309"/>
      <c r="DOE341" s="497"/>
      <c r="DOF341" s="540"/>
      <c r="DOG341" s="497"/>
      <c r="DOH341" s="497"/>
      <c r="DOJ341" s="309"/>
      <c r="DOK341" s="309"/>
      <c r="DOM341" s="497"/>
      <c r="DON341" s="540"/>
      <c r="DOO341" s="497"/>
      <c r="DOP341" s="497"/>
      <c r="DOR341" s="309"/>
      <c r="DOS341" s="309"/>
      <c r="DOU341" s="497"/>
      <c r="DOV341" s="540"/>
      <c r="DOW341" s="497"/>
      <c r="DOX341" s="497"/>
      <c r="DOZ341" s="309"/>
      <c r="DPA341" s="309"/>
      <c r="DPC341" s="497"/>
      <c r="DPD341" s="540"/>
      <c r="DPE341" s="497"/>
      <c r="DPF341" s="497"/>
      <c r="DPH341" s="309"/>
      <c r="DPI341" s="309"/>
      <c r="DPK341" s="497"/>
      <c r="DPL341" s="540"/>
      <c r="DPM341" s="497"/>
      <c r="DPN341" s="497"/>
      <c r="DPP341" s="309"/>
      <c r="DPQ341" s="309"/>
      <c r="DPS341" s="497"/>
      <c r="DPT341" s="540"/>
      <c r="DPU341" s="497"/>
      <c r="DPV341" s="497"/>
      <c r="DPX341" s="309"/>
      <c r="DPY341" s="309"/>
      <c r="DQA341" s="497"/>
      <c r="DQB341" s="540"/>
      <c r="DQC341" s="497"/>
      <c r="DQD341" s="497"/>
      <c r="DQF341" s="309"/>
      <c r="DQG341" s="309"/>
      <c r="DQI341" s="497"/>
      <c r="DQJ341" s="540"/>
      <c r="DQK341" s="497"/>
      <c r="DQL341" s="497"/>
      <c r="DQN341" s="309"/>
      <c r="DQO341" s="309"/>
      <c r="DQQ341" s="497"/>
      <c r="DQR341" s="540"/>
      <c r="DQS341" s="497"/>
      <c r="DQT341" s="497"/>
      <c r="DQV341" s="309"/>
      <c r="DQW341" s="309"/>
      <c r="DQY341" s="497"/>
      <c r="DQZ341" s="540"/>
      <c r="DRA341" s="497"/>
      <c r="DRB341" s="497"/>
      <c r="DRD341" s="309"/>
      <c r="DRE341" s="309"/>
      <c r="DRG341" s="497"/>
      <c r="DRH341" s="540"/>
      <c r="DRI341" s="497"/>
      <c r="DRJ341" s="497"/>
      <c r="DRL341" s="309"/>
      <c r="DRM341" s="309"/>
      <c r="DRO341" s="497"/>
      <c r="DRP341" s="540"/>
      <c r="DRQ341" s="497"/>
      <c r="DRR341" s="497"/>
      <c r="DRT341" s="309"/>
      <c r="DRU341" s="309"/>
      <c r="DRW341" s="497"/>
      <c r="DRX341" s="540"/>
      <c r="DRY341" s="497"/>
      <c r="DRZ341" s="497"/>
      <c r="DSB341" s="309"/>
      <c r="DSC341" s="309"/>
      <c r="DSE341" s="497"/>
      <c r="DSF341" s="540"/>
      <c r="DSG341" s="497"/>
      <c r="DSH341" s="497"/>
      <c r="DSJ341" s="309"/>
      <c r="DSK341" s="309"/>
      <c r="DSM341" s="497"/>
      <c r="DSN341" s="540"/>
      <c r="DSO341" s="497"/>
      <c r="DSP341" s="497"/>
      <c r="DSR341" s="309"/>
      <c r="DSS341" s="309"/>
      <c r="DSU341" s="497"/>
      <c r="DSV341" s="540"/>
      <c r="DSW341" s="497"/>
      <c r="DSX341" s="497"/>
      <c r="DSZ341" s="309"/>
      <c r="DTA341" s="309"/>
      <c r="DTC341" s="497"/>
      <c r="DTD341" s="540"/>
      <c r="DTE341" s="497"/>
      <c r="DTF341" s="497"/>
      <c r="DTH341" s="309"/>
      <c r="DTI341" s="309"/>
      <c r="DTK341" s="497"/>
      <c r="DTL341" s="540"/>
      <c r="DTM341" s="497"/>
      <c r="DTN341" s="497"/>
      <c r="DTP341" s="309"/>
      <c r="DTQ341" s="309"/>
      <c r="DTS341" s="497"/>
      <c r="DTT341" s="540"/>
      <c r="DTU341" s="497"/>
      <c r="DTV341" s="497"/>
      <c r="DTX341" s="309"/>
      <c r="DTY341" s="309"/>
      <c r="DUA341" s="497"/>
      <c r="DUB341" s="540"/>
      <c r="DUC341" s="497"/>
      <c r="DUD341" s="497"/>
      <c r="DUF341" s="309"/>
      <c r="DUG341" s="309"/>
      <c r="DUI341" s="497"/>
      <c r="DUJ341" s="540"/>
      <c r="DUK341" s="497"/>
      <c r="DUL341" s="497"/>
      <c r="DUN341" s="309"/>
      <c r="DUO341" s="309"/>
      <c r="DUQ341" s="497"/>
      <c r="DUR341" s="540"/>
      <c r="DUS341" s="497"/>
      <c r="DUT341" s="497"/>
      <c r="DUV341" s="309"/>
      <c r="DUW341" s="309"/>
      <c r="DUY341" s="497"/>
      <c r="DUZ341" s="540"/>
      <c r="DVA341" s="497"/>
      <c r="DVB341" s="497"/>
      <c r="DVD341" s="309"/>
      <c r="DVE341" s="309"/>
      <c r="DVG341" s="497"/>
      <c r="DVH341" s="540"/>
      <c r="DVI341" s="497"/>
      <c r="DVJ341" s="497"/>
      <c r="DVL341" s="309"/>
      <c r="DVM341" s="309"/>
      <c r="DVO341" s="497"/>
      <c r="DVP341" s="540"/>
      <c r="DVQ341" s="497"/>
      <c r="DVR341" s="497"/>
      <c r="DVT341" s="309"/>
      <c r="DVU341" s="309"/>
      <c r="DVW341" s="497"/>
      <c r="DVX341" s="540"/>
      <c r="DVY341" s="497"/>
      <c r="DVZ341" s="497"/>
      <c r="DWB341" s="309"/>
      <c r="DWC341" s="309"/>
      <c r="DWE341" s="497"/>
      <c r="DWF341" s="540"/>
      <c r="DWG341" s="497"/>
      <c r="DWH341" s="497"/>
      <c r="DWJ341" s="309"/>
      <c r="DWK341" s="309"/>
      <c r="DWM341" s="497"/>
      <c r="DWN341" s="540"/>
      <c r="DWO341" s="497"/>
      <c r="DWP341" s="497"/>
      <c r="DWR341" s="309"/>
      <c r="DWS341" s="309"/>
      <c r="DWU341" s="497"/>
      <c r="DWV341" s="540"/>
      <c r="DWW341" s="497"/>
      <c r="DWX341" s="497"/>
      <c r="DWZ341" s="309"/>
      <c r="DXA341" s="309"/>
      <c r="DXC341" s="497"/>
      <c r="DXD341" s="540"/>
      <c r="DXE341" s="497"/>
      <c r="DXF341" s="497"/>
      <c r="DXH341" s="309"/>
      <c r="DXI341" s="309"/>
      <c r="DXK341" s="497"/>
      <c r="DXL341" s="540"/>
      <c r="DXM341" s="497"/>
      <c r="DXN341" s="497"/>
      <c r="DXP341" s="309"/>
      <c r="DXQ341" s="309"/>
      <c r="DXS341" s="497"/>
      <c r="DXT341" s="540"/>
      <c r="DXU341" s="497"/>
      <c r="DXV341" s="497"/>
      <c r="DXX341" s="309"/>
      <c r="DXY341" s="309"/>
      <c r="DYA341" s="497"/>
      <c r="DYB341" s="540"/>
      <c r="DYC341" s="497"/>
      <c r="DYD341" s="497"/>
      <c r="DYF341" s="309"/>
      <c r="DYG341" s="309"/>
      <c r="DYI341" s="497"/>
      <c r="DYJ341" s="540"/>
      <c r="DYK341" s="497"/>
      <c r="DYL341" s="497"/>
      <c r="DYN341" s="309"/>
      <c r="DYO341" s="309"/>
      <c r="DYQ341" s="497"/>
      <c r="DYR341" s="540"/>
      <c r="DYS341" s="497"/>
      <c r="DYT341" s="497"/>
      <c r="DYV341" s="309"/>
      <c r="DYW341" s="309"/>
      <c r="DYY341" s="497"/>
      <c r="DYZ341" s="540"/>
      <c r="DZA341" s="497"/>
      <c r="DZB341" s="497"/>
      <c r="DZD341" s="309"/>
      <c r="DZE341" s="309"/>
      <c r="DZG341" s="497"/>
      <c r="DZH341" s="540"/>
      <c r="DZI341" s="497"/>
      <c r="DZJ341" s="497"/>
      <c r="DZL341" s="309"/>
      <c r="DZM341" s="309"/>
      <c r="DZO341" s="497"/>
      <c r="DZP341" s="540"/>
      <c r="DZQ341" s="497"/>
      <c r="DZR341" s="497"/>
      <c r="DZT341" s="309"/>
      <c r="DZU341" s="309"/>
      <c r="DZW341" s="497"/>
      <c r="DZX341" s="540"/>
      <c r="DZY341" s="497"/>
      <c r="DZZ341" s="497"/>
      <c r="EAB341" s="309"/>
      <c r="EAC341" s="309"/>
      <c r="EAE341" s="497"/>
      <c r="EAF341" s="540"/>
      <c r="EAG341" s="497"/>
      <c r="EAH341" s="497"/>
      <c r="EAJ341" s="309"/>
      <c r="EAK341" s="309"/>
      <c r="EAM341" s="497"/>
      <c r="EAN341" s="540"/>
      <c r="EAO341" s="497"/>
      <c r="EAP341" s="497"/>
      <c r="EAR341" s="309"/>
      <c r="EAS341" s="309"/>
      <c r="EAU341" s="497"/>
      <c r="EAV341" s="540"/>
      <c r="EAW341" s="497"/>
      <c r="EAX341" s="497"/>
      <c r="EAZ341" s="309"/>
      <c r="EBA341" s="309"/>
      <c r="EBC341" s="497"/>
      <c r="EBD341" s="540"/>
      <c r="EBE341" s="497"/>
      <c r="EBF341" s="497"/>
      <c r="EBH341" s="309"/>
      <c r="EBI341" s="309"/>
      <c r="EBK341" s="497"/>
      <c r="EBL341" s="540"/>
      <c r="EBM341" s="497"/>
      <c r="EBN341" s="497"/>
      <c r="EBP341" s="309"/>
      <c r="EBQ341" s="309"/>
      <c r="EBS341" s="497"/>
      <c r="EBT341" s="540"/>
      <c r="EBU341" s="497"/>
      <c r="EBV341" s="497"/>
      <c r="EBX341" s="309"/>
      <c r="EBY341" s="309"/>
      <c r="ECA341" s="497"/>
      <c r="ECB341" s="540"/>
      <c r="ECC341" s="497"/>
      <c r="ECD341" s="497"/>
      <c r="ECF341" s="309"/>
      <c r="ECG341" s="309"/>
      <c r="ECI341" s="497"/>
      <c r="ECJ341" s="540"/>
      <c r="ECK341" s="497"/>
      <c r="ECL341" s="497"/>
      <c r="ECN341" s="309"/>
      <c r="ECO341" s="309"/>
      <c r="ECQ341" s="497"/>
      <c r="ECR341" s="540"/>
      <c r="ECS341" s="497"/>
      <c r="ECT341" s="497"/>
      <c r="ECV341" s="309"/>
      <c r="ECW341" s="309"/>
      <c r="ECY341" s="497"/>
      <c r="ECZ341" s="540"/>
      <c r="EDA341" s="497"/>
      <c r="EDB341" s="497"/>
      <c r="EDD341" s="309"/>
      <c r="EDE341" s="309"/>
      <c r="EDG341" s="497"/>
      <c r="EDH341" s="540"/>
      <c r="EDI341" s="497"/>
      <c r="EDJ341" s="497"/>
      <c r="EDL341" s="309"/>
      <c r="EDM341" s="309"/>
      <c r="EDO341" s="497"/>
      <c r="EDP341" s="540"/>
      <c r="EDQ341" s="497"/>
      <c r="EDR341" s="497"/>
      <c r="EDT341" s="309"/>
      <c r="EDU341" s="309"/>
      <c r="EDW341" s="497"/>
      <c r="EDX341" s="540"/>
      <c r="EDY341" s="497"/>
      <c r="EDZ341" s="497"/>
      <c r="EEB341" s="309"/>
      <c r="EEC341" s="309"/>
      <c r="EEE341" s="497"/>
      <c r="EEF341" s="540"/>
      <c r="EEG341" s="497"/>
      <c r="EEH341" s="497"/>
      <c r="EEJ341" s="309"/>
      <c r="EEK341" s="309"/>
      <c r="EEM341" s="497"/>
      <c r="EEN341" s="540"/>
      <c r="EEO341" s="497"/>
      <c r="EEP341" s="497"/>
      <c r="EER341" s="309"/>
      <c r="EES341" s="309"/>
      <c r="EEU341" s="497"/>
      <c r="EEV341" s="540"/>
      <c r="EEW341" s="497"/>
      <c r="EEX341" s="497"/>
      <c r="EEZ341" s="309"/>
      <c r="EFA341" s="309"/>
      <c r="EFC341" s="497"/>
      <c r="EFD341" s="540"/>
      <c r="EFE341" s="497"/>
      <c r="EFF341" s="497"/>
      <c r="EFH341" s="309"/>
      <c r="EFI341" s="309"/>
      <c r="EFK341" s="497"/>
      <c r="EFL341" s="540"/>
      <c r="EFM341" s="497"/>
      <c r="EFN341" s="497"/>
      <c r="EFP341" s="309"/>
      <c r="EFQ341" s="309"/>
      <c r="EFS341" s="497"/>
      <c r="EFT341" s="540"/>
      <c r="EFU341" s="497"/>
      <c r="EFV341" s="497"/>
      <c r="EFX341" s="309"/>
      <c r="EFY341" s="309"/>
      <c r="EGA341" s="497"/>
      <c r="EGB341" s="540"/>
      <c r="EGC341" s="497"/>
      <c r="EGD341" s="497"/>
      <c r="EGF341" s="309"/>
      <c r="EGG341" s="309"/>
      <c r="EGI341" s="497"/>
      <c r="EGJ341" s="540"/>
      <c r="EGK341" s="497"/>
      <c r="EGL341" s="497"/>
      <c r="EGN341" s="309"/>
      <c r="EGO341" s="309"/>
      <c r="EGQ341" s="497"/>
      <c r="EGR341" s="540"/>
      <c r="EGS341" s="497"/>
      <c r="EGT341" s="497"/>
      <c r="EGV341" s="309"/>
      <c r="EGW341" s="309"/>
      <c r="EGY341" s="497"/>
      <c r="EGZ341" s="540"/>
      <c r="EHA341" s="497"/>
      <c r="EHB341" s="497"/>
      <c r="EHD341" s="309"/>
      <c r="EHE341" s="309"/>
      <c r="EHG341" s="497"/>
      <c r="EHH341" s="540"/>
      <c r="EHI341" s="497"/>
      <c r="EHJ341" s="497"/>
      <c r="EHL341" s="309"/>
      <c r="EHM341" s="309"/>
      <c r="EHO341" s="497"/>
      <c r="EHP341" s="540"/>
      <c r="EHQ341" s="497"/>
      <c r="EHR341" s="497"/>
      <c r="EHT341" s="309"/>
      <c r="EHU341" s="309"/>
      <c r="EHW341" s="497"/>
      <c r="EHX341" s="540"/>
      <c r="EHY341" s="497"/>
      <c r="EHZ341" s="497"/>
      <c r="EIB341" s="309"/>
      <c r="EIC341" s="309"/>
      <c r="EIE341" s="497"/>
      <c r="EIF341" s="540"/>
      <c r="EIG341" s="497"/>
      <c r="EIH341" s="497"/>
      <c r="EIJ341" s="309"/>
      <c r="EIK341" s="309"/>
      <c r="EIM341" s="497"/>
      <c r="EIN341" s="540"/>
      <c r="EIO341" s="497"/>
      <c r="EIP341" s="497"/>
      <c r="EIR341" s="309"/>
      <c r="EIS341" s="309"/>
      <c r="EIU341" s="497"/>
      <c r="EIV341" s="540"/>
      <c r="EIW341" s="497"/>
      <c r="EIX341" s="497"/>
      <c r="EIZ341" s="309"/>
      <c r="EJA341" s="309"/>
      <c r="EJC341" s="497"/>
      <c r="EJD341" s="540"/>
      <c r="EJE341" s="497"/>
      <c r="EJF341" s="497"/>
      <c r="EJH341" s="309"/>
      <c r="EJI341" s="309"/>
      <c r="EJK341" s="497"/>
      <c r="EJL341" s="540"/>
      <c r="EJM341" s="497"/>
      <c r="EJN341" s="497"/>
      <c r="EJP341" s="309"/>
      <c r="EJQ341" s="309"/>
      <c r="EJS341" s="497"/>
      <c r="EJT341" s="540"/>
      <c r="EJU341" s="497"/>
      <c r="EJV341" s="497"/>
      <c r="EJX341" s="309"/>
      <c r="EJY341" s="309"/>
      <c r="EKA341" s="497"/>
      <c r="EKB341" s="540"/>
      <c r="EKC341" s="497"/>
      <c r="EKD341" s="497"/>
      <c r="EKF341" s="309"/>
      <c r="EKG341" s="309"/>
      <c r="EKI341" s="497"/>
      <c r="EKJ341" s="540"/>
      <c r="EKK341" s="497"/>
      <c r="EKL341" s="497"/>
      <c r="EKN341" s="309"/>
      <c r="EKO341" s="309"/>
      <c r="EKQ341" s="497"/>
      <c r="EKR341" s="540"/>
      <c r="EKS341" s="497"/>
      <c r="EKT341" s="497"/>
      <c r="EKV341" s="309"/>
      <c r="EKW341" s="309"/>
      <c r="EKY341" s="497"/>
      <c r="EKZ341" s="540"/>
      <c r="ELA341" s="497"/>
      <c r="ELB341" s="497"/>
      <c r="ELD341" s="309"/>
      <c r="ELE341" s="309"/>
      <c r="ELG341" s="497"/>
      <c r="ELH341" s="540"/>
      <c r="ELI341" s="497"/>
      <c r="ELJ341" s="497"/>
      <c r="ELL341" s="309"/>
      <c r="ELM341" s="309"/>
      <c r="ELO341" s="497"/>
      <c r="ELP341" s="540"/>
      <c r="ELQ341" s="497"/>
      <c r="ELR341" s="497"/>
      <c r="ELT341" s="309"/>
      <c r="ELU341" s="309"/>
      <c r="ELW341" s="497"/>
      <c r="ELX341" s="540"/>
      <c r="ELY341" s="497"/>
      <c r="ELZ341" s="497"/>
      <c r="EMB341" s="309"/>
      <c r="EMC341" s="309"/>
      <c r="EME341" s="497"/>
      <c r="EMF341" s="540"/>
      <c r="EMG341" s="497"/>
      <c r="EMH341" s="497"/>
      <c r="EMJ341" s="309"/>
      <c r="EMK341" s="309"/>
      <c r="EMM341" s="497"/>
      <c r="EMN341" s="540"/>
      <c r="EMO341" s="497"/>
      <c r="EMP341" s="497"/>
      <c r="EMR341" s="309"/>
      <c r="EMS341" s="309"/>
      <c r="EMU341" s="497"/>
      <c r="EMV341" s="540"/>
      <c r="EMW341" s="497"/>
      <c r="EMX341" s="497"/>
      <c r="EMZ341" s="309"/>
      <c r="ENA341" s="309"/>
      <c r="ENC341" s="497"/>
      <c r="END341" s="540"/>
      <c r="ENE341" s="497"/>
      <c r="ENF341" s="497"/>
      <c r="ENH341" s="309"/>
      <c r="ENI341" s="309"/>
      <c r="ENK341" s="497"/>
      <c r="ENL341" s="540"/>
      <c r="ENM341" s="497"/>
      <c r="ENN341" s="497"/>
      <c r="ENP341" s="309"/>
      <c r="ENQ341" s="309"/>
      <c r="ENS341" s="497"/>
      <c r="ENT341" s="540"/>
      <c r="ENU341" s="497"/>
      <c r="ENV341" s="497"/>
      <c r="ENX341" s="309"/>
      <c r="ENY341" s="309"/>
      <c r="EOA341" s="497"/>
      <c r="EOB341" s="540"/>
      <c r="EOC341" s="497"/>
      <c r="EOD341" s="497"/>
      <c r="EOF341" s="309"/>
      <c r="EOG341" s="309"/>
      <c r="EOI341" s="497"/>
      <c r="EOJ341" s="540"/>
      <c r="EOK341" s="497"/>
      <c r="EOL341" s="497"/>
      <c r="EON341" s="309"/>
      <c r="EOO341" s="309"/>
      <c r="EOQ341" s="497"/>
      <c r="EOR341" s="540"/>
      <c r="EOS341" s="497"/>
      <c r="EOT341" s="497"/>
      <c r="EOV341" s="309"/>
      <c r="EOW341" s="309"/>
      <c r="EOY341" s="497"/>
      <c r="EOZ341" s="540"/>
      <c r="EPA341" s="497"/>
      <c r="EPB341" s="497"/>
      <c r="EPD341" s="309"/>
      <c r="EPE341" s="309"/>
      <c r="EPG341" s="497"/>
      <c r="EPH341" s="540"/>
      <c r="EPI341" s="497"/>
      <c r="EPJ341" s="497"/>
      <c r="EPL341" s="309"/>
      <c r="EPM341" s="309"/>
      <c r="EPO341" s="497"/>
      <c r="EPP341" s="540"/>
      <c r="EPQ341" s="497"/>
      <c r="EPR341" s="497"/>
      <c r="EPT341" s="309"/>
      <c r="EPU341" s="309"/>
      <c r="EPW341" s="497"/>
      <c r="EPX341" s="540"/>
      <c r="EPY341" s="497"/>
      <c r="EPZ341" s="497"/>
      <c r="EQB341" s="309"/>
      <c r="EQC341" s="309"/>
      <c r="EQE341" s="497"/>
      <c r="EQF341" s="540"/>
      <c r="EQG341" s="497"/>
      <c r="EQH341" s="497"/>
      <c r="EQJ341" s="309"/>
      <c r="EQK341" s="309"/>
      <c r="EQM341" s="497"/>
      <c r="EQN341" s="540"/>
      <c r="EQO341" s="497"/>
      <c r="EQP341" s="497"/>
      <c r="EQR341" s="309"/>
      <c r="EQS341" s="309"/>
      <c r="EQU341" s="497"/>
      <c r="EQV341" s="540"/>
      <c r="EQW341" s="497"/>
      <c r="EQX341" s="497"/>
      <c r="EQZ341" s="309"/>
      <c r="ERA341" s="309"/>
      <c r="ERC341" s="497"/>
      <c r="ERD341" s="540"/>
      <c r="ERE341" s="497"/>
      <c r="ERF341" s="497"/>
      <c r="ERH341" s="309"/>
      <c r="ERI341" s="309"/>
      <c r="ERK341" s="497"/>
      <c r="ERL341" s="540"/>
      <c r="ERM341" s="497"/>
      <c r="ERN341" s="497"/>
      <c r="ERP341" s="309"/>
      <c r="ERQ341" s="309"/>
      <c r="ERS341" s="497"/>
      <c r="ERT341" s="540"/>
      <c r="ERU341" s="497"/>
      <c r="ERV341" s="497"/>
      <c r="ERX341" s="309"/>
      <c r="ERY341" s="309"/>
      <c r="ESA341" s="497"/>
      <c r="ESB341" s="540"/>
      <c r="ESC341" s="497"/>
      <c r="ESD341" s="497"/>
      <c r="ESF341" s="309"/>
      <c r="ESG341" s="309"/>
      <c r="ESI341" s="497"/>
      <c r="ESJ341" s="540"/>
      <c r="ESK341" s="497"/>
      <c r="ESL341" s="497"/>
      <c r="ESN341" s="309"/>
      <c r="ESO341" s="309"/>
      <c r="ESQ341" s="497"/>
      <c r="ESR341" s="540"/>
      <c r="ESS341" s="497"/>
      <c r="EST341" s="497"/>
      <c r="ESV341" s="309"/>
      <c r="ESW341" s="309"/>
      <c r="ESY341" s="497"/>
      <c r="ESZ341" s="540"/>
      <c r="ETA341" s="497"/>
      <c r="ETB341" s="497"/>
      <c r="ETD341" s="309"/>
      <c r="ETE341" s="309"/>
      <c r="ETG341" s="497"/>
      <c r="ETH341" s="540"/>
      <c r="ETI341" s="497"/>
      <c r="ETJ341" s="497"/>
      <c r="ETL341" s="309"/>
      <c r="ETM341" s="309"/>
      <c r="ETO341" s="497"/>
      <c r="ETP341" s="540"/>
      <c r="ETQ341" s="497"/>
      <c r="ETR341" s="497"/>
      <c r="ETT341" s="309"/>
      <c r="ETU341" s="309"/>
      <c r="ETW341" s="497"/>
      <c r="ETX341" s="540"/>
      <c r="ETY341" s="497"/>
      <c r="ETZ341" s="497"/>
      <c r="EUB341" s="309"/>
      <c r="EUC341" s="309"/>
      <c r="EUE341" s="497"/>
      <c r="EUF341" s="540"/>
      <c r="EUG341" s="497"/>
      <c r="EUH341" s="497"/>
      <c r="EUJ341" s="309"/>
      <c r="EUK341" s="309"/>
      <c r="EUM341" s="497"/>
      <c r="EUN341" s="540"/>
      <c r="EUO341" s="497"/>
      <c r="EUP341" s="497"/>
      <c r="EUR341" s="309"/>
      <c r="EUS341" s="309"/>
      <c r="EUU341" s="497"/>
      <c r="EUV341" s="540"/>
      <c r="EUW341" s="497"/>
      <c r="EUX341" s="497"/>
      <c r="EUZ341" s="309"/>
      <c r="EVA341" s="309"/>
      <c r="EVC341" s="497"/>
      <c r="EVD341" s="540"/>
      <c r="EVE341" s="497"/>
      <c r="EVF341" s="497"/>
      <c r="EVH341" s="309"/>
      <c r="EVI341" s="309"/>
      <c r="EVK341" s="497"/>
      <c r="EVL341" s="540"/>
      <c r="EVM341" s="497"/>
      <c r="EVN341" s="497"/>
      <c r="EVP341" s="309"/>
      <c r="EVQ341" s="309"/>
      <c r="EVS341" s="497"/>
      <c r="EVT341" s="540"/>
      <c r="EVU341" s="497"/>
      <c r="EVV341" s="497"/>
      <c r="EVX341" s="309"/>
      <c r="EVY341" s="309"/>
      <c r="EWA341" s="497"/>
      <c r="EWB341" s="540"/>
      <c r="EWC341" s="497"/>
      <c r="EWD341" s="497"/>
      <c r="EWF341" s="309"/>
      <c r="EWG341" s="309"/>
      <c r="EWI341" s="497"/>
      <c r="EWJ341" s="540"/>
      <c r="EWK341" s="497"/>
      <c r="EWL341" s="497"/>
      <c r="EWN341" s="309"/>
      <c r="EWO341" s="309"/>
      <c r="EWQ341" s="497"/>
      <c r="EWR341" s="540"/>
      <c r="EWS341" s="497"/>
      <c r="EWT341" s="497"/>
      <c r="EWV341" s="309"/>
      <c r="EWW341" s="309"/>
      <c r="EWY341" s="497"/>
      <c r="EWZ341" s="540"/>
      <c r="EXA341" s="497"/>
      <c r="EXB341" s="497"/>
      <c r="EXD341" s="309"/>
      <c r="EXE341" s="309"/>
      <c r="EXG341" s="497"/>
      <c r="EXH341" s="540"/>
      <c r="EXI341" s="497"/>
      <c r="EXJ341" s="497"/>
      <c r="EXL341" s="309"/>
      <c r="EXM341" s="309"/>
      <c r="EXO341" s="497"/>
      <c r="EXP341" s="540"/>
      <c r="EXQ341" s="497"/>
      <c r="EXR341" s="497"/>
      <c r="EXT341" s="309"/>
      <c r="EXU341" s="309"/>
      <c r="EXW341" s="497"/>
      <c r="EXX341" s="540"/>
      <c r="EXY341" s="497"/>
      <c r="EXZ341" s="497"/>
      <c r="EYB341" s="309"/>
      <c r="EYC341" s="309"/>
      <c r="EYE341" s="497"/>
      <c r="EYF341" s="540"/>
      <c r="EYG341" s="497"/>
      <c r="EYH341" s="497"/>
      <c r="EYJ341" s="309"/>
      <c r="EYK341" s="309"/>
      <c r="EYM341" s="497"/>
      <c r="EYN341" s="540"/>
      <c r="EYO341" s="497"/>
      <c r="EYP341" s="497"/>
      <c r="EYR341" s="309"/>
      <c r="EYS341" s="309"/>
      <c r="EYU341" s="497"/>
      <c r="EYV341" s="540"/>
      <c r="EYW341" s="497"/>
      <c r="EYX341" s="497"/>
      <c r="EYZ341" s="309"/>
      <c r="EZA341" s="309"/>
      <c r="EZC341" s="497"/>
      <c r="EZD341" s="540"/>
      <c r="EZE341" s="497"/>
      <c r="EZF341" s="497"/>
      <c r="EZH341" s="309"/>
      <c r="EZI341" s="309"/>
      <c r="EZK341" s="497"/>
      <c r="EZL341" s="540"/>
      <c r="EZM341" s="497"/>
      <c r="EZN341" s="497"/>
      <c r="EZP341" s="309"/>
      <c r="EZQ341" s="309"/>
      <c r="EZS341" s="497"/>
      <c r="EZT341" s="540"/>
      <c r="EZU341" s="497"/>
      <c r="EZV341" s="497"/>
      <c r="EZX341" s="309"/>
      <c r="EZY341" s="309"/>
      <c r="FAA341" s="497"/>
      <c r="FAB341" s="540"/>
      <c r="FAC341" s="497"/>
      <c r="FAD341" s="497"/>
      <c r="FAF341" s="309"/>
      <c r="FAG341" s="309"/>
      <c r="FAI341" s="497"/>
      <c r="FAJ341" s="540"/>
      <c r="FAK341" s="497"/>
      <c r="FAL341" s="497"/>
      <c r="FAN341" s="309"/>
      <c r="FAO341" s="309"/>
      <c r="FAQ341" s="497"/>
      <c r="FAR341" s="540"/>
      <c r="FAS341" s="497"/>
      <c r="FAT341" s="497"/>
      <c r="FAV341" s="309"/>
      <c r="FAW341" s="309"/>
      <c r="FAY341" s="497"/>
      <c r="FAZ341" s="540"/>
      <c r="FBA341" s="497"/>
      <c r="FBB341" s="497"/>
      <c r="FBD341" s="309"/>
      <c r="FBE341" s="309"/>
      <c r="FBG341" s="497"/>
      <c r="FBH341" s="540"/>
      <c r="FBI341" s="497"/>
      <c r="FBJ341" s="497"/>
      <c r="FBL341" s="309"/>
      <c r="FBM341" s="309"/>
      <c r="FBO341" s="497"/>
      <c r="FBP341" s="540"/>
      <c r="FBQ341" s="497"/>
      <c r="FBR341" s="497"/>
      <c r="FBT341" s="309"/>
      <c r="FBU341" s="309"/>
      <c r="FBW341" s="497"/>
      <c r="FBX341" s="540"/>
      <c r="FBY341" s="497"/>
      <c r="FBZ341" s="497"/>
      <c r="FCB341" s="309"/>
      <c r="FCC341" s="309"/>
      <c r="FCE341" s="497"/>
      <c r="FCF341" s="540"/>
      <c r="FCG341" s="497"/>
      <c r="FCH341" s="497"/>
      <c r="FCJ341" s="309"/>
      <c r="FCK341" s="309"/>
      <c r="FCM341" s="497"/>
      <c r="FCN341" s="540"/>
      <c r="FCO341" s="497"/>
      <c r="FCP341" s="497"/>
      <c r="FCR341" s="309"/>
      <c r="FCS341" s="309"/>
      <c r="FCU341" s="497"/>
      <c r="FCV341" s="540"/>
      <c r="FCW341" s="497"/>
      <c r="FCX341" s="497"/>
      <c r="FCZ341" s="309"/>
      <c r="FDA341" s="309"/>
      <c r="FDC341" s="497"/>
      <c r="FDD341" s="540"/>
      <c r="FDE341" s="497"/>
      <c r="FDF341" s="497"/>
      <c r="FDH341" s="309"/>
      <c r="FDI341" s="309"/>
      <c r="FDK341" s="497"/>
      <c r="FDL341" s="540"/>
      <c r="FDM341" s="497"/>
      <c r="FDN341" s="497"/>
      <c r="FDP341" s="309"/>
      <c r="FDQ341" s="309"/>
      <c r="FDS341" s="497"/>
      <c r="FDT341" s="540"/>
      <c r="FDU341" s="497"/>
      <c r="FDV341" s="497"/>
      <c r="FDX341" s="309"/>
      <c r="FDY341" s="309"/>
      <c r="FEA341" s="497"/>
      <c r="FEB341" s="540"/>
      <c r="FEC341" s="497"/>
      <c r="FED341" s="497"/>
      <c r="FEF341" s="309"/>
      <c r="FEG341" s="309"/>
      <c r="FEI341" s="497"/>
      <c r="FEJ341" s="540"/>
      <c r="FEK341" s="497"/>
      <c r="FEL341" s="497"/>
      <c r="FEN341" s="309"/>
      <c r="FEO341" s="309"/>
      <c r="FEQ341" s="497"/>
      <c r="FER341" s="540"/>
      <c r="FES341" s="497"/>
      <c r="FET341" s="497"/>
      <c r="FEV341" s="309"/>
      <c r="FEW341" s="309"/>
      <c r="FEY341" s="497"/>
      <c r="FEZ341" s="540"/>
      <c r="FFA341" s="497"/>
      <c r="FFB341" s="497"/>
      <c r="FFD341" s="309"/>
      <c r="FFE341" s="309"/>
      <c r="FFG341" s="497"/>
      <c r="FFH341" s="540"/>
      <c r="FFI341" s="497"/>
      <c r="FFJ341" s="497"/>
      <c r="FFL341" s="309"/>
      <c r="FFM341" s="309"/>
      <c r="FFO341" s="497"/>
      <c r="FFP341" s="540"/>
      <c r="FFQ341" s="497"/>
      <c r="FFR341" s="497"/>
      <c r="FFT341" s="309"/>
      <c r="FFU341" s="309"/>
      <c r="FFW341" s="497"/>
      <c r="FFX341" s="540"/>
      <c r="FFY341" s="497"/>
      <c r="FFZ341" s="497"/>
      <c r="FGB341" s="309"/>
      <c r="FGC341" s="309"/>
      <c r="FGE341" s="497"/>
      <c r="FGF341" s="540"/>
      <c r="FGG341" s="497"/>
      <c r="FGH341" s="497"/>
      <c r="FGJ341" s="309"/>
      <c r="FGK341" s="309"/>
      <c r="FGM341" s="497"/>
      <c r="FGN341" s="540"/>
      <c r="FGO341" s="497"/>
      <c r="FGP341" s="497"/>
      <c r="FGR341" s="309"/>
      <c r="FGS341" s="309"/>
      <c r="FGU341" s="497"/>
      <c r="FGV341" s="540"/>
      <c r="FGW341" s="497"/>
      <c r="FGX341" s="497"/>
      <c r="FGZ341" s="309"/>
      <c r="FHA341" s="309"/>
      <c r="FHC341" s="497"/>
      <c r="FHD341" s="540"/>
      <c r="FHE341" s="497"/>
      <c r="FHF341" s="497"/>
      <c r="FHH341" s="309"/>
      <c r="FHI341" s="309"/>
      <c r="FHK341" s="497"/>
      <c r="FHL341" s="540"/>
      <c r="FHM341" s="497"/>
      <c r="FHN341" s="497"/>
      <c r="FHP341" s="309"/>
      <c r="FHQ341" s="309"/>
      <c r="FHS341" s="497"/>
      <c r="FHT341" s="540"/>
      <c r="FHU341" s="497"/>
      <c r="FHV341" s="497"/>
      <c r="FHX341" s="309"/>
      <c r="FHY341" s="309"/>
      <c r="FIA341" s="497"/>
      <c r="FIB341" s="540"/>
      <c r="FIC341" s="497"/>
      <c r="FID341" s="497"/>
      <c r="FIF341" s="309"/>
      <c r="FIG341" s="309"/>
      <c r="FII341" s="497"/>
      <c r="FIJ341" s="540"/>
      <c r="FIK341" s="497"/>
      <c r="FIL341" s="497"/>
      <c r="FIN341" s="309"/>
      <c r="FIO341" s="309"/>
      <c r="FIQ341" s="497"/>
      <c r="FIR341" s="540"/>
      <c r="FIS341" s="497"/>
      <c r="FIT341" s="497"/>
      <c r="FIV341" s="309"/>
      <c r="FIW341" s="309"/>
      <c r="FIY341" s="497"/>
      <c r="FIZ341" s="540"/>
      <c r="FJA341" s="497"/>
      <c r="FJB341" s="497"/>
      <c r="FJD341" s="309"/>
      <c r="FJE341" s="309"/>
      <c r="FJG341" s="497"/>
      <c r="FJH341" s="540"/>
      <c r="FJI341" s="497"/>
      <c r="FJJ341" s="497"/>
      <c r="FJL341" s="309"/>
      <c r="FJM341" s="309"/>
      <c r="FJO341" s="497"/>
      <c r="FJP341" s="540"/>
      <c r="FJQ341" s="497"/>
      <c r="FJR341" s="497"/>
      <c r="FJT341" s="309"/>
      <c r="FJU341" s="309"/>
      <c r="FJW341" s="497"/>
      <c r="FJX341" s="540"/>
      <c r="FJY341" s="497"/>
      <c r="FJZ341" s="497"/>
      <c r="FKB341" s="309"/>
      <c r="FKC341" s="309"/>
      <c r="FKE341" s="497"/>
      <c r="FKF341" s="540"/>
      <c r="FKG341" s="497"/>
      <c r="FKH341" s="497"/>
      <c r="FKJ341" s="309"/>
      <c r="FKK341" s="309"/>
      <c r="FKM341" s="497"/>
      <c r="FKN341" s="540"/>
      <c r="FKO341" s="497"/>
      <c r="FKP341" s="497"/>
      <c r="FKR341" s="309"/>
      <c r="FKS341" s="309"/>
      <c r="FKU341" s="497"/>
      <c r="FKV341" s="540"/>
      <c r="FKW341" s="497"/>
      <c r="FKX341" s="497"/>
      <c r="FKZ341" s="309"/>
      <c r="FLA341" s="309"/>
      <c r="FLC341" s="497"/>
      <c r="FLD341" s="540"/>
      <c r="FLE341" s="497"/>
      <c r="FLF341" s="497"/>
      <c r="FLH341" s="309"/>
      <c r="FLI341" s="309"/>
      <c r="FLK341" s="497"/>
      <c r="FLL341" s="540"/>
      <c r="FLM341" s="497"/>
      <c r="FLN341" s="497"/>
      <c r="FLP341" s="309"/>
      <c r="FLQ341" s="309"/>
      <c r="FLS341" s="497"/>
      <c r="FLT341" s="540"/>
      <c r="FLU341" s="497"/>
      <c r="FLV341" s="497"/>
      <c r="FLX341" s="309"/>
      <c r="FLY341" s="309"/>
      <c r="FMA341" s="497"/>
      <c r="FMB341" s="540"/>
      <c r="FMC341" s="497"/>
      <c r="FMD341" s="497"/>
      <c r="FMF341" s="309"/>
      <c r="FMG341" s="309"/>
      <c r="FMI341" s="497"/>
      <c r="FMJ341" s="540"/>
      <c r="FMK341" s="497"/>
      <c r="FML341" s="497"/>
      <c r="FMN341" s="309"/>
      <c r="FMO341" s="309"/>
      <c r="FMQ341" s="497"/>
      <c r="FMR341" s="540"/>
      <c r="FMS341" s="497"/>
      <c r="FMT341" s="497"/>
      <c r="FMV341" s="309"/>
      <c r="FMW341" s="309"/>
      <c r="FMY341" s="497"/>
      <c r="FMZ341" s="540"/>
      <c r="FNA341" s="497"/>
      <c r="FNB341" s="497"/>
      <c r="FND341" s="309"/>
      <c r="FNE341" s="309"/>
      <c r="FNG341" s="497"/>
      <c r="FNH341" s="540"/>
      <c r="FNI341" s="497"/>
      <c r="FNJ341" s="497"/>
      <c r="FNL341" s="309"/>
      <c r="FNM341" s="309"/>
      <c r="FNO341" s="497"/>
      <c r="FNP341" s="540"/>
      <c r="FNQ341" s="497"/>
      <c r="FNR341" s="497"/>
      <c r="FNT341" s="309"/>
      <c r="FNU341" s="309"/>
      <c r="FNW341" s="497"/>
      <c r="FNX341" s="540"/>
      <c r="FNY341" s="497"/>
      <c r="FNZ341" s="497"/>
      <c r="FOB341" s="309"/>
      <c r="FOC341" s="309"/>
      <c r="FOE341" s="497"/>
      <c r="FOF341" s="540"/>
      <c r="FOG341" s="497"/>
      <c r="FOH341" s="497"/>
      <c r="FOJ341" s="309"/>
      <c r="FOK341" s="309"/>
      <c r="FOM341" s="497"/>
      <c r="FON341" s="540"/>
      <c r="FOO341" s="497"/>
      <c r="FOP341" s="497"/>
      <c r="FOR341" s="309"/>
      <c r="FOS341" s="309"/>
      <c r="FOU341" s="497"/>
      <c r="FOV341" s="540"/>
      <c r="FOW341" s="497"/>
      <c r="FOX341" s="497"/>
      <c r="FOZ341" s="309"/>
      <c r="FPA341" s="309"/>
      <c r="FPC341" s="497"/>
      <c r="FPD341" s="540"/>
      <c r="FPE341" s="497"/>
      <c r="FPF341" s="497"/>
      <c r="FPH341" s="309"/>
      <c r="FPI341" s="309"/>
      <c r="FPK341" s="497"/>
      <c r="FPL341" s="540"/>
      <c r="FPM341" s="497"/>
      <c r="FPN341" s="497"/>
      <c r="FPP341" s="309"/>
      <c r="FPQ341" s="309"/>
      <c r="FPS341" s="497"/>
      <c r="FPT341" s="540"/>
      <c r="FPU341" s="497"/>
      <c r="FPV341" s="497"/>
      <c r="FPX341" s="309"/>
      <c r="FPY341" s="309"/>
      <c r="FQA341" s="497"/>
      <c r="FQB341" s="540"/>
      <c r="FQC341" s="497"/>
      <c r="FQD341" s="497"/>
      <c r="FQF341" s="309"/>
      <c r="FQG341" s="309"/>
      <c r="FQI341" s="497"/>
      <c r="FQJ341" s="540"/>
      <c r="FQK341" s="497"/>
      <c r="FQL341" s="497"/>
      <c r="FQN341" s="309"/>
      <c r="FQO341" s="309"/>
      <c r="FQQ341" s="497"/>
      <c r="FQR341" s="540"/>
      <c r="FQS341" s="497"/>
      <c r="FQT341" s="497"/>
      <c r="FQV341" s="309"/>
      <c r="FQW341" s="309"/>
      <c r="FQY341" s="497"/>
      <c r="FQZ341" s="540"/>
      <c r="FRA341" s="497"/>
      <c r="FRB341" s="497"/>
      <c r="FRD341" s="309"/>
      <c r="FRE341" s="309"/>
      <c r="FRG341" s="497"/>
      <c r="FRH341" s="540"/>
      <c r="FRI341" s="497"/>
      <c r="FRJ341" s="497"/>
      <c r="FRL341" s="309"/>
      <c r="FRM341" s="309"/>
      <c r="FRO341" s="497"/>
      <c r="FRP341" s="540"/>
      <c r="FRQ341" s="497"/>
      <c r="FRR341" s="497"/>
      <c r="FRT341" s="309"/>
      <c r="FRU341" s="309"/>
      <c r="FRW341" s="497"/>
      <c r="FRX341" s="540"/>
      <c r="FRY341" s="497"/>
      <c r="FRZ341" s="497"/>
      <c r="FSB341" s="309"/>
      <c r="FSC341" s="309"/>
      <c r="FSE341" s="497"/>
      <c r="FSF341" s="540"/>
      <c r="FSG341" s="497"/>
      <c r="FSH341" s="497"/>
      <c r="FSJ341" s="309"/>
      <c r="FSK341" s="309"/>
      <c r="FSM341" s="497"/>
      <c r="FSN341" s="540"/>
      <c r="FSO341" s="497"/>
      <c r="FSP341" s="497"/>
      <c r="FSR341" s="309"/>
      <c r="FSS341" s="309"/>
      <c r="FSU341" s="497"/>
      <c r="FSV341" s="540"/>
      <c r="FSW341" s="497"/>
      <c r="FSX341" s="497"/>
      <c r="FSZ341" s="309"/>
      <c r="FTA341" s="309"/>
      <c r="FTC341" s="497"/>
      <c r="FTD341" s="540"/>
      <c r="FTE341" s="497"/>
      <c r="FTF341" s="497"/>
      <c r="FTH341" s="309"/>
      <c r="FTI341" s="309"/>
      <c r="FTK341" s="497"/>
      <c r="FTL341" s="540"/>
      <c r="FTM341" s="497"/>
      <c r="FTN341" s="497"/>
      <c r="FTP341" s="309"/>
      <c r="FTQ341" s="309"/>
      <c r="FTS341" s="497"/>
      <c r="FTT341" s="540"/>
      <c r="FTU341" s="497"/>
      <c r="FTV341" s="497"/>
      <c r="FTX341" s="309"/>
      <c r="FTY341" s="309"/>
      <c r="FUA341" s="497"/>
      <c r="FUB341" s="540"/>
      <c r="FUC341" s="497"/>
      <c r="FUD341" s="497"/>
      <c r="FUF341" s="309"/>
      <c r="FUG341" s="309"/>
      <c r="FUI341" s="497"/>
      <c r="FUJ341" s="540"/>
      <c r="FUK341" s="497"/>
      <c r="FUL341" s="497"/>
      <c r="FUN341" s="309"/>
      <c r="FUO341" s="309"/>
      <c r="FUQ341" s="497"/>
      <c r="FUR341" s="540"/>
      <c r="FUS341" s="497"/>
      <c r="FUT341" s="497"/>
      <c r="FUV341" s="309"/>
      <c r="FUW341" s="309"/>
      <c r="FUY341" s="497"/>
      <c r="FUZ341" s="540"/>
      <c r="FVA341" s="497"/>
      <c r="FVB341" s="497"/>
      <c r="FVD341" s="309"/>
      <c r="FVE341" s="309"/>
      <c r="FVG341" s="497"/>
      <c r="FVH341" s="540"/>
      <c r="FVI341" s="497"/>
      <c r="FVJ341" s="497"/>
      <c r="FVL341" s="309"/>
      <c r="FVM341" s="309"/>
      <c r="FVO341" s="497"/>
      <c r="FVP341" s="540"/>
      <c r="FVQ341" s="497"/>
      <c r="FVR341" s="497"/>
      <c r="FVT341" s="309"/>
      <c r="FVU341" s="309"/>
      <c r="FVW341" s="497"/>
      <c r="FVX341" s="540"/>
      <c r="FVY341" s="497"/>
      <c r="FVZ341" s="497"/>
      <c r="FWB341" s="309"/>
      <c r="FWC341" s="309"/>
      <c r="FWE341" s="497"/>
      <c r="FWF341" s="540"/>
      <c r="FWG341" s="497"/>
      <c r="FWH341" s="497"/>
      <c r="FWJ341" s="309"/>
      <c r="FWK341" s="309"/>
      <c r="FWM341" s="497"/>
      <c r="FWN341" s="540"/>
      <c r="FWO341" s="497"/>
      <c r="FWP341" s="497"/>
      <c r="FWR341" s="309"/>
      <c r="FWS341" s="309"/>
      <c r="FWU341" s="497"/>
      <c r="FWV341" s="540"/>
      <c r="FWW341" s="497"/>
      <c r="FWX341" s="497"/>
      <c r="FWZ341" s="309"/>
      <c r="FXA341" s="309"/>
      <c r="FXC341" s="497"/>
      <c r="FXD341" s="540"/>
      <c r="FXE341" s="497"/>
      <c r="FXF341" s="497"/>
      <c r="FXH341" s="309"/>
      <c r="FXI341" s="309"/>
      <c r="FXK341" s="497"/>
      <c r="FXL341" s="540"/>
      <c r="FXM341" s="497"/>
      <c r="FXN341" s="497"/>
      <c r="FXP341" s="309"/>
      <c r="FXQ341" s="309"/>
      <c r="FXS341" s="497"/>
      <c r="FXT341" s="540"/>
      <c r="FXU341" s="497"/>
      <c r="FXV341" s="497"/>
      <c r="FXX341" s="309"/>
      <c r="FXY341" s="309"/>
      <c r="FYA341" s="497"/>
      <c r="FYB341" s="540"/>
      <c r="FYC341" s="497"/>
      <c r="FYD341" s="497"/>
      <c r="FYF341" s="309"/>
      <c r="FYG341" s="309"/>
      <c r="FYI341" s="497"/>
      <c r="FYJ341" s="540"/>
      <c r="FYK341" s="497"/>
      <c r="FYL341" s="497"/>
      <c r="FYN341" s="309"/>
      <c r="FYO341" s="309"/>
      <c r="FYQ341" s="497"/>
      <c r="FYR341" s="540"/>
      <c r="FYS341" s="497"/>
      <c r="FYT341" s="497"/>
      <c r="FYV341" s="309"/>
      <c r="FYW341" s="309"/>
      <c r="FYY341" s="497"/>
      <c r="FYZ341" s="540"/>
      <c r="FZA341" s="497"/>
      <c r="FZB341" s="497"/>
      <c r="FZD341" s="309"/>
      <c r="FZE341" s="309"/>
      <c r="FZG341" s="497"/>
      <c r="FZH341" s="540"/>
      <c r="FZI341" s="497"/>
      <c r="FZJ341" s="497"/>
      <c r="FZL341" s="309"/>
      <c r="FZM341" s="309"/>
      <c r="FZO341" s="497"/>
      <c r="FZP341" s="540"/>
      <c r="FZQ341" s="497"/>
      <c r="FZR341" s="497"/>
      <c r="FZT341" s="309"/>
      <c r="FZU341" s="309"/>
      <c r="FZW341" s="497"/>
      <c r="FZX341" s="540"/>
      <c r="FZY341" s="497"/>
      <c r="FZZ341" s="497"/>
      <c r="GAB341" s="309"/>
      <c r="GAC341" s="309"/>
      <c r="GAE341" s="497"/>
      <c r="GAF341" s="540"/>
      <c r="GAG341" s="497"/>
      <c r="GAH341" s="497"/>
      <c r="GAJ341" s="309"/>
      <c r="GAK341" s="309"/>
      <c r="GAM341" s="497"/>
      <c r="GAN341" s="540"/>
      <c r="GAO341" s="497"/>
      <c r="GAP341" s="497"/>
      <c r="GAR341" s="309"/>
      <c r="GAS341" s="309"/>
      <c r="GAU341" s="497"/>
      <c r="GAV341" s="540"/>
      <c r="GAW341" s="497"/>
      <c r="GAX341" s="497"/>
      <c r="GAZ341" s="309"/>
      <c r="GBA341" s="309"/>
      <c r="GBC341" s="497"/>
      <c r="GBD341" s="540"/>
      <c r="GBE341" s="497"/>
      <c r="GBF341" s="497"/>
      <c r="GBH341" s="309"/>
      <c r="GBI341" s="309"/>
      <c r="GBK341" s="497"/>
      <c r="GBL341" s="540"/>
      <c r="GBM341" s="497"/>
      <c r="GBN341" s="497"/>
      <c r="GBP341" s="309"/>
      <c r="GBQ341" s="309"/>
      <c r="GBS341" s="497"/>
      <c r="GBT341" s="540"/>
      <c r="GBU341" s="497"/>
      <c r="GBV341" s="497"/>
      <c r="GBX341" s="309"/>
      <c r="GBY341" s="309"/>
      <c r="GCA341" s="497"/>
      <c r="GCB341" s="540"/>
      <c r="GCC341" s="497"/>
      <c r="GCD341" s="497"/>
      <c r="GCF341" s="309"/>
      <c r="GCG341" s="309"/>
      <c r="GCI341" s="497"/>
      <c r="GCJ341" s="540"/>
      <c r="GCK341" s="497"/>
      <c r="GCL341" s="497"/>
      <c r="GCN341" s="309"/>
      <c r="GCO341" s="309"/>
      <c r="GCQ341" s="497"/>
      <c r="GCR341" s="540"/>
      <c r="GCS341" s="497"/>
      <c r="GCT341" s="497"/>
      <c r="GCV341" s="309"/>
      <c r="GCW341" s="309"/>
      <c r="GCY341" s="497"/>
      <c r="GCZ341" s="540"/>
      <c r="GDA341" s="497"/>
      <c r="GDB341" s="497"/>
      <c r="GDD341" s="309"/>
      <c r="GDE341" s="309"/>
      <c r="GDG341" s="497"/>
      <c r="GDH341" s="540"/>
      <c r="GDI341" s="497"/>
      <c r="GDJ341" s="497"/>
      <c r="GDL341" s="309"/>
      <c r="GDM341" s="309"/>
      <c r="GDO341" s="497"/>
      <c r="GDP341" s="540"/>
      <c r="GDQ341" s="497"/>
      <c r="GDR341" s="497"/>
      <c r="GDT341" s="309"/>
      <c r="GDU341" s="309"/>
      <c r="GDW341" s="497"/>
      <c r="GDX341" s="540"/>
      <c r="GDY341" s="497"/>
      <c r="GDZ341" s="497"/>
      <c r="GEB341" s="309"/>
      <c r="GEC341" s="309"/>
      <c r="GEE341" s="497"/>
      <c r="GEF341" s="540"/>
      <c r="GEG341" s="497"/>
      <c r="GEH341" s="497"/>
      <c r="GEJ341" s="309"/>
      <c r="GEK341" s="309"/>
      <c r="GEM341" s="497"/>
      <c r="GEN341" s="540"/>
      <c r="GEO341" s="497"/>
      <c r="GEP341" s="497"/>
      <c r="GER341" s="309"/>
      <c r="GES341" s="309"/>
      <c r="GEU341" s="497"/>
      <c r="GEV341" s="540"/>
      <c r="GEW341" s="497"/>
      <c r="GEX341" s="497"/>
      <c r="GEZ341" s="309"/>
      <c r="GFA341" s="309"/>
      <c r="GFC341" s="497"/>
      <c r="GFD341" s="540"/>
      <c r="GFE341" s="497"/>
      <c r="GFF341" s="497"/>
      <c r="GFH341" s="309"/>
      <c r="GFI341" s="309"/>
      <c r="GFK341" s="497"/>
      <c r="GFL341" s="540"/>
      <c r="GFM341" s="497"/>
      <c r="GFN341" s="497"/>
      <c r="GFP341" s="309"/>
      <c r="GFQ341" s="309"/>
      <c r="GFS341" s="497"/>
      <c r="GFT341" s="540"/>
      <c r="GFU341" s="497"/>
      <c r="GFV341" s="497"/>
      <c r="GFX341" s="309"/>
      <c r="GFY341" s="309"/>
      <c r="GGA341" s="497"/>
      <c r="GGB341" s="540"/>
      <c r="GGC341" s="497"/>
      <c r="GGD341" s="497"/>
      <c r="GGF341" s="309"/>
      <c r="GGG341" s="309"/>
      <c r="GGI341" s="497"/>
      <c r="GGJ341" s="540"/>
      <c r="GGK341" s="497"/>
      <c r="GGL341" s="497"/>
      <c r="GGN341" s="309"/>
      <c r="GGO341" s="309"/>
      <c r="GGQ341" s="497"/>
      <c r="GGR341" s="540"/>
      <c r="GGS341" s="497"/>
      <c r="GGT341" s="497"/>
      <c r="GGV341" s="309"/>
      <c r="GGW341" s="309"/>
      <c r="GGY341" s="497"/>
      <c r="GGZ341" s="540"/>
      <c r="GHA341" s="497"/>
      <c r="GHB341" s="497"/>
      <c r="GHD341" s="309"/>
      <c r="GHE341" s="309"/>
      <c r="GHG341" s="497"/>
      <c r="GHH341" s="540"/>
      <c r="GHI341" s="497"/>
      <c r="GHJ341" s="497"/>
      <c r="GHL341" s="309"/>
      <c r="GHM341" s="309"/>
      <c r="GHO341" s="497"/>
      <c r="GHP341" s="540"/>
      <c r="GHQ341" s="497"/>
      <c r="GHR341" s="497"/>
      <c r="GHT341" s="309"/>
      <c r="GHU341" s="309"/>
      <c r="GHW341" s="497"/>
      <c r="GHX341" s="540"/>
      <c r="GHY341" s="497"/>
      <c r="GHZ341" s="497"/>
      <c r="GIB341" s="309"/>
      <c r="GIC341" s="309"/>
      <c r="GIE341" s="497"/>
      <c r="GIF341" s="540"/>
      <c r="GIG341" s="497"/>
      <c r="GIH341" s="497"/>
      <c r="GIJ341" s="309"/>
      <c r="GIK341" s="309"/>
      <c r="GIM341" s="497"/>
      <c r="GIN341" s="540"/>
      <c r="GIO341" s="497"/>
      <c r="GIP341" s="497"/>
      <c r="GIR341" s="309"/>
      <c r="GIS341" s="309"/>
      <c r="GIU341" s="497"/>
      <c r="GIV341" s="540"/>
      <c r="GIW341" s="497"/>
      <c r="GIX341" s="497"/>
      <c r="GIZ341" s="309"/>
      <c r="GJA341" s="309"/>
      <c r="GJC341" s="497"/>
      <c r="GJD341" s="540"/>
      <c r="GJE341" s="497"/>
      <c r="GJF341" s="497"/>
      <c r="GJH341" s="309"/>
      <c r="GJI341" s="309"/>
      <c r="GJK341" s="497"/>
      <c r="GJL341" s="540"/>
      <c r="GJM341" s="497"/>
      <c r="GJN341" s="497"/>
      <c r="GJP341" s="309"/>
      <c r="GJQ341" s="309"/>
      <c r="GJS341" s="497"/>
      <c r="GJT341" s="540"/>
      <c r="GJU341" s="497"/>
      <c r="GJV341" s="497"/>
      <c r="GJX341" s="309"/>
      <c r="GJY341" s="309"/>
      <c r="GKA341" s="497"/>
      <c r="GKB341" s="540"/>
      <c r="GKC341" s="497"/>
      <c r="GKD341" s="497"/>
      <c r="GKF341" s="309"/>
      <c r="GKG341" s="309"/>
      <c r="GKI341" s="497"/>
      <c r="GKJ341" s="540"/>
      <c r="GKK341" s="497"/>
      <c r="GKL341" s="497"/>
      <c r="GKN341" s="309"/>
      <c r="GKO341" s="309"/>
      <c r="GKQ341" s="497"/>
      <c r="GKR341" s="540"/>
      <c r="GKS341" s="497"/>
      <c r="GKT341" s="497"/>
      <c r="GKV341" s="309"/>
      <c r="GKW341" s="309"/>
      <c r="GKY341" s="497"/>
      <c r="GKZ341" s="540"/>
      <c r="GLA341" s="497"/>
      <c r="GLB341" s="497"/>
      <c r="GLD341" s="309"/>
      <c r="GLE341" s="309"/>
      <c r="GLG341" s="497"/>
      <c r="GLH341" s="540"/>
      <c r="GLI341" s="497"/>
      <c r="GLJ341" s="497"/>
      <c r="GLL341" s="309"/>
      <c r="GLM341" s="309"/>
      <c r="GLO341" s="497"/>
      <c r="GLP341" s="540"/>
      <c r="GLQ341" s="497"/>
      <c r="GLR341" s="497"/>
      <c r="GLT341" s="309"/>
      <c r="GLU341" s="309"/>
      <c r="GLW341" s="497"/>
      <c r="GLX341" s="540"/>
      <c r="GLY341" s="497"/>
      <c r="GLZ341" s="497"/>
      <c r="GMB341" s="309"/>
      <c r="GMC341" s="309"/>
      <c r="GME341" s="497"/>
      <c r="GMF341" s="540"/>
      <c r="GMG341" s="497"/>
      <c r="GMH341" s="497"/>
      <c r="GMJ341" s="309"/>
      <c r="GMK341" s="309"/>
      <c r="GMM341" s="497"/>
      <c r="GMN341" s="540"/>
      <c r="GMO341" s="497"/>
      <c r="GMP341" s="497"/>
      <c r="GMR341" s="309"/>
      <c r="GMS341" s="309"/>
      <c r="GMU341" s="497"/>
      <c r="GMV341" s="540"/>
      <c r="GMW341" s="497"/>
      <c r="GMX341" s="497"/>
      <c r="GMZ341" s="309"/>
      <c r="GNA341" s="309"/>
      <c r="GNC341" s="497"/>
      <c r="GND341" s="540"/>
      <c r="GNE341" s="497"/>
      <c r="GNF341" s="497"/>
      <c r="GNH341" s="309"/>
      <c r="GNI341" s="309"/>
      <c r="GNK341" s="497"/>
      <c r="GNL341" s="540"/>
      <c r="GNM341" s="497"/>
      <c r="GNN341" s="497"/>
      <c r="GNP341" s="309"/>
      <c r="GNQ341" s="309"/>
      <c r="GNS341" s="497"/>
      <c r="GNT341" s="540"/>
      <c r="GNU341" s="497"/>
      <c r="GNV341" s="497"/>
      <c r="GNX341" s="309"/>
      <c r="GNY341" s="309"/>
      <c r="GOA341" s="497"/>
      <c r="GOB341" s="540"/>
      <c r="GOC341" s="497"/>
      <c r="GOD341" s="497"/>
      <c r="GOF341" s="309"/>
      <c r="GOG341" s="309"/>
      <c r="GOI341" s="497"/>
      <c r="GOJ341" s="540"/>
      <c r="GOK341" s="497"/>
      <c r="GOL341" s="497"/>
      <c r="GON341" s="309"/>
      <c r="GOO341" s="309"/>
      <c r="GOQ341" s="497"/>
      <c r="GOR341" s="540"/>
      <c r="GOS341" s="497"/>
      <c r="GOT341" s="497"/>
      <c r="GOV341" s="309"/>
      <c r="GOW341" s="309"/>
      <c r="GOY341" s="497"/>
      <c r="GOZ341" s="540"/>
      <c r="GPA341" s="497"/>
      <c r="GPB341" s="497"/>
      <c r="GPD341" s="309"/>
      <c r="GPE341" s="309"/>
      <c r="GPG341" s="497"/>
      <c r="GPH341" s="540"/>
      <c r="GPI341" s="497"/>
      <c r="GPJ341" s="497"/>
      <c r="GPL341" s="309"/>
      <c r="GPM341" s="309"/>
      <c r="GPO341" s="497"/>
      <c r="GPP341" s="540"/>
      <c r="GPQ341" s="497"/>
      <c r="GPR341" s="497"/>
      <c r="GPT341" s="309"/>
      <c r="GPU341" s="309"/>
      <c r="GPW341" s="497"/>
      <c r="GPX341" s="540"/>
      <c r="GPY341" s="497"/>
      <c r="GPZ341" s="497"/>
      <c r="GQB341" s="309"/>
      <c r="GQC341" s="309"/>
      <c r="GQE341" s="497"/>
      <c r="GQF341" s="540"/>
      <c r="GQG341" s="497"/>
      <c r="GQH341" s="497"/>
      <c r="GQJ341" s="309"/>
      <c r="GQK341" s="309"/>
      <c r="GQM341" s="497"/>
      <c r="GQN341" s="540"/>
      <c r="GQO341" s="497"/>
      <c r="GQP341" s="497"/>
      <c r="GQR341" s="309"/>
      <c r="GQS341" s="309"/>
      <c r="GQU341" s="497"/>
      <c r="GQV341" s="540"/>
      <c r="GQW341" s="497"/>
      <c r="GQX341" s="497"/>
      <c r="GQZ341" s="309"/>
      <c r="GRA341" s="309"/>
      <c r="GRC341" s="497"/>
      <c r="GRD341" s="540"/>
      <c r="GRE341" s="497"/>
      <c r="GRF341" s="497"/>
      <c r="GRH341" s="309"/>
      <c r="GRI341" s="309"/>
      <c r="GRK341" s="497"/>
      <c r="GRL341" s="540"/>
      <c r="GRM341" s="497"/>
      <c r="GRN341" s="497"/>
      <c r="GRP341" s="309"/>
      <c r="GRQ341" s="309"/>
      <c r="GRS341" s="497"/>
      <c r="GRT341" s="540"/>
      <c r="GRU341" s="497"/>
      <c r="GRV341" s="497"/>
      <c r="GRX341" s="309"/>
      <c r="GRY341" s="309"/>
      <c r="GSA341" s="497"/>
      <c r="GSB341" s="540"/>
      <c r="GSC341" s="497"/>
      <c r="GSD341" s="497"/>
      <c r="GSF341" s="309"/>
      <c r="GSG341" s="309"/>
      <c r="GSI341" s="497"/>
      <c r="GSJ341" s="540"/>
      <c r="GSK341" s="497"/>
      <c r="GSL341" s="497"/>
      <c r="GSN341" s="309"/>
      <c r="GSO341" s="309"/>
      <c r="GSQ341" s="497"/>
      <c r="GSR341" s="540"/>
      <c r="GSS341" s="497"/>
      <c r="GST341" s="497"/>
      <c r="GSV341" s="309"/>
      <c r="GSW341" s="309"/>
      <c r="GSY341" s="497"/>
      <c r="GSZ341" s="540"/>
      <c r="GTA341" s="497"/>
      <c r="GTB341" s="497"/>
      <c r="GTD341" s="309"/>
      <c r="GTE341" s="309"/>
      <c r="GTG341" s="497"/>
      <c r="GTH341" s="540"/>
      <c r="GTI341" s="497"/>
      <c r="GTJ341" s="497"/>
      <c r="GTL341" s="309"/>
      <c r="GTM341" s="309"/>
      <c r="GTO341" s="497"/>
      <c r="GTP341" s="540"/>
      <c r="GTQ341" s="497"/>
      <c r="GTR341" s="497"/>
      <c r="GTT341" s="309"/>
      <c r="GTU341" s="309"/>
      <c r="GTW341" s="497"/>
      <c r="GTX341" s="540"/>
      <c r="GTY341" s="497"/>
      <c r="GTZ341" s="497"/>
      <c r="GUB341" s="309"/>
      <c r="GUC341" s="309"/>
      <c r="GUE341" s="497"/>
      <c r="GUF341" s="540"/>
      <c r="GUG341" s="497"/>
      <c r="GUH341" s="497"/>
      <c r="GUJ341" s="309"/>
      <c r="GUK341" s="309"/>
      <c r="GUM341" s="497"/>
      <c r="GUN341" s="540"/>
      <c r="GUO341" s="497"/>
      <c r="GUP341" s="497"/>
      <c r="GUR341" s="309"/>
      <c r="GUS341" s="309"/>
      <c r="GUU341" s="497"/>
      <c r="GUV341" s="540"/>
      <c r="GUW341" s="497"/>
      <c r="GUX341" s="497"/>
      <c r="GUZ341" s="309"/>
      <c r="GVA341" s="309"/>
      <c r="GVC341" s="497"/>
      <c r="GVD341" s="540"/>
      <c r="GVE341" s="497"/>
      <c r="GVF341" s="497"/>
      <c r="GVH341" s="309"/>
      <c r="GVI341" s="309"/>
      <c r="GVK341" s="497"/>
      <c r="GVL341" s="540"/>
      <c r="GVM341" s="497"/>
      <c r="GVN341" s="497"/>
      <c r="GVP341" s="309"/>
      <c r="GVQ341" s="309"/>
      <c r="GVS341" s="497"/>
      <c r="GVT341" s="540"/>
      <c r="GVU341" s="497"/>
      <c r="GVV341" s="497"/>
      <c r="GVX341" s="309"/>
      <c r="GVY341" s="309"/>
      <c r="GWA341" s="497"/>
      <c r="GWB341" s="540"/>
      <c r="GWC341" s="497"/>
      <c r="GWD341" s="497"/>
      <c r="GWF341" s="309"/>
      <c r="GWG341" s="309"/>
      <c r="GWI341" s="497"/>
      <c r="GWJ341" s="540"/>
      <c r="GWK341" s="497"/>
      <c r="GWL341" s="497"/>
      <c r="GWN341" s="309"/>
      <c r="GWO341" s="309"/>
      <c r="GWQ341" s="497"/>
      <c r="GWR341" s="540"/>
      <c r="GWS341" s="497"/>
      <c r="GWT341" s="497"/>
      <c r="GWV341" s="309"/>
      <c r="GWW341" s="309"/>
      <c r="GWY341" s="497"/>
      <c r="GWZ341" s="540"/>
      <c r="GXA341" s="497"/>
      <c r="GXB341" s="497"/>
      <c r="GXD341" s="309"/>
      <c r="GXE341" s="309"/>
      <c r="GXG341" s="497"/>
      <c r="GXH341" s="540"/>
      <c r="GXI341" s="497"/>
      <c r="GXJ341" s="497"/>
      <c r="GXL341" s="309"/>
      <c r="GXM341" s="309"/>
      <c r="GXO341" s="497"/>
      <c r="GXP341" s="540"/>
      <c r="GXQ341" s="497"/>
      <c r="GXR341" s="497"/>
      <c r="GXT341" s="309"/>
      <c r="GXU341" s="309"/>
      <c r="GXW341" s="497"/>
      <c r="GXX341" s="540"/>
      <c r="GXY341" s="497"/>
      <c r="GXZ341" s="497"/>
      <c r="GYB341" s="309"/>
      <c r="GYC341" s="309"/>
      <c r="GYE341" s="497"/>
      <c r="GYF341" s="540"/>
      <c r="GYG341" s="497"/>
      <c r="GYH341" s="497"/>
      <c r="GYJ341" s="309"/>
      <c r="GYK341" s="309"/>
      <c r="GYM341" s="497"/>
      <c r="GYN341" s="540"/>
      <c r="GYO341" s="497"/>
      <c r="GYP341" s="497"/>
      <c r="GYR341" s="309"/>
      <c r="GYS341" s="309"/>
      <c r="GYU341" s="497"/>
      <c r="GYV341" s="540"/>
      <c r="GYW341" s="497"/>
      <c r="GYX341" s="497"/>
      <c r="GYZ341" s="309"/>
      <c r="GZA341" s="309"/>
      <c r="GZC341" s="497"/>
      <c r="GZD341" s="540"/>
      <c r="GZE341" s="497"/>
      <c r="GZF341" s="497"/>
      <c r="GZH341" s="309"/>
      <c r="GZI341" s="309"/>
      <c r="GZK341" s="497"/>
      <c r="GZL341" s="540"/>
      <c r="GZM341" s="497"/>
      <c r="GZN341" s="497"/>
      <c r="GZP341" s="309"/>
      <c r="GZQ341" s="309"/>
      <c r="GZS341" s="497"/>
      <c r="GZT341" s="540"/>
      <c r="GZU341" s="497"/>
      <c r="GZV341" s="497"/>
      <c r="GZX341" s="309"/>
      <c r="GZY341" s="309"/>
      <c r="HAA341" s="497"/>
      <c r="HAB341" s="540"/>
      <c r="HAC341" s="497"/>
      <c r="HAD341" s="497"/>
      <c r="HAF341" s="309"/>
      <c r="HAG341" s="309"/>
      <c r="HAI341" s="497"/>
      <c r="HAJ341" s="540"/>
      <c r="HAK341" s="497"/>
      <c r="HAL341" s="497"/>
      <c r="HAN341" s="309"/>
      <c r="HAO341" s="309"/>
      <c r="HAQ341" s="497"/>
      <c r="HAR341" s="540"/>
      <c r="HAS341" s="497"/>
      <c r="HAT341" s="497"/>
      <c r="HAV341" s="309"/>
      <c r="HAW341" s="309"/>
      <c r="HAY341" s="497"/>
      <c r="HAZ341" s="540"/>
      <c r="HBA341" s="497"/>
      <c r="HBB341" s="497"/>
      <c r="HBD341" s="309"/>
      <c r="HBE341" s="309"/>
      <c r="HBG341" s="497"/>
      <c r="HBH341" s="540"/>
      <c r="HBI341" s="497"/>
      <c r="HBJ341" s="497"/>
      <c r="HBL341" s="309"/>
      <c r="HBM341" s="309"/>
      <c r="HBO341" s="497"/>
      <c r="HBP341" s="540"/>
      <c r="HBQ341" s="497"/>
      <c r="HBR341" s="497"/>
      <c r="HBT341" s="309"/>
      <c r="HBU341" s="309"/>
      <c r="HBW341" s="497"/>
      <c r="HBX341" s="540"/>
      <c r="HBY341" s="497"/>
      <c r="HBZ341" s="497"/>
      <c r="HCB341" s="309"/>
      <c r="HCC341" s="309"/>
      <c r="HCE341" s="497"/>
      <c r="HCF341" s="540"/>
      <c r="HCG341" s="497"/>
      <c r="HCH341" s="497"/>
      <c r="HCJ341" s="309"/>
      <c r="HCK341" s="309"/>
      <c r="HCM341" s="497"/>
      <c r="HCN341" s="540"/>
      <c r="HCO341" s="497"/>
      <c r="HCP341" s="497"/>
      <c r="HCR341" s="309"/>
      <c r="HCS341" s="309"/>
      <c r="HCU341" s="497"/>
      <c r="HCV341" s="540"/>
      <c r="HCW341" s="497"/>
      <c r="HCX341" s="497"/>
      <c r="HCZ341" s="309"/>
      <c r="HDA341" s="309"/>
      <c r="HDC341" s="497"/>
      <c r="HDD341" s="540"/>
      <c r="HDE341" s="497"/>
      <c r="HDF341" s="497"/>
      <c r="HDH341" s="309"/>
      <c r="HDI341" s="309"/>
      <c r="HDK341" s="497"/>
      <c r="HDL341" s="540"/>
      <c r="HDM341" s="497"/>
      <c r="HDN341" s="497"/>
      <c r="HDP341" s="309"/>
      <c r="HDQ341" s="309"/>
      <c r="HDS341" s="497"/>
      <c r="HDT341" s="540"/>
      <c r="HDU341" s="497"/>
      <c r="HDV341" s="497"/>
      <c r="HDX341" s="309"/>
      <c r="HDY341" s="309"/>
      <c r="HEA341" s="497"/>
      <c r="HEB341" s="540"/>
      <c r="HEC341" s="497"/>
      <c r="HED341" s="497"/>
      <c r="HEF341" s="309"/>
      <c r="HEG341" s="309"/>
      <c r="HEI341" s="497"/>
      <c r="HEJ341" s="540"/>
      <c r="HEK341" s="497"/>
      <c r="HEL341" s="497"/>
      <c r="HEN341" s="309"/>
      <c r="HEO341" s="309"/>
      <c r="HEQ341" s="497"/>
      <c r="HER341" s="540"/>
      <c r="HES341" s="497"/>
      <c r="HET341" s="497"/>
      <c r="HEV341" s="309"/>
      <c r="HEW341" s="309"/>
      <c r="HEY341" s="497"/>
      <c r="HEZ341" s="540"/>
      <c r="HFA341" s="497"/>
      <c r="HFB341" s="497"/>
      <c r="HFD341" s="309"/>
      <c r="HFE341" s="309"/>
      <c r="HFG341" s="497"/>
      <c r="HFH341" s="540"/>
      <c r="HFI341" s="497"/>
      <c r="HFJ341" s="497"/>
      <c r="HFL341" s="309"/>
      <c r="HFM341" s="309"/>
      <c r="HFO341" s="497"/>
      <c r="HFP341" s="540"/>
      <c r="HFQ341" s="497"/>
      <c r="HFR341" s="497"/>
      <c r="HFT341" s="309"/>
      <c r="HFU341" s="309"/>
      <c r="HFW341" s="497"/>
      <c r="HFX341" s="540"/>
      <c r="HFY341" s="497"/>
      <c r="HFZ341" s="497"/>
      <c r="HGB341" s="309"/>
      <c r="HGC341" s="309"/>
      <c r="HGE341" s="497"/>
      <c r="HGF341" s="540"/>
      <c r="HGG341" s="497"/>
      <c r="HGH341" s="497"/>
      <c r="HGJ341" s="309"/>
      <c r="HGK341" s="309"/>
      <c r="HGM341" s="497"/>
      <c r="HGN341" s="540"/>
      <c r="HGO341" s="497"/>
      <c r="HGP341" s="497"/>
      <c r="HGR341" s="309"/>
      <c r="HGS341" s="309"/>
      <c r="HGU341" s="497"/>
      <c r="HGV341" s="540"/>
      <c r="HGW341" s="497"/>
      <c r="HGX341" s="497"/>
      <c r="HGZ341" s="309"/>
      <c r="HHA341" s="309"/>
      <c r="HHC341" s="497"/>
      <c r="HHD341" s="540"/>
      <c r="HHE341" s="497"/>
      <c r="HHF341" s="497"/>
      <c r="HHH341" s="309"/>
      <c r="HHI341" s="309"/>
      <c r="HHK341" s="497"/>
      <c r="HHL341" s="540"/>
      <c r="HHM341" s="497"/>
      <c r="HHN341" s="497"/>
      <c r="HHP341" s="309"/>
      <c r="HHQ341" s="309"/>
      <c r="HHS341" s="497"/>
      <c r="HHT341" s="540"/>
      <c r="HHU341" s="497"/>
      <c r="HHV341" s="497"/>
      <c r="HHX341" s="309"/>
      <c r="HHY341" s="309"/>
      <c r="HIA341" s="497"/>
      <c r="HIB341" s="540"/>
      <c r="HIC341" s="497"/>
      <c r="HID341" s="497"/>
      <c r="HIF341" s="309"/>
      <c r="HIG341" s="309"/>
      <c r="HII341" s="497"/>
      <c r="HIJ341" s="540"/>
      <c r="HIK341" s="497"/>
      <c r="HIL341" s="497"/>
      <c r="HIN341" s="309"/>
      <c r="HIO341" s="309"/>
      <c r="HIQ341" s="497"/>
      <c r="HIR341" s="540"/>
      <c r="HIS341" s="497"/>
      <c r="HIT341" s="497"/>
      <c r="HIV341" s="309"/>
      <c r="HIW341" s="309"/>
      <c r="HIY341" s="497"/>
      <c r="HIZ341" s="540"/>
      <c r="HJA341" s="497"/>
      <c r="HJB341" s="497"/>
      <c r="HJD341" s="309"/>
      <c r="HJE341" s="309"/>
      <c r="HJG341" s="497"/>
      <c r="HJH341" s="540"/>
      <c r="HJI341" s="497"/>
      <c r="HJJ341" s="497"/>
      <c r="HJL341" s="309"/>
      <c r="HJM341" s="309"/>
      <c r="HJO341" s="497"/>
      <c r="HJP341" s="540"/>
      <c r="HJQ341" s="497"/>
      <c r="HJR341" s="497"/>
      <c r="HJT341" s="309"/>
      <c r="HJU341" s="309"/>
      <c r="HJW341" s="497"/>
      <c r="HJX341" s="540"/>
      <c r="HJY341" s="497"/>
      <c r="HJZ341" s="497"/>
      <c r="HKB341" s="309"/>
      <c r="HKC341" s="309"/>
      <c r="HKE341" s="497"/>
      <c r="HKF341" s="540"/>
      <c r="HKG341" s="497"/>
      <c r="HKH341" s="497"/>
      <c r="HKJ341" s="309"/>
      <c r="HKK341" s="309"/>
      <c r="HKM341" s="497"/>
      <c r="HKN341" s="540"/>
      <c r="HKO341" s="497"/>
      <c r="HKP341" s="497"/>
      <c r="HKR341" s="309"/>
      <c r="HKS341" s="309"/>
      <c r="HKU341" s="497"/>
      <c r="HKV341" s="540"/>
      <c r="HKW341" s="497"/>
      <c r="HKX341" s="497"/>
      <c r="HKZ341" s="309"/>
      <c r="HLA341" s="309"/>
      <c r="HLC341" s="497"/>
      <c r="HLD341" s="540"/>
      <c r="HLE341" s="497"/>
      <c r="HLF341" s="497"/>
      <c r="HLH341" s="309"/>
      <c r="HLI341" s="309"/>
      <c r="HLK341" s="497"/>
      <c r="HLL341" s="540"/>
      <c r="HLM341" s="497"/>
      <c r="HLN341" s="497"/>
      <c r="HLP341" s="309"/>
      <c r="HLQ341" s="309"/>
      <c r="HLS341" s="497"/>
      <c r="HLT341" s="540"/>
      <c r="HLU341" s="497"/>
      <c r="HLV341" s="497"/>
      <c r="HLX341" s="309"/>
      <c r="HLY341" s="309"/>
      <c r="HMA341" s="497"/>
      <c r="HMB341" s="540"/>
      <c r="HMC341" s="497"/>
      <c r="HMD341" s="497"/>
      <c r="HMF341" s="309"/>
      <c r="HMG341" s="309"/>
      <c r="HMI341" s="497"/>
      <c r="HMJ341" s="540"/>
      <c r="HMK341" s="497"/>
      <c r="HML341" s="497"/>
      <c r="HMN341" s="309"/>
      <c r="HMO341" s="309"/>
      <c r="HMQ341" s="497"/>
      <c r="HMR341" s="540"/>
      <c r="HMS341" s="497"/>
      <c r="HMT341" s="497"/>
      <c r="HMV341" s="309"/>
      <c r="HMW341" s="309"/>
      <c r="HMY341" s="497"/>
      <c r="HMZ341" s="540"/>
      <c r="HNA341" s="497"/>
      <c r="HNB341" s="497"/>
      <c r="HND341" s="309"/>
      <c r="HNE341" s="309"/>
      <c r="HNG341" s="497"/>
      <c r="HNH341" s="540"/>
      <c r="HNI341" s="497"/>
      <c r="HNJ341" s="497"/>
      <c r="HNL341" s="309"/>
      <c r="HNM341" s="309"/>
      <c r="HNO341" s="497"/>
      <c r="HNP341" s="540"/>
      <c r="HNQ341" s="497"/>
      <c r="HNR341" s="497"/>
      <c r="HNT341" s="309"/>
      <c r="HNU341" s="309"/>
      <c r="HNW341" s="497"/>
      <c r="HNX341" s="540"/>
      <c r="HNY341" s="497"/>
      <c r="HNZ341" s="497"/>
      <c r="HOB341" s="309"/>
      <c r="HOC341" s="309"/>
      <c r="HOE341" s="497"/>
      <c r="HOF341" s="540"/>
      <c r="HOG341" s="497"/>
      <c r="HOH341" s="497"/>
      <c r="HOJ341" s="309"/>
      <c r="HOK341" s="309"/>
      <c r="HOM341" s="497"/>
      <c r="HON341" s="540"/>
      <c r="HOO341" s="497"/>
      <c r="HOP341" s="497"/>
      <c r="HOR341" s="309"/>
      <c r="HOS341" s="309"/>
      <c r="HOU341" s="497"/>
      <c r="HOV341" s="540"/>
      <c r="HOW341" s="497"/>
      <c r="HOX341" s="497"/>
      <c r="HOZ341" s="309"/>
      <c r="HPA341" s="309"/>
      <c r="HPC341" s="497"/>
      <c r="HPD341" s="540"/>
      <c r="HPE341" s="497"/>
      <c r="HPF341" s="497"/>
      <c r="HPH341" s="309"/>
      <c r="HPI341" s="309"/>
      <c r="HPK341" s="497"/>
      <c r="HPL341" s="540"/>
      <c r="HPM341" s="497"/>
      <c r="HPN341" s="497"/>
      <c r="HPP341" s="309"/>
      <c r="HPQ341" s="309"/>
      <c r="HPS341" s="497"/>
      <c r="HPT341" s="540"/>
      <c r="HPU341" s="497"/>
      <c r="HPV341" s="497"/>
      <c r="HPX341" s="309"/>
      <c r="HPY341" s="309"/>
      <c r="HQA341" s="497"/>
      <c r="HQB341" s="540"/>
      <c r="HQC341" s="497"/>
      <c r="HQD341" s="497"/>
      <c r="HQF341" s="309"/>
      <c r="HQG341" s="309"/>
      <c r="HQI341" s="497"/>
      <c r="HQJ341" s="540"/>
      <c r="HQK341" s="497"/>
      <c r="HQL341" s="497"/>
      <c r="HQN341" s="309"/>
      <c r="HQO341" s="309"/>
      <c r="HQQ341" s="497"/>
      <c r="HQR341" s="540"/>
      <c r="HQS341" s="497"/>
      <c r="HQT341" s="497"/>
      <c r="HQV341" s="309"/>
      <c r="HQW341" s="309"/>
      <c r="HQY341" s="497"/>
      <c r="HQZ341" s="540"/>
      <c r="HRA341" s="497"/>
      <c r="HRB341" s="497"/>
      <c r="HRD341" s="309"/>
      <c r="HRE341" s="309"/>
      <c r="HRG341" s="497"/>
      <c r="HRH341" s="540"/>
      <c r="HRI341" s="497"/>
      <c r="HRJ341" s="497"/>
      <c r="HRL341" s="309"/>
      <c r="HRM341" s="309"/>
      <c r="HRO341" s="497"/>
      <c r="HRP341" s="540"/>
      <c r="HRQ341" s="497"/>
      <c r="HRR341" s="497"/>
      <c r="HRT341" s="309"/>
      <c r="HRU341" s="309"/>
      <c r="HRW341" s="497"/>
      <c r="HRX341" s="540"/>
      <c r="HRY341" s="497"/>
      <c r="HRZ341" s="497"/>
      <c r="HSB341" s="309"/>
      <c r="HSC341" s="309"/>
      <c r="HSE341" s="497"/>
      <c r="HSF341" s="540"/>
      <c r="HSG341" s="497"/>
      <c r="HSH341" s="497"/>
      <c r="HSJ341" s="309"/>
      <c r="HSK341" s="309"/>
      <c r="HSM341" s="497"/>
      <c r="HSN341" s="540"/>
      <c r="HSO341" s="497"/>
      <c r="HSP341" s="497"/>
      <c r="HSR341" s="309"/>
      <c r="HSS341" s="309"/>
      <c r="HSU341" s="497"/>
      <c r="HSV341" s="540"/>
      <c r="HSW341" s="497"/>
      <c r="HSX341" s="497"/>
      <c r="HSZ341" s="309"/>
      <c r="HTA341" s="309"/>
      <c r="HTC341" s="497"/>
      <c r="HTD341" s="540"/>
      <c r="HTE341" s="497"/>
      <c r="HTF341" s="497"/>
      <c r="HTH341" s="309"/>
      <c r="HTI341" s="309"/>
      <c r="HTK341" s="497"/>
      <c r="HTL341" s="540"/>
      <c r="HTM341" s="497"/>
      <c r="HTN341" s="497"/>
      <c r="HTP341" s="309"/>
      <c r="HTQ341" s="309"/>
      <c r="HTS341" s="497"/>
      <c r="HTT341" s="540"/>
      <c r="HTU341" s="497"/>
      <c r="HTV341" s="497"/>
      <c r="HTX341" s="309"/>
      <c r="HTY341" s="309"/>
      <c r="HUA341" s="497"/>
      <c r="HUB341" s="540"/>
      <c r="HUC341" s="497"/>
      <c r="HUD341" s="497"/>
      <c r="HUF341" s="309"/>
      <c r="HUG341" s="309"/>
      <c r="HUI341" s="497"/>
      <c r="HUJ341" s="540"/>
      <c r="HUK341" s="497"/>
      <c r="HUL341" s="497"/>
      <c r="HUN341" s="309"/>
      <c r="HUO341" s="309"/>
      <c r="HUQ341" s="497"/>
      <c r="HUR341" s="540"/>
      <c r="HUS341" s="497"/>
      <c r="HUT341" s="497"/>
      <c r="HUV341" s="309"/>
      <c r="HUW341" s="309"/>
      <c r="HUY341" s="497"/>
      <c r="HUZ341" s="540"/>
      <c r="HVA341" s="497"/>
      <c r="HVB341" s="497"/>
      <c r="HVD341" s="309"/>
      <c r="HVE341" s="309"/>
      <c r="HVG341" s="497"/>
      <c r="HVH341" s="540"/>
      <c r="HVI341" s="497"/>
      <c r="HVJ341" s="497"/>
      <c r="HVL341" s="309"/>
      <c r="HVM341" s="309"/>
      <c r="HVO341" s="497"/>
      <c r="HVP341" s="540"/>
      <c r="HVQ341" s="497"/>
      <c r="HVR341" s="497"/>
      <c r="HVT341" s="309"/>
      <c r="HVU341" s="309"/>
      <c r="HVW341" s="497"/>
      <c r="HVX341" s="540"/>
      <c r="HVY341" s="497"/>
      <c r="HVZ341" s="497"/>
      <c r="HWB341" s="309"/>
      <c r="HWC341" s="309"/>
      <c r="HWE341" s="497"/>
      <c r="HWF341" s="540"/>
      <c r="HWG341" s="497"/>
      <c r="HWH341" s="497"/>
      <c r="HWJ341" s="309"/>
      <c r="HWK341" s="309"/>
      <c r="HWM341" s="497"/>
      <c r="HWN341" s="540"/>
      <c r="HWO341" s="497"/>
      <c r="HWP341" s="497"/>
      <c r="HWR341" s="309"/>
      <c r="HWS341" s="309"/>
      <c r="HWU341" s="497"/>
      <c r="HWV341" s="540"/>
      <c r="HWW341" s="497"/>
      <c r="HWX341" s="497"/>
      <c r="HWZ341" s="309"/>
      <c r="HXA341" s="309"/>
      <c r="HXC341" s="497"/>
      <c r="HXD341" s="540"/>
      <c r="HXE341" s="497"/>
      <c r="HXF341" s="497"/>
      <c r="HXH341" s="309"/>
      <c r="HXI341" s="309"/>
      <c r="HXK341" s="497"/>
      <c r="HXL341" s="540"/>
      <c r="HXM341" s="497"/>
      <c r="HXN341" s="497"/>
      <c r="HXP341" s="309"/>
      <c r="HXQ341" s="309"/>
      <c r="HXS341" s="497"/>
      <c r="HXT341" s="540"/>
      <c r="HXU341" s="497"/>
      <c r="HXV341" s="497"/>
      <c r="HXX341" s="309"/>
      <c r="HXY341" s="309"/>
      <c r="HYA341" s="497"/>
      <c r="HYB341" s="540"/>
      <c r="HYC341" s="497"/>
      <c r="HYD341" s="497"/>
      <c r="HYF341" s="309"/>
      <c r="HYG341" s="309"/>
      <c r="HYI341" s="497"/>
      <c r="HYJ341" s="540"/>
      <c r="HYK341" s="497"/>
      <c r="HYL341" s="497"/>
      <c r="HYN341" s="309"/>
      <c r="HYO341" s="309"/>
      <c r="HYQ341" s="497"/>
      <c r="HYR341" s="540"/>
      <c r="HYS341" s="497"/>
      <c r="HYT341" s="497"/>
      <c r="HYV341" s="309"/>
      <c r="HYW341" s="309"/>
      <c r="HYY341" s="497"/>
      <c r="HYZ341" s="540"/>
      <c r="HZA341" s="497"/>
      <c r="HZB341" s="497"/>
      <c r="HZD341" s="309"/>
      <c r="HZE341" s="309"/>
      <c r="HZG341" s="497"/>
      <c r="HZH341" s="540"/>
      <c r="HZI341" s="497"/>
      <c r="HZJ341" s="497"/>
      <c r="HZL341" s="309"/>
      <c r="HZM341" s="309"/>
      <c r="HZO341" s="497"/>
      <c r="HZP341" s="540"/>
      <c r="HZQ341" s="497"/>
      <c r="HZR341" s="497"/>
      <c r="HZT341" s="309"/>
      <c r="HZU341" s="309"/>
      <c r="HZW341" s="497"/>
      <c r="HZX341" s="540"/>
      <c r="HZY341" s="497"/>
      <c r="HZZ341" s="497"/>
      <c r="IAB341" s="309"/>
      <c r="IAC341" s="309"/>
      <c r="IAE341" s="497"/>
      <c r="IAF341" s="540"/>
      <c r="IAG341" s="497"/>
      <c r="IAH341" s="497"/>
      <c r="IAJ341" s="309"/>
      <c r="IAK341" s="309"/>
      <c r="IAM341" s="497"/>
      <c r="IAN341" s="540"/>
      <c r="IAO341" s="497"/>
      <c r="IAP341" s="497"/>
      <c r="IAR341" s="309"/>
      <c r="IAS341" s="309"/>
      <c r="IAU341" s="497"/>
      <c r="IAV341" s="540"/>
      <c r="IAW341" s="497"/>
      <c r="IAX341" s="497"/>
      <c r="IAZ341" s="309"/>
      <c r="IBA341" s="309"/>
      <c r="IBC341" s="497"/>
      <c r="IBD341" s="540"/>
      <c r="IBE341" s="497"/>
      <c r="IBF341" s="497"/>
      <c r="IBH341" s="309"/>
      <c r="IBI341" s="309"/>
      <c r="IBK341" s="497"/>
      <c r="IBL341" s="540"/>
      <c r="IBM341" s="497"/>
      <c r="IBN341" s="497"/>
      <c r="IBP341" s="309"/>
      <c r="IBQ341" s="309"/>
      <c r="IBS341" s="497"/>
      <c r="IBT341" s="540"/>
      <c r="IBU341" s="497"/>
      <c r="IBV341" s="497"/>
      <c r="IBX341" s="309"/>
      <c r="IBY341" s="309"/>
      <c r="ICA341" s="497"/>
      <c r="ICB341" s="540"/>
      <c r="ICC341" s="497"/>
      <c r="ICD341" s="497"/>
      <c r="ICF341" s="309"/>
      <c r="ICG341" s="309"/>
      <c r="ICI341" s="497"/>
      <c r="ICJ341" s="540"/>
      <c r="ICK341" s="497"/>
      <c r="ICL341" s="497"/>
      <c r="ICN341" s="309"/>
      <c r="ICO341" s="309"/>
      <c r="ICQ341" s="497"/>
      <c r="ICR341" s="540"/>
      <c r="ICS341" s="497"/>
      <c r="ICT341" s="497"/>
      <c r="ICV341" s="309"/>
      <c r="ICW341" s="309"/>
      <c r="ICY341" s="497"/>
      <c r="ICZ341" s="540"/>
      <c r="IDA341" s="497"/>
      <c r="IDB341" s="497"/>
      <c r="IDD341" s="309"/>
      <c r="IDE341" s="309"/>
      <c r="IDG341" s="497"/>
      <c r="IDH341" s="540"/>
      <c r="IDI341" s="497"/>
      <c r="IDJ341" s="497"/>
      <c r="IDL341" s="309"/>
      <c r="IDM341" s="309"/>
      <c r="IDO341" s="497"/>
      <c r="IDP341" s="540"/>
      <c r="IDQ341" s="497"/>
      <c r="IDR341" s="497"/>
      <c r="IDT341" s="309"/>
      <c r="IDU341" s="309"/>
      <c r="IDW341" s="497"/>
      <c r="IDX341" s="540"/>
      <c r="IDY341" s="497"/>
      <c r="IDZ341" s="497"/>
      <c r="IEB341" s="309"/>
      <c r="IEC341" s="309"/>
      <c r="IEE341" s="497"/>
      <c r="IEF341" s="540"/>
      <c r="IEG341" s="497"/>
      <c r="IEH341" s="497"/>
      <c r="IEJ341" s="309"/>
      <c r="IEK341" s="309"/>
      <c r="IEM341" s="497"/>
      <c r="IEN341" s="540"/>
      <c r="IEO341" s="497"/>
      <c r="IEP341" s="497"/>
      <c r="IER341" s="309"/>
      <c r="IES341" s="309"/>
      <c r="IEU341" s="497"/>
      <c r="IEV341" s="540"/>
      <c r="IEW341" s="497"/>
      <c r="IEX341" s="497"/>
      <c r="IEZ341" s="309"/>
      <c r="IFA341" s="309"/>
      <c r="IFC341" s="497"/>
      <c r="IFD341" s="540"/>
      <c r="IFE341" s="497"/>
      <c r="IFF341" s="497"/>
      <c r="IFH341" s="309"/>
      <c r="IFI341" s="309"/>
      <c r="IFK341" s="497"/>
      <c r="IFL341" s="540"/>
      <c r="IFM341" s="497"/>
      <c r="IFN341" s="497"/>
      <c r="IFP341" s="309"/>
      <c r="IFQ341" s="309"/>
      <c r="IFS341" s="497"/>
      <c r="IFT341" s="540"/>
      <c r="IFU341" s="497"/>
      <c r="IFV341" s="497"/>
      <c r="IFX341" s="309"/>
      <c r="IFY341" s="309"/>
      <c r="IGA341" s="497"/>
      <c r="IGB341" s="540"/>
      <c r="IGC341" s="497"/>
      <c r="IGD341" s="497"/>
      <c r="IGF341" s="309"/>
      <c r="IGG341" s="309"/>
      <c r="IGI341" s="497"/>
      <c r="IGJ341" s="540"/>
      <c r="IGK341" s="497"/>
      <c r="IGL341" s="497"/>
      <c r="IGN341" s="309"/>
      <c r="IGO341" s="309"/>
      <c r="IGQ341" s="497"/>
      <c r="IGR341" s="540"/>
      <c r="IGS341" s="497"/>
      <c r="IGT341" s="497"/>
      <c r="IGV341" s="309"/>
      <c r="IGW341" s="309"/>
      <c r="IGY341" s="497"/>
      <c r="IGZ341" s="540"/>
      <c r="IHA341" s="497"/>
      <c r="IHB341" s="497"/>
      <c r="IHD341" s="309"/>
      <c r="IHE341" s="309"/>
      <c r="IHG341" s="497"/>
      <c r="IHH341" s="540"/>
      <c r="IHI341" s="497"/>
      <c r="IHJ341" s="497"/>
      <c r="IHL341" s="309"/>
      <c r="IHM341" s="309"/>
      <c r="IHO341" s="497"/>
      <c r="IHP341" s="540"/>
      <c r="IHQ341" s="497"/>
      <c r="IHR341" s="497"/>
      <c r="IHT341" s="309"/>
      <c r="IHU341" s="309"/>
      <c r="IHW341" s="497"/>
      <c r="IHX341" s="540"/>
      <c r="IHY341" s="497"/>
      <c r="IHZ341" s="497"/>
      <c r="IIB341" s="309"/>
      <c r="IIC341" s="309"/>
      <c r="IIE341" s="497"/>
      <c r="IIF341" s="540"/>
      <c r="IIG341" s="497"/>
      <c r="IIH341" s="497"/>
      <c r="IIJ341" s="309"/>
      <c r="IIK341" s="309"/>
      <c r="IIM341" s="497"/>
      <c r="IIN341" s="540"/>
      <c r="IIO341" s="497"/>
      <c r="IIP341" s="497"/>
      <c r="IIR341" s="309"/>
      <c r="IIS341" s="309"/>
      <c r="IIU341" s="497"/>
      <c r="IIV341" s="540"/>
      <c r="IIW341" s="497"/>
      <c r="IIX341" s="497"/>
      <c r="IIZ341" s="309"/>
      <c r="IJA341" s="309"/>
      <c r="IJC341" s="497"/>
      <c r="IJD341" s="540"/>
      <c r="IJE341" s="497"/>
      <c r="IJF341" s="497"/>
      <c r="IJH341" s="309"/>
      <c r="IJI341" s="309"/>
      <c r="IJK341" s="497"/>
      <c r="IJL341" s="540"/>
      <c r="IJM341" s="497"/>
      <c r="IJN341" s="497"/>
      <c r="IJP341" s="309"/>
      <c r="IJQ341" s="309"/>
      <c r="IJS341" s="497"/>
      <c r="IJT341" s="540"/>
      <c r="IJU341" s="497"/>
      <c r="IJV341" s="497"/>
      <c r="IJX341" s="309"/>
      <c r="IJY341" s="309"/>
      <c r="IKA341" s="497"/>
      <c r="IKB341" s="540"/>
      <c r="IKC341" s="497"/>
      <c r="IKD341" s="497"/>
      <c r="IKF341" s="309"/>
      <c r="IKG341" s="309"/>
      <c r="IKI341" s="497"/>
      <c r="IKJ341" s="540"/>
      <c r="IKK341" s="497"/>
      <c r="IKL341" s="497"/>
      <c r="IKN341" s="309"/>
      <c r="IKO341" s="309"/>
      <c r="IKQ341" s="497"/>
      <c r="IKR341" s="540"/>
      <c r="IKS341" s="497"/>
      <c r="IKT341" s="497"/>
      <c r="IKV341" s="309"/>
      <c r="IKW341" s="309"/>
      <c r="IKY341" s="497"/>
      <c r="IKZ341" s="540"/>
      <c r="ILA341" s="497"/>
      <c r="ILB341" s="497"/>
      <c r="ILD341" s="309"/>
      <c r="ILE341" s="309"/>
      <c r="ILG341" s="497"/>
      <c r="ILH341" s="540"/>
      <c r="ILI341" s="497"/>
      <c r="ILJ341" s="497"/>
      <c r="ILL341" s="309"/>
      <c r="ILM341" s="309"/>
      <c r="ILO341" s="497"/>
      <c r="ILP341" s="540"/>
      <c r="ILQ341" s="497"/>
      <c r="ILR341" s="497"/>
      <c r="ILT341" s="309"/>
      <c r="ILU341" s="309"/>
      <c r="ILW341" s="497"/>
      <c r="ILX341" s="540"/>
      <c r="ILY341" s="497"/>
      <c r="ILZ341" s="497"/>
      <c r="IMB341" s="309"/>
      <c r="IMC341" s="309"/>
      <c r="IME341" s="497"/>
      <c r="IMF341" s="540"/>
      <c r="IMG341" s="497"/>
      <c r="IMH341" s="497"/>
      <c r="IMJ341" s="309"/>
      <c r="IMK341" s="309"/>
      <c r="IMM341" s="497"/>
      <c r="IMN341" s="540"/>
      <c r="IMO341" s="497"/>
      <c r="IMP341" s="497"/>
      <c r="IMR341" s="309"/>
      <c r="IMS341" s="309"/>
      <c r="IMU341" s="497"/>
      <c r="IMV341" s="540"/>
      <c r="IMW341" s="497"/>
      <c r="IMX341" s="497"/>
      <c r="IMZ341" s="309"/>
      <c r="INA341" s="309"/>
      <c r="INC341" s="497"/>
      <c r="IND341" s="540"/>
      <c r="INE341" s="497"/>
      <c r="INF341" s="497"/>
      <c r="INH341" s="309"/>
      <c r="INI341" s="309"/>
      <c r="INK341" s="497"/>
      <c r="INL341" s="540"/>
      <c r="INM341" s="497"/>
      <c r="INN341" s="497"/>
      <c r="INP341" s="309"/>
      <c r="INQ341" s="309"/>
      <c r="INS341" s="497"/>
      <c r="INT341" s="540"/>
      <c r="INU341" s="497"/>
      <c r="INV341" s="497"/>
      <c r="INX341" s="309"/>
      <c r="INY341" s="309"/>
      <c r="IOA341" s="497"/>
      <c r="IOB341" s="540"/>
      <c r="IOC341" s="497"/>
      <c r="IOD341" s="497"/>
      <c r="IOF341" s="309"/>
      <c r="IOG341" s="309"/>
      <c r="IOI341" s="497"/>
      <c r="IOJ341" s="540"/>
      <c r="IOK341" s="497"/>
      <c r="IOL341" s="497"/>
      <c r="ION341" s="309"/>
      <c r="IOO341" s="309"/>
      <c r="IOQ341" s="497"/>
      <c r="IOR341" s="540"/>
      <c r="IOS341" s="497"/>
      <c r="IOT341" s="497"/>
      <c r="IOV341" s="309"/>
      <c r="IOW341" s="309"/>
      <c r="IOY341" s="497"/>
      <c r="IOZ341" s="540"/>
      <c r="IPA341" s="497"/>
      <c r="IPB341" s="497"/>
      <c r="IPD341" s="309"/>
      <c r="IPE341" s="309"/>
      <c r="IPG341" s="497"/>
      <c r="IPH341" s="540"/>
      <c r="IPI341" s="497"/>
      <c r="IPJ341" s="497"/>
      <c r="IPL341" s="309"/>
      <c r="IPM341" s="309"/>
      <c r="IPO341" s="497"/>
      <c r="IPP341" s="540"/>
      <c r="IPQ341" s="497"/>
      <c r="IPR341" s="497"/>
      <c r="IPT341" s="309"/>
      <c r="IPU341" s="309"/>
      <c r="IPW341" s="497"/>
      <c r="IPX341" s="540"/>
      <c r="IPY341" s="497"/>
      <c r="IPZ341" s="497"/>
      <c r="IQB341" s="309"/>
      <c r="IQC341" s="309"/>
      <c r="IQE341" s="497"/>
      <c r="IQF341" s="540"/>
      <c r="IQG341" s="497"/>
      <c r="IQH341" s="497"/>
      <c r="IQJ341" s="309"/>
      <c r="IQK341" s="309"/>
      <c r="IQM341" s="497"/>
      <c r="IQN341" s="540"/>
      <c r="IQO341" s="497"/>
      <c r="IQP341" s="497"/>
      <c r="IQR341" s="309"/>
      <c r="IQS341" s="309"/>
      <c r="IQU341" s="497"/>
      <c r="IQV341" s="540"/>
      <c r="IQW341" s="497"/>
      <c r="IQX341" s="497"/>
      <c r="IQZ341" s="309"/>
      <c r="IRA341" s="309"/>
      <c r="IRC341" s="497"/>
      <c r="IRD341" s="540"/>
      <c r="IRE341" s="497"/>
      <c r="IRF341" s="497"/>
      <c r="IRH341" s="309"/>
      <c r="IRI341" s="309"/>
      <c r="IRK341" s="497"/>
      <c r="IRL341" s="540"/>
      <c r="IRM341" s="497"/>
      <c r="IRN341" s="497"/>
      <c r="IRP341" s="309"/>
      <c r="IRQ341" s="309"/>
      <c r="IRS341" s="497"/>
      <c r="IRT341" s="540"/>
      <c r="IRU341" s="497"/>
      <c r="IRV341" s="497"/>
      <c r="IRX341" s="309"/>
      <c r="IRY341" s="309"/>
      <c r="ISA341" s="497"/>
      <c r="ISB341" s="540"/>
      <c r="ISC341" s="497"/>
      <c r="ISD341" s="497"/>
      <c r="ISF341" s="309"/>
      <c r="ISG341" s="309"/>
      <c r="ISI341" s="497"/>
      <c r="ISJ341" s="540"/>
      <c r="ISK341" s="497"/>
      <c r="ISL341" s="497"/>
      <c r="ISN341" s="309"/>
      <c r="ISO341" s="309"/>
      <c r="ISQ341" s="497"/>
      <c r="ISR341" s="540"/>
      <c r="ISS341" s="497"/>
      <c r="IST341" s="497"/>
      <c r="ISV341" s="309"/>
      <c r="ISW341" s="309"/>
      <c r="ISY341" s="497"/>
      <c r="ISZ341" s="540"/>
      <c r="ITA341" s="497"/>
      <c r="ITB341" s="497"/>
      <c r="ITD341" s="309"/>
      <c r="ITE341" s="309"/>
      <c r="ITG341" s="497"/>
      <c r="ITH341" s="540"/>
      <c r="ITI341" s="497"/>
      <c r="ITJ341" s="497"/>
      <c r="ITL341" s="309"/>
      <c r="ITM341" s="309"/>
      <c r="ITO341" s="497"/>
      <c r="ITP341" s="540"/>
      <c r="ITQ341" s="497"/>
      <c r="ITR341" s="497"/>
      <c r="ITT341" s="309"/>
      <c r="ITU341" s="309"/>
      <c r="ITW341" s="497"/>
      <c r="ITX341" s="540"/>
      <c r="ITY341" s="497"/>
      <c r="ITZ341" s="497"/>
      <c r="IUB341" s="309"/>
      <c r="IUC341" s="309"/>
      <c r="IUE341" s="497"/>
      <c r="IUF341" s="540"/>
      <c r="IUG341" s="497"/>
      <c r="IUH341" s="497"/>
      <c r="IUJ341" s="309"/>
      <c r="IUK341" s="309"/>
      <c r="IUM341" s="497"/>
      <c r="IUN341" s="540"/>
      <c r="IUO341" s="497"/>
      <c r="IUP341" s="497"/>
      <c r="IUR341" s="309"/>
      <c r="IUS341" s="309"/>
      <c r="IUU341" s="497"/>
      <c r="IUV341" s="540"/>
      <c r="IUW341" s="497"/>
      <c r="IUX341" s="497"/>
      <c r="IUZ341" s="309"/>
      <c r="IVA341" s="309"/>
      <c r="IVC341" s="497"/>
      <c r="IVD341" s="540"/>
      <c r="IVE341" s="497"/>
      <c r="IVF341" s="497"/>
      <c r="IVH341" s="309"/>
      <c r="IVI341" s="309"/>
      <c r="IVK341" s="497"/>
      <c r="IVL341" s="540"/>
      <c r="IVM341" s="497"/>
      <c r="IVN341" s="497"/>
      <c r="IVP341" s="309"/>
      <c r="IVQ341" s="309"/>
      <c r="IVS341" s="497"/>
      <c r="IVT341" s="540"/>
      <c r="IVU341" s="497"/>
      <c r="IVV341" s="497"/>
      <c r="IVX341" s="309"/>
      <c r="IVY341" s="309"/>
      <c r="IWA341" s="497"/>
      <c r="IWB341" s="540"/>
      <c r="IWC341" s="497"/>
      <c r="IWD341" s="497"/>
      <c r="IWF341" s="309"/>
      <c r="IWG341" s="309"/>
      <c r="IWI341" s="497"/>
      <c r="IWJ341" s="540"/>
      <c r="IWK341" s="497"/>
      <c r="IWL341" s="497"/>
      <c r="IWN341" s="309"/>
      <c r="IWO341" s="309"/>
      <c r="IWQ341" s="497"/>
      <c r="IWR341" s="540"/>
      <c r="IWS341" s="497"/>
      <c r="IWT341" s="497"/>
      <c r="IWV341" s="309"/>
      <c r="IWW341" s="309"/>
      <c r="IWY341" s="497"/>
      <c r="IWZ341" s="540"/>
      <c r="IXA341" s="497"/>
      <c r="IXB341" s="497"/>
      <c r="IXD341" s="309"/>
      <c r="IXE341" s="309"/>
      <c r="IXG341" s="497"/>
      <c r="IXH341" s="540"/>
      <c r="IXI341" s="497"/>
      <c r="IXJ341" s="497"/>
      <c r="IXL341" s="309"/>
      <c r="IXM341" s="309"/>
      <c r="IXO341" s="497"/>
      <c r="IXP341" s="540"/>
      <c r="IXQ341" s="497"/>
      <c r="IXR341" s="497"/>
      <c r="IXT341" s="309"/>
      <c r="IXU341" s="309"/>
      <c r="IXW341" s="497"/>
      <c r="IXX341" s="540"/>
      <c r="IXY341" s="497"/>
      <c r="IXZ341" s="497"/>
      <c r="IYB341" s="309"/>
      <c r="IYC341" s="309"/>
      <c r="IYE341" s="497"/>
      <c r="IYF341" s="540"/>
      <c r="IYG341" s="497"/>
      <c r="IYH341" s="497"/>
      <c r="IYJ341" s="309"/>
      <c r="IYK341" s="309"/>
      <c r="IYM341" s="497"/>
      <c r="IYN341" s="540"/>
      <c r="IYO341" s="497"/>
      <c r="IYP341" s="497"/>
      <c r="IYR341" s="309"/>
      <c r="IYS341" s="309"/>
      <c r="IYU341" s="497"/>
      <c r="IYV341" s="540"/>
      <c r="IYW341" s="497"/>
      <c r="IYX341" s="497"/>
      <c r="IYZ341" s="309"/>
      <c r="IZA341" s="309"/>
      <c r="IZC341" s="497"/>
      <c r="IZD341" s="540"/>
      <c r="IZE341" s="497"/>
      <c r="IZF341" s="497"/>
      <c r="IZH341" s="309"/>
      <c r="IZI341" s="309"/>
      <c r="IZK341" s="497"/>
      <c r="IZL341" s="540"/>
      <c r="IZM341" s="497"/>
      <c r="IZN341" s="497"/>
      <c r="IZP341" s="309"/>
      <c r="IZQ341" s="309"/>
      <c r="IZS341" s="497"/>
      <c r="IZT341" s="540"/>
      <c r="IZU341" s="497"/>
      <c r="IZV341" s="497"/>
      <c r="IZX341" s="309"/>
      <c r="IZY341" s="309"/>
      <c r="JAA341" s="497"/>
      <c r="JAB341" s="540"/>
      <c r="JAC341" s="497"/>
      <c r="JAD341" s="497"/>
      <c r="JAF341" s="309"/>
      <c r="JAG341" s="309"/>
      <c r="JAI341" s="497"/>
      <c r="JAJ341" s="540"/>
      <c r="JAK341" s="497"/>
      <c r="JAL341" s="497"/>
      <c r="JAN341" s="309"/>
      <c r="JAO341" s="309"/>
      <c r="JAQ341" s="497"/>
      <c r="JAR341" s="540"/>
      <c r="JAS341" s="497"/>
      <c r="JAT341" s="497"/>
      <c r="JAV341" s="309"/>
      <c r="JAW341" s="309"/>
      <c r="JAY341" s="497"/>
      <c r="JAZ341" s="540"/>
      <c r="JBA341" s="497"/>
      <c r="JBB341" s="497"/>
      <c r="JBD341" s="309"/>
      <c r="JBE341" s="309"/>
      <c r="JBG341" s="497"/>
      <c r="JBH341" s="540"/>
      <c r="JBI341" s="497"/>
      <c r="JBJ341" s="497"/>
      <c r="JBL341" s="309"/>
      <c r="JBM341" s="309"/>
      <c r="JBO341" s="497"/>
      <c r="JBP341" s="540"/>
      <c r="JBQ341" s="497"/>
      <c r="JBR341" s="497"/>
      <c r="JBT341" s="309"/>
      <c r="JBU341" s="309"/>
      <c r="JBW341" s="497"/>
      <c r="JBX341" s="540"/>
      <c r="JBY341" s="497"/>
      <c r="JBZ341" s="497"/>
      <c r="JCB341" s="309"/>
      <c r="JCC341" s="309"/>
      <c r="JCE341" s="497"/>
      <c r="JCF341" s="540"/>
      <c r="JCG341" s="497"/>
      <c r="JCH341" s="497"/>
      <c r="JCJ341" s="309"/>
      <c r="JCK341" s="309"/>
      <c r="JCM341" s="497"/>
      <c r="JCN341" s="540"/>
      <c r="JCO341" s="497"/>
      <c r="JCP341" s="497"/>
      <c r="JCR341" s="309"/>
      <c r="JCS341" s="309"/>
      <c r="JCU341" s="497"/>
      <c r="JCV341" s="540"/>
      <c r="JCW341" s="497"/>
      <c r="JCX341" s="497"/>
      <c r="JCZ341" s="309"/>
      <c r="JDA341" s="309"/>
      <c r="JDC341" s="497"/>
      <c r="JDD341" s="540"/>
      <c r="JDE341" s="497"/>
      <c r="JDF341" s="497"/>
      <c r="JDH341" s="309"/>
      <c r="JDI341" s="309"/>
      <c r="JDK341" s="497"/>
      <c r="JDL341" s="540"/>
      <c r="JDM341" s="497"/>
      <c r="JDN341" s="497"/>
      <c r="JDP341" s="309"/>
      <c r="JDQ341" s="309"/>
      <c r="JDS341" s="497"/>
      <c r="JDT341" s="540"/>
      <c r="JDU341" s="497"/>
      <c r="JDV341" s="497"/>
      <c r="JDX341" s="309"/>
      <c r="JDY341" s="309"/>
      <c r="JEA341" s="497"/>
      <c r="JEB341" s="540"/>
      <c r="JEC341" s="497"/>
      <c r="JED341" s="497"/>
      <c r="JEF341" s="309"/>
      <c r="JEG341" s="309"/>
      <c r="JEI341" s="497"/>
      <c r="JEJ341" s="540"/>
      <c r="JEK341" s="497"/>
      <c r="JEL341" s="497"/>
      <c r="JEN341" s="309"/>
      <c r="JEO341" s="309"/>
      <c r="JEQ341" s="497"/>
      <c r="JER341" s="540"/>
      <c r="JES341" s="497"/>
      <c r="JET341" s="497"/>
      <c r="JEV341" s="309"/>
      <c r="JEW341" s="309"/>
      <c r="JEY341" s="497"/>
      <c r="JEZ341" s="540"/>
      <c r="JFA341" s="497"/>
      <c r="JFB341" s="497"/>
      <c r="JFD341" s="309"/>
      <c r="JFE341" s="309"/>
      <c r="JFG341" s="497"/>
      <c r="JFH341" s="540"/>
      <c r="JFI341" s="497"/>
      <c r="JFJ341" s="497"/>
      <c r="JFL341" s="309"/>
      <c r="JFM341" s="309"/>
      <c r="JFO341" s="497"/>
      <c r="JFP341" s="540"/>
      <c r="JFQ341" s="497"/>
      <c r="JFR341" s="497"/>
      <c r="JFT341" s="309"/>
      <c r="JFU341" s="309"/>
      <c r="JFW341" s="497"/>
      <c r="JFX341" s="540"/>
      <c r="JFY341" s="497"/>
      <c r="JFZ341" s="497"/>
      <c r="JGB341" s="309"/>
      <c r="JGC341" s="309"/>
      <c r="JGE341" s="497"/>
      <c r="JGF341" s="540"/>
      <c r="JGG341" s="497"/>
      <c r="JGH341" s="497"/>
      <c r="JGJ341" s="309"/>
      <c r="JGK341" s="309"/>
      <c r="JGM341" s="497"/>
      <c r="JGN341" s="540"/>
      <c r="JGO341" s="497"/>
      <c r="JGP341" s="497"/>
      <c r="JGR341" s="309"/>
      <c r="JGS341" s="309"/>
      <c r="JGU341" s="497"/>
      <c r="JGV341" s="540"/>
      <c r="JGW341" s="497"/>
      <c r="JGX341" s="497"/>
      <c r="JGZ341" s="309"/>
      <c r="JHA341" s="309"/>
      <c r="JHC341" s="497"/>
      <c r="JHD341" s="540"/>
      <c r="JHE341" s="497"/>
      <c r="JHF341" s="497"/>
      <c r="JHH341" s="309"/>
      <c r="JHI341" s="309"/>
      <c r="JHK341" s="497"/>
      <c r="JHL341" s="540"/>
      <c r="JHM341" s="497"/>
      <c r="JHN341" s="497"/>
      <c r="JHP341" s="309"/>
      <c r="JHQ341" s="309"/>
      <c r="JHS341" s="497"/>
      <c r="JHT341" s="540"/>
      <c r="JHU341" s="497"/>
      <c r="JHV341" s="497"/>
      <c r="JHX341" s="309"/>
      <c r="JHY341" s="309"/>
      <c r="JIA341" s="497"/>
      <c r="JIB341" s="540"/>
      <c r="JIC341" s="497"/>
      <c r="JID341" s="497"/>
      <c r="JIF341" s="309"/>
      <c r="JIG341" s="309"/>
      <c r="JII341" s="497"/>
      <c r="JIJ341" s="540"/>
      <c r="JIK341" s="497"/>
      <c r="JIL341" s="497"/>
      <c r="JIN341" s="309"/>
      <c r="JIO341" s="309"/>
      <c r="JIQ341" s="497"/>
      <c r="JIR341" s="540"/>
      <c r="JIS341" s="497"/>
      <c r="JIT341" s="497"/>
      <c r="JIV341" s="309"/>
      <c r="JIW341" s="309"/>
      <c r="JIY341" s="497"/>
      <c r="JIZ341" s="540"/>
      <c r="JJA341" s="497"/>
      <c r="JJB341" s="497"/>
      <c r="JJD341" s="309"/>
      <c r="JJE341" s="309"/>
      <c r="JJG341" s="497"/>
      <c r="JJH341" s="540"/>
      <c r="JJI341" s="497"/>
      <c r="JJJ341" s="497"/>
      <c r="JJL341" s="309"/>
      <c r="JJM341" s="309"/>
      <c r="JJO341" s="497"/>
      <c r="JJP341" s="540"/>
      <c r="JJQ341" s="497"/>
      <c r="JJR341" s="497"/>
      <c r="JJT341" s="309"/>
      <c r="JJU341" s="309"/>
      <c r="JJW341" s="497"/>
      <c r="JJX341" s="540"/>
      <c r="JJY341" s="497"/>
      <c r="JJZ341" s="497"/>
      <c r="JKB341" s="309"/>
      <c r="JKC341" s="309"/>
      <c r="JKE341" s="497"/>
      <c r="JKF341" s="540"/>
      <c r="JKG341" s="497"/>
      <c r="JKH341" s="497"/>
      <c r="JKJ341" s="309"/>
      <c r="JKK341" s="309"/>
      <c r="JKM341" s="497"/>
      <c r="JKN341" s="540"/>
      <c r="JKO341" s="497"/>
      <c r="JKP341" s="497"/>
      <c r="JKR341" s="309"/>
      <c r="JKS341" s="309"/>
      <c r="JKU341" s="497"/>
      <c r="JKV341" s="540"/>
      <c r="JKW341" s="497"/>
      <c r="JKX341" s="497"/>
      <c r="JKZ341" s="309"/>
      <c r="JLA341" s="309"/>
      <c r="JLC341" s="497"/>
      <c r="JLD341" s="540"/>
      <c r="JLE341" s="497"/>
      <c r="JLF341" s="497"/>
      <c r="JLH341" s="309"/>
      <c r="JLI341" s="309"/>
      <c r="JLK341" s="497"/>
      <c r="JLL341" s="540"/>
      <c r="JLM341" s="497"/>
      <c r="JLN341" s="497"/>
      <c r="JLP341" s="309"/>
      <c r="JLQ341" s="309"/>
      <c r="JLS341" s="497"/>
      <c r="JLT341" s="540"/>
      <c r="JLU341" s="497"/>
      <c r="JLV341" s="497"/>
      <c r="JLX341" s="309"/>
      <c r="JLY341" s="309"/>
      <c r="JMA341" s="497"/>
      <c r="JMB341" s="540"/>
      <c r="JMC341" s="497"/>
      <c r="JMD341" s="497"/>
      <c r="JMF341" s="309"/>
      <c r="JMG341" s="309"/>
      <c r="JMI341" s="497"/>
      <c r="JMJ341" s="540"/>
      <c r="JMK341" s="497"/>
      <c r="JML341" s="497"/>
      <c r="JMN341" s="309"/>
      <c r="JMO341" s="309"/>
      <c r="JMQ341" s="497"/>
      <c r="JMR341" s="540"/>
      <c r="JMS341" s="497"/>
      <c r="JMT341" s="497"/>
      <c r="JMV341" s="309"/>
      <c r="JMW341" s="309"/>
      <c r="JMY341" s="497"/>
      <c r="JMZ341" s="540"/>
      <c r="JNA341" s="497"/>
      <c r="JNB341" s="497"/>
      <c r="JND341" s="309"/>
      <c r="JNE341" s="309"/>
      <c r="JNG341" s="497"/>
      <c r="JNH341" s="540"/>
      <c r="JNI341" s="497"/>
      <c r="JNJ341" s="497"/>
      <c r="JNL341" s="309"/>
      <c r="JNM341" s="309"/>
      <c r="JNO341" s="497"/>
      <c r="JNP341" s="540"/>
      <c r="JNQ341" s="497"/>
      <c r="JNR341" s="497"/>
      <c r="JNT341" s="309"/>
      <c r="JNU341" s="309"/>
      <c r="JNW341" s="497"/>
      <c r="JNX341" s="540"/>
      <c r="JNY341" s="497"/>
      <c r="JNZ341" s="497"/>
      <c r="JOB341" s="309"/>
      <c r="JOC341" s="309"/>
      <c r="JOE341" s="497"/>
      <c r="JOF341" s="540"/>
      <c r="JOG341" s="497"/>
      <c r="JOH341" s="497"/>
      <c r="JOJ341" s="309"/>
      <c r="JOK341" s="309"/>
      <c r="JOM341" s="497"/>
      <c r="JON341" s="540"/>
      <c r="JOO341" s="497"/>
      <c r="JOP341" s="497"/>
      <c r="JOR341" s="309"/>
      <c r="JOS341" s="309"/>
      <c r="JOU341" s="497"/>
      <c r="JOV341" s="540"/>
      <c r="JOW341" s="497"/>
      <c r="JOX341" s="497"/>
      <c r="JOZ341" s="309"/>
      <c r="JPA341" s="309"/>
      <c r="JPC341" s="497"/>
      <c r="JPD341" s="540"/>
      <c r="JPE341" s="497"/>
      <c r="JPF341" s="497"/>
      <c r="JPH341" s="309"/>
      <c r="JPI341" s="309"/>
      <c r="JPK341" s="497"/>
      <c r="JPL341" s="540"/>
      <c r="JPM341" s="497"/>
      <c r="JPN341" s="497"/>
      <c r="JPP341" s="309"/>
      <c r="JPQ341" s="309"/>
      <c r="JPS341" s="497"/>
      <c r="JPT341" s="540"/>
      <c r="JPU341" s="497"/>
      <c r="JPV341" s="497"/>
      <c r="JPX341" s="309"/>
      <c r="JPY341" s="309"/>
      <c r="JQA341" s="497"/>
      <c r="JQB341" s="540"/>
      <c r="JQC341" s="497"/>
      <c r="JQD341" s="497"/>
      <c r="JQF341" s="309"/>
      <c r="JQG341" s="309"/>
      <c r="JQI341" s="497"/>
      <c r="JQJ341" s="540"/>
      <c r="JQK341" s="497"/>
      <c r="JQL341" s="497"/>
      <c r="JQN341" s="309"/>
      <c r="JQO341" s="309"/>
      <c r="JQQ341" s="497"/>
      <c r="JQR341" s="540"/>
      <c r="JQS341" s="497"/>
      <c r="JQT341" s="497"/>
      <c r="JQV341" s="309"/>
      <c r="JQW341" s="309"/>
      <c r="JQY341" s="497"/>
      <c r="JQZ341" s="540"/>
      <c r="JRA341" s="497"/>
      <c r="JRB341" s="497"/>
      <c r="JRD341" s="309"/>
      <c r="JRE341" s="309"/>
      <c r="JRG341" s="497"/>
      <c r="JRH341" s="540"/>
      <c r="JRI341" s="497"/>
      <c r="JRJ341" s="497"/>
      <c r="JRL341" s="309"/>
      <c r="JRM341" s="309"/>
      <c r="JRO341" s="497"/>
      <c r="JRP341" s="540"/>
      <c r="JRQ341" s="497"/>
      <c r="JRR341" s="497"/>
      <c r="JRT341" s="309"/>
      <c r="JRU341" s="309"/>
      <c r="JRW341" s="497"/>
      <c r="JRX341" s="540"/>
      <c r="JRY341" s="497"/>
      <c r="JRZ341" s="497"/>
      <c r="JSB341" s="309"/>
      <c r="JSC341" s="309"/>
      <c r="JSE341" s="497"/>
      <c r="JSF341" s="540"/>
      <c r="JSG341" s="497"/>
      <c r="JSH341" s="497"/>
      <c r="JSJ341" s="309"/>
      <c r="JSK341" s="309"/>
      <c r="JSM341" s="497"/>
      <c r="JSN341" s="540"/>
      <c r="JSO341" s="497"/>
      <c r="JSP341" s="497"/>
      <c r="JSR341" s="309"/>
      <c r="JSS341" s="309"/>
      <c r="JSU341" s="497"/>
      <c r="JSV341" s="540"/>
      <c r="JSW341" s="497"/>
      <c r="JSX341" s="497"/>
      <c r="JSZ341" s="309"/>
      <c r="JTA341" s="309"/>
      <c r="JTC341" s="497"/>
      <c r="JTD341" s="540"/>
      <c r="JTE341" s="497"/>
      <c r="JTF341" s="497"/>
      <c r="JTH341" s="309"/>
      <c r="JTI341" s="309"/>
      <c r="JTK341" s="497"/>
      <c r="JTL341" s="540"/>
      <c r="JTM341" s="497"/>
      <c r="JTN341" s="497"/>
      <c r="JTP341" s="309"/>
      <c r="JTQ341" s="309"/>
      <c r="JTS341" s="497"/>
      <c r="JTT341" s="540"/>
      <c r="JTU341" s="497"/>
      <c r="JTV341" s="497"/>
      <c r="JTX341" s="309"/>
      <c r="JTY341" s="309"/>
      <c r="JUA341" s="497"/>
      <c r="JUB341" s="540"/>
      <c r="JUC341" s="497"/>
      <c r="JUD341" s="497"/>
      <c r="JUF341" s="309"/>
      <c r="JUG341" s="309"/>
      <c r="JUI341" s="497"/>
      <c r="JUJ341" s="540"/>
      <c r="JUK341" s="497"/>
      <c r="JUL341" s="497"/>
      <c r="JUN341" s="309"/>
      <c r="JUO341" s="309"/>
      <c r="JUQ341" s="497"/>
      <c r="JUR341" s="540"/>
      <c r="JUS341" s="497"/>
      <c r="JUT341" s="497"/>
      <c r="JUV341" s="309"/>
      <c r="JUW341" s="309"/>
      <c r="JUY341" s="497"/>
      <c r="JUZ341" s="540"/>
      <c r="JVA341" s="497"/>
      <c r="JVB341" s="497"/>
      <c r="JVD341" s="309"/>
      <c r="JVE341" s="309"/>
      <c r="JVG341" s="497"/>
      <c r="JVH341" s="540"/>
      <c r="JVI341" s="497"/>
      <c r="JVJ341" s="497"/>
      <c r="JVL341" s="309"/>
      <c r="JVM341" s="309"/>
      <c r="JVO341" s="497"/>
      <c r="JVP341" s="540"/>
      <c r="JVQ341" s="497"/>
      <c r="JVR341" s="497"/>
      <c r="JVT341" s="309"/>
      <c r="JVU341" s="309"/>
      <c r="JVW341" s="497"/>
      <c r="JVX341" s="540"/>
      <c r="JVY341" s="497"/>
      <c r="JVZ341" s="497"/>
      <c r="JWB341" s="309"/>
      <c r="JWC341" s="309"/>
      <c r="JWE341" s="497"/>
      <c r="JWF341" s="540"/>
      <c r="JWG341" s="497"/>
      <c r="JWH341" s="497"/>
      <c r="JWJ341" s="309"/>
      <c r="JWK341" s="309"/>
      <c r="JWM341" s="497"/>
      <c r="JWN341" s="540"/>
      <c r="JWO341" s="497"/>
      <c r="JWP341" s="497"/>
      <c r="JWR341" s="309"/>
      <c r="JWS341" s="309"/>
      <c r="JWU341" s="497"/>
      <c r="JWV341" s="540"/>
      <c r="JWW341" s="497"/>
      <c r="JWX341" s="497"/>
      <c r="JWZ341" s="309"/>
      <c r="JXA341" s="309"/>
      <c r="JXC341" s="497"/>
      <c r="JXD341" s="540"/>
      <c r="JXE341" s="497"/>
      <c r="JXF341" s="497"/>
      <c r="JXH341" s="309"/>
      <c r="JXI341" s="309"/>
      <c r="JXK341" s="497"/>
      <c r="JXL341" s="540"/>
      <c r="JXM341" s="497"/>
      <c r="JXN341" s="497"/>
      <c r="JXP341" s="309"/>
      <c r="JXQ341" s="309"/>
      <c r="JXS341" s="497"/>
      <c r="JXT341" s="540"/>
      <c r="JXU341" s="497"/>
      <c r="JXV341" s="497"/>
      <c r="JXX341" s="309"/>
      <c r="JXY341" s="309"/>
      <c r="JYA341" s="497"/>
      <c r="JYB341" s="540"/>
      <c r="JYC341" s="497"/>
      <c r="JYD341" s="497"/>
      <c r="JYF341" s="309"/>
      <c r="JYG341" s="309"/>
      <c r="JYI341" s="497"/>
      <c r="JYJ341" s="540"/>
      <c r="JYK341" s="497"/>
      <c r="JYL341" s="497"/>
      <c r="JYN341" s="309"/>
      <c r="JYO341" s="309"/>
      <c r="JYQ341" s="497"/>
      <c r="JYR341" s="540"/>
      <c r="JYS341" s="497"/>
      <c r="JYT341" s="497"/>
      <c r="JYV341" s="309"/>
      <c r="JYW341" s="309"/>
      <c r="JYY341" s="497"/>
      <c r="JYZ341" s="540"/>
      <c r="JZA341" s="497"/>
      <c r="JZB341" s="497"/>
      <c r="JZD341" s="309"/>
      <c r="JZE341" s="309"/>
      <c r="JZG341" s="497"/>
      <c r="JZH341" s="540"/>
      <c r="JZI341" s="497"/>
      <c r="JZJ341" s="497"/>
      <c r="JZL341" s="309"/>
      <c r="JZM341" s="309"/>
      <c r="JZO341" s="497"/>
      <c r="JZP341" s="540"/>
      <c r="JZQ341" s="497"/>
      <c r="JZR341" s="497"/>
      <c r="JZT341" s="309"/>
      <c r="JZU341" s="309"/>
      <c r="JZW341" s="497"/>
      <c r="JZX341" s="540"/>
      <c r="JZY341" s="497"/>
      <c r="JZZ341" s="497"/>
      <c r="KAB341" s="309"/>
      <c r="KAC341" s="309"/>
      <c r="KAE341" s="497"/>
      <c r="KAF341" s="540"/>
      <c r="KAG341" s="497"/>
      <c r="KAH341" s="497"/>
      <c r="KAJ341" s="309"/>
      <c r="KAK341" s="309"/>
      <c r="KAM341" s="497"/>
      <c r="KAN341" s="540"/>
      <c r="KAO341" s="497"/>
      <c r="KAP341" s="497"/>
      <c r="KAR341" s="309"/>
      <c r="KAS341" s="309"/>
      <c r="KAU341" s="497"/>
      <c r="KAV341" s="540"/>
      <c r="KAW341" s="497"/>
      <c r="KAX341" s="497"/>
      <c r="KAZ341" s="309"/>
      <c r="KBA341" s="309"/>
      <c r="KBC341" s="497"/>
      <c r="KBD341" s="540"/>
      <c r="KBE341" s="497"/>
      <c r="KBF341" s="497"/>
      <c r="KBH341" s="309"/>
      <c r="KBI341" s="309"/>
      <c r="KBK341" s="497"/>
      <c r="KBL341" s="540"/>
      <c r="KBM341" s="497"/>
      <c r="KBN341" s="497"/>
      <c r="KBP341" s="309"/>
      <c r="KBQ341" s="309"/>
      <c r="KBS341" s="497"/>
      <c r="KBT341" s="540"/>
      <c r="KBU341" s="497"/>
      <c r="KBV341" s="497"/>
      <c r="KBX341" s="309"/>
      <c r="KBY341" s="309"/>
      <c r="KCA341" s="497"/>
      <c r="KCB341" s="540"/>
      <c r="KCC341" s="497"/>
      <c r="KCD341" s="497"/>
      <c r="KCF341" s="309"/>
      <c r="KCG341" s="309"/>
      <c r="KCI341" s="497"/>
      <c r="KCJ341" s="540"/>
      <c r="KCK341" s="497"/>
      <c r="KCL341" s="497"/>
      <c r="KCN341" s="309"/>
      <c r="KCO341" s="309"/>
      <c r="KCQ341" s="497"/>
      <c r="KCR341" s="540"/>
      <c r="KCS341" s="497"/>
      <c r="KCT341" s="497"/>
      <c r="KCV341" s="309"/>
      <c r="KCW341" s="309"/>
      <c r="KCY341" s="497"/>
      <c r="KCZ341" s="540"/>
      <c r="KDA341" s="497"/>
      <c r="KDB341" s="497"/>
      <c r="KDD341" s="309"/>
      <c r="KDE341" s="309"/>
      <c r="KDG341" s="497"/>
      <c r="KDH341" s="540"/>
      <c r="KDI341" s="497"/>
      <c r="KDJ341" s="497"/>
      <c r="KDL341" s="309"/>
      <c r="KDM341" s="309"/>
      <c r="KDO341" s="497"/>
      <c r="KDP341" s="540"/>
      <c r="KDQ341" s="497"/>
      <c r="KDR341" s="497"/>
      <c r="KDT341" s="309"/>
      <c r="KDU341" s="309"/>
      <c r="KDW341" s="497"/>
      <c r="KDX341" s="540"/>
      <c r="KDY341" s="497"/>
      <c r="KDZ341" s="497"/>
      <c r="KEB341" s="309"/>
      <c r="KEC341" s="309"/>
      <c r="KEE341" s="497"/>
      <c r="KEF341" s="540"/>
      <c r="KEG341" s="497"/>
      <c r="KEH341" s="497"/>
      <c r="KEJ341" s="309"/>
      <c r="KEK341" s="309"/>
      <c r="KEM341" s="497"/>
      <c r="KEN341" s="540"/>
      <c r="KEO341" s="497"/>
      <c r="KEP341" s="497"/>
      <c r="KER341" s="309"/>
      <c r="KES341" s="309"/>
      <c r="KEU341" s="497"/>
      <c r="KEV341" s="540"/>
      <c r="KEW341" s="497"/>
      <c r="KEX341" s="497"/>
      <c r="KEZ341" s="309"/>
      <c r="KFA341" s="309"/>
      <c r="KFC341" s="497"/>
      <c r="KFD341" s="540"/>
      <c r="KFE341" s="497"/>
      <c r="KFF341" s="497"/>
      <c r="KFH341" s="309"/>
      <c r="KFI341" s="309"/>
      <c r="KFK341" s="497"/>
      <c r="KFL341" s="540"/>
      <c r="KFM341" s="497"/>
      <c r="KFN341" s="497"/>
      <c r="KFP341" s="309"/>
      <c r="KFQ341" s="309"/>
      <c r="KFS341" s="497"/>
      <c r="KFT341" s="540"/>
      <c r="KFU341" s="497"/>
      <c r="KFV341" s="497"/>
      <c r="KFX341" s="309"/>
      <c r="KFY341" s="309"/>
      <c r="KGA341" s="497"/>
      <c r="KGB341" s="540"/>
      <c r="KGC341" s="497"/>
      <c r="KGD341" s="497"/>
      <c r="KGF341" s="309"/>
      <c r="KGG341" s="309"/>
      <c r="KGI341" s="497"/>
      <c r="KGJ341" s="540"/>
      <c r="KGK341" s="497"/>
      <c r="KGL341" s="497"/>
      <c r="KGN341" s="309"/>
      <c r="KGO341" s="309"/>
      <c r="KGQ341" s="497"/>
      <c r="KGR341" s="540"/>
      <c r="KGS341" s="497"/>
      <c r="KGT341" s="497"/>
      <c r="KGV341" s="309"/>
      <c r="KGW341" s="309"/>
      <c r="KGY341" s="497"/>
      <c r="KGZ341" s="540"/>
      <c r="KHA341" s="497"/>
      <c r="KHB341" s="497"/>
      <c r="KHD341" s="309"/>
      <c r="KHE341" s="309"/>
      <c r="KHG341" s="497"/>
      <c r="KHH341" s="540"/>
      <c r="KHI341" s="497"/>
      <c r="KHJ341" s="497"/>
      <c r="KHL341" s="309"/>
      <c r="KHM341" s="309"/>
      <c r="KHO341" s="497"/>
      <c r="KHP341" s="540"/>
      <c r="KHQ341" s="497"/>
      <c r="KHR341" s="497"/>
      <c r="KHT341" s="309"/>
      <c r="KHU341" s="309"/>
      <c r="KHW341" s="497"/>
      <c r="KHX341" s="540"/>
      <c r="KHY341" s="497"/>
      <c r="KHZ341" s="497"/>
      <c r="KIB341" s="309"/>
      <c r="KIC341" s="309"/>
      <c r="KIE341" s="497"/>
      <c r="KIF341" s="540"/>
      <c r="KIG341" s="497"/>
      <c r="KIH341" s="497"/>
      <c r="KIJ341" s="309"/>
      <c r="KIK341" s="309"/>
      <c r="KIM341" s="497"/>
      <c r="KIN341" s="540"/>
      <c r="KIO341" s="497"/>
      <c r="KIP341" s="497"/>
      <c r="KIR341" s="309"/>
      <c r="KIS341" s="309"/>
      <c r="KIU341" s="497"/>
      <c r="KIV341" s="540"/>
      <c r="KIW341" s="497"/>
      <c r="KIX341" s="497"/>
      <c r="KIZ341" s="309"/>
      <c r="KJA341" s="309"/>
      <c r="KJC341" s="497"/>
      <c r="KJD341" s="540"/>
      <c r="KJE341" s="497"/>
      <c r="KJF341" s="497"/>
      <c r="KJH341" s="309"/>
      <c r="KJI341" s="309"/>
      <c r="KJK341" s="497"/>
      <c r="KJL341" s="540"/>
      <c r="KJM341" s="497"/>
      <c r="KJN341" s="497"/>
      <c r="KJP341" s="309"/>
      <c r="KJQ341" s="309"/>
      <c r="KJS341" s="497"/>
      <c r="KJT341" s="540"/>
      <c r="KJU341" s="497"/>
      <c r="KJV341" s="497"/>
      <c r="KJX341" s="309"/>
      <c r="KJY341" s="309"/>
      <c r="KKA341" s="497"/>
      <c r="KKB341" s="540"/>
      <c r="KKC341" s="497"/>
      <c r="KKD341" s="497"/>
      <c r="KKF341" s="309"/>
      <c r="KKG341" s="309"/>
      <c r="KKI341" s="497"/>
      <c r="KKJ341" s="540"/>
      <c r="KKK341" s="497"/>
      <c r="KKL341" s="497"/>
      <c r="KKN341" s="309"/>
      <c r="KKO341" s="309"/>
      <c r="KKQ341" s="497"/>
      <c r="KKR341" s="540"/>
      <c r="KKS341" s="497"/>
      <c r="KKT341" s="497"/>
      <c r="KKV341" s="309"/>
      <c r="KKW341" s="309"/>
      <c r="KKY341" s="497"/>
      <c r="KKZ341" s="540"/>
      <c r="KLA341" s="497"/>
      <c r="KLB341" s="497"/>
      <c r="KLD341" s="309"/>
      <c r="KLE341" s="309"/>
      <c r="KLG341" s="497"/>
      <c r="KLH341" s="540"/>
      <c r="KLI341" s="497"/>
      <c r="KLJ341" s="497"/>
      <c r="KLL341" s="309"/>
      <c r="KLM341" s="309"/>
      <c r="KLO341" s="497"/>
      <c r="KLP341" s="540"/>
      <c r="KLQ341" s="497"/>
      <c r="KLR341" s="497"/>
      <c r="KLT341" s="309"/>
      <c r="KLU341" s="309"/>
      <c r="KLW341" s="497"/>
      <c r="KLX341" s="540"/>
      <c r="KLY341" s="497"/>
      <c r="KLZ341" s="497"/>
      <c r="KMB341" s="309"/>
      <c r="KMC341" s="309"/>
      <c r="KME341" s="497"/>
      <c r="KMF341" s="540"/>
      <c r="KMG341" s="497"/>
      <c r="KMH341" s="497"/>
      <c r="KMJ341" s="309"/>
      <c r="KMK341" s="309"/>
      <c r="KMM341" s="497"/>
      <c r="KMN341" s="540"/>
      <c r="KMO341" s="497"/>
      <c r="KMP341" s="497"/>
      <c r="KMR341" s="309"/>
      <c r="KMS341" s="309"/>
      <c r="KMU341" s="497"/>
      <c r="KMV341" s="540"/>
      <c r="KMW341" s="497"/>
      <c r="KMX341" s="497"/>
      <c r="KMZ341" s="309"/>
      <c r="KNA341" s="309"/>
      <c r="KNC341" s="497"/>
      <c r="KND341" s="540"/>
      <c r="KNE341" s="497"/>
      <c r="KNF341" s="497"/>
      <c r="KNH341" s="309"/>
      <c r="KNI341" s="309"/>
      <c r="KNK341" s="497"/>
      <c r="KNL341" s="540"/>
      <c r="KNM341" s="497"/>
      <c r="KNN341" s="497"/>
      <c r="KNP341" s="309"/>
      <c r="KNQ341" s="309"/>
      <c r="KNS341" s="497"/>
      <c r="KNT341" s="540"/>
      <c r="KNU341" s="497"/>
      <c r="KNV341" s="497"/>
      <c r="KNX341" s="309"/>
      <c r="KNY341" s="309"/>
      <c r="KOA341" s="497"/>
      <c r="KOB341" s="540"/>
      <c r="KOC341" s="497"/>
      <c r="KOD341" s="497"/>
      <c r="KOF341" s="309"/>
      <c r="KOG341" s="309"/>
      <c r="KOI341" s="497"/>
      <c r="KOJ341" s="540"/>
      <c r="KOK341" s="497"/>
      <c r="KOL341" s="497"/>
      <c r="KON341" s="309"/>
      <c r="KOO341" s="309"/>
      <c r="KOQ341" s="497"/>
      <c r="KOR341" s="540"/>
      <c r="KOS341" s="497"/>
      <c r="KOT341" s="497"/>
      <c r="KOV341" s="309"/>
      <c r="KOW341" s="309"/>
      <c r="KOY341" s="497"/>
      <c r="KOZ341" s="540"/>
      <c r="KPA341" s="497"/>
      <c r="KPB341" s="497"/>
      <c r="KPD341" s="309"/>
      <c r="KPE341" s="309"/>
      <c r="KPG341" s="497"/>
      <c r="KPH341" s="540"/>
      <c r="KPI341" s="497"/>
      <c r="KPJ341" s="497"/>
      <c r="KPL341" s="309"/>
      <c r="KPM341" s="309"/>
      <c r="KPO341" s="497"/>
      <c r="KPP341" s="540"/>
      <c r="KPQ341" s="497"/>
      <c r="KPR341" s="497"/>
      <c r="KPT341" s="309"/>
      <c r="KPU341" s="309"/>
      <c r="KPW341" s="497"/>
      <c r="KPX341" s="540"/>
      <c r="KPY341" s="497"/>
      <c r="KPZ341" s="497"/>
      <c r="KQB341" s="309"/>
      <c r="KQC341" s="309"/>
      <c r="KQE341" s="497"/>
      <c r="KQF341" s="540"/>
      <c r="KQG341" s="497"/>
      <c r="KQH341" s="497"/>
      <c r="KQJ341" s="309"/>
      <c r="KQK341" s="309"/>
      <c r="KQM341" s="497"/>
      <c r="KQN341" s="540"/>
      <c r="KQO341" s="497"/>
      <c r="KQP341" s="497"/>
      <c r="KQR341" s="309"/>
      <c r="KQS341" s="309"/>
      <c r="KQU341" s="497"/>
      <c r="KQV341" s="540"/>
      <c r="KQW341" s="497"/>
      <c r="KQX341" s="497"/>
      <c r="KQZ341" s="309"/>
      <c r="KRA341" s="309"/>
      <c r="KRC341" s="497"/>
      <c r="KRD341" s="540"/>
      <c r="KRE341" s="497"/>
      <c r="KRF341" s="497"/>
      <c r="KRH341" s="309"/>
      <c r="KRI341" s="309"/>
      <c r="KRK341" s="497"/>
      <c r="KRL341" s="540"/>
      <c r="KRM341" s="497"/>
      <c r="KRN341" s="497"/>
      <c r="KRP341" s="309"/>
      <c r="KRQ341" s="309"/>
      <c r="KRS341" s="497"/>
      <c r="KRT341" s="540"/>
      <c r="KRU341" s="497"/>
      <c r="KRV341" s="497"/>
      <c r="KRX341" s="309"/>
      <c r="KRY341" s="309"/>
      <c r="KSA341" s="497"/>
      <c r="KSB341" s="540"/>
      <c r="KSC341" s="497"/>
      <c r="KSD341" s="497"/>
      <c r="KSF341" s="309"/>
      <c r="KSG341" s="309"/>
      <c r="KSI341" s="497"/>
      <c r="KSJ341" s="540"/>
      <c r="KSK341" s="497"/>
      <c r="KSL341" s="497"/>
      <c r="KSN341" s="309"/>
      <c r="KSO341" s="309"/>
      <c r="KSQ341" s="497"/>
      <c r="KSR341" s="540"/>
      <c r="KSS341" s="497"/>
      <c r="KST341" s="497"/>
      <c r="KSV341" s="309"/>
      <c r="KSW341" s="309"/>
      <c r="KSY341" s="497"/>
      <c r="KSZ341" s="540"/>
      <c r="KTA341" s="497"/>
      <c r="KTB341" s="497"/>
      <c r="KTD341" s="309"/>
      <c r="KTE341" s="309"/>
      <c r="KTG341" s="497"/>
      <c r="KTH341" s="540"/>
      <c r="KTI341" s="497"/>
      <c r="KTJ341" s="497"/>
      <c r="KTL341" s="309"/>
      <c r="KTM341" s="309"/>
      <c r="KTO341" s="497"/>
      <c r="KTP341" s="540"/>
      <c r="KTQ341" s="497"/>
      <c r="KTR341" s="497"/>
      <c r="KTT341" s="309"/>
      <c r="KTU341" s="309"/>
      <c r="KTW341" s="497"/>
      <c r="KTX341" s="540"/>
      <c r="KTY341" s="497"/>
      <c r="KTZ341" s="497"/>
      <c r="KUB341" s="309"/>
      <c r="KUC341" s="309"/>
      <c r="KUE341" s="497"/>
      <c r="KUF341" s="540"/>
      <c r="KUG341" s="497"/>
      <c r="KUH341" s="497"/>
      <c r="KUJ341" s="309"/>
      <c r="KUK341" s="309"/>
      <c r="KUM341" s="497"/>
      <c r="KUN341" s="540"/>
      <c r="KUO341" s="497"/>
      <c r="KUP341" s="497"/>
      <c r="KUR341" s="309"/>
      <c r="KUS341" s="309"/>
      <c r="KUU341" s="497"/>
      <c r="KUV341" s="540"/>
      <c r="KUW341" s="497"/>
      <c r="KUX341" s="497"/>
      <c r="KUZ341" s="309"/>
      <c r="KVA341" s="309"/>
      <c r="KVC341" s="497"/>
      <c r="KVD341" s="540"/>
      <c r="KVE341" s="497"/>
      <c r="KVF341" s="497"/>
      <c r="KVH341" s="309"/>
      <c r="KVI341" s="309"/>
      <c r="KVK341" s="497"/>
      <c r="KVL341" s="540"/>
      <c r="KVM341" s="497"/>
      <c r="KVN341" s="497"/>
      <c r="KVP341" s="309"/>
      <c r="KVQ341" s="309"/>
      <c r="KVS341" s="497"/>
      <c r="KVT341" s="540"/>
      <c r="KVU341" s="497"/>
      <c r="KVV341" s="497"/>
      <c r="KVX341" s="309"/>
      <c r="KVY341" s="309"/>
      <c r="KWA341" s="497"/>
      <c r="KWB341" s="540"/>
      <c r="KWC341" s="497"/>
      <c r="KWD341" s="497"/>
      <c r="KWF341" s="309"/>
      <c r="KWG341" s="309"/>
      <c r="KWI341" s="497"/>
      <c r="KWJ341" s="540"/>
      <c r="KWK341" s="497"/>
      <c r="KWL341" s="497"/>
      <c r="KWN341" s="309"/>
      <c r="KWO341" s="309"/>
      <c r="KWQ341" s="497"/>
      <c r="KWR341" s="540"/>
      <c r="KWS341" s="497"/>
      <c r="KWT341" s="497"/>
      <c r="KWV341" s="309"/>
      <c r="KWW341" s="309"/>
      <c r="KWY341" s="497"/>
      <c r="KWZ341" s="540"/>
      <c r="KXA341" s="497"/>
      <c r="KXB341" s="497"/>
      <c r="KXD341" s="309"/>
      <c r="KXE341" s="309"/>
      <c r="KXG341" s="497"/>
      <c r="KXH341" s="540"/>
      <c r="KXI341" s="497"/>
      <c r="KXJ341" s="497"/>
      <c r="KXL341" s="309"/>
      <c r="KXM341" s="309"/>
      <c r="KXO341" s="497"/>
      <c r="KXP341" s="540"/>
      <c r="KXQ341" s="497"/>
      <c r="KXR341" s="497"/>
      <c r="KXT341" s="309"/>
      <c r="KXU341" s="309"/>
      <c r="KXW341" s="497"/>
      <c r="KXX341" s="540"/>
      <c r="KXY341" s="497"/>
      <c r="KXZ341" s="497"/>
      <c r="KYB341" s="309"/>
      <c r="KYC341" s="309"/>
      <c r="KYE341" s="497"/>
      <c r="KYF341" s="540"/>
      <c r="KYG341" s="497"/>
      <c r="KYH341" s="497"/>
      <c r="KYJ341" s="309"/>
      <c r="KYK341" s="309"/>
      <c r="KYM341" s="497"/>
      <c r="KYN341" s="540"/>
      <c r="KYO341" s="497"/>
      <c r="KYP341" s="497"/>
      <c r="KYR341" s="309"/>
      <c r="KYS341" s="309"/>
      <c r="KYU341" s="497"/>
      <c r="KYV341" s="540"/>
      <c r="KYW341" s="497"/>
      <c r="KYX341" s="497"/>
      <c r="KYZ341" s="309"/>
      <c r="KZA341" s="309"/>
      <c r="KZC341" s="497"/>
      <c r="KZD341" s="540"/>
      <c r="KZE341" s="497"/>
      <c r="KZF341" s="497"/>
      <c r="KZH341" s="309"/>
      <c r="KZI341" s="309"/>
      <c r="KZK341" s="497"/>
      <c r="KZL341" s="540"/>
      <c r="KZM341" s="497"/>
      <c r="KZN341" s="497"/>
      <c r="KZP341" s="309"/>
      <c r="KZQ341" s="309"/>
      <c r="KZS341" s="497"/>
      <c r="KZT341" s="540"/>
      <c r="KZU341" s="497"/>
      <c r="KZV341" s="497"/>
      <c r="KZX341" s="309"/>
      <c r="KZY341" s="309"/>
      <c r="LAA341" s="497"/>
      <c r="LAB341" s="540"/>
      <c r="LAC341" s="497"/>
      <c r="LAD341" s="497"/>
      <c r="LAF341" s="309"/>
      <c r="LAG341" s="309"/>
      <c r="LAI341" s="497"/>
      <c r="LAJ341" s="540"/>
      <c r="LAK341" s="497"/>
      <c r="LAL341" s="497"/>
      <c r="LAN341" s="309"/>
      <c r="LAO341" s="309"/>
      <c r="LAQ341" s="497"/>
      <c r="LAR341" s="540"/>
      <c r="LAS341" s="497"/>
      <c r="LAT341" s="497"/>
      <c r="LAV341" s="309"/>
      <c r="LAW341" s="309"/>
      <c r="LAY341" s="497"/>
      <c r="LAZ341" s="540"/>
      <c r="LBA341" s="497"/>
      <c r="LBB341" s="497"/>
      <c r="LBD341" s="309"/>
      <c r="LBE341" s="309"/>
      <c r="LBG341" s="497"/>
      <c r="LBH341" s="540"/>
      <c r="LBI341" s="497"/>
      <c r="LBJ341" s="497"/>
      <c r="LBL341" s="309"/>
      <c r="LBM341" s="309"/>
      <c r="LBO341" s="497"/>
      <c r="LBP341" s="540"/>
      <c r="LBQ341" s="497"/>
      <c r="LBR341" s="497"/>
      <c r="LBT341" s="309"/>
      <c r="LBU341" s="309"/>
      <c r="LBW341" s="497"/>
      <c r="LBX341" s="540"/>
      <c r="LBY341" s="497"/>
      <c r="LBZ341" s="497"/>
      <c r="LCB341" s="309"/>
      <c r="LCC341" s="309"/>
      <c r="LCE341" s="497"/>
      <c r="LCF341" s="540"/>
      <c r="LCG341" s="497"/>
      <c r="LCH341" s="497"/>
      <c r="LCJ341" s="309"/>
      <c r="LCK341" s="309"/>
      <c r="LCM341" s="497"/>
      <c r="LCN341" s="540"/>
      <c r="LCO341" s="497"/>
      <c r="LCP341" s="497"/>
      <c r="LCR341" s="309"/>
      <c r="LCS341" s="309"/>
      <c r="LCU341" s="497"/>
      <c r="LCV341" s="540"/>
      <c r="LCW341" s="497"/>
      <c r="LCX341" s="497"/>
      <c r="LCZ341" s="309"/>
      <c r="LDA341" s="309"/>
      <c r="LDC341" s="497"/>
      <c r="LDD341" s="540"/>
      <c r="LDE341" s="497"/>
      <c r="LDF341" s="497"/>
      <c r="LDH341" s="309"/>
      <c r="LDI341" s="309"/>
      <c r="LDK341" s="497"/>
      <c r="LDL341" s="540"/>
      <c r="LDM341" s="497"/>
      <c r="LDN341" s="497"/>
      <c r="LDP341" s="309"/>
      <c r="LDQ341" s="309"/>
      <c r="LDS341" s="497"/>
      <c r="LDT341" s="540"/>
      <c r="LDU341" s="497"/>
      <c r="LDV341" s="497"/>
      <c r="LDX341" s="309"/>
      <c r="LDY341" s="309"/>
      <c r="LEA341" s="497"/>
      <c r="LEB341" s="540"/>
      <c r="LEC341" s="497"/>
      <c r="LED341" s="497"/>
      <c r="LEF341" s="309"/>
      <c r="LEG341" s="309"/>
      <c r="LEI341" s="497"/>
      <c r="LEJ341" s="540"/>
      <c r="LEK341" s="497"/>
      <c r="LEL341" s="497"/>
      <c r="LEN341" s="309"/>
      <c r="LEO341" s="309"/>
      <c r="LEQ341" s="497"/>
      <c r="LER341" s="540"/>
      <c r="LES341" s="497"/>
      <c r="LET341" s="497"/>
      <c r="LEV341" s="309"/>
      <c r="LEW341" s="309"/>
      <c r="LEY341" s="497"/>
      <c r="LEZ341" s="540"/>
      <c r="LFA341" s="497"/>
      <c r="LFB341" s="497"/>
      <c r="LFD341" s="309"/>
      <c r="LFE341" s="309"/>
      <c r="LFG341" s="497"/>
      <c r="LFH341" s="540"/>
      <c r="LFI341" s="497"/>
      <c r="LFJ341" s="497"/>
      <c r="LFL341" s="309"/>
      <c r="LFM341" s="309"/>
      <c r="LFO341" s="497"/>
      <c r="LFP341" s="540"/>
      <c r="LFQ341" s="497"/>
      <c r="LFR341" s="497"/>
      <c r="LFT341" s="309"/>
      <c r="LFU341" s="309"/>
      <c r="LFW341" s="497"/>
      <c r="LFX341" s="540"/>
      <c r="LFY341" s="497"/>
      <c r="LFZ341" s="497"/>
      <c r="LGB341" s="309"/>
      <c r="LGC341" s="309"/>
      <c r="LGE341" s="497"/>
      <c r="LGF341" s="540"/>
      <c r="LGG341" s="497"/>
      <c r="LGH341" s="497"/>
      <c r="LGJ341" s="309"/>
      <c r="LGK341" s="309"/>
      <c r="LGM341" s="497"/>
      <c r="LGN341" s="540"/>
      <c r="LGO341" s="497"/>
      <c r="LGP341" s="497"/>
      <c r="LGR341" s="309"/>
      <c r="LGS341" s="309"/>
      <c r="LGU341" s="497"/>
      <c r="LGV341" s="540"/>
      <c r="LGW341" s="497"/>
      <c r="LGX341" s="497"/>
      <c r="LGZ341" s="309"/>
      <c r="LHA341" s="309"/>
      <c r="LHC341" s="497"/>
      <c r="LHD341" s="540"/>
      <c r="LHE341" s="497"/>
      <c r="LHF341" s="497"/>
      <c r="LHH341" s="309"/>
      <c r="LHI341" s="309"/>
      <c r="LHK341" s="497"/>
      <c r="LHL341" s="540"/>
      <c r="LHM341" s="497"/>
      <c r="LHN341" s="497"/>
      <c r="LHP341" s="309"/>
      <c r="LHQ341" s="309"/>
      <c r="LHS341" s="497"/>
      <c r="LHT341" s="540"/>
      <c r="LHU341" s="497"/>
      <c r="LHV341" s="497"/>
      <c r="LHX341" s="309"/>
      <c r="LHY341" s="309"/>
      <c r="LIA341" s="497"/>
      <c r="LIB341" s="540"/>
      <c r="LIC341" s="497"/>
      <c r="LID341" s="497"/>
      <c r="LIF341" s="309"/>
      <c r="LIG341" s="309"/>
      <c r="LII341" s="497"/>
      <c r="LIJ341" s="540"/>
      <c r="LIK341" s="497"/>
      <c r="LIL341" s="497"/>
      <c r="LIN341" s="309"/>
      <c r="LIO341" s="309"/>
      <c r="LIQ341" s="497"/>
      <c r="LIR341" s="540"/>
      <c r="LIS341" s="497"/>
      <c r="LIT341" s="497"/>
      <c r="LIV341" s="309"/>
      <c r="LIW341" s="309"/>
      <c r="LIY341" s="497"/>
      <c r="LIZ341" s="540"/>
      <c r="LJA341" s="497"/>
      <c r="LJB341" s="497"/>
      <c r="LJD341" s="309"/>
      <c r="LJE341" s="309"/>
      <c r="LJG341" s="497"/>
      <c r="LJH341" s="540"/>
      <c r="LJI341" s="497"/>
      <c r="LJJ341" s="497"/>
      <c r="LJL341" s="309"/>
      <c r="LJM341" s="309"/>
      <c r="LJO341" s="497"/>
      <c r="LJP341" s="540"/>
      <c r="LJQ341" s="497"/>
      <c r="LJR341" s="497"/>
      <c r="LJT341" s="309"/>
      <c r="LJU341" s="309"/>
      <c r="LJW341" s="497"/>
      <c r="LJX341" s="540"/>
      <c r="LJY341" s="497"/>
      <c r="LJZ341" s="497"/>
      <c r="LKB341" s="309"/>
      <c r="LKC341" s="309"/>
      <c r="LKE341" s="497"/>
      <c r="LKF341" s="540"/>
      <c r="LKG341" s="497"/>
      <c r="LKH341" s="497"/>
      <c r="LKJ341" s="309"/>
      <c r="LKK341" s="309"/>
      <c r="LKM341" s="497"/>
      <c r="LKN341" s="540"/>
      <c r="LKO341" s="497"/>
      <c r="LKP341" s="497"/>
      <c r="LKR341" s="309"/>
      <c r="LKS341" s="309"/>
      <c r="LKU341" s="497"/>
      <c r="LKV341" s="540"/>
      <c r="LKW341" s="497"/>
      <c r="LKX341" s="497"/>
      <c r="LKZ341" s="309"/>
      <c r="LLA341" s="309"/>
      <c r="LLC341" s="497"/>
      <c r="LLD341" s="540"/>
      <c r="LLE341" s="497"/>
      <c r="LLF341" s="497"/>
      <c r="LLH341" s="309"/>
      <c r="LLI341" s="309"/>
      <c r="LLK341" s="497"/>
      <c r="LLL341" s="540"/>
      <c r="LLM341" s="497"/>
      <c r="LLN341" s="497"/>
      <c r="LLP341" s="309"/>
      <c r="LLQ341" s="309"/>
      <c r="LLS341" s="497"/>
      <c r="LLT341" s="540"/>
      <c r="LLU341" s="497"/>
      <c r="LLV341" s="497"/>
      <c r="LLX341" s="309"/>
      <c r="LLY341" s="309"/>
      <c r="LMA341" s="497"/>
      <c r="LMB341" s="540"/>
      <c r="LMC341" s="497"/>
      <c r="LMD341" s="497"/>
      <c r="LMF341" s="309"/>
      <c r="LMG341" s="309"/>
      <c r="LMI341" s="497"/>
      <c r="LMJ341" s="540"/>
      <c r="LMK341" s="497"/>
      <c r="LML341" s="497"/>
      <c r="LMN341" s="309"/>
      <c r="LMO341" s="309"/>
      <c r="LMQ341" s="497"/>
      <c r="LMR341" s="540"/>
      <c r="LMS341" s="497"/>
      <c r="LMT341" s="497"/>
      <c r="LMV341" s="309"/>
      <c r="LMW341" s="309"/>
      <c r="LMY341" s="497"/>
      <c r="LMZ341" s="540"/>
      <c r="LNA341" s="497"/>
      <c r="LNB341" s="497"/>
      <c r="LND341" s="309"/>
      <c r="LNE341" s="309"/>
      <c r="LNG341" s="497"/>
      <c r="LNH341" s="540"/>
      <c r="LNI341" s="497"/>
      <c r="LNJ341" s="497"/>
      <c r="LNL341" s="309"/>
      <c r="LNM341" s="309"/>
      <c r="LNO341" s="497"/>
      <c r="LNP341" s="540"/>
      <c r="LNQ341" s="497"/>
      <c r="LNR341" s="497"/>
      <c r="LNT341" s="309"/>
      <c r="LNU341" s="309"/>
      <c r="LNW341" s="497"/>
      <c r="LNX341" s="540"/>
      <c r="LNY341" s="497"/>
      <c r="LNZ341" s="497"/>
      <c r="LOB341" s="309"/>
      <c r="LOC341" s="309"/>
      <c r="LOE341" s="497"/>
      <c r="LOF341" s="540"/>
      <c r="LOG341" s="497"/>
      <c r="LOH341" s="497"/>
      <c r="LOJ341" s="309"/>
      <c r="LOK341" s="309"/>
      <c r="LOM341" s="497"/>
      <c r="LON341" s="540"/>
      <c r="LOO341" s="497"/>
      <c r="LOP341" s="497"/>
      <c r="LOR341" s="309"/>
      <c r="LOS341" s="309"/>
      <c r="LOU341" s="497"/>
      <c r="LOV341" s="540"/>
      <c r="LOW341" s="497"/>
      <c r="LOX341" s="497"/>
      <c r="LOZ341" s="309"/>
      <c r="LPA341" s="309"/>
      <c r="LPC341" s="497"/>
      <c r="LPD341" s="540"/>
      <c r="LPE341" s="497"/>
      <c r="LPF341" s="497"/>
      <c r="LPH341" s="309"/>
      <c r="LPI341" s="309"/>
      <c r="LPK341" s="497"/>
      <c r="LPL341" s="540"/>
      <c r="LPM341" s="497"/>
      <c r="LPN341" s="497"/>
      <c r="LPP341" s="309"/>
      <c r="LPQ341" s="309"/>
      <c r="LPS341" s="497"/>
      <c r="LPT341" s="540"/>
      <c r="LPU341" s="497"/>
      <c r="LPV341" s="497"/>
      <c r="LPX341" s="309"/>
      <c r="LPY341" s="309"/>
      <c r="LQA341" s="497"/>
      <c r="LQB341" s="540"/>
      <c r="LQC341" s="497"/>
      <c r="LQD341" s="497"/>
      <c r="LQF341" s="309"/>
      <c r="LQG341" s="309"/>
      <c r="LQI341" s="497"/>
      <c r="LQJ341" s="540"/>
      <c r="LQK341" s="497"/>
      <c r="LQL341" s="497"/>
      <c r="LQN341" s="309"/>
      <c r="LQO341" s="309"/>
      <c r="LQQ341" s="497"/>
      <c r="LQR341" s="540"/>
      <c r="LQS341" s="497"/>
      <c r="LQT341" s="497"/>
      <c r="LQV341" s="309"/>
      <c r="LQW341" s="309"/>
      <c r="LQY341" s="497"/>
      <c r="LQZ341" s="540"/>
      <c r="LRA341" s="497"/>
      <c r="LRB341" s="497"/>
      <c r="LRD341" s="309"/>
      <c r="LRE341" s="309"/>
      <c r="LRG341" s="497"/>
      <c r="LRH341" s="540"/>
      <c r="LRI341" s="497"/>
      <c r="LRJ341" s="497"/>
      <c r="LRL341" s="309"/>
      <c r="LRM341" s="309"/>
      <c r="LRO341" s="497"/>
      <c r="LRP341" s="540"/>
      <c r="LRQ341" s="497"/>
      <c r="LRR341" s="497"/>
      <c r="LRT341" s="309"/>
      <c r="LRU341" s="309"/>
      <c r="LRW341" s="497"/>
      <c r="LRX341" s="540"/>
      <c r="LRY341" s="497"/>
      <c r="LRZ341" s="497"/>
      <c r="LSB341" s="309"/>
      <c r="LSC341" s="309"/>
      <c r="LSE341" s="497"/>
      <c r="LSF341" s="540"/>
      <c r="LSG341" s="497"/>
      <c r="LSH341" s="497"/>
      <c r="LSJ341" s="309"/>
      <c r="LSK341" s="309"/>
      <c r="LSM341" s="497"/>
      <c r="LSN341" s="540"/>
      <c r="LSO341" s="497"/>
      <c r="LSP341" s="497"/>
      <c r="LSR341" s="309"/>
      <c r="LSS341" s="309"/>
      <c r="LSU341" s="497"/>
      <c r="LSV341" s="540"/>
      <c r="LSW341" s="497"/>
      <c r="LSX341" s="497"/>
      <c r="LSZ341" s="309"/>
      <c r="LTA341" s="309"/>
      <c r="LTC341" s="497"/>
      <c r="LTD341" s="540"/>
      <c r="LTE341" s="497"/>
      <c r="LTF341" s="497"/>
      <c r="LTH341" s="309"/>
      <c r="LTI341" s="309"/>
      <c r="LTK341" s="497"/>
      <c r="LTL341" s="540"/>
      <c r="LTM341" s="497"/>
      <c r="LTN341" s="497"/>
      <c r="LTP341" s="309"/>
      <c r="LTQ341" s="309"/>
      <c r="LTS341" s="497"/>
      <c r="LTT341" s="540"/>
      <c r="LTU341" s="497"/>
      <c r="LTV341" s="497"/>
      <c r="LTX341" s="309"/>
      <c r="LTY341" s="309"/>
      <c r="LUA341" s="497"/>
      <c r="LUB341" s="540"/>
      <c r="LUC341" s="497"/>
      <c r="LUD341" s="497"/>
      <c r="LUF341" s="309"/>
      <c r="LUG341" s="309"/>
      <c r="LUI341" s="497"/>
      <c r="LUJ341" s="540"/>
      <c r="LUK341" s="497"/>
      <c r="LUL341" s="497"/>
      <c r="LUN341" s="309"/>
      <c r="LUO341" s="309"/>
      <c r="LUQ341" s="497"/>
      <c r="LUR341" s="540"/>
      <c r="LUS341" s="497"/>
      <c r="LUT341" s="497"/>
      <c r="LUV341" s="309"/>
      <c r="LUW341" s="309"/>
      <c r="LUY341" s="497"/>
      <c r="LUZ341" s="540"/>
      <c r="LVA341" s="497"/>
      <c r="LVB341" s="497"/>
      <c r="LVD341" s="309"/>
      <c r="LVE341" s="309"/>
      <c r="LVG341" s="497"/>
      <c r="LVH341" s="540"/>
      <c r="LVI341" s="497"/>
      <c r="LVJ341" s="497"/>
      <c r="LVL341" s="309"/>
      <c r="LVM341" s="309"/>
      <c r="LVO341" s="497"/>
      <c r="LVP341" s="540"/>
      <c r="LVQ341" s="497"/>
      <c r="LVR341" s="497"/>
      <c r="LVT341" s="309"/>
      <c r="LVU341" s="309"/>
      <c r="LVW341" s="497"/>
      <c r="LVX341" s="540"/>
      <c r="LVY341" s="497"/>
      <c r="LVZ341" s="497"/>
      <c r="LWB341" s="309"/>
      <c r="LWC341" s="309"/>
      <c r="LWE341" s="497"/>
      <c r="LWF341" s="540"/>
      <c r="LWG341" s="497"/>
      <c r="LWH341" s="497"/>
      <c r="LWJ341" s="309"/>
      <c r="LWK341" s="309"/>
      <c r="LWM341" s="497"/>
      <c r="LWN341" s="540"/>
      <c r="LWO341" s="497"/>
      <c r="LWP341" s="497"/>
      <c r="LWR341" s="309"/>
      <c r="LWS341" s="309"/>
      <c r="LWU341" s="497"/>
      <c r="LWV341" s="540"/>
      <c r="LWW341" s="497"/>
      <c r="LWX341" s="497"/>
      <c r="LWZ341" s="309"/>
      <c r="LXA341" s="309"/>
      <c r="LXC341" s="497"/>
      <c r="LXD341" s="540"/>
      <c r="LXE341" s="497"/>
      <c r="LXF341" s="497"/>
      <c r="LXH341" s="309"/>
      <c r="LXI341" s="309"/>
      <c r="LXK341" s="497"/>
      <c r="LXL341" s="540"/>
      <c r="LXM341" s="497"/>
      <c r="LXN341" s="497"/>
      <c r="LXP341" s="309"/>
      <c r="LXQ341" s="309"/>
      <c r="LXS341" s="497"/>
      <c r="LXT341" s="540"/>
      <c r="LXU341" s="497"/>
      <c r="LXV341" s="497"/>
      <c r="LXX341" s="309"/>
      <c r="LXY341" s="309"/>
      <c r="LYA341" s="497"/>
      <c r="LYB341" s="540"/>
      <c r="LYC341" s="497"/>
      <c r="LYD341" s="497"/>
      <c r="LYF341" s="309"/>
      <c r="LYG341" s="309"/>
      <c r="LYI341" s="497"/>
      <c r="LYJ341" s="540"/>
      <c r="LYK341" s="497"/>
      <c r="LYL341" s="497"/>
      <c r="LYN341" s="309"/>
      <c r="LYO341" s="309"/>
      <c r="LYQ341" s="497"/>
      <c r="LYR341" s="540"/>
      <c r="LYS341" s="497"/>
      <c r="LYT341" s="497"/>
      <c r="LYV341" s="309"/>
      <c r="LYW341" s="309"/>
      <c r="LYY341" s="497"/>
      <c r="LYZ341" s="540"/>
      <c r="LZA341" s="497"/>
      <c r="LZB341" s="497"/>
      <c r="LZD341" s="309"/>
      <c r="LZE341" s="309"/>
      <c r="LZG341" s="497"/>
      <c r="LZH341" s="540"/>
      <c r="LZI341" s="497"/>
      <c r="LZJ341" s="497"/>
      <c r="LZL341" s="309"/>
      <c r="LZM341" s="309"/>
      <c r="LZO341" s="497"/>
      <c r="LZP341" s="540"/>
      <c r="LZQ341" s="497"/>
      <c r="LZR341" s="497"/>
      <c r="LZT341" s="309"/>
      <c r="LZU341" s="309"/>
      <c r="LZW341" s="497"/>
      <c r="LZX341" s="540"/>
      <c r="LZY341" s="497"/>
      <c r="LZZ341" s="497"/>
      <c r="MAB341" s="309"/>
      <c r="MAC341" s="309"/>
      <c r="MAE341" s="497"/>
      <c r="MAF341" s="540"/>
      <c r="MAG341" s="497"/>
      <c r="MAH341" s="497"/>
      <c r="MAJ341" s="309"/>
      <c r="MAK341" s="309"/>
      <c r="MAM341" s="497"/>
      <c r="MAN341" s="540"/>
      <c r="MAO341" s="497"/>
      <c r="MAP341" s="497"/>
      <c r="MAR341" s="309"/>
      <c r="MAS341" s="309"/>
      <c r="MAU341" s="497"/>
      <c r="MAV341" s="540"/>
      <c r="MAW341" s="497"/>
      <c r="MAX341" s="497"/>
      <c r="MAZ341" s="309"/>
      <c r="MBA341" s="309"/>
      <c r="MBC341" s="497"/>
      <c r="MBD341" s="540"/>
      <c r="MBE341" s="497"/>
      <c r="MBF341" s="497"/>
      <c r="MBH341" s="309"/>
      <c r="MBI341" s="309"/>
      <c r="MBK341" s="497"/>
      <c r="MBL341" s="540"/>
      <c r="MBM341" s="497"/>
      <c r="MBN341" s="497"/>
      <c r="MBP341" s="309"/>
      <c r="MBQ341" s="309"/>
      <c r="MBS341" s="497"/>
      <c r="MBT341" s="540"/>
      <c r="MBU341" s="497"/>
      <c r="MBV341" s="497"/>
      <c r="MBX341" s="309"/>
      <c r="MBY341" s="309"/>
      <c r="MCA341" s="497"/>
      <c r="MCB341" s="540"/>
      <c r="MCC341" s="497"/>
      <c r="MCD341" s="497"/>
      <c r="MCF341" s="309"/>
      <c r="MCG341" s="309"/>
      <c r="MCI341" s="497"/>
      <c r="MCJ341" s="540"/>
      <c r="MCK341" s="497"/>
      <c r="MCL341" s="497"/>
      <c r="MCN341" s="309"/>
      <c r="MCO341" s="309"/>
      <c r="MCQ341" s="497"/>
      <c r="MCR341" s="540"/>
      <c r="MCS341" s="497"/>
      <c r="MCT341" s="497"/>
      <c r="MCV341" s="309"/>
      <c r="MCW341" s="309"/>
      <c r="MCY341" s="497"/>
      <c r="MCZ341" s="540"/>
      <c r="MDA341" s="497"/>
      <c r="MDB341" s="497"/>
      <c r="MDD341" s="309"/>
      <c r="MDE341" s="309"/>
      <c r="MDG341" s="497"/>
      <c r="MDH341" s="540"/>
      <c r="MDI341" s="497"/>
      <c r="MDJ341" s="497"/>
      <c r="MDL341" s="309"/>
      <c r="MDM341" s="309"/>
      <c r="MDO341" s="497"/>
      <c r="MDP341" s="540"/>
      <c r="MDQ341" s="497"/>
      <c r="MDR341" s="497"/>
      <c r="MDT341" s="309"/>
      <c r="MDU341" s="309"/>
      <c r="MDW341" s="497"/>
      <c r="MDX341" s="540"/>
      <c r="MDY341" s="497"/>
      <c r="MDZ341" s="497"/>
      <c r="MEB341" s="309"/>
      <c r="MEC341" s="309"/>
      <c r="MEE341" s="497"/>
      <c r="MEF341" s="540"/>
      <c r="MEG341" s="497"/>
      <c r="MEH341" s="497"/>
      <c r="MEJ341" s="309"/>
      <c r="MEK341" s="309"/>
      <c r="MEM341" s="497"/>
      <c r="MEN341" s="540"/>
      <c r="MEO341" s="497"/>
      <c r="MEP341" s="497"/>
      <c r="MER341" s="309"/>
      <c r="MES341" s="309"/>
      <c r="MEU341" s="497"/>
      <c r="MEV341" s="540"/>
      <c r="MEW341" s="497"/>
      <c r="MEX341" s="497"/>
      <c r="MEZ341" s="309"/>
      <c r="MFA341" s="309"/>
      <c r="MFC341" s="497"/>
      <c r="MFD341" s="540"/>
      <c r="MFE341" s="497"/>
      <c r="MFF341" s="497"/>
      <c r="MFH341" s="309"/>
      <c r="MFI341" s="309"/>
      <c r="MFK341" s="497"/>
      <c r="MFL341" s="540"/>
      <c r="MFM341" s="497"/>
      <c r="MFN341" s="497"/>
      <c r="MFP341" s="309"/>
      <c r="MFQ341" s="309"/>
      <c r="MFS341" s="497"/>
      <c r="MFT341" s="540"/>
      <c r="MFU341" s="497"/>
      <c r="MFV341" s="497"/>
      <c r="MFX341" s="309"/>
      <c r="MFY341" s="309"/>
      <c r="MGA341" s="497"/>
      <c r="MGB341" s="540"/>
      <c r="MGC341" s="497"/>
      <c r="MGD341" s="497"/>
      <c r="MGF341" s="309"/>
      <c r="MGG341" s="309"/>
      <c r="MGI341" s="497"/>
      <c r="MGJ341" s="540"/>
      <c r="MGK341" s="497"/>
      <c r="MGL341" s="497"/>
      <c r="MGN341" s="309"/>
      <c r="MGO341" s="309"/>
      <c r="MGQ341" s="497"/>
      <c r="MGR341" s="540"/>
      <c r="MGS341" s="497"/>
      <c r="MGT341" s="497"/>
      <c r="MGV341" s="309"/>
      <c r="MGW341" s="309"/>
      <c r="MGY341" s="497"/>
      <c r="MGZ341" s="540"/>
      <c r="MHA341" s="497"/>
      <c r="MHB341" s="497"/>
      <c r="MHD341" s="309"/>
      <c r="MHE341" s="309"/>
      <c r="MHG341" s="497"/>
      <c r="MHH341" s="540"/>
      <c r="MHI341" s="497"/>
      <c r="MHJ341" s="497"/>
      <c r="MHL341" s="309"/>
      <c r="MHM341" s="309"/>
      <c r="MHO341" s="497"/>
      <c r="MHP341" s="540"/>
      <c r="MHQ341" s="497"/>
      <c r="MHR341" s="497"/>
      <c r="MHT341" s="309"/>
      <c r="MHU341" s="309"/>
      <c r="MHW341" s="497"/>
      <c r="MHX341" s="540"/>
      <c r="MHY341" s="497"/>
      <c r="MHZ341" s="497"/>
      <c r="MIB341" s="309"/>
      <c r="MIC341" s="309"/>
      <c r="MIE341" s="497"/>
      <c r="MIF341" s="540"/>
      <c r="MIG341" s="497"/>
      <c r="MIH341" s="497"/>
      <c r="MIJ341" s="309"/>
      <c r="MIK341" s="309"/>
      <c r="MIM341" s="497"/>
      <c r="MIN341" s="540"/>
      <c r="MIO341" s="497"/>
      <c r="MIP341" s="497"/>
      <c r="MIR341" s="309"/>
      <c r="MIS341" s="309"/>
      <c r="MIU341" s="497"/>
      <c r="MIV341" s="540"/>
      <c r="MIW341" s="497"/>
      <c r="MIX341" s="497"/>
      <c r="MIZ341" s="309"/>
      <c r="MJA341" s="309"/>
      <c r="MJC341" s="497"/>
      <c r="MJD341" s="540"/>
      <c r="MJE341" s="497"/>
      <c r="MJF341" s="497"/>
      <c r="MJH341" s="309"/>
      <c r="MJI341" s="309"/>
      <c r="MJK341" s="497"/>
      <c r="MJL341" s="540"/>
      <c r="MJM341" s="497"/>
      <c r="MJN341" s="497"/>
      <c r="MJP341" s="309"/>
      <c r="MJQ341" s="309"/>
      <c r="MJS341" s="497"/>
      <c r="MJT341" s="540"/>
      <c r="MJU341" s="497"/>
      <c r="MJV341" s="497"/>
      <c r="MJX341" s="309"/>
      <c r="MJY341" s="309"/>
      <c r="MKA341" s="497"/>
      <c r="MKB341" s="540"/>
      <c r="MKC341" s="497"/>
      <c r="MKD341" s="497"/>
      <c r="MKF341" s="309"/>
      <c r="MKG341" s="309"/>
      <c r="MKI341" s="497"/>
      <c r="MKJ341" s="540"/>
      <c r="MKK341" s="497"/>
      <c r="MKL341" s="497"/>
      <c r="MKN341" s="309"/>
      <c r="MKO341" s="309"/>
      <c r="MKQ341" s="497"/>
      <c r="MKR341" s="540"/>
      <c r="MKS341" s="497"/>
      <c r="MKT341" s="497"/>
      <c r="MKV341" s="309"/>
      <c r="MKW341" s="309"/>
      <c r="MKY341" s="497"/>
      <c r="MKZ341" s="540"/>
      <c r="MLA341" s="497"/>
      <c r="MLB341" s="497"/>
      <c r="MLD341" s="309"/>
      <c r="MLE341" s="309"/>
      <c r="MLG341" s="497"/>
      <c r="MLH341" s="540"/>
      <c r="MLI341" s="497"/>
      <c r="MLJ341" s="497"/>
      <c r="MLL341" s="309"/>
      <c r="MLM341" s="309"/>
      <c r="MLO341" s="497"/>
      <c r="MLP341" s="540"/>
      <c r="MLQ341" s="497"/>
      <c r="MLR341" s="497"/>
      <c r="MLT341" s="309"/>
      <c r="MLU341" s="309"/>
      <c r="MLW341" s="497"/>
      <c r="MLX341" s="540"/>
      <c r="MLY341" s="497"/>
      <c r="MLZ341" s="497"/>
      <c r="MMB341" s="309"/>
      <c r="MMC341" s="309"/>
      <c r="MME341" s="497"/>
      <c r="MMF341" s="540"/>
      <c r="MMG341" s="497"/>
      <c r="MMH341" s="497"/>
      <c r="MMJ341" s="309"/>
      <c r="MMK341" s="309"/>
      <c r="MMM341" s="497"/>
      <c r="MMN341" s="540"/>
      <c r="MMO341" s="497"/>
      <c r="MMP341" s="497"/>
      <c r="MMR341" s="309"/>
      <c r="MMS341" s="309"/>
      <c r="MMU341" s="497"/>
      <c r="MMV341" s="540"/>
      <c r="MMW341" s="497"/>
      <c r="MMX341" s="497"/>
      <c r="MMZ341" s="309"/>
      <c r="MNA341" s="309"/>
      <c r="MNC341" s="497"/>
      <c r="MND341" s="540"/>
      <c r="MNE341" s="497"/>
      <c r="MNF341" s="497"/>
      <c r="MNH341" s="309"/>
      <c r="MNI341" s="309"/>
      <c r="MNK341" s="497"/>
      <c r="MNL341" s="540"/>
      <c r="MNM341" s="497"/>
      <c r="MNN341" s="497"/>
      <c r="MNP341" s="309"/>
      <c r="MNQ341" s="309"/>
      <c r="MNS341" s="497"/>
      <c r="MNT341" s="540"/>
      <c r="MNU341" s="497"/>
      <c r="MNV341" s="497"/>
      <c r="MNX341" s="309"/>
      <c r="MNY341" s="309"/>
      <c r="MOA341" s="497"/>
      <c r="MOB341" s="540"/>
      <c r="MOC341" s="497"/>
      <c r="MOD341" s="497"/>
      <c r="MOF341" s="309"/>
      <c r="MOG341" s="309"/>
      <c r="MOI341" s="497"/>
      <c r="MOJ341" s="540"/>
      <c r="MOK341" s="497"/>
      <c r="MOL341" s="497"/>
      <c r="MON341" s="309"/>
      <c r="MOO341" s="309"/>
      <c r="MOQ341" s="497"/>
      <c r="MOR341" s="540"/>
      <c r="MOS341" s="497"/>
      <c r="MOT341" s="497"/>
      <c r="MOV341" s="309"/>
      <c r="MOW341" s="309"/>
      <c r="MOY341" s="497"/>
      <c r="MOZ341" s="540"/>
      <c r="MPA341" s="497"/>
      <c r="MPB341" s="497"/>
      <c r="MPD341" s="309"/>
      <c r="MPE341" s="309"/>
      <c r="MPG341" s="497"/>
      <c r="MPH341" s="540"/>
      <c r="MPI341" s="497"/>
      <c r="MPJ341" s="497"/>
      <c r="MPL341" s="309"/>
      <c r="MPM341" s="309"/>
      <c r="MPO341" s="497"/>
      <c r="MPP341" s="540"/>
      <c r="MPQ341" s="497"/>
      <c r="MPR341" s="497"/>
      <c r="MPT341" s="309"/>
      <c r="MPU341" s="309"/>
      <c r="MPW341" s="497"/>
      <c r="MPX341" s="540"/>
      <c r="MPY341" s="497"/>
      <c r="MPZ341" s="497"/>
      <c r="MQB341" s="309"/>
      <c r="MQC341" s="309"/>
      <c r="MQE341" s="497"/>
      <c r="MQF341" s="540"/>
      <c r="MQG341" s="497"/>
      <c r="MQH341" s="497"/>
      <c r="MQJ341" s="309"/>
      <c r="MQK341" s="309"/>
      <c r="MQM341" s="497"/>
      <c r="MQN341" s="540"/>
      <c r="MQO341" s="497"/>
      <c r="MQP341" s="497"/>
      <c r="MQR341" s="309"/>
      <c r="MQS341" s="309"/>
      <c r="MQU341" s="497"/>
      <c r="MQV341" s="540"/>
      <c r="MQW341" s="497"/>
      <c r="MQX341" s="497"/>
      <c r="MQZ341" s="309"/>
      <c r="MRA341" s="309"/>
      <c r="MRC341" s="497"/>
      <c r="MRD341" s="540"/>
      <c r="MRE341" s="497"/>
      <c r="MRF341" s="497"/>
      <c r="MRH341" s="309"/>
      <c r="MRI341" s="309"/>
      <c r="MRK341" s="497"/>
      <c r="MRL341" s="540"/>
      <c r="MRM341" s="497"/>
      <c r="MRN341" s="497"/>
      <c r="MRP341" s="309"/>
      <c r="MRQ341" s="309"/>
      <c r="MRS341" s="497"/>
      <c r="MRT341" s="540"/>
      <c r="MRU341" s="497"/>
      <c r="MRV341" s="497"/>
      <c r="MRX341" s="309"/>
      <c r="MRY341" s="309"/>
      <c r="MSA341" s="497"/>
      <c r="MSB341" s="540"/>
      <c r="MSC341" s="497"/>
      <c r="MSD341" s="497"/>
      <c r="MSF341" s="309"/>
      <c r="MSG341" s="309"/>
      <c r="MSI341" s="497"/>
      <c r="MSJ341" s="540"/>
      <c r="MSK341" s="497"/>
      <c r="MSL341" s="497"/>
      <c r="MSN341" s="309"/>
      <c r="MSO341" s="309"/>
      <c r="MSQ341" s="497"/>
      <c r="MSR341" s="540"/>
      <c r="MSS341" s="497"/>
      <c r="MST341" s="497"/>
      <c r="MSV341" s="309"/>
      <c r="MSW341" s="309"/>
      <c r="MSY341" s="497"/>
      <c r="MSZ341" s="540"/>
      <c r="MTA341" s="497"/>
      <c r="MTB341" s="497"/>
      <c r="MTD341" s="309"/>
      <c r="MTE341" s="309"/>
      <c r="MTG341" s="497"/>
      <c r="MTH341" s="540"/>
      <c r="MTI341" s="497"/>
      <c r="MTJ341" s="497"/>
      <c r="MTL341" s="309"/>
      <c r="MTM341" s="309"/>
      <c r="MTO341" s="497"/>
      <c r="MTP341" s="540"/>
      <c r="MTQ341" s="497"/>
      <c r="MTR341" s="497"/>
      <c r="MTT341" s="309"/>
      <c r="MTU341" s="309"/>
      <c r="MTW341" s="497"/>
      <c r="MTX341" s="540"/>
      <c r="MTY341" s="497"/>
      <c r="MTZ341" s="497"/>
      <c r="MUB341" s="309"/>
      <c r="MUC341" s="309"/>
      <c r="MUE341" s="497"/>
      <c r="MUF341" s="540"/>
      <c r="MUG341" s="497"/>
      <c r="MUH341" s="497"/>
      <c r="MUJ341" s="309"/>
      <c r="MUK341" s="309"/>
      <c r="MUM341" s="497"/>
      <c r="MUN341" s="540"/>
      <c r="MUO341" s="497"/>
      <c r="MUP341" s="497"/>
      <c r="MUR341" s="309"/>
      <c r="MUS341" s="309"/>
      <c r="MUU341" s="497"/>
      <c r="MUV341" s="540"/>
      <c r="MUW341" s="497"/>
      <c r="MUX341" s="497"/>
      <c r="MUZ341" s="309"/>
      <c r="MVA341" s="309"/>
      <c r="MVC341" s="497"/>
      <c r="MVD341" s="540"/>
      <c r="MVE341" s="497"/>
      <c r="MVF341" s="497"/>
      <c r="MVH341" s="309"/>
      <c r="MVI341" s="309"/>
      <c r="MVK341" s="497"/>
      <c r="MVL341" s="540"/>
      <c r="MVM341" s="497"/>
      <c r="MVN341" s="497"/>
      <c r="MVP341" s="309"/>
      <c r="MVQ341" s="309"/>
      <c r="MVS341" s="497"/>
      <c r="MVT341" s="540"/>
      <c r="MVU341" s="497"/>
      <c r="MVV341" s="497"/>
      <c r="MVX341" s="309"/>
      <c r="MVY341" s="309"/>
      <c r="MWA341" s="497"/>
      <c r="MWB341" s="540"/>
      <c r="MWC341" s="497"/>
      <c r="MWD341" s="497"/>
      <c r="MWF341" s="309"/>
      <c r="MWG341" s="309"/>
      <c r="MWI341" s="497"/>
      <c r="MWJ341" s="540"/>
      <c r="MWK341" s="497"/>
      <c r="MWL341" s="497"/>
      <c r="MWN341" s="309"/>
      <c r="MWO341" s="309"/>
      <c r="MWQ341" s="497"/>
      <c r="MWR341" s="540"/>
      <c r="MWS341" s="497"/>
      <c r="MWT341" s="497"/>
      <c r="MWV341" s="309"/>
      <c r="MWW341" s="309"/>
      <c r="MWY341" s="497"/>
      <c r="MWZ341" s="540"/>
      <c r="MXA341" s="497"/>
      <c r="MXB341" s="497"/>
      <c r="MXD341" s="309"/>
      <c r="MXE341" s="309"/>
      <c r="MXG341" s="497"/>
      <c r="MXH341" s="540"/>
      <c r="MXI341" s="497"/>
      <c r="MXJ341" s="497"/>
      <c r="MXL341" s="309"/>
      <c r="MXM341" s="309"/>
      <c r="MXO341" s="497"/>
      <c r="MXP341" s="540"/>
      <c r="MXQ341" s="497"/>
      <c r="MXR341" s="497"/>
      <c r="MXT341" s="309"/>
      <c r="MXU341" s="309"/>
      <c r="MXW341" s="497"/>
      <c r="MXX341" s="540"/>
      <c r="MXY341" s="497"/>
      <c r="MXZ341" s="497"/>
      <c r="MYB341" s="309"/>
      <c r="MYC341" s="309"/>
      <c r="MYE341" s="497"/>
      <c r="MYF341" s="540"/>
      <c r="MYG341" s="497"/>
      <c r="MYH341" s="497"/>
      <c r="MYJ341" s="309"/>
      <c r="MYK341" s="309"/>
      <c r="MYM341" s="497"/>
      <c r="MYN341" s="540"/>
      <c r="MYO341" s="497"/>
      <c r="MYP341" s="497"/>
      <c r="MYR341" s="309"/>
      <c r="MYS341" s="309"/>
      <c r="MYU341" s="497"/>
      <c r="MYV341" s="540"/>
      <c r="MYW341" s="497"/>
      <c r="MYX341" s="497"/>
      <c r="MYZ341" s="309"/>
      <c r="MZA341" s="309"/>
      <c r="MZC341" s="497"/>
      <c r="MZD341" s="540"/>
      <c r="MZE341" s="497"/>
      <c r="MZF341" s="497"/>
      <c r="MZH341" s="309"/>
      <c r="MZI341" s="309"/>
      <c r="MZK341" s="497"/>
      <c r="MZL341" s="540"/>
      <c r="MZM341" s="497"/>
      <c r="MZN341" s="497"/>
      <c r="MZP341" s="309"/>
      <c r="MZQ341" s="309"/>
      <c r="MZS341" s="497"/>
      <c r="MZT341" s="540"/>
      <c r="MZU341" s="497"/>
      <c r="MZV341" s="497"/>
      <c r="MZX341" s="309"/>
      <c r="MZY341" s="309"/>
      <c r="NAA341" s="497"/>
      <c r="NAB341" s="540"/>
      <c r="NAC341" s="497"/>
      <c r="NAD341" s="497"/>
      <c r="NAF341" s="309"/>
      <c r="NAG341" s="309"/>
      <c r="NAI341" s="497"/>
      <c r="NAJ341" s="540"/>
      <c r="NAK341" s="497"/>
      <c r="NAL341" s="497"/>
      <c r="NAN341" s="309"/>
      <c r="NAO341" s="309"/>
      <c r="NAQ341" s="497"/>
      <c r="NAR341" s="540"/>
      <c r="NAS341" s="497"/>
      <c r="NAT341" s="497"/>
      <c r="NAV341" s="309"/>
      <c r="NAW341" s="309"/>
      <c r="NAY341" s="497"/>
      <c r="NAZ341" s="540"/>
      <c r="NBA341" s="497"/>
      <c r="NBB341" s="497"/>
      <c r="NBD341" s="309"/>
      <c r="NBE341" s="309"/>
      <c r="NBG341" s="497"/>
      <c r="NBH341" s="540"/>
      <c r="NBI341" s="497"/>
      <c r="NBJ341" s="497"/>
      <c r="NBL341" s="309"/>
      <c r="NBM341" s="309"/>
      <c r="NBO341" s="497"/>
      <c r="NBP341" s="540"/>
      <c r="NBQ341" s="497"/>
      <c r="NBR341" s="497"/>
      <c r="NBT341" s="309"/>
      <c r="NBU341" s="309"/>
      <c r="NBW341" s="497"/>
      <c r="NBX341" s="540"/>
      <c r="NBY341" s="497"/>
      <c r="NBZ341" s="497"/>
      <c r="NCB341" s="309"/>
      <c r="NCC341" s="309"/>
      <c r="NCE341" s="497"/>
      <c r="NCF341" s="540"/>
      <c r="NCG341" s="497"/>
      <c r="NCH341" s="497"/>
      <c r="NCJ341" s="309"/>
      <c r="NCK341" s="309"/>
      <c r="NCM341" s="497"/>
      <c r="NCN341" s="540"/>
      <c r="NCO341" s="497"/>
      <c r="NCP341" s="497"/>
      <c r="NCR341" s="309"/>
      <c r="NCS341" s="309"/>
      <c r="NCU341" s="497"/>
      <c r="NCV341" s="540"/>
      <c r="NCW341" s="497"/>
      <c r="NCX341" s="497"/>
      <c r="NCZ341" s="309"/>
      <c r="NDA341" s="309"/>
      <c r="NDC341" s="497"/>
      <c r="NDD341" s="540"/>
      <c r="NDE341" s="497"/>
      <c r="NDF341" s="497"/>
      <c r="NDH341" s="309"/>
      <c r="NDI341" s="309"/>
      <c r="NDK341" s="497"/>
      <c r="NDL341" s="540"/>
      <c r="NDM341" s="497"/>
      <c r="NDN341" s="497"/>
      <c r="NDP341" s="309"/>
      <c r="NDQ341" s="309"/>
      <c r="NDS341" s="497"/>
      <c r="NDT341" s="540"/>
      <c r="NDU341" s="497"/>
      <c r="NDV341" s="497"/>
      <c r="NDX341" s="309"/>
      <c r="NDY341" s="309"/>
      <c r="NEA341" s="497"/>
      <c r="NEB341" s="540"/>
      <c r="NEC341" s="497"/>
      <c r="NED341" s="497"/>
      <c r="NEF341" s="309"/>
      <c r="NEG341" s="309"/>
      <c r="NEI341" s="497"/>
      <c r="NEJ341" s="540"/>
      <c r="NEK341" s="497"/>
      <c r="NEL341" s="497"/>
      <c r="NEN341" s="309"/>
      <c r="NEO341" s="309"/>
      <c r="NEQ341" s="497"/>
      <c r="NER341" s="540"/>
      <c r="NES341" s="497"/>
      <c r="NET341" s="497"/>
      <c r="NEV341" s="309"/>
      <c r="NEW341" s="309"/>
      <c r="NEY341" s="497"/>
      <c r="NEZ341" s="540"/>
      <c r="NFA341" s="497"/>
      <c r="NFB341" s="497"/>
      <c r="NFD341" s="309"/>
      <c r="NFE341" s="309"/>
      <c r="NFG341" s="497"/>
      <c r="NFH341" s="540"/>
      <c r="NFI341" s="497"/>
      <c r="NFJ341" s="497"/>
      <c r="NFL341" s="309"/>
      <c r="NFM341" s="309"/>
      <c r="NFO341" s="497"/>
      <c r="NFP341" s="540"/>
      <c r="NFQ341" s="497"/>
      <c r="NFR341" s="497"/>
      <c r="NFT341" s="309"/>
      <c r="NFU341" s="309"/>
      <c r="NFW341" s="497"/>
      <c r="NFX341" s="540"/>
      <c r="NFY341" s="497"/>
      <c r="NFZ341" s="497"/>
      <c r="NGB341" s="309"/>
      <c r="NGC341" s="309"/>
      <c r="NGE341" s="497"/>
      <c r="NGF341" s="540"/>
      <c r="NGG341" s="497"/>
      <c r="NGH341" s="497"/>
      <c r="NGJ341" s="309"/>
      <c r="NGK341" s="309"/>
      <c r="NGM341" s="497"/>
      <c r="NGN341" s="540"/>
      <c r="NGO341" s="497"/>
      <c r="NGP341" s="497"/>
      <c r="NGR341" s="309"/>
      <c r="NGS341" s="309"/>
      <c r="NGU341" s="497"/>
      <c r="NGV341" s="540"/>
      <c r="NGW341" s="497"/>
      <c r="NGX341" s="497"/>
      <c r="NGZ341" s="309"/>
      <c r="NHA341" s="309"/>
      <c r="NHC341" s="497"/>
      <c r="NHD341" s="540"/>
      <c r="NHE341" s="497"/>
      <c r="NHF341" s="497"/>
      <c r="NHH341" s="309"/>
      <c r="NHI341" s="309"/>
      <c r="NHK341" s="497"/>
      <c r="NHL341" s="540"/>
      <c r="NHM341" s="497"/>
      <c r="NHN341" s="497"/>
      <c r="NHP341" s="309"/>
      <c r="NHQ341" s="309"/>
      <c r="NHS341" s="497"/>
      <c r="NHT341" s="540"/>
      <c r="NHU341" s="497"/>
      <c r="NHV341" s="497"/>
      <c r="NHX341" s="309"/>
      <c r="NHY341" s="309"/>
      <c r="NIA341" s="497"/>
      <c r="NIB341" s="540"/>
      <c r="NIC341" s="497"/>
      <c r="NID341" s="497"/>
      <c r="NIF341" s="309"/>
      <c r="NIG341" s="309"/>
      <c r="NII341" s="497"/>
      <c r="NIJ341" s="540"/>
      <c r="NIK341" s="497"/>
      <c r="NIL341" s="497"/>
      <c r="NIN341" s="309"/>
      <c r="NIO341" s="309"/>
      <c r="NIQ341" s="497"/>
      <c r="NIR341" s="540"/>
      <c r="NIS341" s="497"/>
      <c r="NIT341" s="497"/>
      <c r="NIV341" s="309"/>
      <c r="NIW341" s="309"/>
      <c r="NIY341" s="497"/>
      <c r="NIZ341" s="540"/>
      <c r="NJA341" s="497"/>
      <c r="NJB341" s="497"/>
      <c r="NJD341" s="309"/>
      <c r="NJE341" s="309"/>
      <c r="NJG341" s="497"/>
      <c r="NJH341" s="540"/>
      <c r="NJI341" s="497"/>
      <c r="NJJ341" s="497"/>
      <c r="NJL341" s="309"/>
      <c r="NJM341" s="309"/>
      <c r="NJO341" s="497"/>
      <c r="NJP341" s="540"/>
      <c r="NJQ341" s="497"/>
      <c r="NJR341" s="497"/>
      <c r="NJT341" s="309"/>
      <c r="NJU341" s="309"/>
      <c r="NJW341" s="497"/>
      <c r="NJX341" s="540"/>
      <c r="NJY341" s="497"/>
      <c r="NJZ341" s="497"/>
      <c r="NKB341" s="309"/>
      <c r="NKC341" s="309"/>
      <c r="NKE341" s="497"/>
      <c r="NKF341" s="540"/>
      <c r="NKG341" s="497"/>
      <c r="NKH341" s="497"/>
      <c r="NKJ341" s="309"/>
      <c r="NKK341" s="309"/>
      <c r="NKM341" s="497"/>
      <c r="NKN341" s="540"/>
      <c r="NKO341" s="497"/>
      <c r="NKP341" s="497"/>
      <c r="NKR341" s="309"/>
      <c r="NKS341" s="309"/>
      <c r="NKU341" s="497"/>
      <c r="NKV341" s="540"/>
      <c r="NKW341" s="497"/>
      <c r="NKX341" s="497"/>
      <c r="NKZ341" s="309"/>
      <c r="NLA341" s="309"/>
      <c r="NLC341" s="497"/>
      <c r="NLD341" s="540"/>
      <c r="NLE341" s="497"/>
      <c r="NLF341" s="497"/>
      <c r="NLH341" s="309"/>
      <c r="NLI341" s="309"/>
      <c r="NLK341" s="497"/>
      <c r="NLL341" s="540"/>
      <c r="NLM341" s="497"/>
      <c r="NLN341" s="497"/>
      <c r="NLP341" s="309"/>
      <c r="NLQ341" s="309"/>
      <c r="NLS341" s="497"/>
      <c r="NLT341" s="540"/>
      <c r="NLU341" s="497"/>
      <c r="NLV341" s="497"/>
      <c r="NLX341" s="309"/>
      <c r="NLY341" s="309"/>
      <c r="NMA341" s="497"/>
      <c r="NMB341" s="540"/>
      <c r="NMC341" s="497"/>
      <c r="NMD341" s="497"/>
      <c r="NMF341" s="309"/>
      <c r="NMG341" s="309"/>
      <c r="NMI341" s="497"/>
      <c r="NMJ341" s="540"/>
      <c r="NMK341" s="497"/>
      <c r="NML341" s="497"/>
      <c r="NMN341" s="309"/>
      <c r="NMO341" s="309"/>
      <c r="NMQ341" s="497"/>
      <c r="NMR341" s="540"/>
      <c r="NMS341" s="497"/>
      <c r="NMT341" s="497"/>
      <c r="NMV341" s="309"/>
      <c r="NMW341" s="309"/>
      <c r="NMY341" s="497"/>
      <c r="NMZ341" s="540"/>
      <c r="NNA341" s="497"/>
      <c r="NNB341" s="497"/>
      <c r="NND341" s="309"/>
      <c r="NNE341" s="309"/>
      <c r="NNG341" s="497"/>
      <c r="NNH341" s="540"/>
      <c r="NNI341" s="497"/>
      <c r="NNJ341" s="497"/>
      <c r="NNL341" s="309"/>
      <c r="NNM341" s="309"/>
      <c r="NNO341" s="497"/>
      <c r="NNP341" s="540"/>
      <c r="NNQ341" s="497"/>
      <c r="NNR341" s="497"/>
      <c r="NNT341" s="309"/>
      <c r="NNU341" s="309"/>
      <c r="NNW341" s="497"/>
      <c r="NNX341" s="540"/>
      <c r="NNY341" s="497"/>
      <c r="NNZ341" s="497"/>
      <c r="NOB341" s="309"/>
      <c r="NOC341" s="309"/>
      <c r="NOE341" s="497"/>
      <c r="NOF341" s="540"/>
      <c r="NOG341" s="497"/>
      <c r="NOH341" s="497"/>
      <c r="NOJ341" s="309"/>
      <c r="NOK341" s="309"/>
      <c r="NOM341" s="497"/>
      <c r="NON341" s="540"/>
      <c r="NOO341" s="497"/>
      <c r="NOP341" s="497"/>
      <c r="NOR341" s="309"/>
      <c r="NOS341" s="309"/>
      <c r="NOU341" s="497"/>
      <c r="NOV341" s="540"/>
      <c r="NOW341" s="497"/>
      <c r="NOX341" s="497"/>
      <c r="NOZ341" s="309"/>
      <c r="NPA341" s="309"/>
      <c r="NPC341" s="497"/>
      <c r="NPD341" s="540"/>
      <c r="NPE341" s="497"/>
      <c r="NPF341" s="497"/>
      <c r="NPH341" s="309"/>
      <c r="NPI341" s="309"/>
      <c r="NPK341" s="497"/>
      <c r="NPL341" s="540"/>
      <c r="NPM341" s="497"/>
      <c r="NPN341" s="497"/>
      <c r="NPP341" s="309"/>
      <c r="NPQ341" s="309"/>
      <c r="NPS341" s="497"/>
      <c r="NPT341" s="540"/>
      <c r="NPU341" s="497"/>
      <c r="NPV341" s="497"/>
      <c r="NPX341" s="309"/>
      <c r="NPY341" s="309"/>
      <c r="NQA341" s="497"/>
      <c r="NQB341" s="540"/>
      <c r="NQC341" s="497"/>
      <c r="NQD341" s="497"/>
      <c r="NQF341" s="309"/>
      <c r="NQG341" s="309"/>
      <c r="NQI341" s="497"/>
      <c r="NQJ341" s="540"/>
      <c r="NQK341" s="497"/>
      <c r="NQL341" s="497"/>
      <c r="NQN341" s="309"/>
      <c r="NQO341" s="309"/>
      <c r="NQQ341" s="497"/>
      <c r="NQR341" s="540"/>
      <c r="NQS341" s="497"/>
      <c r="NQT341" s="497"/>
      <c r="NQV341" s="309"/>
      <c r="NQW341" s="309"/>
      <c r="NQY341" s="497"/>
      <c r="NQZ341" s="540"/>
      <c r="NRA341" s="497"/>
      <c r="NRB341" s="497"/>
      <c r="NRD341" s="309"/>
      <c r="NRE341" s="309"/>
      <c r="NRG341" s="497"/>
      <c r="NRH341" s="540"/>
      <c r="NRI341" s="497"/>
      <c r="NRJ341" s="497"/>
      <c r="NRL341" s="309"/>
      <c r="NRM341" s="309"/>
      <c r="NRO341" s="497"/>
      <c r="NRP341" s="540"/>
      <c r="NRQ341" s="497"/>
      <c r="NRR341" s="497"/>
      <c r="NRT341" s="309"/>
      <c r="NRU341" s="309"/>
      <c r="NRW341" s="497"/>
      <c r="NRX341" s="540"/>
      <c r="NRY341" s="497"/>
      <c r="NRZ341" s="497"/>
      <c r="NSB341" s="309"/>
      <c r="NSC341" s="309"/>
      <c r="NSE341" s="497"/>
      <c r="NSF341" s="540"/>
      <c r="NSG341" s="497"/>
      <c r="NSH341" s="497"/>
      <c r="NSJ341" s="309"/>
      <c r="NSK341" s="309"/>
      <c r="NSM341" s="497"/>
      <c r="NSN341" s="540"/>
      <c r="NSO341" s="497"/>
      <c r="NSP341" s="497"/>
      <c r="NSR341" s="309"/>
      <c r="NSS341" s="309"/>
      <c r="NSU341" s="497"/>
      <c r="NSV341" s="540"/>
      <c r="NSW341" s="497"/>
      <c r="NSX341" s="497"/>
      <c r="NSZ341" s="309"/>
      <c r="NTA341" s="309"/>
      <c r="NTC341" s="497"/>
      <c r="NTD341" s="540"/>
      <c r="NTE341" s="497"/>
      <c r="NTF341" s="497"/>
      <c r="NTH341" s="309"/>
      <c r="NTI341" s="309"/>
      <c r="NTK341" s="497"/>
      <c r="NTL341" s="540"/>
      <c r="NTM341" s="497"/>
      <c r="NTN341" s="497"/>
      <c r="NTP341" s="309"/>
      <c r="NTQ341" s="309"/>
      <c r="NTS341" s="497"/>
      <c r="NTT341" s="540"/>
      <c r="NTU341" s="497"/>
      <c r="NTV341" s="497"/>
      <c r="NTX341" s="309"/>
      <c r="NTY341" s="309"/>
      <c r="NUA341" s="497"/>
      <c r="NUB341" s="540"/>
      <c r="NUC341" s="497"/>
      <c r="NUD341" s="497"/>
      <c r="NUF341" s="309"/>
      <c r="NUG341" s="309"/>
      <c r="NUI341" s="497"/>
      <c r="NUJ341" s="540"/>
      <c r="NUK341" s="497"/>
      <c r="NUL341" s="497"/>
      <c r="NUN341" s="309"/>
      <c r="NUO341" s="309"/>
      <c r="NUQ341" s="497"/>
      <c r="NUR341" s="540"/>
      <c r="NUS341" s="497"/>
      <c r="NUT341" s="497"/>
      <c r="NUV341" s="309"/>
      <c r="NUW341" s="309"/>
      <c r="NUY341" s="497"/>
      <c r="NUZ341" s="540"/>
      <c r="NVA341" s="497"/>
      <c r="NVB341" s="497"/>
      <c r="NVD341" s="309"/>
      <c r="NVE341" s="309"/>
      <c r="NVG341" s="497"/>
      <c r="NVH341" s="540"/>
      <c r="NVI341" s="497"/>
      <c r="NVJ341" s="497"/>
      <c r="NVL341" s="309"/>
      <c r="NVM341" s="309"/>
      <c r="NVO341" s="497"/>
      <c r="NVP341" s="540"/>
      <c r="NVQ341" s="497"/>
      <c r="NVR341" s="497"/>
      <c r="NVT341" s="309"/>
      <c r="NVU341" s="309"/>
      <c r="NVW341" s="497"/>
      <c r="NVX341" s="540"/>
      <c r="NVY341" s="497"/>
      <c r="NVZ341" s="497"/>
      <c r="NWB341" s="309"/>
      <c r="NWC341" s="309"/>
      <c r="NWE341" s="497"/>
      <c r="NWF341" s="540"/>
      <c r="NWG341" s="497"/>
      <c r="NWH341" s="497"/>
      <c r="NWJ341" s="309"/>
      <c r="NWK341" s="309"/>
      <c r="NWM341" s="497"/>
      <c r="NWN341" s="540"/>
      <c r="NWO341" s="497"/>
      <c r="NWP341" s="497"/>
      <c r="NWR341" s="309"/>
      <c r="NWS341" s="309"/>
      <c r="NWU341" s="497"/>
      <c r="NWV341" s="540"/>
      <c r="NWW341" s="497"/>
      <c r="NWX341" s="497"/>
      <c r="NWZ341" s="309"/>
      <c r="NXA341" s="309"/>
      <c r="NXC341" s="497"/>
      <c r="NXD341" s="540"/>
      <c r="NXE341" s="497"/>
      <c r="NXF341" s="497"/>
      <c r="NXH341" s="309"/>
      <c r="NXI341" s="309"/>
      <c r="NXK341" s="497"/>
      <c r="NXL341" s="540"/>
      <c r="NXM341" s="497"/>
      <c r="NXN341" s="497"/>
      <c r="NXP341" s="309"/>
      <c r="NXQ341" s="309"/>
      <c r="NXS341" s="497"/>
      <c r="NXT341" s="540"/>
      <c r="NXU341" s="497"/>
      <c r="NXV341" s="497"/>
      <c r="NXX341" s="309"/>
      <c r="NXY341" s="309"/>
      <c r="NYA341" s="497"/>
      <c r="NYB341" s="540"/>
      <c r="NYC341" s="497"/>
      <c r="NYD341" s="497"/>
      <c r="NYF341" s="309"/>
      <c r="NYG341" s="309"/>
      <c r="NYI341" s="497"/>
      <c r="NYJ341" s="540"/>
      <c r="NYK341" s="497"/>
      <c r="NYL341" s="497"/>
      <c r="NYN341" s="309"/>
      <c r="NYO341" s="309"/>
      <c r="NYQ341" s="497"/>
      <c r="NYR341" s="540"/>
      <c r="NYS341" s="497"/>
      <c r="NYT341" s="497"/>
      <c r="NYV341" s="309"/>
      <c r="NYW341" s="309"/>
      <c r="NYY341" s="497"/>
      <c r="NYZ341" s="540"/>
      <c r="NZA341" s="497"/>
      <c r="NZB341" s="497"/>
      <c r="NZD341" s="309"/>
      <c r="NZE341" s="309"/>
      <c r="NZG341" s="497"/>
      <c r="NZH341" s="540"/>
      <c r="NZI341" s="497"/>
      <c r="NZJ341" s="497"/>
      <c r="NZL341" s="309"/>
      <c r="NZM341" s="309"/>
      <c r="NZO341" s="497"/>
      <c r="NZP341" s="540"/>
      <c r="NZQ341" s="497"/>
      <c r="NZR341" s="497"/>
      <c r="NZT341" s="309"/>
      <c r="NZU341" s="309"/>
      <c r="NZW341" s="497"/>
      <c r="NZX341" s="540"/>
      <c r="NZY341" s="497"/>
      <c r="NZZ341" s="497"/>
      <c r="OAB341" s="309"/>
      <c r="OAC341" s="309"/>
      <c r="OAE341" s="497"/>
      <c r="OAF341" s="540"/>
      <c r="OAG341" s="497"/>
      <c r="OAH341" s="497"/>
      <c r="OAJ341" s="309"/>
      <c r="OAK341" s="309"/>
      <c r="OAM341" s="497"/>
      <c r="OAN341" s="540"/>
      <c r="OAO341" s="497"/>
      <c r="OAP341" s="497"/>
      <c r="OAR341" s="309"/>
      <c r="OAS341" s="309"/>
      <c r="OAU341" s="497"/>
      <c r="OAV341" s="540"/>
      <c r="OAW341" s="497"/>
      <c r="OAX341" s="497"/>
      <c r="OAZ341" s="309"/>
      <c r="OBA341" s="309"/>
      <c r="OBC341" s="497"/>
      <c r="OBD341" s="540"/>
      <c r="OBE341" s="497"/>
      <c r="OBF341" s="497"/>
      <c r="OBH341" s="309"/>
      <c r="OBI341" s="309"/>
      <c r="OBK341" s="497"/>
      <c r="OBL341" s="540"/>
      <c r="OBM341" s="497"/>
      <c r="OBN341" s="497"/>
      <c r="OBP341" s="309"/>
      <c r="OBQ341" s="309"/>
      <c r="OBS341" s="497"/>
      <c r="OBT341" s="540"/>
      <c r="OBU341" s="497"/>
      <c r="OBV341" s="497"/>
      <c r="OBX341" s="309"/>
      <c r="OBY341" s="309"/>
      <c r="OCA341" s="497"/>
      <c r="OCB341" s="540"/>
      <c r="OCC341" s="497"/>
      <c r="OCD341" s="497"/>
      <c r="OCF341" s="309"/>
      <c r="OCG341" s="309"/>
      <c r="OCI341" s="497"/>
      <c r="OCJ341" s="540"/>
      <c r="OCK341" s="497"/>
      <c r="OCL341" s="497"/>
      <c r="OCN341" s="309"/>
      <c r="OCO341" s="309"/>
      <c r="OCQ341" s="497"/>
      <c r="OCR341" s="540"/>
      <c r="OCS341" s="497"/>
      <c r="OCT341" s="497"/>
      <c r="OCV341" s="309"/>
      <c r="OCW341" s="309"/>
      <c r="OCY341" s="497"/>
      <c r="OCZ341" s="540"/>
      <c r="ODA341" s="497"/>
      <c r="ODB341" s="497"/>
      <c r="ODD341" s="309"/>
      <c r="ODE341" s="309"/>
      <c r="ODG341" s="497"/>
      <c r="ODH341" s="540"/>
      <c r="ODI341" s="497"/>
      <c r="ODJ341" s="497"/>
      <c r="ODL341" s="309"/>
      <c r="ODM341" s="309"/>
      <c r="ODO341" s="497"/>
      <c r="ODP341" s="540"/>
      <c r="ODQ341" s="497"/>
      <c r="ODR341" s="497"/>
      <c r="ODT341" s="309"/>
      <c r="ODU341" s="309"/>
      <c r="ODW341" s="497"/>
      <c r="ODX341" s="540"/>
      <c r="ODY341" s="497"/>
      <c r="ODZ341" s="497"/>
      <c r="OEB341" s="309"/>
      <c r="OEC341" s="309"/>
      <c r="OEE341" s="497"/>
      <c r="OEF341" s="540"/>
      <c r="OEG341" s="497"/>
      <c r="OEH341" s="497"/>
      <c r="OEJ341" s="309"/>
      <c r="OEK341" s="309"/>
      <c r="OEM341" s="497"/>
      <c r="OEN341" s="540"/>
      <c r="OEO341" s="497"/>
      <c r="OEP341" s="497"/>
      <c r="OER341" s="309"/>
      <c r="OES341" s="309"/>
      <c r="OEU341" s="497"/>
      <c r="OEV341" s="540"/>
      <c r="OEW341" s="497"/>
      <c r="OEX341" s="497"/>
      <c r="OEZ341" s="309"/>
      <c r="OFA341" s="309"/>
      <c r="OFC341" s="497"/>
      <c r="OFD341" s="540"/>
      <c r="OFE341" s="497"/>
      <c r="OFF341" s="497"/>
      <c r="OFH341" s="309"/>
      <c r="OFI341" s="309"/>
      <c r="OFK341" s="497"/>
      <c r="OFL341" s="540"/>
      <c r="OFM341" s="497"/>
      <c r="OFN341" s="497"/>
      <c r="OFP341" s="309"/>
      <c r="OFQ341" s="309"/>
      <c r="OFS341" s="497"/>
      <c r="OFT341" s="540"/>
      <c r="OFU341" s="497"/>
      <c r="OFV341" s="497"/>
      <c r="OFX341" s="309"/>
      <c r="OFY341" s="309"/>
      <c r="OGA341" s="497"/>
      <c r="OGB341" s="540"/>
      <c r="OGC341" s="497"/>
      <c r="OGD341" s="497"/>
      <c r="OGF341" s="309"/>
      <c r="OGG341" s="309"/>
      <c r="OGI341" s="497"/>
      <c r="OGJ341" s="540"/>
      <c r="OGK341" s="497"/>
      <c r="OGL341" s="497"/>
      <c r="OGN341" s="309"/>
      <c r="OGO341" s="309"/>
      <c r="OGQ341" s="497"/>
      <c r="OGR341" s="540"/>
      <c r="OGS341" s="497"/>
      <c r="OGT341" s="497"/>
      <c r="OGV341" s="309"/>
      <c r="OGW341" s="309"/>
      <c r="OGY341" s="497"/>
      <c r="OGZ341" s="540"/>
      <c r="OHA341" s="497"/>
      <c r="OHB341" s="497"/>
      <c r="OHD341" s="309"/>
      <c r="OHE341" s="309"/>
      <c r="OHG341" s="497"/>
      <c r="OHH341" s="540"/>
      <c r="OHI341" s="497"/>
      <c r="OHJ341" s="497"/>
      <c r="OHL341" s="309"/>
      <c r="OHM341" s="309"/>
      <c r="OHO341" s="497"/>
      <c r="OHP341" s="540"/>
      <c r="OHQ341" s="497"/>
      <c r="OHR341" s="497"/>
      <c r="OHT341" s="309"/>
      <c r="OHU341" s="309"/>
      <c r="OHW341" s="497"/>
      <c r="OHX341" s="540"/>
      <c r="OHY341" s="497"/>
      <c r="OHZ341" s="497"/>
      <c r="OIB341" s="309"/>
      <c r="OIC341" s="309"/>
      <c r="OIE341" s="497"/>
      <c r="OIF341" s="540"/>
      <c r="OIG341" s="497"/>
      <c r="OIH341" s="497"/>
      <c r="OIJ341" s="309"/>
      <c r="OIK341" s="309"/>
      <c r="OIM341" s="497"/>
      <c r="OIN341" s="540"/>
      <c r="OIO341" s="497"/>
      <c r="OIP341" s="497"/>
      <c r="OIR341" s="309"/>
      <c r="OIS341" s="309"/>
      <c r="OIU341" s="497"/>
      <c r="OIV341" s="540"/>
      <c r="OIW341" s="497"/>
      <c r="OIX341" s="497"/>
      <c r="OIZ341" s="309"/>
      <c r="OJA341" s="309"/>
      <c r="OJC341" s="497"/>
      <c r="OJD341" s="540"/>
      <c r="OJE341" s="497"/>
      <c r="OJF341" s="497"/>
      <c r="OJH341" s="309"/>
      <c r="OJI341" s="309"/>
      <c r="OJK341" s="497"/>
      <c r="OJL341" s="540"/>
      <c r="OJM341" s="497"/>
      <c r="OJN341" s="497"/>
      <c r="OJP341" s="309"/>
      <c r="OJQ341" s="309"/>
      <c r="OJS341" s="497"/>
      <c r="OJT341" s="540"/>
      <c r="OJU341" s="497"/>
      <c r="OJV341" s="497"/>
      <c r="OJX341" s="309"/>
      <c r="OJY341" s="309"/>
      <c r="OKA341" s="497"/>
      <c r="OKB341" s="540"/>
      <c r="OKC341" s="497"/>
      <c r="OKD341" s="497"/>
      <c r="OKF341" s="309"/>
      <c r="OKG341" s="309"/>
      <c r="OKI341" s="497"/>
      <c r="OKJ341" s="540"/>
      <c r="OKK341" s="497"/>
      <c r="OKL341" s="497"/>
      <c r="OKN341" s="309"/>
      <c r="OKO341" s="309"/>
      <c r="OKQ341" s="497"/>
      <c r="OKR341" s="540"/>
      <c r="OKS341" s="497"/>
      <c r="OKT341" s="497"/>
      <c r="OKV341" s="309"/>
      <c r="OKW341" s="309"/>
      <c r="OKY341" s="497"/>
      <c r="OKZ341" s="540"/>
      <c r="OLA341" s="497"/>
      <c r="OLB341" s="497"/>
      <c r="OLD341" s="309"/>
      <c r="OLE341" s="309"/>
      <c r="OLG341" s="497"/>
      <c r="OLH341" s="540"/>
      <c r="OLI341" s="497"/>
      <c r="OLJ341" s="497"/>
      <c r="OLL341" s="309"/>
      <c r="OLM341" s="309"/>
      <c r="OLO341" s="497"/>
      <c r="OLP341" s="540"/>
      <c r="OLQ341" s="497"/>
      <c r="OLR341" s="497"/>
      <c r="OLT341" s="309"/>
      <c r="OLU341" s="309"/>
      <c r="OLW341" s="497"/>
      <c r="OLX341" s="540"/>
      <c r="OLY341" s="497"/>
      <c r="OLZ341" s="497"/>
      <c r="OMB341" s="309"/>
      <c r="OMC341" s="309"/>
      <c r="OME341" s="497"/>
      <c r="OMF341" s="540"/>
      <c r="OMG341" s="497"/>
      <c r="OMH341" s="497"/>
      <c r="OMJ341" s="309"/>
      <c r="OMK341" s="309"/>
      <c r="OMM341" s="497"/>
      <c r="OMN341" s="540"/>
      <c r="OMO341" s="497"/>
      <c r="OMP341" s="497"/>
      <c r="OMR341" s="309"/>
      <c r="OMS341" s="309"/>
      <c r="OMU341" s="497"/>
      <c r="OMV341" s="540"/>
      <c r="OMW341" s="497"/>
      <c r="OMX341" s="497"/>
      <c r="OMZ341" s="309"/>
      <c r="ONA341" s="309"/>
      <c r="ONC341" s="497"/>
      <c r="OND341" s="540"/>
      <c r="ONE341" s="497"/>
      <c r="ONF341" s="497"/>
      <c r="ONH341" s="309"/>
      <c r="ONI341" s="309"/>
      <c r="ONK341" s="497"/>
      <c r="ONL341" s="540"/>
      <c r="ONM341" s="497"/>
      <c r="ONN341" s="497"/>
      <c r="ONP341" s="309"/>
      <c r="ONQ341" s="309"/>
      <c r="ONS341" s="497"/>
      <c r="ONT341" s="540"/>
      <c r="ONU341" s="497"/>
      <c r="ONV341" s="497"/>
      <c r="ONX341" s="309"/>
      <c r="ONY341" s="309"/>
      <c r="OOA341" s="497"/>
      <c r="OOB341" s="540"/>
      <c r="OOC341" s="497"/>
      <c r="OOD341" s="497"/>
      <c r="OOF341" s="309"/>
      <c r="OOG341" s="309"/>
      <c r="OOI341" s="497"/>
      <c r="OOJ341" s="540"/>
      <c r="OOK341" s="497"/>
      <c r="OOL341" s="497"/>
      <c r="OON341" s="309"/>
      <c r="OOO341" s="309"/>
      <c r="OOQ341" s="497"/>
      <c r="OOR341" s="540"/>
      <c r="OOS341" s="497"/>
      <c r="OOT341" s="497"/>
      <c r="OOV341" s="309"/>
      <c r="OOW341" s="309"/>
      <c r="OOY341" s="497"/>
      <c r="OOZ341" s="540"/>
      <c r="OPA341" s="497"/>
      <c r="OPB341" s="497"/>
      <c r="OPD341" s="309"/>
      <c r="OPE341" s="309"/>
      <c r="OPG341" s="497"/>
      <c r="OPH341" s="540"/>
      <c r="OPI341" s="497"/>
      <c r="OPJ341" s="497"/>
      <c r="OPL341" s="309"/>
      <c r="OPM341" s="309"/>
      <c r="OPO341" s="497"/>
      <c r="OPP341" s="540"/>
      <c r="OPQ341" s="497"/>
      <c r="OPR341" s="497"/>
      <c r="OPT341" s="309"/>
      <c r="OPU341" s="309"/>
      <c r="OPW341" s="497"/>
      <c r="OPX341" s="540"/>
      <c r="OPY341" s="497"/>
      <c r="OPZ341" s="497"/>
      <c r="OQB341" s="309"/>
      <c r="OQC341" s="309"/>
      <c r="OQE341" s="497"/>
      <c r="OQF341" s="540"/>
      <c r="OQG341" s="497"/>
      <c r="OQH341" s="497"/>
      <c r="OQJ341" s="309"/>
      <c r="OQK341" s="309"/>
      <c r="OQM341" s="497"/>
      <c r="OQN341" s="540"/>
      <c r="OQO341" s="497"/>
      <c r="OQP341" s="497"/>
      <c r="OQR341" s="309"/>
      <c r="OQS341" s="309"/>
      <c r="OQU341" s="497"/>
      <c r="OQV341" s="540"/>
      <c r="OQW341" s="497"/>
      <c r="OQX341" s="497"/>
      <c r="OQZ341" s="309"/>
      <c r="ORA341" s="309"/>
      <c r="ORC341" s="497"/>
      <c r="ORD341" s="540"/>
      <c r="ORE341" s="497"/>
      <c r="ORF341" s="497"/>
      <c r="ORH341" s="309"/>
      <c r="ORI341" s="309"/>
      <c r="ORK341" s="497"/>
      <c r="ORL341" s="540"/>
      <c r="ORM341" s="497"/>
      <c r="ORN341" s="497"/>
      <c r="ORP341" s="309"/>
      <c r="ORQ341" s="309"/>
      <c r="ORS341" s="497"/>
      <c r="ORT341" s="540"/>
      <c r="ORU341" s="497"/>
      <c r="ORV341" s="497"/>
      <c r="ORX341" s="309"/>
      <c r="ORY341" s="309"/>
      <c r="OSA341" s="497"/>
      <c r="OSB341" s="540"/>
      <c r="OSC341" s="497"/>
      <c r="OSD341" s="497"/>
      <c r="OSF341" s="309"/>
      <c r="OSG341" s="309"/>
      <c r="OSI341" s="497"/>
      <c r="OSJ341" s="540"/>
      <c r="OSK341" s="497"/>
      <c r="OSL341" s="497"/>
      <c r="OSN341" s="309"/>
      <c r="OSO341" s="309"/>
      <c r="OSQ341" s="497"/>
      <c r="OSR341" s="540"/>
      <c r="OSS341" s="497"/>
      <c r="OST341" s="497"/>
      <c r="OSV341" s="309"/>
      <c r="OSW341" s="309"/>
      <c r="OSY341" s="497"/>
      <c r="OSZ341" s="540"/>
      <c r="OTA341" s="497"/>
      <c r="OTB341" s="497"/>
      <c r="OTD341" s="309"/>
      <c r="OTE341" s="309"/>
      <c r="OTG341" s="497"/>
      <c r="OTH341" s="540"/>
      <c r="OTI341" s="497"/>
      <c r="OTJ341" s="497"/>
      <c r="OTL341" s="309"/>
      <c r="OTM341" s="309"/>
      <c r="OTO341" s="497"/>
      <c r="OTP341" s="540"/>
      <c r="OTQ341" s="497"/>
      <c r="OTR341" s="497"/>
      <c r="OTT341" s="309"/>
      <c r="OTU341" s="309"/>
      <c r="OTW341" s="497"/>
      <c r="OTX341" s="540"/>
      <c r="OTY341" s="497"/>
      <c r="OTZ341" s="497"/>
      <c r="OUB341" s="309"/>
      <c r="OUC341" s="309"/>
      <c r="OUE341" s="497"/>
      <c r="OUF341" s="540"/>
      <c r="OUG341" s="497"/>
      <c r="OUH341" s="497"/>
      <c r="OUJ341" s="309"/>
      <c r="OUK341" s="309"/>
      <c r="OUM341" s="497"/>
      <c r="OUN341" s="540"/>
      <c r="OUO341" s="497"/>
      <c r="OUP341" s="497"/>
      <c r="OUR341" s="309"/>
      <c r="OUS341" s="309"/>
      <c r="OUU341" s="497"/>
      <c r="OUV341" s="540"/>
      <c r="OUW341" s="497"/>
      <c r="OUX341" s="497"/>
      <c r="OUZ341" s="309"/>
      <c r="OVA341" s="309"/>
      <c r="OVC341" s="497"/>
      <c r="OVD341" s="540"/>
      <c r="OVE341" s="497"/>
      <c r="OVF341" s="497"/>
      <c r="OVH341" s="309"/>
      <c r="OVI341" s="309"/>
      <c r="OVK341" s="497"/>
      <c r="OVL341" s="540"/>
      <c r="OVM341" s="497"/>
      <c r="OVN341" s="497"/>
      <c r="OVP341" s="309"/>
      <c r="OVQ341" s="309"/>
      <c r="OVS341" s="497"/>
      <c r="OVT341" s="540"/>
      <c r="OVU341" s="497"/>
      <c r="OVV341" s="497"/>
      <c r="OVX341" s="309"/>
      <c r="OVY341" s="309"/>
      <c r="OWA341" s="497"/>
      <c r="OWB341" s="540"/>
      <c r="OWC341" s="497"/>
      <c r="OWD341" s="497"/>
      <c r="OWF341" s="309"/>
      <c r="OWG341" s="309"/>
      <c r="OWI341" s="497"/>
      <c r="OWJ341" s="540"/>
      <c r="OWK341" s="497"/>
      <c r="OWL341" s="497"/>
      <c r="OWN341" s="309"/>
      <c r="OWO341" s="309"/>
      <c r="OWQ341" s="497"/>
      <c r="OWR341" s="540"/>
      <c r="OWS341" s="497"/>
      <c r="OWT341" s="497"/>
      <c r="OWV341" s="309"/>
      <c r="OWW341" s="309"/>
      <c r="OWY341" s="497"/>
      <c r="OWZ341" s="540"/>
      <c r="OXA341" s="497"/>
      <c r="OXB341" s="497"/>
      <c r="OXD341" s="309"/>
      <c r="OXE341" s="309"/>
      <c r="OXG341" s="497"/>
      <c r="OXH341" s="540"/>
      <c r="OXI341" s="497"/>
      <c r="OXJ341" s="497"/>
      <c r="OXL341" s="309"/>
      <c r="OXM341" s="309"/>
      <c r="OXO341" s="497"/>
      <c r="OXP341" s="540"/>
      <c r="OXQ341" s="497"/>
      <c r="OXR341" s="497"/>
      <c r="OXT341" s="309"/>
      <c r="OXU341" s="309"/>
      <c r="OXW341" s="497"/>
      <c r="OXX341" s="540"/>
      <c r="OXY341" s="497"/>
      <c r="OXZ341" s="497"/>
      <c r="OYB341" s="309"/>
      <c r="OYC341" s="309"/>
      <c r="OYE341" s="497"/>
      <c r="OYF341" s="540"/>
      <c r="OYG341" s="497"/>
      <c r="OYH341" s="497"/>
      <c r="OYJ341" s="309"/>
      <c r="OYK341" s="309"/>
      <c r="OYM341" s="497"/>
      <c r="OYN341" s="540"/>
      <c r="OYO341" s="497"/>
      <c r="OYP341" s="497"/>
      <c r="OYR341" s="309"/>
      <c r="OYS341" s="309"/>
      <c r="OYU341" s="497"/>
      <c r="OYV341" s="540"/>
      <c r="OYW341" s="497"/>
      <c r="OYX341" s="497"/>
      <c r="OYZ341" s="309"/>
      <c r="OZA341" s="309"/>
      <c r="OZC341" s="497"/>
      <c r="OZD341" s="540"/>
      <c r="OZE341" s="497"/>
      <c r="OZF341" s="497"/>
      <c r="OZH341" s="309"/>
      <c r="OZI341" s="309"/>
      <c r="OZK341" s="497"/>
      <c r="OZL341" s="540"/>
      <c r="OZM341" s="497"/>
      <c r="OZN341" s="497"/>
      <c r="OZP341" s="309"/>
      <c r="OZQ341" s="309"/>
      <c r="OZS341" s="497"/>
      <c r="OZT341" s="540"/>
      <c r="OZU341" s="497"/>
      <c r="OZV341" s="497"/>
      <c r="OZX341" s="309"/>
      <c r="OZY341" s="309"/>
      <c r="PAA341" s="497"/>
      <c r="PAB341" s="540"/>
      <c r="PAC341" s="497"/>
      <c r="PAD341" s="497"/>
      <c r="PAF341" s="309"/>
      <c r="PAG341" s="309"/>
      <c r="PAI341" s="497"/>
      <c r="PAJ341" s="540"/>
      <c r="PAK341" s="497"/>
      <c r="PAL341" s="497"/>
      <c r="PAN341" s="309"/>
      <c r="PAO341" s="309"/>
      <c r="PAQ341" s="497"/>
      <c r="PAR341" s="540"/>
      <c r="PAS341" s="497"/>
      <c r="PAT341" s="497"/>
      <c r="PAV341" s="309"/>
      <c r="PAW341" s="309"/>
      <c r="PAY341" s="497"/>
      <c r="PAZ341" s="540"/>
      <c r="PBA341" s="497"/>
      <c r="PBB341" s="497"/>
      <c r="PBD341" s="309"/>
      <c r="PBE341" s="309"/>
      <c r="PBG341" s="497"/>
      <c r="PBH341" s="540"/>
      <c r="PBI341" s="497"/>
      <c r="PBJ341" s="497"/>
      <c r="PBL341" s="309"/>
      <c r="PBM341" s="309"/>
      <c r="PBO341" s="497"/>
      <c r="PBP341" s="540"/>
      <c r="PBQ341" s="497"/>
      <c r="PBR341" s="497"/>
      <c r="PBT341" s="309"/>
      <c r="PBU341" s="309"/>
      <c r="PBW341" s="497"/>
      <c r="PBX341" s="540"/>
      <c r="PBY341" s="497"/>
      <c r="PBZ341" s="497"/>
      <c r="PCB341" s="309"/>
      <c r="PCC341" s="309"/>
      <c r="PCE341" s="497"/>
      <c r="PCF341" s="540"/>
      <c r="PCG341" s="497"/>
      <c r="PCH341" s="497"/>
      <c r="PCJ341" s="309"/>
      <c r="PCK341" s="309"/>
      <c r="PCM341" s="497"/>
      <c r="PCN341" s="540"/>
      <c r="PCO341" s="497"/>
      <c r="PCP341" s="497"/>
      <c r="PCR341" s="309"/>
      <c r="PCS341" s="309"/>
      <c r="PCU341" s="497"/>
      <c r="PCV341" s="540"/>
      <c r="PCW341" s="497"/>
      <c r="PCX341" s="497"/>
      <c r="PCZ341" s="309"/>
      <c r="PDA341" s="309"/>
      <c r="PDC341" s="497"/>
      <c r="PDD341" s="540"/>
      <c r="PDE341" s="497"/>
      <c r="PDF341" s="497"/>
      <c r="PDH341" s="309"/>
      <c r="PDI341" s="309"/>
      <c r="PDK341" s="497"/>
      <c r="PDL341" s="540"/>
      <c r="PDM341" s="497"/>
      <c r="PDN341" s="497"/>
      <c r="PDP341" s="309"/>
      <c r="PDQ341" s="309"/>
      <c r="PDS341" s="497"/>
      <c r="PDT341" s="540"/>
      <c r="PDU341" s="497"/>
      <c r="PDV341" s="497"/>
      <c r="PDX341" s="309"/>
      <c r="PDY341" s="309"/>
      <c r="PEA341" s="497"/>
      <c r="PEB341" s="540"/>
      <c r="PEC341" s="497"/>
      <c r="PED341" s="497"/>
      <c r="PEF341" s="309"/>
      <c r="PEG341" s="309"/>
      <c r="PEI341" s="497"/>
      <c r="PEJ341" s="540"/>
      <c r="PEK341" s="497"/>
      <c r="PEL341" s="497"/>
      <c r="PEN341" s="309"/>
      <c r="PEO341" s="309"/>
      <c r="PEQ341" s="497"/>
      <c r="PER341" s="540"/>
      <c r="PES341" s="497"/>
      <c r="PET341" s="497"/>
      <c r="PEV341" s="309"/>
      <c r="PEW341" s="309"/>
      <c r="PEY341" s="497"/>
      <c r="PEZ341" s="540"/>
      <c r="PFA341" s="497"/>
      <c r="PFB341" s="497"/>
      <c r="PFD341" s="309"/>
      <c r="PFE341" s="309"/>
      <c r="PFG341" s="497"/>
      <c r="PFH341" s="540"/>
      <c r="PFI341" s="497"/>
      <c r="PFJ341" s="497"/>
      <c r="PFL341" s="309"/>
      <c r="PFM341" s="309"/>
      <c r="PFO341" s="497"/>
      <c r="PFP341" s="540"/>
      <c r="PFQ341" s="497"/>
      <c r="PFR341" s="497"/>
      <c r="PFT341" s="309"/>
      <c r="PFU341" s="309"/>
      <c r="PFW341" s="497"/>
      <c r="PFX341" s="540"/>
      <c r="PFY341" s="497"/>
      <c r="PFZ341" s="497"/>
      <c r="PGB341" s="309"/>
      <c r="PGC341" s="309"/>
      <c r="PGE341" s="497"/>
      <c r="PGF341" s="540"/>
      <c r="PGG341" s="497"/>
      <c r="PGH341" s="497"/>
      <c r="PGJ341" s="309"/>
      <c r="PGK341" s="309"/>
      <c r="PGM341" s="497"/>
      <c r="PGN341" s="540"/>
      <c r="PGO341" s="497"/>
      <c r="PGP341" s="497"/>
      <c r="PGR341" s="309"/>
      <c r="PGS341" s="309"/>
      <c r="PGU341" s="497"/>
      <c r="PGV341" s="540"/>
      <c r="PGW341" s="497"/>
      <c r="PGX341" s="497"/>
      <c r="PGZ341" s="309"/>
      <c r="PHA341" s="309"/>
      <c r="PHC341" s="497"/>
      <c r="PHD341" s="540"/>
      <c r="PHE341" s="497"/>
      <c r="PHF341" s="497"/>
      <c r="PHH341" s="309"/>
      <c r="PHI341" s="309"/>
      <c r="PHK341" s="497"/>
      <c r="PHL341" s="540"/>
      <c r="PHM341" s="497"/>
      <c r="PHN341" s="497"/>
      <c r="PHP341" s="309"/>
      <c r="PHQ341" s="309"/>
      <c r="PHS341" s="497"/>
      <c r="PHT341" s="540"/>
      <c r="PHU341" s="497"/>
      <c r="PHV341" s="497"/>
      <c r="PHX341" s="309"/>
      <c r="PHY341" s="309"/>
      <c r="PIA341" s="497"/>
      <c r="PIB341" s="540"/>
      <c r="PIC341" s="497"/>
      <c r="PID341" s="497"/>
      <c r="PIF341" s="309"/>
      <c r="PIG341" s="309"/>
      <c r="PII341" s="497"/>
      <c r="PIJ341" s="540"/>
      <c r="PIK341" s="497"/>
      <c r="PIL341" s="497"/>
      <c r="PIN341" s="309"/>
      <c r="PIO341" s="309"/>
      <c r="PIQ341" s="497"/>
      <c r="PIR341" s="540"/>
      <c r="PIS341" s="497"/>
      <c r="PIT341" s="497"/>
      <c r="PIV341" s="309"/>
      <c r="PIW341" s="309"/>
      <c r="PIY341" s="497"/>
      <c r="PIZ341" s="540"/>
      <c r="PJA341" s="497"/>
      <c r="PJB341" s="497"/>
      <c r="PJD341" s="309"/>
      <c r="PJE341" s="309"/>
      <c r="PJG341" s="497"/>
      <c r="PJH341" s="540"/>
      <c r="PJI341" s="497"/>
      <c r="PJJ341" s="497"/>
      <c r="PJL341" s="309"/>
      <c r="PJM341" s="309"/>
      <c r="PJO341" s="497"/>
      <c r="PJP341" s="540"/>
      <c r="PJQ341" s="497"/>
      <c r="PJR341" s="497"/>
      <c r="PJT341" s="309"/>
      <c r="PJU341" s="309"/>
      <c r="PJW341" s="497"/>
      <c r="PJX341" s="540"/>
      <c r="PJY341" s="497"/>
      <c r="PJZ341" s="497"/>
      <c r="PKB341" s="309"/>
      <c r="PKC341" s="309"/>
      <c r="PKE341" s="497"/>
      <c r="PKF341" s="540"/>
      <c r="PKG341" s="497"/>
      <c r="PKH341" s="497"/>
      <c r="PKJ341" s="309"/>
      <c r="PKK341" s="309"/>
      <c r="PKM341" s="497"/>
      <c r="PKN341" s="540"/>
      <c r="PKO341" s="497"/>
      <c r="PKP341" s="497"/>
      <c r="PKR341" s="309"/>
      <c r="PKS341" s="309"/>
      <c r="PKU341" s="497"/>
      <c r="PKV341" s="540"/>
      <c r="PKW341" s="497"/>
      <c r="PKX341" s="497"/>
      <c r="PKZ341" s="309"/>
      <c r="PLA341" s="309"/>
      <c r="PLC341" s="497"/>
      <c r="PLD341" s="540"/>
      <c r="PLE341" s="497"/>
      <c r="PLF341" s="497"/>
      <c r="PLH341" s="309"/>
      <c r="PLI341" s="309"/>
      <c r="PLK341" s="497"/>
      <c r="PLL341" s="540"/>
      <c r="PLM341" s="497"/>
      <c r="PLN341" s="497"/>
      <c r="PLP341" s="309"/>
      <c r="PLQ341" s="309"/>
      <c r="PLS341" s="497"/>
      <c r="PLT341" s="540"/>
      <c r="PLU341" s="497"/>
      <c r="PLV341" s="497"/>
      <c r="PLX341" s="309"/>
      <c r="PLY341" s="309"/>
      <c r="PMA341" s="497"/>
      <c r="PMB341" s="540"/>
      <c r="PMC341" s="497"/>
      <c r="PMD341" s="497"/>
      <c r="PMF341" s="309"/>
      <c r="PMG341" s="309"/>
      <c r="PMI341" s="497"/>
      <c r="PMJ341" s="540"/>
      <c r="PMK341" s="497"/>
      <c r="PML341" s="497"/>
      <c r="PMN341" s="309"/>
      <c r="PMO341" s="309"/>
      <c r="PMQ341" s="497"/>
      <c r="PMR341" s="540"/>
      <c r="PMS341" s="497"/>
      <c r="PMT341" s="497"/>
      <c r="PMV341" s="309"/>
      <c r="PMW341" s="309"/>
      <c r="PMY341" s="497"/>
      <c r="PMZ341" s="540"/>
      <c r="PNA341" s="497"/>
      <c r="PNB341" s="497"/>
      <c r="PND341" s="309"/>
      <c r="PNE341" s="309"/>
      <c r="PNG341" s="497"/>
      <c r="PNH341" s="540"/>
      <c r="PNI341" s="497"/>
      <c r="PNJ341" s="497"/>
      <c r="PNL341" s="309"/>
      <c r="PNM341" s="309"/>
      <c r="PNO341" s="497"/>
      <c r="PNP341" s="540"/>
      <c r="PNQ341" s="497"/>
      <c r="PNR341" s="497"/>
      <c r="PNT341" s="309"/>
      <c r="PNU341" s="309"/>
      <c r="PNW341" s="497"/>
      <c r="PNX341" s="540"/>
      <c r="PNY341" s="497"/>
      <c r="PNZ341" s="497"/>
      <c r="POB341" s="309"/>
      <c r="POC341" s="309"/>
      <c r="POE341" s="497"/>
      <c r="POF341" s="540"/>
      <c r="POG341" s="497"/>
      <c r="POH341" s="497"/>
      <c r="POJ341" s="309"/>
      <c r="POK341" s="309"/>
      <c r="POM341" s="497"/>
      <c r="PON341" s="540"/>
      <c r="POO341" s="497"/>
      <c r="POP341" s="497"/>
      <c r="POR341" s="309"/>
      <c r="POS341" s="309"/>
      <c r="POU341" s="497"/>
      <c r="POV341" s="540"/>
      <c r="POW341" s="497"/>
      <c r="POX341" s="497"/>
      <c r="POZ341" s="309"/>
      <c r="PPA341" s="309"/>
      <c r="PPC341" s="497"/>
      <c r="PPD341" s="540"/>
      <c r="PPE341" s="497"/>
      <c r="PPF341" s="497"/>
      <c r="PPH341" s="309"/>
      <c r="PPI341" s="309"/>
      <c r="PPK341" s="497"/>
      <c r="PPL341" s="540"/>
      <c r="PPM341" s="497"/>
      <c r="PPN341" s="497"/>
      <c r="PPP341" s="309"/>
      <c r="PPQ341" s="309"/>
      <c r="PPS341" s="497"/>
      <c r="PPT341" s="540"/>
      <c r="PPU341" s="497"/>
      <c r="PPV341" s="497"/>
      <c r="PPX341" s="309"/>
      <c r="PPY341" s="309"/>
      <c r="PQA341" s="497"/>
      <c r="PQB341" s="540"/>
      <c r="PQC341" s="497"/>
      <c r="PQD341" s="497"/>
      <c r="PQF341" s="309"/>
      <c r="PQG341" s="309"/>
      <c r="PQI341" s="497"/>
      <c r="PQJ341" s="540"/>
      <c r="PQK341" s="497"/>
      <c r="PQL341" s="497"/>
      <c r="PQN341" s="309"/>
      <c r="PQO341" s="309"/>
      <c r="PQQ341" s="497"/>
      <c r="PQR341" s="540"/>
      <c r="PQS341" s="497"/>
      <c r="PQT341" s="497"/>
      <c r="PQV341" s="309"/>
      <c r="PQW341" s="309"/>
      <c r="PQY341" s="497"/>
      <c r="PQZ341" s="540"/>
      <c r="PRA341" s="497"/>
      <c r="PRB341" s="497"/>
      <c r="PRD341" s="309"/>
      <c r="PRE341" s="309"/>
      <c r="PRG341" s="497"/>
      <c r="PRH341" s="540"/>
      <c r="PRI341" s="497"/>
      <c r="PRJ341" s="497"/>
      <c r="PRL341" s="309"/>
      <c r="PRM341" s="309"/>
      <c r="PRO341" s="497"/>
      <c r="PRP341" s="540"/>
      <c r="PRQ341" s="497"/>
      <c r="PRR341" s="497"/>
      <c r="PRT341" s="309"/>
      <c r="PRU341" s="309"/>
      <c r="PRW341" s="497"/>
      <c r="PRX341" s="540"/>
      <c r="PRY341" s="497"/>
      <c r="PRZ341" s="497"/>
      <c r="PSB341" s="309"/>
      <c r="PSC341" s="309"/>
      <c r="PSE341" s="497"/>
      <c r="PSF341" s="540"/>
      <c r="PSG341" s="497"/>
      <c r="PSH341" s="497"/>
      <c r="PSJ341" s="309"/>
      <c r="PSK341" s="309"/>
      <c r="PSM341" s="497"/>
      <c r="PSN341" s="540"/>
      <c r="PSO341" s="497"/>
      <c r="PSP341" s="497"/>
      <c r="PSR341" s="309"/>
      <c r="PSS341" s="309"/>
      <c r="PSU341" s="497"/>
      <c r="PSV341" s="540"/>
      <c r="PSW341" s="497"/>
      <c r="PSX341" s="497"/>
      <c r="PSZ341" s="309"/>
      <c r="PTA341" s="309"/>
      <c r="PTC341" s="497"/>
      <c r="PTD341" s="540"/>
      <c r="PTE341" s="497"/>
      <c r="PTF341" s="497"/>
      <c r="PTH341" s="309"/>
      <c r="PTI341" s="309"/>
      <c r="PTK341" s="497"/>
      <c r="PTL341" s="540"/>
      <c r="PTM341" s="497"/>
      <c r="PTN341" s="497"/>
      <c r="PTP341" s="309"/>
      <c r="PTQ341" s="309"/>
      <c r="PTS341" s="497"/>
      <c r="PTT341" s="540"/>
      <c r="PTU341" s="497"/>
      <c r="PTV341" s="497"/>
      <c r="PTX341" s="309"/>
      <c r="PTY341" s="309"/>
      <c r="PUA341" s="497"/>
      <c r="PUB341" s="540"/>
      <c r="PUC341" s="497"/>
      <c r="PUD341" s="497"/>
      <c r="PUF341" s="309"/>
      <c r="PUG341" s="309"/>
      <c r="PUI341" s="497"/>
      <c r="PUJ341" s="540"/>
      <c r="PUK341" s="497"/>
      <c r="PUL341" s="497"/>
      <c r="PUN341" s="309"/>
      <c r="PUO341" s="309"/>
      <c r="PUQ341" s="497"/>
      <c r="PUR341" s="540"/>
      <c r="PUS341" s="497"/>
      <c r="PUT341" s="497"/>
      <c r="PUV341" s="309"/>
      <c r="PUW341" s="309"/>
      <c r="PUY341" s="497"/>
      <c r="PUZ341" s="540"/>
      <c r="PVA341" s="497"/>
      <c r="PVB341" s="497"/>
      <c r="PVD341" s="309"/>
      <c r="PVE341" s="309"/>
      <c r="PVG341" s="497"/>
      <c r="PVH341" s="540"/>
      <c r="PVI341" s="497"/>
      <c r="PVJ341" s="497"/>
      <c r="PVL341" s="309"/>
      <c r="PVM341" s="309"/>
      <c r="PVO341" s="497"/>
      <c r="PVP341" s="540"/>
      <c r="PVQ341" s="497"/>
      <c r="PVR341" s="497"/>
      <c r="PVT341" s="309"/>
      <c r="PVU341" s="309"/>
      <c r="PVW341" s="497"/>
      <c r="PVX341" s="540"/>
      <c r="PVY341" s="497"/>
      <c r="PVZ341" s="497"/>
      <c r="PWB341" s="309"/>
      <c r="PWC341" s="309"/>
      <c r="PWE341" s="497"/>
      <c r="PWF341" s="540"/>
      <c r="PWG341" s="497"/>
      <c r="PWH341" s="497"/>
      <c r="PWJ341" s="309"/>
      <c r="PWK341" s="309"/>
      <c r="PWM341" s="497"/>
      <c r="PWN341" s="540"/>
      <c r="PWO341" s="497"/>
      <c r="PWP341" s="497"/>
      <c r="PWR341" s="309"/>
      <c r="PWS341" s="309"/>
      <c r="PWU341" s="497"/>
      <c r="PWV341" s="540"/>
      <c r="PWW341" s="497"/>
      <c r="PWX341" s="497"/>
      <c r="PWZ341" s="309"/>
      <c r="PXA341" s="309"/>
      <c r="PXC341" s="497"/>
      <c r="PXD341" s="540"/>
      <c r="PXE341" s="497"/>
      <c r="PXF341" s="497"/>
      <c r="PXH341" s="309"/>
      <c r="PXI341" s="309"/>
      <c r="PXK341" s="497"/>
      <c r="PXL341" s="540"/>
      <c r="PXM341" s="497"/>
      <c r="PXN341" s="497"/>
      <c r="PXP341" s="309"/>
      <c r="PXQ341" s="309"/>
      <c r="PXS341" s="497"/>
      <c r="PXT341" s="540"/>
      <c r="PXU341" s="497"/>
      <c r="PXV341" s="497"/>
      <c r="PXX341" s="309"/>
      <c r="PXY341" s="309"/>
      <c r="PYA341" s="497"/>
      <c r="PYB341" s="540"/>
      <c r="PYC341" s="497"/>
      <c r="PYD341" s="497"/>
      <c r="PYF341" s="309"/>
      <c r="PYG341" s="309"/>
      <c r="PYI341" s="497"/>
      <c r="PYJ341" s="540"/>
      <c r="PYK341" s="497"/>
      <c r="PYL341" s="497"/>
      <c r="PYN341" s="309"/>
      <c r="PYO341" s="309"/>
      <c r="PYQ341" s="497"/>
      <c r="PYR341" s="540"/>
      <c r="PYS341" s="497"/>
      <c r="PYT341" s="497"/>
      <c r="PYV341" s="309"/>
      <c r="PYW341" s="309"/>
      <c r="PYY341" s="497"/>
      <c r="PYZ341" s="540"/>
      <c r="PZA341" s="497"/>
      <c r="PZB341" s="497"/>
      <c r="PZD341" s="309"/>
      <c r="PZE341" s="309"/>
      <c r="PZG341" s="497"/>
      <c r="PZH341" s="540"/>
      <c r="PZI341" s="497"/>
      <c r="PZJ341" s="497"/>
      <c r="PZL341" s="309"/>
      <c r="PZM341" s="309"/>
      <c r="PZO341" s="497"/>
      <c r="PZP341" s="540"/>
      <c r="PZQ341" s="497"/>
      <c r="PZR341" s="497"/>
      <c r="PZT341" s="309"/>
      <c r="PZU341" s="309"/>
      <c r="PZW341" s="497"/>
      <c r="PZX341" s="540"/>
      <c r="PZY341" s="497"/>
      <c r="PZZ341" s="497"/>
      <c r="QAB341" s="309"/>
      <c r="QAC341" s="309"/>
      <c r="QAE341" s="497"/>
      <c r="QAF341" s="540"/>
      <c r="QAG341" s="497"/>
      <c r="QAH341" s="497"/>
      <c r="QAJ341" s="309"/>
      <c r="QAK341" s="309"/>
      <c r="QAM341" s="497"/>
      <c r="QAN341" s="540"/>
      <c r="QAO341" s="497"/>
      <c r="QAP341" s="497"/>
      <c r="QAR341" s="309"/>
      <c r="QAS341" s="309"/>
      <c r="QAU341" s="497"/>
      <c r="QAV341" s="540"/>
      <c r="QAW341" s="497"/>
      <c r="QAX341" s="497"/>
      <c r="QAZ341" s="309"/>
      <c r="QBA341" s="309"/>
      <c r="QBC341" s="497"/>
      <c r="QBD341" s="540"/>
      <c r="QBE341" s="497"/>
      <c r="QBF341" s="497"/>
      <c r="QBH341" s="309"/>
      <c r="QBI341" s="309"/>
      <c r="QBK341" s="497"/>
      <c r="QBL341" s="540"/>
      <c r="QBM341" s="497"/>
      <c r="QBN341" s="497"/>
      <c r="QBP341" s="309"/>
      <c r="QBQ341" s="309"/>
      <c r="QBS341" s="497"/>
      <c r="QBT341" s="540"/>
      <c r="QBU341" s="497"/>
      <c r="QBV341" s="497"/>
      <c r="QBX341" s="309"/>
      <c r="QBY341" s="309"/>
      <c r="QCA341" s="497"/>
      <c r="QCB341" s="540"/>
      <c r="QCC341" s="497"/>
      <c r="QCD341" s="497"/>
      <c r="QCF341" s="309"/>
      <c r="QCG341" s="309"/>
      <c r="QCI341" s="497"/>
      <c r="QCJ341" s="540"/>
      <c r="QCK341" s="497"/>
      <c r="QCL341" s="497"/>
      <c r="QCN341" s="309"/>
      <c r="QCO341" s="309"/>
      <c r="QCQ341" s="497"/>
      <c r="QCR341" s="540"/>
      <c r="QCS341" s="497"/>
      <c r="QCT341" s="497"/>
      <c r="QCV341" s="309"/>
      <c r="QCW341" s="309"/>
      <c r="QCY341" s="497"/>
      <c r="QCZ341" s="540"/>
      <c r="QDA341" s="497"/>
      <c r="QDB341" s="497"/>
      <c r="QDD341" s="309"/>
      <c r="QDE341" s="309"/>
      <c r="QDG341" s="497"/>
      <c r="QDH341" s="540"/>
      <c r="QDI341" s="497"/>
      <c r="QDJ341" s="497"/>
      <c r="QDL341" s="309"/>
      <c r="QDM341" s="309"/>
      <c r="QDO341" s="497"/>
      <c r="QDP341" s="540"/>
      <c r="QDQ341" s="497"/>
      <c r="QDR341" s="497"/>
      <c r="QDT341" s="309"/>
      <c r="QDU341" s="309"/>
      <c r="QDW341" s="497"/>
      <c r="QDX341" s="540"/>
      <c r="QDY341" s="497"/>
      <c r="QDZ341" s="497"/>
      <c r="QEB341" s="309"/>
      <c r="QEC341" s="309"/>
      <c r="QEE341" s="497"/>
      <c r="QEF341" s="540"/>
      <c r="QEG341" s="497"/>
      <c r="QEH341" s="497"/>
      <c r="QEJ341" s="309"/>
      <c r="QEK341" s="309"/>
      <c r="QEM341" s="497"/>
      <c r="QEN341" s="540"/>
      <c r="QEO341" s="497"/>
      <c r="QEP341" s="497"/>
      <c r="QER341" s="309"/>
      <c r="QES341" s="309"/>
      <c r="QEU341" s="497"/>
      <c r="QEV341" s="540"/>
      <c r="QEW341" s="497"/>
      <c r="QEX341" s="497"/>
      <c r="QEZ341" s="309"/>
      <c r="QFA341" s="309"/>
      <c r="QFC341" s="497"/>
      <c r="QFD341" s="540"/>
      <c r="QFE341" s="497"/>
      <c r="QFF341" s="497"/>
      <c r="QFH341" s="309"/>
      <c r="QFI341" s="309"/>
      <c r="QFK341" s="497"/>
      <c r="QFL341" s="540"/>
      <c r="QFM341" s="497"/>
      <c r="QFN341" s="497"/>
      <c r="QFP341" s="309"/>
      <c r="QFQ341" s="309"/>
      <c r="QFS341" s="497"/>
      <c r="QFT341" s="540"/>
      <c r="QFU341" s="497"/>
      <c r="QFV341" s="497"/>
      <c r="QFX341" s="309"/>
      <c r="QFY341" s="309"/>
      <c r="QGA341" s="497"/>
      <c r="QGB341" s="540"/>
      <c r="QGC341" s="497"/>
      <c r="QGD341" s="497"/>
      <c r="QGF341" s="309"/>
      <c r="QGG341" s="309"/>
      <c r="QGI341" s="497"/>
      <c r="QGJ341" s="540"/>
      <c r="QGK341" s="497"/>
      <c r="QGL341" s="497"/>
      <c r="QGN341" s="309"/>
      <c r="QGO341" s="309"/>
      <c r="QGQ341" s="497"/>
      <c r="QGR341" s="540"/>
      <c r="QGS341" s="497"/>
      <c r="QGT341" s="497"/>
      <c r="QGV341" s="309"/>
      <c r="QGW341" s="309"/>
      <c r="QGY341" s="497"/>
      <c r="QGZ341" s="540"/>
      <c r="QHA341" s="497"/>
      <c r="QHB341" s="497"/>
      <c r="QHD341" s="309"/>
      <c r="QHE341" s="309"/>
      <c r="QHG341" s="497"/>
      <c r="QHH341" s="540"/>
      <c r="QHI341" s="497"/>
      <c r="QHJ341" s="497"/>
      <c r="QHL341" s="309"/>
      <c r="QHM341" s="309"/>
      <c r="QHO341" s="497"/>
      <c r="QHP341" s="540"/>
      <c r="QHQ341" s="497"/>
      <c r="QHR341" s="497"/>
      <c r="QHT341" s="309"/>
      <c r="QHU341" s="309"/>
      <c r="QHW341" s="497"/>
      <c r="QHX341" s="540"/>
      <c r="QHY341" s="497"/>
      <c r="QHZ341" s="497"/>
      <c r="QIB341" s="309"/>
      <c r="QIC341" s="309"/>
      <c r="QIE341" s="497"/>
      <c r="QIF341" s="540"/>
      <c r="QIG341" s="497"/>
      <c r="QIH341" s="497"/>
      <c r="QIJ341" s="309"/>
      <c r="QIK341" s="309"/>
      <c r="QIM341" s="497"/>
      <c r="QIN341" s="540"/>
      <c r="QIO341" s="497"/>
      <c r="QIP341" s="497"/>
      <c r="QIR341" s="309"/>
      <c r="QIS341" s="309"/>
      <c r="QIU341" s="497"/>
      <c r="QIV341" s="540"/>
      <c r="QIW341" s="497"/>
      <c r="QIX341" s="497"/>
      <c r="QIZ341" s="309"/>
      <c r="QJA341" s="309"/>
      <c r="QJC341" s="497"/>
      <c r="QJD341" s="540"/>
      <c r="QJE341" s="497"/>
      <c r="QJF341" s="497"/>
      <c r="QJH341" s="309"/>
      <c r="QJI341" s="309"/>
      <c r="QJK341" s="497"/>
      <c r="QJL341" s="540"/>
      <c r="QJM341" s="497"/>
      <c r="QJN341" s="497"/>
      <c r="QJP341" s="309"/>
      <c r="QJQ341" s="309"/>
      <c r="QJS341" s="497"/>
      <c r="QJT341" s="540"/>
      <c r="QJU341" s="497"/>
      <c r="QJV341" s="497"/>
      <c r="QJX341" s="309"/>
      <c r="QJY341" s="309"/>
      <c r="QKA341" s="497"/>
      <c r="QKB341" s="540"/>
      <c r="QKC341" s="497"/>
      <c r="QKD341" s="497"/>
      <c r="QKF341" s="309"/>
      <c r="QKG341" s="309"/>
      <c r="QKI341" s="497"/>
      <c r="QKJ341" s="540"/>
      <c r="QKK341" s="497"/>
      <c r="QKL341" s="497"/>
      <c r="QKN341" s="309"/>
      <c r="QKO341" s="309"/>
      <c r="QKQ341" s="497"/>
      <c r="QKR341" s="540"/>
      <c r="QKS341" s="497"/>
      <c r="QKT341" s="497"/>
      <c r="QKV341" s="309"/>
      <c r="QKW341" s="309"/>
      <c r="QKY341" s="497"/>
      <c r="QKZ341" s="540"/>
      <c r="QLA341" s="497"/>
      <c r="QLB341" s="497"/>
      <c r="QLD341" s="309"/>
      <c r="QLE341" s="309"/>
      <c r="QLG341" s="497"/>
      <c r="QLH341" s="540"/>
      <c r="QLI341" s="497"/>
      <c r="QLJ341" s="497"/>
      <c r="QLL341" s="309"/>
      <c r="QLM341" s="309"/>
      <c r="QLO341" s="497"/>
      <c r="QLP341" s="540"/>
      <c r="QLQ341" s="497"/>
      <c r="QLR341" s="497"/>
      <c r="QLT341" s="309"/>
      <c r="QLU341" s="309"/>
      <c r="QLW341" s="497"/>
      <c r="QLX341" s="540"/>
      <c r="QLY341" s="497"/>
      <c r="QLZ341" s="497"/>
      <c r="QMB341" s="309"/>
      <c r="QMC341" s="309"/>
      <c r="QME341" s="497"/>
      <c r="QMF341" s="540"/>
      <c r="QMG341" s="497"/>
      <c r="QMH341" s="497"/>
      <c r="QMJ341" s="309"/>
      <c r="QMK341" s="309"/>
      <c r="QMM341" s="497"/>
      <c r="QMN341" s="540"/>
      <c r="QMO341" s="497"/>
      <c r="QMP341" s="497"/>
      <c r="QMR341" s="309"/>
      <c r="QMS341" s="309"/>
      <c r="QMU341" s="497"/>
      <c r="QMV341" s="540"/>
      <c r="QMW341" s="497"/>
      <c r="QMX341" s="497"/>
      <c r="QMZ341" s="309"/>
      <c r="QNA341" s="309"/>
      <c r="QNC341" s="497"/>
      <c r="QND341" s="540"/>
      <c r="QNE341" s="497"/>
      <c r="QNF341" s="497"/>
      <c r="QNH341" s="309"/>
      <c r="QNI341" s="309"/>
      <c r="QNK341" s="497"/>
      <c r="QNL341" s="540"/>
      <c r="QNM341" s="497"/>
      <c r="QNN341" s="497"/>
      <c r="QNP341" s="309"/>
      <c r="QNQ341" s="309"/>
      <c r="QNS341" s="497"/>
      <c r="QNT341" s="540"/>
      <c r="QNU341" s="497"/>
      <c r="QNV341" s="497"/>
      <c r="QNX341" s="309"/>
      <c r="QNY341" s="309"/>
      <c r="QOA341" s="497"/>
      <c r="QOB341" s="540"/>
      <c r="QOC341" s="497"/>
      <c r="QOD341" s="497"/>
      <c r="QOF341" s="309"/>
      <c r="QOG341" s="309"/>
      <c r="QOI341" s="497"/>
      <c r="QOJ341" s="540"/>
      <c r="QOK341" s="497"/>
      <c r="QOL341" s="497"/>
      <c r="QON341" s="309"/>
      <c r="QOO341" s="309"/>
      <c r="QOQ341" s="497"/>
      <c r="QOR341" s="540"/>
      <c r="QOS341" s="497"/>
      <c r="QOT341" s="497"/>
      <c r="QOV341" s="309"/>
      <c r="QOW341" s="309"/>
      <c r="QOY341" s="497"/>
      <c r="QOZ341" s="540"/>
      <c r="QPA341" s="497"/>
      <c r="QPB341" s="497"/>
      <c r="QPD341" s="309"/>
      <c r="QPE341" s="309"/>
      <c r="QPG341" s="497"/>
      <c r="QPH341" s="540"/>
      <c r="QPI341" s="497"/>
      <c r="QPJ341" s="497"/>
      <c r="QPL341" s="309"/>
      <c r="QPM341" s="309"/>
      <c r="QPO341" s="497"/>
      <c r="QPP341" s="540"/>
      <c r="QPQ341" s="497"/>
      <c r="QPR341" s="497"/>
      <c r="QPT341" s="309"/>
      <c r="QPU341" s="309"/>
      <c r="QPW341" s="497"/>
      <c r="QPX341" s="540"/>
      <c r="QPY341" s="497"/>
      <c r="QPZ341" s="497"/>
      <c r="QQB341" s="309"/>
      <c r="QQC341" s="309"/>
      <c r="QQE341" s="497"/>
      <c r="QQF341" s="540"/>
      <c r="QQG341" s="497"/>
      <c r="QQH341" s="497"/>
      <c r="QQJ341" s="309"/>
      <c r="QQK341" s="309"/>
      <c r="QQM341" s="497"/>
      <c r="QQN341" s="540"/>
      <c r="QQO341" s="497"/>
      <c r="QQP341" s="497"/>
      <c r="QQR341" s="309"/>
      <c r="QQS341" s="309"/>
      <c r="QQU341" s="497"/>
      <c r="QQV341" s="540"/>
      <c r="QQW341" s="497"/>
      <c r="QQX341" s="497"/>
      <c r="QQZ341" s="309"/>
      <c r="QRA341" s="309"/>
      <c r="QRC341" s="497"/>
      <c r="QRD341" s="540"/>
      <c r="QRE341" s="497"/>
      <c r="QRF341" s="497"/>
      <c r="QRH341" s="309"/>
      <c r="QRI341" s="309"/>
      <c r="QRK341" s="497"/>
      <c r="QRL341" s="540"/>
      <c r="QRM341" s="497"/>
      <c r="QRN341" s="497"/>
      <c r="QRP341" s="309"/>
      <c r="QRQ341" s="309"/>
      <c r="QRS341" s="497"/>
      <c r="QRT341" s="540"/>
      <c r="QRU341" s="497"/>
      <c r="QRV341" s="497"/>
      <c r="QRX341" s="309"/>
      <c r="QRY341" s="309"/>
      <c r="QSA341" s="497"/>
      <c r="QSB341" s="540"/>
      <c r="QSC341" s="497"/>
      <c r="QSD341" s="497"/>
      <c r="QSF341" s="309"/>
      <c r="QSG341" s="309"/>
      <c r="QSI341" s="497"/>
      <c r="QSJ341" s="540"/>
      <c r="QSK341" s="497"/>
      <c r="QSL341" s="497"/>
      <c r="QSN341" s="309"/>
      <c r="QSO341" s="309"/>
      <c r="QSQ341" s="497"/>
      <c r="QSR341" s="540"/>
      <c r="QSS341" s="497"/>
      <c r="QST341" s="497"/>
      <c r="QSV341" s="309"/>
      <c r="QSW341" s="309"/>
      <c r="QSY341" s="497"/>
      <c r="QSZ341" s="540"/>
      <c r="QTA341" s="497"/>
      <c r="QTB341" s="497"/>
      <c r="QTD341" s="309"/>
      <c r="QTE341" s="309"/>
      <c r="QTG341" s="497"/>
      <c r="QTH341" s="540"/>
      <c r="QTI341" s="497"/>
      <c r="QTJ341" s="497"/>
      <c r="QTL341" s="309"/>
      <c r="QTM341" s="309"/>
      <c r="QTO341" s="497"/>
      <c r="QTP341" s="540"/>
      <c r="QTQ341" s="497"/>
      <c r="QTR341" s="497"/>
      <c r="QTT341" s="309"/>
      <c r="QTU341" s="309"/>
      <c r="QTW341" s="497"/>
      <c r="QTX341" s="540"/>
      <c r="QTY341" s="497"/>
      <c r="QTZ341" s="497"/>
      <c r="QUB341" s="309"/>
      <c r="QUC341" s="309"/>
      <c r="QUE341" s="497"/>
      <c r="QUF341" s="540"/>
      <c r="QUG341" s="497"/>
      <c r="QUH341" s="497"/>
      <c r="QUJ341" s="309"/>
      <c r="QUK341" s="309"/>
      <c r="QUM341" s="497"/>
      <c r="QUN341" s="540"/>
      <c r="QUO341" s="497"/>
      <c r="QUP341" s="497"/>
      <c r="QUR341" s="309"/>
      <c r="QUS341" s="309"/>
      <c r="QUU341" s="497"/>
      <c r="QUV341" s="540"/>
      <c r="QUW341" s="497"/>
      <c r="QUX341" s="497"/>
      <c r="QUZ341" s="309"/>
      <c r="QVA341" s="309"/>
      <c r="QVC341" s="497"/>
      <c r="QVD341" s="540"/>
      <c r="QVE341" s="497"/>
      <c r="QVF341" s="497"/>
      <c r="QVH341" s="309"/>
      <c r="QVI341" s="309"/>
      <c r="QVK341" s="497"/>
      <c r="QVL341" s="540"/>
      <c r="QVM341" s="497"/>
      <c r="QVN341" s="497"/>
      <c r="QVP341" s="309"/>
      <c r="QVQ341" s="309"/>
      <c r="QVS341" s="497"/>
      <c r="QVT341" s="540"/>
      <c r="QVU341" s="497"/>
      <c r="QVV341" s="497"/>
      <c r="QVX341" s="309"/>
      <c r="QVY341" s="309"/>
      <c r="QWA341" s="497"/>
      <c r="QWB341" s="540"/>
      <c r="QWC341" s="497"/>
      <c r="QWD341" s="497"/>
      <c r="QWF341" s="309"/>
      <c r="QWG341" s="309"/>
      <c r="QWI341" s="497"/>
      <c r="QWJ341" s="540"/>
      <c r="QWK341" s="497"/>
      <c r="QWL341" s="497"/>
      <c r="QWN341" s="309"/>
      <c r="QWO341" s="309"/>
      <c r="QWQ341" s="497"/>
      <c r="QWR341" s="540"/>
      <c r="QWS341" s="497"/>
      <c r="QWT341" s="497"/>
      <c r="QWV341" s="309"/>
      <c r="QWW341" s="309"/>
      <c r="QWY341" s="497"/>
      <c r="QWZ341" s="540"/>
      <c r="QXA341" s="497"/>
      <c r="QXB341" s="497"/>
      <c r="QXD341" s="309"/>
      <c r="QXE341" s="309"/>
      <c r="QXG341" s="497"/>
      <c r="QXH341" s="540"/>
      <c r="QXI341" s="497"/>
      <c r="QXJ341" s="497"/>
      <c r="QXL341" s="309"/>
      <c r="QXM341" s="309"/>
      <c r="QXO341" s="497"/>
      <c r="QXP341" s="540"/>
      <c r="QXQ341" s="497"/>
      <c r="QXR341" s="497"/>
      <c r="QXT341" s="309"/>
      <c r="QXU341" s="309"/>
      <c r="QXW341" s="497"/>
      <c r="QXX341" s="540"/>
      <c r="QXY341" s="497"/>
      <c r="QXZ341" s="497"/>
      <c r="QYB341" s="309"/>
      <c r="QYC341" s="309"/>
      <c r="QYE341" s="497"/>
      <c r="QYF341" s="540"/>
      <c r="QYG341" s="497"/>
      <c r="QYH341" s="497"/>
      <c r="QYJ341" s="309"/>
      <c r="QYK341" s="309"/>
      <c r="QYM341" s="497"/>
      <c r="QYN341" s="540"/>
      <c r="QYO341" s="497"/>
      <c r="QYP341" s="497"/>
      <c r="QYR341" s="309"/>
      <c r="QYS341" s="309"/>
      <c r="QYU341" s="497"/>
      <c r="QYV341" s="540"/>
      <c r="QYW341" s="497"/>
      <c r="QYX341" s="497"/>
      <c r="QYZ341" s="309"/>
      <c r="QZA341" s="309"/>
      <c r="QZC341" s="497"/>
      <c r="QZD341" s="540"/>
      <c r="QZE341" s="497"/>
      <c r="QZF341" s="497"/>
      <c r="QZH341" s="309"/>
      <c r="QZI341" s="309"/>
      <c r="QZK341" s="497"/>
      <c r="QZL341" s="540"/>
      <c r="QZM341" s="497"/>
      <c r="QZN341" s="497"/>
      <c r="QZP341" s="309"/>
      <c r="QZQ341" s="309"/>
      <c r="QZS341" s="497"/>
      <c r="QZT341" s="540"/>
      <c r="QZU341" s="497"/>
      <c r="QZV341" s="497"/>
      <c r="QZX341" s="309"/>
      <c r="QZY341" s="309"/>
      <c r="RAA341" s="497"/>
      <c r="RAB341" s="540"/>
      <c r="RAC341" s="497"/>
      <c r="RAD341" s="497"/>
      <c r="RAF341" s="309"/>
      <c r="RAG341" s="309"/>
      <c r="RAI341" s="497"/>
      <c r="RAJ341" s="540"/>
      <c r="RAK341" s="497"/>
      <c r="RAL341" s="497"/>
      <c r="RAN341" s="309"/>
      <c r="RAO341" s="309"/>
      <c r="RAQ341" s="497"/>
      <c r="RAR341" s="540"/>
      <c r="RAS341" s="497"/>
      <c r="RAT341" s="497"/>
      <c r="RAV341" s="309"/>
      <c r="RAW341" s="309"/>
      <c r="RAY341" s="497"/>
      <c r="RAZ341" s="540"/>
      <c r="RBA341" s="497"/>
      <c r="RBB341" s="497"/>
      <c r="RBD341" s="309"/>
      <c r="RBE341" s="309"/>
      <c r="RBG341" s="497"/>
      <c r="RBH341" s="540"/>
      <c r="RBI341" s="497"/>
      <c r="RBJ341" s="497"/>
      <c r="RBL341" s="309"/>
      <c r="RBM341" s="309"/>
      <c r="RBO341" s="497"/>
      <c r="RBP341" s="540"/>
      <c r="RBQ341" s="497"/>
      <c r="RBR341" s="497"/>
      <c r="RBT341" s="309"/>
      <c r="RBU341" s="309"/>
      <c r="RBW341" s="497"/>
      <c r="RBX341" s="540"/>
      <c r="RBY341" s="497"/>
      <c r="RBZ341" s="497"/>
      <c r="RCB341" s="309"/>
      <c r="RCC341" s="309"/>
      <c r="RCE341" s="497"/>
      <c r="RCF341" s="540"/>
      <c r="RCG341" s="497"/>
      <c r="RCH341" s="497"/>
      <c r="RCJ341" s="309"/>
      <c r="RCK341" s="309"/>
      <c r="RCM341" s="497"/>
      <c r="RCN341" s="540"/>
      <c r="RCO341" s="497"/>
      <c r="RCP341" s="497"/>
      <c r="RCR341" s="309"/>
      <c r="RCS341" s="309"/>
      <c r="RCU341" s="497"/>
      <c r="RCV341" s="540"/>
      <c r="RCW341" s="497"/>
      <c r="RCX341" s="497"/>
      <c r="RCZ341" s="309"/>
      <c r="RDA341" s="309"/>
      <c r="RDC341" s="497"/>
      <c r="RDD341" s="540"/>
      <c r="RDE341" s="497"/>
      <c r="RDF341" s="497"/>
      <c r="RDH341" s="309"/>
      <c r="RDI341" s="309"/>
      <c r="RDK341" s="497"/>
      <c r="RDL341" s="540"/>
      <c r="RDM341" s="497"/>
      <c r="RDN341" s="497"/>
      <c r="RDP341" s="309"/>
      <c r="RDQ341" s="309"/>
      <c r="RDS341" s="497"/>
      <c r="RDT341" s="540"/>
      <c r="RDU341" s="497"/>
      <c r="RDV341" s="497"/>
      <c r="RDX341" s="309"/>
      <c r="RDY341" s="309"/>
      <c r="REA341" s="497"/>
      <c r="REB341" s="540"/>
      <c r="REC341" s="497"/>
      <c r="RED341" s="497"/>
      <c r="REF341" s="309"/>
      <c r="REG341" s="309"/>
      <c r="REI341" s="497"/>
      <c r="REJ341" s="540"/>
      <c r="REK341" s="497"/>
      <c r="REL341" s="497"/>
      <c r="REN341" s="309"/>
      <c r="REO341" s="309"/>
      <c r="REQ341" s="497"/>
      <c r="RER341" s="540"/>
      <c r="RES341" s="497"/>
      <c r="RET341" s="497"/>
      <c r="REV341" s="309"/>
      <c r="REW341" s="309"/>
      <c r="REY341" s="497"/>
      <c r="REZ341" s="540"/>
      <c r="RFA341" s="497"/>
      <c r="RFB341" s="497"/>
      <c r="RFD341" s="309"/>
      <c r="RFE341" s="309"/>
      <c r="RFG341" s="497"/>
      <c r="RFH341" s="540"/>
      <c r="RFI341" s="497"/>
      <c r="RFJ341" s="497"/>
      <c r="RFL341" s="309"/>
      <c r="RFM341" s="309"/>
      <c r="RFO341" s="497"/>
      <c r="RFP341" s="540"/>
      <c r="RFQ341" s="497"/>
      <c r="RFR341" s="497"/>
      <c r="RFT341" s="309"/>
      <c r="RFU341" s="309"/>
      <c r="RFW341" s="497"/>
      <c r="RFX341" s="540"/>
      <c r="RFY341" s="497"/>
      <c r="RFZ341" s="497"/>
      <c r="RGB341" s="309"/>
      <c r="RGC341" s="309"/>
      <c r="RGE341" s="497"/>
      <c r="RGF341" s="540"/>
      <c r="RGG341" s="497"/>
      <c r="RGH341" s="497"/>
      <c r="RGJ341" s="309"/>
      <c r="RGK341" s="309"/>
      <c r="RGM341" s="497"/>
      <c r="RGN341" s="540"/>
      <c r="RGO341" s="497"/>
      <c r="RGP341" s="497"/>
      <c r="RGR341" s="309"/>
      <c r="RGS341" s="309"/>
      <c r="RGU341" s="497"/>
      <c r="RGV341" s="540"/>
      <c r="RGW341" s="497"/>
      <c r="RGX341" s="497"/>
      <c r="RGZ341" s="309"/>
      <c r="RHA341" s="309"/>
      <c r="RHC341" s="497"/>
      <c r="RHD341" s="540"/>
      <c r="RHE341" s="497"/>
      <c r="RHF341" s="497"/>
      <c r="RHH341" s="309"/>
      <c r="RHI341" s="309"/>
      <c r="RHK341" s="497"/>
      <c r="RHL341" s="540"/>
      <c r="RHM341" s="497"/>
      <c r="RHN341" s="497"/>
      <c r="RHP341" s="309"/>
      <c r="RHQ341" s="309"/>
      <c r="RHS341" s="497"/>
      <c r="RHT341" s="540"/>
      <c r="RHU341" s="497"/>
      <c r="RHV341" s="497"/>
      <c r="RHX341" s="309"/>
      <c r="RHY341" s="309"/>
      <c r="RIA341" s="497"/>
      <c r="RIB341" s="540"/>
      <c r="RIC341" s="497"/>
      <c r="RID341" s="497"/>
      <c r="RIF341" s="309"/>
      <c r="RIG341" s="309"/>
      <c r="RII341" s="497"/>
      <c r="RIJ341" s="540"/>
      <c r="RIK341" s="497"/>
      <c r="RIL341" s="497"/>
      <c r="RIN341" s="309"/>
      <c r="RIO341" s="309"/>
      <c r="RIQ341" s="497"/>
      <c r="RIR341" s="540"/>
      <c r="RIS341" s="497"/>
      <c r="RIT341" s="497"/>
      <c r="RIV341" s="309"/>
      <c r="RIW341" s="309"/>
      <c r="RIY341" s="497"/>
      <c r="RIZ341" s="540"/>
      <c r="RJA341" s="497"/>
      <c r="RJB341" s="497"/>
      <c r="RJD341" s="309"/>
      <c r="RJE341" s="309"/>
      <c r="RJG341" s="497"/>
      <c r="RJH341" s="540"/>
      <c r="RJI341" s="497"/>
      <c r="RJJ341" s="497"/>
      <c r="RJL341" s="309"/>
      <c r="RJM341" s="309"/>
      <c r="RJO341" s="497"/>
      <c r="RJP341" s="540"/>
      <c r="RJQ341" s="497"/>
      <c r="RJR341" s="497"/>
      <c r="RJT341" s="309"/>
      <c r="RJU341" s="309"/>
      <c r="RJW341" s="497"/>
      <c r="RJX341" s="540"/>
      <c r="RJY341" s="497"/>
      <c r="RJZ341" s="497"/>
      <c r="RKB341" s="309"/>
      <c r="RKC341" s="309"/>
      <c r="RKE341" s="497"/>
      <c r="RKF341" s="540"/>
      <c r="RKG341" s="497"/>
      <c r="RKH341" s="497"/>
      <c r="RKJ341" s="309"/>
      <c r="RKK341" s="309"/>
      <c r="RKM341" s="497"/>
      <c r="RKN341" s="540"/>
      <c r="RKO341" s="497"/>
      <c r="RKP341" s="497"/>
      <c r="RKR341" s="309"/>
      <c r="RKS341" s="309"/>
      <c r="RKU341" s="497"/>
      <c r="RKV341" s="540"/>
      <c r="RKW341" s="497"/>
      <c r="RKX341" s="497"/>
      <c r="RKZ341" s="309"/>
      <c r="RLA341" s="309"/>
      <c r="RLC341" s="497"/>
      <c r="RLD341" s="540"/>
      <c r="RLE341" s="497"/>
      <c r="RLF341" s="497"/>
      <c r="RLH341" s="309"/>
      <c r="RLI341" s="309"/>
      <c r="RLK341" s="497"/>
      <c r="RLL341" s="540"/>
      <c r="RLM341" s="497"/>
      <c r="RLN341" s="497"/>
      <c r="RLP341" s="309"/>
      <c r="RLQ341" s="309"/>
      <c r="RLS341" s="497"/>
      <c r="RLT341" s="540"/>
      <c r="RLU341" s="497"/>
      <c r="RLV341" s="497"/>
      <c r="RLX341" s="309"/>
      <c r="RLY341" s="309"/>
      <c r="RMA341" s="497"/>
      <c r="RMB341" s="540"/>
      <c r="RMC341" s="497"/>
      <c r="RMD341" s="497"/>
      <c r="RMF341" s="309"/>
      <c r="RMG341" s="309"/>
      <c r="RMI341" s="497"/>
      <c r="RMJ341" s="540"/>
      <c r="RMK341" s="497"/>
      <c r="RML341" s="497"/>
      <c r="RMN341" s="309"/>
      <c r="RMO341" s="309"/>
      <c r="RMQ341" s="497"/>
      <c r="RMR341" s="540"/>
      <c r="RMS341" s="497"/>
      <c r="RMT341" s="497"/>
      <c r="RMV341" s="309"/>
      <c r="RMW341" s="309"/>
      <c r="RMY341" s="497"/>
      <c r="RMZ341" s="540"/>
      <c r="RNA341" s="497"/>
      <c r="RNB341" s="497"/>
      <c r="RND341" s="309"/>
      <c r="RNE341" s="309"/>
      <c r="RNG341" s="497"/>
      <c r="RNH341" s="540"/>
      <c r="RNI341" s="497"/>
      <c r="RNJ341" s="497"/>
      <c r="RNL341" s="309"/>
      <c r="RNM341" s="309"/>
      <c r="RNO341" s="497"/>
      <c r="RNP341" s="540"/>
      <c r="RNQ341" s="497"/>
      <c r="RNR341" s="497"/>
      <c r="RNT341" s="309"/>
      <c r="RNU341" s="309"/>
      <c r="RNW341" s="497"/>
      <c r="RNX341" s="540"/>
      <c r="RNY341" s="497"/>
      <c r="RNZ341" s="497"/>
      <c r="ROB341" s="309"/>
      <c r="ROC341" s="309"/>
      <c r="ROE341" s="497"/>
      <c r="ROF341" s="540"/>
      <c r="ROG341" s="497"/>
      <c r="ROH341" s="497"/>
      <c r="ROJ341" s="309"/>
      <c r="ROK341" s="309"/>
      <c r="ROM341" s="497"/>
      <c r="RON341" s="540"/>
      <c r="ROO341" s="497"/>
      <c r="ROP341" s="497"/>
      <c r="ROR341" s="309"/>
      <c r="ROS341" s="309"/>
      <c r="ROU341" s="497"/>
      <c r="ROV341" s="540"/>
      <c r="ROW341" s="497"/>
      <c r="ROX341" s="497"/>
      <c r="ROZ341" s="309"/>
      <c r="RPA341" s="309"/>
      <c r="RPC341" s="497"/>
      <c r="RPD341" s="540"/>
      <c r="RPE341" s="497"/>
      <c r="RPF341" s="497"/>
      <c r="RPH341" s="309"/>
      <c r="RPI341" s="309"/>
      <c r="RPK341" s="497"/>
      <c r="RPL341" s="540"/>
      <c r="RPM341" s="497"/>
      <c r="RPN341" s="497"/>
      <c r="RPP341" s="309"/>
      <c r="RPQ341" s="309"/>
      <c r="RPS341" s="497"/>
      <c r="RPT341" s="540"/>
      <c r="RPU341" s="497"/>
      <c r="RPV341" s="497"/>
      <c r="RPX341" s="309"/>
      <c r="RPY341" s="309"/>
      <c r="RQA341" s="497"/>
      <c r="RQB341" s="540"/>
      <c r="RQC341" s="497"/>
      <c r="RQD341" s="497"/>
      <c r="RQF341" s="309"/>
      <c r="RQG341" s="309"/>
      <c r="RQI341" s="497"/>
      <c r="RQJ341" s="540"/>
      <c r="RQK341" s="497"/>
      <c r="RQL341" s="497"/>
      <c r="RQN341" s="309"/>
      <c r="RQO341" s="309"/>
      <c r="RQQ341" s="497"/>
      <c r="RQR341" s="540"/>
      <c r="RQS341" s="497"/>
      <c r="RQT341" s="497"/>
      <c r="RQV341" s="309"/>
      <c r="RQW341" s="309"/>
      <c r="RQY341" s="497"/>
      <c r="RQZ341" s="540"/>
      <c r="RRA341" s="497"/>
      <c r="RRB341" s="497"/>
      <c r="RRD341" s="309"/>
      <c r="RRE341" s="309"/>
      <c r="RRG341" s="497"/>
      <c r="RRH341" s="540"/>
      <c r="RRI341" s="497"/>
      <c r="RRJ341" s="497"/>
      <c r="RRL341" s="309"/>
      <c r="RRM341" s="309"/>
      <c r="RRO341" s="497"/>
      <c r="RRP341" s="540"/>
      <c r="RRQ341" s="497"/>
      <c r="RRR341" s="497"/>
      <c r="RRT341" s="309"/>
      <c r="RRU341" s="309"/>
      <c r="RRW341" s="497"/>
      <c r="RRX341" s="540"/>
      <c r="RRY341" s="497"/>
      <c r="RRZ341" s="497"/>
      <c r="RSB341" s="309"/>
      <c r="RSC341" s="309"/>
      <c r="RSE341" s="497"/>
      <c r="RSF341" s="540"/>
      <c r="RSG341" s="497"/>
      <c r="RSH341" s="497"/>
      <c r="RSJ341" s="309"/>
      <c r="RSK341" s="309"/>
      <c r="RSM341" s="497"/>
      <c r="RSN341" s="540"/>
      <c r="RSO341" s="497"/>
      <c r="RSP341" s="497"/>
      <c r="RSR341" s="309"/>
      <c r="RSS341" s="309"/>
      <c r="RSU341" s="497"/>
      <c r="RSV341" s="540"/>
      <c r="RSW341" s="497"/>
      <c r="RSX341" s="497"/>
      <c r="RSZ341" s="309"/>
      <c r="RTA341" s="309"/>
      <c r="RTC341" s="497"/>
      <c r="RTD341" s="540"/>
      <c r="RTE341" s="497"/>
      <c r="RTF341" s="497"/>
      <c r="RTH341" s="309"/>
      <c r="RTI341" s="309"/>
      <c r="RTK341" s="497"/>
      <c r="RTL341" s="540"/>
      <c r="RTM341" s="497"/>
      <c r="RTN341" s="497"/>
      <c r="RTP341" s="309"/>
      <c r="RTQ341" s="309"/>
      <c r="RTS341" s="497"/>
      <c r="RTT341" s="540"/>
      <c r="RTU341" s="497"/>
      <c r="RTV341" s="497"/>
      <c r="RTX341" s="309"/>
      <c r="RTY341" s="309"/>
      <c r="RUA341" s="497"/>
      <c r="RUB341" s="540"/>
      <c r="RUC341" s="497"/>
      <c r="RUD341" s="497"/>
      <c r="RUF341" s="309"/>
      <c r="RUG341" s="309"/>
      <c r="RUI341" s="497"/>
      <c r="RUJ341" s="540"/>
      <c r="RUK341" s="497"/>
      <c r="RUL341" s="497"/>
      <c r="RUN341" s="309"/>
      <c r="RUO341" s="309"/>
      <c r="RUQ341" s="497"/>
      <c r="RUR341" s="540"/>
      <c r="RUS341" s="497"/>
      <c r="RUT341" s="497"/>
      <c r="RUV341" s="309"/>
      <c r="RUW341" s="309"/>
      <c r="RUY341" s="497"/>
      <c r="RUZ341" s="540"/>
      <c r="RVA341" s="497"/>
      <c r="RVB341" s="497"/>
      <c r="RVD341" s="309"/>
      <c r="RVE341" s="309"/>
      <c r="RVG341" s="497"/>
      <c r="RVH341" s="540"/>
      <c r="RVI341" s="497"/>
      <c r="RVJ341" s="497"/>
      <c r="RVL341" s="309"/>
      <c r="RVM341" s="309"/>
      <c r="RVO341" s="497"/>
      <c r="RVP341" s="540"/>
      <c r="RVQ341" s="497"/>
      <c r="RVR341" s="497"/>
      <c r="RVT341" s="309"/>
      <c r="RVU341" s="309"/>
      <c r="RVW341" s="497"/>
      <c r="RVX341" s="540"/>
      <c r="RVY341" s="497"/>
      <c r="RVZ341" s="497"/>
      <c r="RWB341" s="309"/>
      <c r="RWC341" s="309"/>
      <c r="RWE341" s="497"/>
      <c r="RWF341" s="540"/>
      <c r="RWG341" s="497"/>
      <c r="RWH341" s="497"/>
      <c r="RWJ341" s="309"/>
      <c r="RWK341" s="309"/>
      <c r="RWM341" s="497"/>
      <c r="RWN341" s="540"/>
      <c r="RWO341" s="497"/>
      <c r="RWP341" s="497"/>
      <c r="RWR341" s="309"/>
      <c r="RWS341" s="309"/>
      <c r="RWU341" s="497"/>
      <c r="RWV341" s="540"/>
      <c r="RWW341" s="497"/>
      <c r="RWX341" s="497"/>
      <c r="RWZ341" s="309"/>
      <c r="RXA341" s="309"/>
      <c r="RXC341" s="497"/>
      <c r="RXD341" s="540"/>
      <c r="RXE341" s="497"/>
      <c r="RXF341" s="497"/>
      <c r="RXH341" s="309"/>
      <c r="RXI341" s="309"/>
      <c r="RXK341" s="497"/>
      <c r="RXL341" s="540"/>
      <c r="RXM341" s="497"/>
      <c r="RXN341" s="497"/>
      <c r="RXP341" s="309"/>
      <c r="RXQ341" s="309"/>
      <c r="RXS341" s="497"/>
      <c r="RXT341" s="540"/>
      <c r="RXU341" s="497"/>
      <c r="RXV341" s="497"/>
      <c r="RXX341" s="309"/>
      <c r="RXY341" s="309"/>
      <c r="RYA341" s="497"/>
      <c r="RYB341" s="540"/>
      <c r="RYC341" s="497"/>
      <c r="RYD341" s="497"/>
      <c r="RYF341" s="309"/>
      <c r="RYG341" s="309"/>
      <c r="RYI341" s="497"/>
      <c r="RYJ341" s="540"/>
      <c r="RYK341" s="497"/>
      <c r="RYL341" s="497"/>
      <c r="RYN341" s="309"/>
      <c r="RYO341" s="309"/>
      <c r="RYQ341" s="497"/>
      <c r="RYR341" s="540"/>
      <c r="RYS341" s="497"/>
      <c r="RYT341" s="497"/>
      <c r="RYV341" s="309"/>
      <c r="RYW341" s="309"/>
      <c r="RYY341" s="497"/>
      <c r="RYZ341" s="540"/>
      <c r="RZA341" s="497"/>
      <c r="RZB341" s="497"/>
      <c r="RZD341" s="309"/>
      <c r="RZE341" s="309"/>
      <c r="RZG341" s="497"/>
      <c r="RZH341" s="540"/>
      <c r="RZI341" s="497"/>
      <c r="RZJ341" s="497"/>
      <c r="RZL341" s="309"/>
      <c r="RZM341" s="309"/>
      <c r="RZO341" s="497"/>
      <c r="RZP341" s="540"/>
      <c r="RZQ341" s="497"/>
      <c r="RZR341" s="497"/>
      <c r="RZT341" s="309"/>
      <c r="RZU341" s="309"/>
      <c r="RZW341" s="497"/>
      <c r="RZX341" s="540"/>
      <c r="RZY341" s="497"/>
      <c r="RZZ341" s="497"/>
      <c r="SAB341" s="309"/>
      <c r="SAC341" s="309"/>
      <c r="SAE341" s="497"/>
      <c r="SAF341" s="540"/>
      <c r="SAG341" s="497"/>
      <c r="SAH341" s="497"/>
      <c r="SAJ341" s="309"/>
      <c r="SAK341" s="309"/>
      <c r="SAM341" s="497"/>
      <c r="SAN341" s="540"/>
      <c r="SAO341" s="497"/>
      <c r="SAP341" s="497"/>
      <c r="SAR341" s="309"/>
      <c r="SAS341" s="309"/>
      <c r="SAU341" s="497"/>
      <c r="SAV341" s="540"/>
      <c r="SAW341" s="497"/>
      <c r="SAX341" s="497"/>
      <c r="SAZ341" s="309"/>
      <c r="SBA341" s="309"/>
      <c r="SBC341" s="497"/>
      <c r="SBD341" s="540"/>
      <c r="SBE341" s="497"/>
      <c r="SBF341" s="497"/>
      <c r="SBH341" s="309"/>
      <c r="SBI341" s="309"/>
      <c r="SBK341" s="497"/>
      <c r="SBL341" s="540"/>
      <c r="SBM341" s="497"/>
      <c r="SBN341" s="497"/>
      <c r="SBP341" s="309"/>
      <c r="SBQ341" s="309"/>
      <c r="SBS341" s="497"/>
      <c r="SBT341" s="540"/>
      <c r="SBU341" s="497"/>
      <c r="SBV341" s="497"/>
      <c r="SBX341" s="309"/>
      <c r="SBY341" s="309"/>
      <c r="SCA341" s="497"/>
      <c r="SCB341" s="540"/>
      <c r="SCC341" s="497"/>
      <c r="SCD341" s="497"/>
      <c r="SCF341" s="309"/>
      <c r="SCG341" s="309"/>
      <c r="SCI341" s="497"/>
      <c r="SCJ341" s="540"/>
      <c r="SCK341" s="497"/>
      <c r="SCL341" s="497"/>
      <c r="SCN341" s="309"/>
      <c r="SCO341" s="309"/>
      <c r="SCQ341" s="497"/>
      <c r="SCR341" s="540"/>
      <c r="SCS341" s="497"/>
      <c r="SCT341" s="497"/>
      <c r="SCV341" s="309"/>
      <c r="SCW341" s="309"/>
      <c r="SCY341" s="497"/>
      <c r="SCZ341" s="540"/>
      <c r="SDA341" s="497"/>
      <c r="SDB341" s="497"/>
      <c r="SDD341" s="309"/>
      <c r="SDE341" s="309"/>
      <c r="SDG341" s="497"/>
      <c r="SDH341" s="540"/>
      <c r="SDI341" s="497"/>
      <c r="SDJ341" s="497"/>
      <c r="SDL341" s="309"/>
      <c r="SDM341" s="309"/>
      <c r="SDO341" s="497"/>
      <c r="SDP341" s="540"/>
      <c r="SDQ341" s="497"/>
      <c r="SDR341" s="497"/>
      <c r="SDT341" s="309"/>
      <c r="SDU341" s="309"/>
      <c r="SDW341" s="497"/>
      <c r="SDX341" s="540"/>
      <c r="SDY341" s="497"/>
      <c r="SDZ341" s="497"/>
      <c r="SEB341" s="309"/>
      <c r="SEC341" s="309"/>
      <c r="SEE341" s="497"/>
      <c r="SEF341" s="540"/>
      <c r="SEG341" s="497"/>
      <c r="SEH341" s="497"/>
      <c r="SEJ341" s="309"/>
      <c r="SEK341" s="309"/>
      <c r="SEM341" s="497"/>
      <c r="SEN341" s="540"/>
      <c r="SEO341" s="497"/>
      <c r="SEP341" s="497"/>
      <c r="SER341" s="309"/>
      <c r="SES341" s="309"/>
      <c r="SEU341" s="497"/>
      <c r="SEV341" s="540"/>
      <c r="SEW341" s="497"/>
      <c r="SEX341" s="497"/>
      <c r="SEZ341" s="309"/>
      <c r="SFA341" s="309"/>
      <c r="SFC341" s="497"/>
      <c r="SFD341" s="540"/>
      <c r="SFE341" s="497"/>
      <c r="SFF341" s="497"/>
      <c r="SFH341" s="309"/>
      <c r="SFI341" s="309"/>
      <c r="SFK341" s="497"/>
      <c r="SFL341" s="540"/>
      <c r="SFM341" s="497"/>
      <c r="SFN341" s="497"/>
      <c r="SFP341" s="309"/>
      <c r="SFQ341" s="309"/>
      <c r="SFS341" s="497"/>
      <c r="SFT341" s="540"/>
      <c r="SFU341" s="497"/>
      <c r="SFV341" s="497"/>
      <c r="SFX341" s="309"/>
      <c r="SFY341" s="309"/>
      <c r="SGA341" s="497"/>
      <c r="SGB341" s="540"/>
      <c r="SGC341" s="497"/>
      <c r="SGD341" s="497"/>
      <c r="SGF341" s="309"/>
      <c r="SGG341" s="309"/>
      <c r="SGI341" s="497"/>
      <c r="SGJ341" s="540"/>
      <c r="SGK341" s="497"/>
      <c r="SGL341" s="497"/>
      <c r="SGN341" s="309"/>
      <c r="SGO341" s="309"/>
      <c r="SGQ341" s="497"/>
      <c r="SGR341" s="540"/>
      <c r="SGS341" s="497"/>
      <c r="SGT341" s="497"/>
      <c r="SGV341" s="309"/>
      <c r="SGW341" s="309"/>
      <c r="SGY341" s="497"/>
      <c r="SGZ341" s="540"/>
      <c r="SHA341" s="497"/>
      <c r="SHB341" s="497"/>
      <c r="SHD341" s="309"/>
      <c r="SHE341" s="309"/>
      <c r="SHG341" s="497"/>
      <c r="SHH341" s="540"/>
      <c r="SHI341" s="497"/>
      <c r="SHJ341" s="497"/>
      <c r="SHL341" s="309"/>
      <c r="SHM341" s="309"/>
      <c r="SHO341" s="497"/>
      <c r="SHP341" s="540"/>
      <c r="SHQ341" s="497"/>
      <c r="SHR341" s="497"/>
      <c r="SHT341" s="309"/>
      <c r="SHU341" s="309"/>
      <c r="SHW341" s="497"/>
      <c r="SHX341" s="540"/>
      <c r="SHY341" s="497"/>
      <c r="SHZ341" s="497"/>
      <c r="SIB341" s="309"/>
      <c r="SIC341" s="309"/>
      <c r="SIE341" s="497"/>
      <c r="SIF341" s="540"/>
      <c r="SIG341" s="497"/>
      <c r="SIH341" s="497"/>
      <c r="SIJ341" s="309"/>
      <c r="SIK341" s="309"/>
      <c r="SIM341" s="497"/>
      <c r="SIN341" s="540"/>
      <c r="SIO341" s="497"/>
      <c r="SIP341" s="497"/>
      <c r="SIR341" s="309"/>
      <c r="SIS341" s="309"/>
      <c r="SIU341" s="497"/>
      <c r="SIV341" s="540"/>
      <c r="SIW341" s="497"/>
      <c r="SIX341" s="497"/>
      <c r="SIZ341" s="309"/>
      <c r="SJA341" s="309"/>
      <c r="SJC341" s="497"/>
      <c r="SJD341" s="540"/>
      <c r="SJE341" s="497"/>
      <c r="SJF341" s="497"/>
      <c r="SJH341" s="309"/>
      <c r="SJI341" s="309"/>
      <c r="SJK341" s="497"/>
      <c r="SJL341" s="540"/>
      <c r="SJM341" s="497"/>
      <c r="SJN341" s="497"/>
      <c r="SJP341" s="309"/>
      <c r="SJQ341" s="309"/>
      <c r="SJS341" s="497"/>
      <c r="SJT341" s="540"/>
      <c r="SJU341" s="497"/>
      <c r="SJV341" s="497"/>
      <c r="SJX341" s="309"/>
      <c r="SJY341" s="309"/>
      <c r="SKA341" s="497"/>
      <c r="SKB341" s="540"/>
      <c r="SKC341" s="497"/>
      <c r="SKD341" s="497"/>
      <c r="SKF341" s="309"/>
      <c r="SKG341" s="309"/>
      <c r="SKI341" s="497"/>
      <c r="SKJ341" s="540"/>
      <c r="SKK341" s="497"/>
      <c r="SKL341" s="497"/>
      <c r="SKN341" s="309"/>
      <c r="SKO341" s="309"/>
      <c r="SKQ341" s="497"/>
      <c r="SKR341" s="540"/>
      <c r="SKS341" s="497"/>
      <c r="SKT341" s="497"/>
      <c r="SKV341" s="309"/>
      <c r="SKW341" s="309"/>
      <c r="SKY341" s="497"/>
      <c r="SKZ341" s="540"/>
      <c r="SLA341" s="497"/>
      <c r="SLB341" s="497"/>
      <c r="SLD341" s="309"/>
      <c r="SLE341" s="309"/>
      <c r="SLG341" s="497"/>
      <c r="SLH341" s="540"/>
      <c r="SLI341" s="497"/>
      <c r="SLJ341" s="497"/>
      <c r="SLL341" s="309"/>
      <c r="SLM341" s="309"/>
      <c r="SLO341" s="497"/>
      <c r="SLP341" s="540"/>
      <c r="SLQ341" s="497"/>
      <c r="SLR341" s="497"/>
      <c r="SLT341" s="309"/>
      <c r="SLU341" s="309"/>
      <c r="SLW341" s="497"/>
      <c r="SLX341" s="540"/>
      <c r="SLY341" s="497"/>
      <c r="SLZ341" s="497"/>
      <c r="SMB341" s="309"/>
      <c r="SMC341" s="309"/>
      <c r="SME341" s="497"/>
      <c r="SMF341" s="540"/>
      <c r="SMG341" s="497"/>
      <c r="SMH341" s="497"/>
      <c r="SMJ341" s="309"/>
      <c r="SMK341" s="309"/>
      <c r="SMM341" s="497"/>
      <c r="SMN341" s="540"/>
      <c r="SMO341" s="497"/>
      <c r="SMP341" s="497"/>
      <c r="SMR341" s="309"/>
      <c r="SMS341" s="309"/>
      <c r="SMU341" s="497"/>
      <c r="SMV341" s="540"/>
      <c r="SMW341" s="497"/>
      <c r="SMX341" s="497"/>
      <c r="SMZ341" s="309"/>
      <c r="SNA341" s="309"/>
      <c r="SNC341" s="497"/>
      <c r="SND341" s="540"/>
      <c r="SNE341" s="497"/>
      <c r="SNF341" s="497"/>
      <c r="SNH341" s="309"/>
      <c r="SNI341" s="309"/>
      <c r="SNK341" s="497"/>
      <c r="SNL341" s="540"/>
      <c r="SNM341" s="497"/>
      <c r="SNN341" s="497"/>
      <c r="SNP341" s="309"/>
      <c r="SNQ341" s="309"/>
      <c r="SNS341" s="497"/>
      <c r="SNT341" s="540"/>
      <c r="SNU341" s="497"/>
      <c r="SNV341" s="497"/>
      <c r="SNX341" s="309"/>
      <c r="SNY341" s="309"/>
      <c r="SOA341" s="497"/>
      <c r="SOB341" s="540"/>
      <c r="SOC341" s="497"/>
      <c r="SOD341" s="497"/>
      <c r="SOF341" s="309"/>
      <c r="SOG341" s="309"/>
      <c r="SOI341" s="497"/>
      <c r="SOJ341" s="540"/>
      <c r="SOK341" s="497"/>
      <c r="SOL341" s="497"/>
      <c r="SON341" s="309"/>
      <c r="SOO341" s="309"/>
      <c r="SOQ341" s="497"/>
      <c r="SOR341" s="540"/>
      <c r="SOS341" s="497"/>
      <c r="SOT341" s="497"/>
      <c r="SOV341" s="309"/>
      <c r="SOW341" s="309"/>
      <c r="SOY341" s="497"/>
      <c r="SOZ341" s="540"/>
      <c r="SPA341" s="497"/>
      <c r="SPB341" s="497"/>
      <c r="SPD341" s="309"/>
      <c r="SPE341" s="309"/>
      <c r="SPG341" s="497"/>
      <c r="SPH341" s="540"/>
      <c r="SPI341" s="497"/>
      <c r="SPJ341" s="497"/>
      <c r="SPL341" s="309"/>
      <c r="SPM341" s="309"/>
      <c r="SPO341" s="497"/>
      <c r="SPP341" s="540"/>
      <c r="SPQ341" s="497"/>
      <c r="SPR341" s="497"/>
      <c r="SPT341" s="309"/>
      <c r="SPU341" s="309"/>
      <c r="SPW341" s="497"/>
      <c r="SPX341" s="540"/>
      <c r="SPY341" s="497"/>
      <c r="SPZ341" s="497"/>
      <c r="SQB341" s="309"/>
      <c r="SQC341" s="309"/>
      <c r="SQE341" s="497"/>
      <c r="SQF341" s="540"/>
      <c r="SQG341" s="497"/>
      <c r="SQH341" s="497"/>
      <c r="SQJ341" s="309"/>
      <c r="SQK341" s="309"/>
      <c r="SQM341" s="497"/>
      <c r="SQN341" s="540"/>
      <c r="SQO341" s="497"/>
      <c r="SQP341" s="497"/>
      <c r="SQR341" s="309"/>
      <c r="SQS341" s="309"/>
      <c r="SQU341" s="497"/>
      <c r="SQV341" s="540"/>
      <c r="SQW341" s="497"/>
      <c r="SQX341" s="497"/>
      <c r="SQZ341" s="309"/>
      <c r="SRA341" s="309"/>
      <c r="SRC341" s="497"/>
      <c r="SRD341" s="540"/>
      <c r="SRE341" s="497"/>
      <c r="SRF341" s="497"/>
      <c r="SRH341" s="309"/>
      <c r="SRI341" s="309"/>
      <c r="SRK341" s="497"/>
      <c r="SRL341" s="540"/>
      <c r="SRM341" s="497"/>
      <c r="SRN341" s="497"/>
      <c r="SRP341" s="309"/>
      <c r="SRQ341" s="309"/>
      <c r="SRS341" s="497"/>
      <c r="SRT341" s="540"/>
      <c r="SRU341" s="497"/>
      <c r="SRV341" s="497"/>
      <c r="SRX341" s="309"/>
      <c r="SRY341" s="309"/>
      <c r="SSA341" s="497"/>
      <c r="SSB341" s="540"/>
      <c r="SSC341" s="497"/>
      <c r="SSD341" s="497"/>
      <c r="SSF341" s="309"/>
      <c r="SSG341" s="309"/>
      <c r="SSI341" s="497"/>
      <c r="SSJ341" s="540"/>
      <c r="SSK341" s="497"/>
      <c r="SSL341" s="497"/>
      <c r="SSN341" s="309"/>
      <c r="SSO341" s="309"/>
      <c r="SSQ341" s="497"/>
      <c r="SSR341" s="540"/>
      <c r="SSS341" s="497"/>
      <c r="SST341" s="497"/>
      <c r="SSV341" s="309"/>
      <c r="SSW341" s="309"/>
      <c r="SSY341" s="497"/>
      <c r="SSZ341" s="540"/>
      <c r="STA341" s="497"/>
      <c r="STB341" s="497"/>
      <c r="STD341" s="309"/>
      <c r="STE341" s="309"/>
      <c r="STG341" s="497"/>
      <c r="STH341" s="540"/>
      <c r="STI341" s="497"/>
      <c r="STJ341" s="497"/>
      <c r="STL341" s="309"/>
      <c r="STM341" s="309"/>
      <c r="STO341" s="497"/>
      <c r="STP341" s="540"/>
      <c r="STQ341" s="497"/>
      <c r="STR341" s="497"/>
      <c r="STT341" s="309"/>
      <c r="STU341" s="309"/>
      <c r="STW341" s="497"/>
      <c r="STX341" s="540"/>
      <c r="STY341" s="497"/>
      <c r="STZ341" s="497"/>
      <c r="SUB341" s="309"/>
      <c r="SUC341" s="309"/>
      <c r="SUE341" s="497"/>
      <c r="SUF341" s="540"/>
      <c r="SUG341" s="497"/>
      <c r="SUH341" s="497"/>
      <c r="SUJ341" s="309"/>
      <c r="SUK341" s="309"/>
      <c r="SUM341" s="497"/>
      <c r="SUN341" s="540"/>
      <c r="SUO341" s="497"/>
      <c r="SUP341" s="497"/>
      <c r="SUR341" s="309"/>
      <c r="SUS341" s="309"/>
      <c r="SUU341" s="497"/>
      <c r="SUV341" s="540"/>
      <c r="SUW341" s="497"/>
      <c r="SUX341" s="497"/>
      <c r="SUZ341" s="309"/>
      <c r="SVA341" s="309"/>
      <c r="SVC341" s="497"/>
      <c r="SVD341" s="540"/>
      <c r="SVE341" s="497"/>
      <c r="SVF341" s="497"/>
      <c r="SVH341" s="309"/>
      <c r="SVI341" s="309"/>
      <c r="SVK341" s="497"/>
      <c r="SVL341" s="540"/>
      <c r="SVM341" s="497"/>
      <c r="SVN341" s="497"/>
      <c r="SVP341" s="309"/>
      <c r="SVQ341" s="309"/>
      <c r="SVS341" s="497"/>
      <c r="SVT341" s="540"/>
      <c r="SVU341" s="497"/>
      <c r="SVV341" s="497"/>
      <c r="SVX341" s="309"/>
      <c r="SVY341" s="309"/>
      <c r="SWA341" s="497"/>
      <c r="SWB341" s="540"/>
      <c r="SWC341" s="497"/>
      <c r="SWD341" s="497"/>
      <c r="SWF341" s="309"/>
      <c r="SWG341" s="309"/>
      <c r="SWI341" s="497"/>
      <c r="SWJ341" s="540"/>
      <c r="SWK341" s="497"/>
      <c r="SWL341" s="497"/>
      <c r="SWN341" s="309"/>
      <c r="SWO341" s="309"/>
      <c r="SWQ341" s="497"/>
      <c r="SWR341" s="540"/>
      <c r="SWS341" s="497"/>
      <c r="SWT341" s="497"/>
      <c r="SWV341" s="309"/>
      <c r="SWW341" s="309"/>
      <c r="SWY341" s="497"/>
      <c r="SWZ341" s="540"/>
      <c r="SXA341" s="497"/>
      <c r="SXB341" s="497"/>
      <c r="SXD341" s="309"/>
      <c r="SXE341" s="309"/>
      <c r="SXG341" s="497"/>
      <c r="SXH341" s="540"/>
      <c r="SXI341" s="497"/>
      <c r="SXJ341" s="497"/>
      <c r="SXL341" s="309"/>
      <c r="SXM341" s="309"/>
      <c r="SXO341" s="497"/>
      <c r="SXP341" s="540"/>
      <c r="SXQ341" s="497"/>
      <c r="SXR341" s="497"/>
      <c r="SXT341" s="309"/>
      <c r="SXU341" s="309"/>
      <c r="SXW341" s="497"/>
      <c r="SXX341" s="540"/>
      <c r="SXY341" s="497"/>
      <c r="SXZ341" s="497"/>
      <c r="SYB341" s="309"/>
      <c r="SYC341" s="309"/>
      <c r="SYE341" s="497"/>
      <c r="SYF341" s="540"/>
      <c r="SYG341" s="497"/>
      <c r="SYH341" s="497"/>
      <c r="SYJ341" s="309"/>
      <c r="SYK341" s="309"/>
      <c r="SYM341" s="497"/>
      <c r="SYN341" s="540"/>
      <c r="SYO341" s="497"/>
      <c r="SYP341" s="497"/>
      <c r="SYR341" s="309"/>
      <c r="SYS341" s="309"/>
      <c r="SYU341" s="497"/>
      <c r="SYV341" s="540"/>
      <c r="SYW341" s="497"/>
      <c r="SYX341" s="497"/>
      <c r="SYZ341" s="309"/>
      <c r="SZA341" s="309"/>
      <c r="SZC341" s="497"/>
      <c r="SZD341" s="540"/>
      <c r="SZE341" s="497"/>
      <c r="SZF341" s="497"/>
      <c r="SZH341" s="309"/>
      <c r="SZI341" s="309"/>
      <c r="SZK341" s="497"/>
      <c r="SZL341" s="540"/>
      <c r="SZM341" s="497"/>
      <c r="SZN341" s="497"/>
      <c r="SZP341" s="309"/>
      <c r="SZQ341" s="309"/>
      <c r="SZS341" s="497"/>
      <c r="SZT341" s="540"/>
      <c r="SZU341" s="497"/>
      <c r="SZV341" s="497"/>
      <c r="SZX341" s="309"/>
      <c r="SZY341" s="309"/>
      <c r="TAA341" s="497"/>
      <c r="TAB341" s="540"/>
      <c r="TAC341" s="497"/>
      <c r="TAD341" s="497"/>
      <c r="TAF341" s="309"/>
      <c r="TAG341" s="309"/>
      <c r="TAI341" s="497"/>
      <c r="TAJ341" s="540"/>
      <c r="TAK341" s="497"/>
      <c r="TAL341" s="497"/>
      <c r="TAN341" s="309"/>
      <c r="TAO341" s="309"/>
      <c r="TAQ341" s="497"/>
      <c r="TAR341" s="540"/>
      <c r="TAS341" s="497"/>
      <c r="TAT341" s="497"/>
      <c r="TAV341" s="309"/>
      <c r="TAW341" s="309"/>
      <c r="TAY341" s="497"/>
      <c r="TAZ341" s="540"/>
      <c r="TBA341" s="497"/>
      <c r="TBB341" s="497"/>
      <c r="TBD341" s="309"/>
      <c r="TBE341" s="309"/>
      <c r="TBG341" s="497"/>
      <c r="TBH341" s="540"/>
      <c r="TBI341" s="497"/>
      <c r="TBJ341" s="497"/>
      <c r="TBL341" s="309"/>
      <c r="TBM341" s="309"/>
      <c r="TBO341" s="497"/>
      <c r="TBP341" s="540"/>
      <c r="TBQ341" s="497"/>
      <c r="TBR341" s="497"/>
      <c r="TBT341" s="309"/>
      <c r="TBU341" s="309"/>
      <c r="TBW341" s="497"/>
      <c r="TBX341" s="540"/>
      <c r="TBY341" s="497"/>
      <c r="TBZ341" s="497"/>
      <c r="TCB341" s="309"/>
      <c r="TCC341" s="309"/>
      <c r="TCE341" s="497"/>
      <c r="TCF341" s="540"/>
      <c r="TCG341" s="497"/>
      <c r="TCH341" s="497"/>
      <c r="TCJ341" s="309"/>
      <c r="TCK341" s="309"/>
      <c r="TCM341" s="497"/>
      <c r="TCN341" s="540"/>
      <c r="TCO341" s="497"/>
      <c r="TCP341" s="497"/>
      <c r="TCR341" s="309"/>
      <c r="TCS341" s="309"/>
      <c r="TCU341" s="497"/>
      <c r="TCV341" s="540"/>
      <c r="TCW341" s="497"/>
      <c r="TCX341" s="497"/>
      <c r="TCZ341" s="309"/>
      <c r="TDA341" s="309"/>
      <c r="TDC341" s="497"/>
      <c r="TDD341" s="540"/>
      <c r="TDE341" s="497"/>
      <c r="TDF341" s="497"/>
      <c r="TDH341" s="309"/>
      <c r="TDI341" s="309"/>
      <c r="TDK341" s="497"/>
      <c r="TDL341" s="540"/>
      <c r="TDM341" s="497"/>
      <c r="TDN341" s="497"/>
      <c r="TDP341" s="309"/>
      <c r="TDQ341" s="309"/>
      <c r="TDS341" s="497"/>
      <c r="TDT341" s="540"/>
      <c r="TDU341" s="497"/>
      <c r="TDV341" s="497"/>
      <c r="TDX341" s="309"/>
      <c r="TDY341" s="309"/>
      <c r="TEA341" s="497"/>
      <c r="TEB341" s="540"/>
      <c r="TEC341" s="497"/>
      <c r="TED341" s="497"/>
      <c r="TEF341" s="309"/>
      <c r="TEG341" s="309"/>
      <c r="TEI341" s="497"/>
      <c r="TEJ341" s="540"/>
      <c r="TEK341" s="497"/>
      <c r="TEL341" s="497"/>
      <c r="TEN341" s="309"/>
      <c r="TEO341" s="309"/>
      <c r="TEQ341" s="497"/>
      <c r="TER341" s="540"/>
      <c r="TES341" s="497"/>
      <c r="TET341" s="497"/>
      <c r="TEV341" s="309"/>
      <c r="TEW341" s="309"/>
      <c r="TEY341" s="497"/>
      <c r="TEZ341" s="540"/>
      <c r="TFA341" s="497"/>
      <c r="TFB341" s="497"/>
      <c r="TFD341" s="309"/>
      <c r="TFE341" s="309"/>
      <c r="TFG341" s="497"/>
      <c r="TFH341" s="540"/>
      <c r="TFI341" s="497"/>
      <c r="TFJ341" s="497"/>
      <c r="TFL341" s="309"/>
      <c r="TFM341" s="309"/>
      <c r="TFO341" s="497"/>
      <c r="TFP341" s="540"/>
      <c r="TFQ341" s="497"/>
      <c r="TFR341" s="497"/>
      <c r="TFT341" s="309"/>
      <c r="TFU341" s="309"/>
      <c r="TFW341" s="497"/>
      <c r="TFX341" s="540"/>
      <c r="TFY341" s="497"/>
      <c r="TFZ341" s="497"/>
      <c r="TGB341" s="309"/>
      <c r="TGC341" s="309"/>
      <c r="TGE341" s="497"/>
      <c r="TGF341" s="540"/>
      <c r="TGG341" s="497"/>
      <c r="TGH341" s="497"/>
      <c r="TGJ341" s="309"/>
      <c r="TGK341" s="309"/>
      <c r="TGM341" s="497"/>
      <c r="TGN341" s="540"/>
      <c r="TGO341" s="497"/>
      <c r="TGP341" s="497"/>
      <c r="TGR341" s="309"/>
      <c r="TGS341" s="309"/>
      <c r="TGU341" s="497"/>
      <c r="TGV341" s="540"/>
      <c r="TGW341" s="497"/>
      <c r="TGX341" s="497"/>
      <c r="TGZ341" s="309"/>
      <c r="THA341" s="309"/>
      <c r="THC341" s="497"/>
      <c r="THD341" s="540"/>
      <c r="THE341" s="497"/>
      <c r="THF341" s="497"/>
      <c r="THH341" s="309"/>
      <c r="THI341" s="309"/>
      <c r="THK341" s="497"/>
      <c r="THL341" s="540"/>
      <c r="THM341" s="497"/>
      <c r="THN341" s="497"/>
      <c r="THP341" s="309"/>
      <c r="THQ341" s="309"/>
      <c r="THS341" s="497"/>
      <c r="THT341" s="540"/>
      <c r="THU341" s="497"/>
      <c r="THV341" s="497"/>
      <c r="THX341" s="309"/>
      <c r="THY341" s="309"/>
      <c r="TIA341" s="497"/>
      <c r="TIB341" s="540"/>
      <c r="TIC341" s="497"/>
      <c r="TID341" s="497"/>
      <c r="TIF341" s="309"/>
      <c r="TIG341" s="309"/>
      <c r="TII341" s="497"/>
      <c r="TIJ341" s="540"/>
      <c r="TIK341" s="497"/>
      <c r="TIL341" s="497"/>
      <c r="TIN341" s="309"/>
      <c r="TIO341" s="309"/>
      <c r="TIQ341" s="497"/>
      <c r="TIR341" s="540"/>
      <c r="TIS341" s="497"/>
      <c r="TIT341" s="497"/>
      <c r="TIV341" s="309"/>
      <c r="TIW341" s="309"/>
      <c r="TIY341" s="497"/>
      <c r="TIZ341" s="540"/>
      <c r="TJA341" s="497"/>
      <c r="TJB341" s="497"/>
      <c r="TJD341" s="309"/>
      <c r="TJE341" s="309"/>
      <c r="TJG341" s="497"/>
      <c r="TJH341" s="540"/>
      <c r="TJI341" s="497"/>
      <c r="TJJ341" s="497"/>
      <c r="TJL341" s="309"/>
      <c r="TJM341" s="309"/>
      <c r="TJO341" s="497"/>
      <c r="TJP341" s="540"/>
      <c r="TJQ341" s="497"/>
      <c r="TJR341" s="497"/>
      <c r="TJT341" s="309"/>
      <c r="TJU341" s="309"/>
      <c r="TJW341" s="497"/>
      <c r="TJX341" s="540"/>
      <c r="TJY341" s="497"/>
      <c r="TJZ341" s="497"/>
      <c r="TKB341" s="309"/>
      <c r="TKC341" s="309"/>
      <c r="TKE341" s="497"/>
      <c r="TKF341" s="540"/>
      <c r="TKG341" s="497"/>
      <c r="TKH341" s="497"/>
      <c r="TKJ341" s="309"/>
      <c r="TKK341" s="309"/>
      <c r="TKM341" s="497"/>
      <c r="TKN341" s="540"/>
      <c r="TKO341" s="497"/>
      <c r="TKP341" s="497"/>
      <c r="TKR341" s="309"/>
      <c r="TKS341" s="309"/>
      <c r="TKU341" s="497"/>
      <c r="TKV341" s="540"/>
      <c r="TKW341" s="497"/>
      <c r="TKX341" s="497"/>
      <c r="TKZ341" s="309"/>
      <c r="TLA341" s="309"/>
      <c r="TLC341" s="497"/>
      <c r="TLD341" s="540"/>
      <c r="TLE341" s="497"/>
      <c r="TLF341" s="497"/>
      <c r="TLH341" s="309"/>
      <c r="TLI341" s="309"/>
      <c r="TLK341" s="497"/>
      <c r="TLL341" s="540"/>
      <c r="TLM341" s="497"/>
      <c r="TLN341" s="497"/>
      <c r="TLP341" s="309"/>
      <c r="TLQ341" s="309"/>
      <c r="TLS341" s="497"/>
      <c r="TLT341" s="540"/>
      <c r="TLU341" s="497"/>
      <c r="TLV341" s="497"/>
      <c r="TLX341" s="309"/>
      <c r="TLY341" s="309"/>
      <c r="TMA341" s="497"/>
      <c r="TMB341" s="540"/>
      <c r="TMC341" s="497"/>
      <c r="TMD341" s="497"/>
      <c r="TMF341" s="309"/>
      <c r="TMG341" s="309"/>
      <c r="TMI341" s="497"/>
      <c r="TMJ341" s="540"/>
      <c r="TMK341" s="497"/>
      <c r="TML341" s="497"/>
      <c r="TMN341" s="309"/>
      <c r="TMO341" s="309"/>
      <c r="TMQ341" s="497"/>
      <c r="TMR341" s="540"/>
      <c r="TMS341" s="497"/>
      <c r="TMT341" s="497"/>
      <c r="TMV341" s="309"/>
      <c r="TMW341" s="309"/>
      <c r="TMY341" s="497"/>
      <c r="TMZ341" s="540"/>
      <c r="TNA341" s="497"/>
      <c r="TNB341" s="497"/>
      <c r="TND341" s="309"/>
      <c r="TNE341" s="309"/>
      <c r="TNG341" s="497"/>
      <c r="TNH341" s="540"/>
      <c r="TNI341" s="497"/>
      <c r="TNJ341" s="497"/>
      <c r="TNL341" s="309"/>
      <c r="TNM341" s="309"/>
      <c r="TNO341" s="497"/>
      <c r="TNP341" s="540"/>
      <c r="TNQ341" s="497"/>
      <c r="TNR341" s="497"/>
      <c r="TNT341" s="309"/>
      <c r="TNU341" s="309"/>
      <c r="TNW341" s="497"/>
      <c r="TNX341" s="540"/>
      <c r="TNY341" s="497"/>
      <c r="TNZ341" s="497"/>
      <c r="TOB341" s="309"/>
      <c r="TOC341" s="309"/>
      <c r="TOE341" s="497"/>
      <c r="TOF341" s="540"/>
      <c r="TOG341" s="497"/>
      <c r="TOH341" s="497"/>
      <c r="TOJ341" s="309"/>
      <c r="TOK341" s="309"/>
      <c r="TOM341" s="497"/>
      <c r="TON341" s="540"/>
      <c r="TOO341" s="497"/>
      <c r="TOP341" s="497"/>
      <c r="TOR341" s="309"/>
      <c r="TOS341" s="309"/>
      <c r="TOU341" s="497"/>
      <c r="TOV341" s="540"/>
      <c r="TOW341" s="497"/>
      <c r="TOX341" s="497"/>
      <c r="TOZ341" s="309"/>
      <c r="TPA341" s="309"/>
      <c r="TPC341" s="497"/>
      <c r="TPD341" s="540"/>
      <c r="TPE341" s="497"/>
      <c r="TPF341" s="497"/>
      <c r="TPH341" s="309"/>
      <c r="TPI341" s="309"/>
      <c r="TPK341" s="497"/>
      <c r="TPL341" s="540"/>
      <c r="TPM341" s="497"/>
      <c r="TPN341" s="497"/>
      <c r="TPP341" s="309"/>
      <c r="TPQ341" s="309"/>
      <c r="TPS341" s="497"/>
      <c r="TPT341" s="540"/>
      <c r="TPU341" s="497"/>
      <c r="TPV341" s="497"/>
      <c r="TPX341" s="309"/>
      <c r="TPY341" s="309"/>
      <c r="TQA341" s="497"/>
      <c r="TQB341" s="540"/>
      <c r="TQC341" s="497"/>
      <c r="TQD341" s="497"/>
      <c r="TQF341" s="309"/>
      <c r="TQG341" s="309"/>
      <c r="TQI341" s="497"/>
      <c r="TQJ341" s="540"/>
      <c r="TQK341" s="497"/>
      <c r="TQL341" s="497"/>
      <c r="TQN341" s="309"/>
      <c r="TQO341" s="309"/>
      <c r="TQQ341" s="497"/>
      <c r="TQR341" s="540"/>
      <c r="TQS341" s="497"/>
      <c r="TQT341" s="497"/>
      <c r="TQV341" s="309"/>
      <c r="TQW341" s="309"/>
      <c r="TQY341" s="497"/>
      <c r="TQZ341" s="540"/>
      <c r="TRA341" s="497"/>
      <c r="TRB341" s="497"/>
      <c r="TRD341" s="309"/>
      <c r="TRE341" s="309"/>
      <c r="TRG341" s="497"/>
      <c r="TRH341" s="540"/>
      <c r="TRI341" s="497"/>
      <c r="TRJ341" s="497"/>
      <c r="TRL341" s="309"/>
      <c r="TRM341" s="309"/>
      <c r="TRO341" s="497"/>
      <c r="TRP341" s="540"/>
      <c r="TRQ341" s="497"/>
      <c r="TRR341" s="497"/>
      <c r="TRT341" s="309"/>
      <c r="TRU341" s="309"/>
      <c r="TRW341" s="497"/>
      <c r="TRX341" s="540"/>
      <c r="TRY341" s="497"/>
      <c r="TRZ341" s="497"/>
      <c r="TSB341" s="309"/>
      <c r="TSC341" s="309"/>
      <c r="TSE341" s="497"/>
      <c r="TSF341" s="540"/>
      <c r="TSG341" s="497"/>
      <c r="TSH341" s="497"/>
      <c r="TSJ341" s="309"/>
      <c r="TSK341" s="309"/>
      <c r="TSM341" s="497"/>
      <c r="TSN341" s="540"/>
      <c r="TSO341" s="497"/>
      <c r="TSP341" s="497"/>
      <c r="TSR341" s="309"/>
      <c r="TSS341" s="309"/>
      <c r="TSU341" s="497"/>
      <c r="TSV341" s="540"/>
      <c r="TSW341" s="497"/>
      <c r="TSX341" s="497"/>
      <c r="TSZ341" s="309"/>
      <c r="TTA341" s="309"/>
      <c r="TTC341" s="497"/>
      <c r="TTD341" s="540"/>
      <c r="TTE341" s="497"/>
      <c r="TTF341" s="497"/>
      <c r="TTH341" s="309"/>
      <c r="TTI341" s="309"/>
      <c r="TTK341" s="497"/>
      <c r="TTL341" s="540"/>
      <c r="TTM341" s="497"/>
      <c r="TTN341" s="497"/>
      <c r="TTP341" s="309"/>
      <c r="TTQ341" s="309"/>
      <c r="TTS341" s="497"/>
      <c r="TTT341" s="540"/>
      <c r="TTU341" s="497"/>
      <c r="TTV341" s="497"/>
      <c r="TTX341" s="309"/>
      <c r="TTY341" s="309"/>
      <c r="TUA341" s="497"/>
      <c r="TUB341" s="540"/>
      <c r="TUC341" s="497"/>
      <c r="TUD341" s="497"/>
      <c r="TUF341" s="309"/>
      <c r="TUG341" s="309"/>
      <c r="TUI341" s="497"/>
      <c r="TUJ341" s="540"/>
      <c r="TUK341" s="497"/>
      <c r="TUL341" s="497"/>
      <c r="TUN341" s="309"/>
      <c r="TUO341" s="309"/>
      <c r="TUQ341" s="497"/>
      <c r="TUR341" s="540"/>
      <c r="TUS341" s="497"/>
      <c r="TUT341" s="497"/>
      <c r="TUV341" s="309"/>
      <c r="TUW341" s="309"/>
      <c r="TUY341" s="497"/>
      <c r="TUZ341" s="540"/>
      <c r="TVA341" s="497"/>
      <c r="TVB341" s="497"/>
      <c r="TVD341" s="309"/>
      <c r="TVE341" s="309"/>
      <c r="TVG341" s="497"/>
      <c r="TVH341" s="540"/>
      <c r="TVI341" s="497"/>
      <c r="TVJ341" s="497"/>
      <c r="TVL341" s="309"/>
      <c r="TVM341" s="309"/>
      <c r="TVO341" s="497"/>
      <c r="TVP341" s="540"/>
      <c r="TVQ341" s="497"/>
      <c r="TVR341" s="497"/>
      <c r="TVT341" s="309"/>
      <c r="TVU341" s="309"/>
      <c r="TVW341" s="497"/>
      <c r="TVX341" s="540"/>
      <c r="TVY341" s="497"/>
      <c r="TVZ341" s="497"/>
      <c r="TWB341" s="309"/>
      <c r="TWC341" s="309"/>
      <c r="TWE341" s="497"/>
      <c r="TWF341" s="540"/>
      <c r="TWG341" s="497"/>
      <c r="TWH341" s="497"/>
      <c r="TWJ341" s="309"/>
      <c r="TWK341" s="309"/>
      <c r="TWM341" s="497"/>
      <c r="TWN341" s="540"/>
      <c r="TWO341" s="497"/>
      <c r="TWP341" s="497"/>
      <c r="TWR341" s="309"/>
      <c r="TWS341" s="309"/>
      <c r="TWU341" s="497"/>
      <c r="TWV341" s="540"/>
      <c r="TWW341" s="497"/>
      <c r="TWX341" s="497"/>
      <c r="TWZ341" s="309"/>
      <c r="TXA341" s="309"/>
      <c r="TXC341" s="497"/>
      <c r="TXD341" s="540"/>
      <c r="TXE341" s="497"/>
      <c r="TXF341" s="497"/>
      <c r="TXH341" s="309"/>
      <c r="TXI341" s="309"/>
      <c r="TXK341" s="497"/>
      <c r="TXL341" s="540"/>
      <c r="TXM341" s="497"/>
      <c r="TXN341" s="497"/>
      <c r="TXP341" s="309"/>
      <c r="TXQ341" s="309"/>
      <c r="TXS341" s="497"/>
      <c r="TXT341" s="540"/>
      <c r="TXU341" s="497"/>
      <c r="TXV341" s="497"/>
      <c r="TXX341" s="309"/>
      <c r="TXY341" s="309"/>
      <c r="TYA341" s="497"/>
      <c r="TYB341" s="540"/>
      <c r="TYC341" s="497"/>
      <c r="TYD341" s="497"/>
      <c r="TYF341" s="309"/>
      <c r="TYG341" s="309"/>
      <c r="TYI341" s="497"/>
      <c r="TYJ341" s="540"/>
      <c r="TYK341" s="497"/>
      <c r="TYL341" s="497"/>
      <c r="TYN341" s="309"/>
      <c r="TYO341" s="309"/>
      <c r="TYQ341" s="497"/>
      <c r="TYR341" s="540"/>
      <c r="TYS341" s="497"/>
      <c r="TYT341" s="497"/>
      <c r="TYV341" s="309"/>
      <c r="TYW341" s="309"/>
      <c r="TYY341" s="497"/>
      <c r="TYZ341" s="540"/>
      <c r="TZA341" s="497"/>
      <c r="TZB341" s="497"/>
      <c r="TZD341" s="309"/>
      <c r="TZE341" s="309"/>
      <c r="TZG341" s="497"/>
      <c r="TZH341" s="540"/>
      <c r="TZI341" s="497"/>
      <c r="TZJ341" s="497"/>
      <c r="TZL341" s="309"/>
      <c r="TZM341" s="309"/>
      <c r="TZO341" s="497"/>
      <c r="TZP341" s="540"/>
      <c r="TZQ341" s="497"/>
      <c r="TZR341" s="497"/>
      <c r="TZT341" s="309"/>
      <c r="TZU341" s="309"/>
      <c r="TZW341" s="497"/>
      <c r="TZX341" s="540"/>
      <c r="TZY341" s="497"/>
      <c r="TZZ341" s="497"/>
      <c r="UAB341" s="309"/>
      <c r="UAC341" s="309"/>
      <c r="UAE341" s="497"/>
      <c r="UAF341" s="540"/>
      <c r="UAG341" s="497"/>
      <c r="UAH341" s="497"/>
      <c r="UAJ341" s="309"/>
      <c r="UAK341" s="309"/>
      <c r="UAM341" s="497"/>
      <c r="UAN341" s="540"/>
      <c r="UAO341" s="497"/>
      <c r="UAP341" s="497"/>
      <c r="UAR341" s="309"/>
      <c r="UAS341" s="309"/>
      <c r="UAU341" s="497"/>
      <c r="UAV341" s="540"/>
      <c r="UAW341" s="497"/>
      <c r="UAX341" s="497"/>
      <c r="UAZ341" s="309"/>
      <c r="UBA341" s="309"/>
      <c r="UBC341" s="497"/>
      <c r="UBD341" s="540"/>
      <c r="UBE341" s="497"/>
      <c r="UBF341" s="497"/>
      <c r="UBH341" s="309"/>
      <c r="UBI341" s="309"/>
      <c r="UBK341" s="497"/>
      <c r="UBL341" s="540"/>
      <c r="UBM341" s="497"/>
      <c r="UBN341" s="497"/>
      <c r="UBP341" s="309"/>
      <c r="UBQ341" s="309"/>
      <c r="UBS341" s="497"/>
      <c r="UBT341" s="540"/>
      <c r="UBU341" s="497"/>
      <c r="UBV341" s="497"/>
      <c r="UBX341" s="309"/>
      <c r="UBY341" s="309"/>
      <c r="UCA341" s="497"/>
      <c r="UCB341" s="540"/>
      <c r="UCC341" s="497"/>
      <c r="UCD341" s="497"/>
      <c r="UCF341" s="309"/>
      <c r="UCG341" s="309"/>
      <c r="UCI341" s="497"/>
      <c r="UCJ341" s="540"/>
      <c r="UCK341" s="497"/>
      <c r="UCL341" s="497"/>
      <c r="UCN341" s="309"/>
      <c r="UCO341" s="309"/>
      <c r="UCQ341" s="497"/>
      <c r="UCR341" s="540"/>
      <c r="UCS341" s="497"/>
      <c r="UCT341" s="497"/>
      <c r="UCV341" s="309"/>
      <c r="UCW341" s="309"/>
      <c r="UCY341" s="497"/>
      <c r="UCZ341" s="540"/>
      <c r="UDA341" s="497"/>
      <c r="UDB341" s="497"/>
      <c r="UDD341" s="309"/>
      <c r="UDE341" s="309"/>
      <c r="UDG341" s="497"/>
      <c r="UDH341" s="540"/>
      <c r="UDI341" s="497"/>
      <c r="UDJ341" s="497"/>
      <c r="UDL341" s="309"/>
      <c r="UDM341" s="309"/>
      <c r="UDO341" s="497"/>
      <c r="UDP341" s="540"/>
      <c r="UDQ341" s="497"/>
      <c r="UDR341" s="497"/>
      <c r="UDT341" s="309"/>
      <c r="UDU341" s="309"/>
      <c r="UDW341" s="497"/>
      <c r="UDX341" s="540"/>
      <c r="UDY341" s="497"/>
      <c r="UDZ341" s="497"/>
      <c r="UEB341" s="309"/>
      <c r="UEC341" s="309"/>
      <c r="UEE341" s="497"/>
      <c r="UEF341" s="540"/>
      <c r="UEG341" s="497"/>
      <c r="UEH341" s="497"/>
      <c r="UEJ341" s="309"/>
      <c r="UEK341" s="309"/>
      <c r="UEM341" s="497"/>
      <c r="UEN341" s="540"/>
      <c r="UEO341" s="497"/>
      <c r="UEP341" s="497"/>
      <c r="UER341" s="309"/>
      <c r="UES341" s="309"/>
      <c r="UEU341" s="497"/>
      <c r="UEV341" s="540"/>
      <c r="UEW341" s="497"/>
      <c r="UEX341" s="497"/>
      <c r="UEZ341" s="309"/>
      <c r="UFA341" s="309"/>
      <c r="UFC341" s="497"/>
      <c r="UFD341" s="540"/>
      <c r="UFE341" s="497"/>
      <c r="UFF341" s="497"/>
      <c r="UFH341" s="309"/>
      <c r="UFI341" s="309"/>
      <c r="UFK341" s="497"/>
      <c r="UFL341" s="540"/>
      <c r="UFM341" s="497"/>
      <c r="UFN341" s="497"/>
      <c r="UFP341" s="309"/>
      <c r="UFQ341" s="309"/>
      <c r="UFS341" s="497"/>
      <c r="UFT341" s="540"/>
      <c r="UFU341" s="497"/>
      <c r="UFV341" s="497"/>
      <c r="UFX341" s="309"/>
      <c r="UFY341" s="309"/>
      <c r="UGA341" s="497"/>
      <c r="UGB341" s="540"/>
      <c r="UGC341" s="497"/>
      <c r="UGD341" s="497"/>
      <c r="UGF341" s="309"/>
      <c r="UGG341" s="309"/>
      <c r="UGI341" s="497"/>
      <c r="UGJ341" s="540"/>
      <c r="UGK341" s="497"/>
      <c r="UGL341" s="497"/>
      <c r="UGN341" s="309"/>
      <c r="UGO341" s="309"/>
      <c r="UGQ341" s="497"/>
      <c r="UGR341" s="540"/>
      <c r="UGS341" s="497"/>
      <c r="UGT341" s="497"/>
      <c r="UGV341" s="309"/>
      <c r="UGW341" s="309"/>
      <c r="UGY341" s="497"/>
      <c r="UGZ341" s="540"/>
      <c r="UHA341" s="497"/>
      <c r="UHB341" s="497"/>
      <c r="UHD341" s="309"/>
      <c r="UHE341" s="309"/>
      <c r="UHG341" s="497"/>
      <c r="UHH341" s="540"/>
      <c r="UHI341" s="497"/>
      <c r="UHJ341" s="497"/>
      <c r="UHL341" s="309"/>
      <c r="UHM341" s="309"/>
      <c r="UHO341" s="497"/>
      <c r="UHP341" s="540"/>
      <c r="UHQ341" s="497"/>
      <c r="UHR341" s="497"/>
      <c r="UHT341" s="309"/>
      <c r="UHU341" s="309"/>
      <c r="UHW341" s="497"/>
      <c r="UHX341" s="540"/>
      <c r="UHY341" s="497"/>
      <c r="UHZ341" s="497"/>
      <c r="UIB341" s="309"/>
      <c r="UIC341" s="309"/>
      <c r="UIE341" s="497"/>
      <c r="UIF341" s="540"/>
      <c r="UIG341" s="497"/>
      <c r="UIH341" s="497"/>
      <c r="UIJ341" s="309"/>
      <c r="UIK341" s="309"/>
      <c r="UIM341" s="497"/>
      <c r="UIN341" s="540"/>
      <c r="UIO341" s="497"/>
      <c r="UIP341" s="497"/>
      <c r="UIR341" s="309"/>
      <c r="UIS341" s="309"/>
      <c r="UIU341" s="497"/>
      <c r="UIV341" s="540"/>
      <c r="UIW341" s="497"/>
      <c r="UIX341" s="497"/>
      <c r="UIZ341" s="309"/>
      <c r="UJA341" s="309"/>
      <c r="UJC341" s="497"/>
      <c r="UJD341" s="540"/>
      <c r="UJE341" s="497"/>
      <c r="UJF341" s="497"/>
      <c r="UJH341" s="309"/>
      <c r="UJI341" s="309"/>
      <c r="UJK341" s="497"/>
      <c r="UJL341" s="540"/>
      <c r="UJM341" s="497"/>
      <c r="UJN341" s="497"/>
      <c r="UJP341" s="309"/>
      <c r="UJQ341" s="309"/>
      <c r="UJS341" s="497"/>
      <c r="UJT341" s="540"/>
      <c r="UJU341" s="497"/>
      <c r="UJV341" s="497"/>
      <c r="UJX341" s="309"/>
      <c r="UJY341" s="309"/>
      <c r="UKA341" s="497"/>
      <c r="UKB341" s="540"/>
      <c r="UKC341" s="497"/>
      <c r="UKD341" s="497"/>
      <c r="UKF341" s="309"/>
      <c r="UKG341" s="309"/>
      <c r="UKI341" s="497"/>
      <c r="UKJ341" s="540"/>
      <c r="UKK341" s="497"/>
      <c r="UKL341" s="497"/>
      <c r="UKN341" s="309"/>
      <c r="UKO341" s="309"/>
      <c r="UKQ341" s="497"/>
      <c r="UKR341" s="540"/>
      <c r="UKS341" s="497"/>
      <c r="UKT341" s="497"/>
      <c r="UKV341" s="309"/>
      <c r="UKW341" s="309"/>
      <c r="UKY341" s="497"/>
      <c r="UKZ341" s="540"/>
      <c r="ULA341" s="497"/>
      <c r="ULB341" s="497"/>
      <c r="ULD341" s="309"/>
      <c r="ULE341" s="309"/>
      <c r="ULG341" s="497"/>
      <c r="ULH341" s="540"/>
      <c r="ULI341" s="497"/>
      <c r="ULJ341" s="497"/>
      <c r="ULL341" s="309"/>
      <c r="ULM341" s="309"/>
      <c r="ULO341" s="497"/>
      <c r="ULP341" s="540"/>
      <c r="ULQ341" s="497"/>
      <c r="ULR341" s="497"/>
      <c r="ULT341" s="309"/>
      <c r="ULU341" s="309"/>
      <c r="ULW341" s="497"/>
      <c r="ULX341" s="540"/>
      <c r="ULY341" s="497"/>
      <c r="ULZ341" s="497"/>
      <c r="UMB341" s="309"/>
      <c r="UMC341" s="309"/>
      <c r="UME341" s="497"/>
      <c r="UMF341" s="540"/>
      <c r="UMG341" s="497"/>
      <c r="UMH341" s="497"/>
      <c r="UMJ341" s="309"/>
      <c r="UMK341" s="309"/>
      <c r="UMM341" s="497"/>
      <c r="UMN341" s="540"/>
      <c r="UMO341" s="497"/>
      <c r="UMP341" s="497"/>
      <c r="UMR341" s="309"/>
      <c r="UMS341" s="309"/>
      <c r="UMU341" s="497"/>
      <c r="UMV341" s="540"/>
      <c r="UMW341" s="497"/>
      <c r="UMX341" s="497"/>
      <c r="UMZ341" s="309"/>
      <c r="UNA341" s="309"/>
      <c r="UNC341" s="497"/>
      <c r="UND341" s="540"/>
      <c r="UNE341" s="497"/>
      <c r="UNF341" s="497"/>
      <c r="UNH341" s="309"/>
      <c r="UNI341" s="309"/>
      <c r="UNK341" s="497"/>
      <c r="UNL341" s="540"/>
      <c r="UNM341" s="497"/>
      <c r="UNN341" s="497"/>
      <c r="UNP341" s="309"/>
      <c r="UNQ341" s="309"/>
      <c r="UNS341" s="497"/>
      <c r="UNT341" s="540"/>
      <c r="UNU341" s="497"/>
      <c r="UNV341" s="497"/>
      <c r="UNX341" s="309"/>
      <c r="UNY341" s="309"/>
      <c r="UOA341" s="497"/>
      <c r="UOB341" s="540"/>
      <c r="UOC341" s="497"/>
      <c r="UOD341" s="497"/>
      <c r="UOF341" s="309"/>
      <c r="UOG341" s="309"/>
      <c r="UOI341" s="497"/>
      <c r="UOJ341" s="540"/>
      <c r="UOK341" s="497"/>
      <c r="UOL341" s="497"/>
      <c r="UON341" s="309"/>
      <c r="UOO341" s="309"/>
      <c r="UOQ341" s="497"/>
      <c r="UOR341" s="540"/>
      <c r="UOS341" s="497"/>
      <c r="UOT341" s="497"/>
      <c r="UOV341" s="309"/>
      <c r="UOW341" s="309"/>
      <c r="UOY341" s="497"/>
      <c r="UOZ341" s="540"/>
      <c r="UPA341" s="497"/>
      <c r="UPB341" s="497"/>
      <c r="UPD341" s="309"/>
      <c r="UPE341" s="309"/>
      <c r="UPG341" s="497"/>
      <c r="UPH341" s="540"/>
      <c r="UPI341" s="497"/>
      <c r="UPJ341" s="497"/>
      <c r="UPL341" s="309"/>
      <c r="UPM341" s="309"/>
      <c r="UPO341" s="497"/>
      <c r="UPP341" s="540"/>
      <c r="UPQ341" s="497"/>
      <c r="UPR341" s="497"/>
      <c r="UPT341" s="309"/>
      <c r="UPU341" s="309"/>
      <c r="UPW341" s="497"/>
      <c r="UPX341" s="540"/>
      <c r="UPY341" s="497"/>
      <c r="UPZ341" s="497"/>
      <c r="UQB341" s="309"/>
      <c r="UQC341" s="309"/>
      <c r="UQE341" s="497"/>
      <c r="UQF341" s="540"/>
      <c r="UQG341" s="497"/>
      <c r="UQH341" s="497"/>
      <c r="UQJ341" s="309"/>
      <c r="UQK341" s="309"/>
      <c r="UQM341" s="497"/>
      <c r="UQN341" s="540"/>
      <c r="UQO341" s="497"/>
      <c r="UQP341" s="497"/>
      <c r="UQR341" s="309"/>
      <c r="UQS341" s="309"/>
      <c r="UQU341" s="497"/>
      <c r="UQV341" s="540"/>
      <c r="UQW341" s="497"/>
      <c r="UQX341" s="497"/>
      <c r="UQZ341" s="309"/>
      <c r="URA341" s="309"/>
      <c r="URC341" s="497"/>
      <c r="URD341" s="540"/>
      <c r="URE341" s="497"/>
      <c r="URF341" s="497"/>
      <c r="URH341" s="309"/>
      <c r="URI341" s="309"/>
      <c r="URK341" s="497"/>
      <c r="URL341" s="540"/>
      <c r="URM341" s="497"/>
      <c r="URN341" s="497"/>
      <c r="URP341" s="309"/>
      <c r="URQ341" s="309"/>
      <c r="URS341" s="497"/>
      <c r="URT341" s="540"/>
      <c r="URU341" s="497"/>
      <c r="URV341" s="497"/>
      <c r="URX341" s="309"/>
      <c r="URY341" s="309"/>
      <c r="USA341" s="497"/>
      <c r="USB341" s="540"/>
      <c r="USC341" s="497"/>
      <c r="USD341" s="497"/>
      <c r="USF341" s="309"/>
      <c r="USG341" s="309"/>
      <c r="USI341" s="497"/>
      <c r="USJ341" s="540"/>
      <c r="USK341" s="497"/>
      <c r="USL341" s="497"/>
      <c r="USN341" s="309"/>
      <c r="USO341" s="309"/>
      <c r="USQ341" s="497"/>
      <c r="USR341" s="540"/>
      <c r="USS341" s="497"/>
      <c r="UST341" s="497"/>
      <c r="USV341" s="309"/>
      <c r="USW341" s="309"/>
      <c r="USY341" s="497"/>
      <c r="USZ341" s="540"/>
      <c r="UTA341" s="497"/>
      <c r="UTB341" s="497"/>
      <c r="UTD341" s="309"/>
      <c r="UTE341" s="309"/>
      <c r="UTG341" s="497"/>
      <c r="UTH341" s="540"/>
      <c r="UTI341" s="497"/>
      <c r="UTJ341" s="497"/>
      <c r="UTL341" s="309"/>
      <c r="UTM341" s="309"/>
      <c r="UTO341" s="497"/>
      <c r="UTP341" s="540"/>
      <c r="UTQ341" s="497"/>
      <c r="UTR341" s="497"/>
      <c r="UTT341" s="309"/>
      <c r="UTU341" s="309"/>
      <c r="UTW341" s="497"/>
      <c r="UTX341" s="540"/>
      <c r="UTY341" s="497"/>
      <c r="UTZ341" s="497"/>
      <c r="UUB341" s="309"/>
      <c r="UUC341" s="309"/>
      <c r="UUE341" s="497"/>
      <c r="UUF341" s="540"/>
      <c r="UUG341" s="497"/>
      <c r="UUH341" s="497"/>
      <c r="UUJ341" s="309"/>
      <c r="UUK341" s="309"/>
      <c r="UUM341" s="497"/>
      <c r="UUN341" s="540"/>
      <c r="UUO341" s="497"/>
      <c r="UUP341" s="497"/>
      <c r="UUR341" s="309"/>
      <c r="UUS341" s="309"/>
      <c r="UUU341" s="497"/>
      <c r="UUV341" s="540"/>
      <c r="UUW341" s="497"/>
      <c r="UUX341" s="497"/>
      <c r="UUZ341" s="309"/>
      <c r="UVA341" s="309"/>
      <c r="UVC341" s="497"/>
      <c r="UVD341" s="540"/>
      <c r="UVE341" s="497"/>
      <c r="UVF341" s="497"/>
      <c r="UVH341" s="309"/>
      <c r="UVI341" s="309"/>
      <c r="UVK341" s="497"/>
      <c r="UVL341" s="540"/>
      <c r="UVM341" s="497"/>
      <c r="UVN341" s="497"/>
      <c r="UVP341" s="309"/>
      <c r="UVQ341" s="309"/>
      <c r="UVS341" s="497"/>
      <c r="UVT341" s="540"/>
      <c r="UVU341" s="497"/>
      <c r="UVV341" s="497"/>
      <c r="UVX341" s="309"/>
      <c r="UVY341" s="309"/>
      <c r="UWA341" s="497"/>
      <c r="UWB341" s="540"/>
      <c r="UWC341" s="497"/>
      <c r="UWD341" s="497"/>
      <c r="UWF341" s="309"/>
      <c r="UWG341" s="309"/>
      <c r="UWI341" s="497"/>
      <c r="UWJ341" s="540"/>
      <c r="UWK341" s="497"/>
      <c r="UWL341" s="497"/>
      <c r="UWN341" s="309"/>
      <c r="UWO341" s="309"/>
      <c r="UWQ341" s="497"/>
      <c r="UWR341" s="540"/>
      <c r="UWS341" s="497"/>
      <c r="UWT341" s="497"/>
      <c r="UWV341" s="309"/>
      <c r="UWW341" s="309"/>
      <c r="UWY341" s="497"/>
      <c r="UWZ341" s="540"/>
      <c r="UXA341" s="497"/>
      <c r="UXB341" s="497"/>
      <c r="UXD341" s="309"/>
      <c r="UXE341" s="309"/>
      <c r="UXG341" s="497"/>
      <c r="UXH341" s="540"/>
      <c r="UXI341" s="497"/>
      <c r="UXJ341" s="497"/>
      <c r="UXL341" s="309"/>
      <c r="UXM341" s="309"/>
      <c r="UXO341" s="497"/>
      <c r="UXP341" s="540"/>
      <c r="UXQ341" s="497"/>
      <c r="UXR341" s="497"/>
      <c r="UXT341" s="309"/>
      <c r="UXU341" s="309"/>
      <c r="UXW341" s="497"/>
      <c r="UXX341" s="540"/>
      <c r="UXY341" s="497"/>
      <c r="UXZ341" s="497"/>
      <c r="UYB341" s="309"/>
      <c r="UYC341" s="309"/>
      <c r="UYE341" s="497"/>
      <c r="UYF341" s="540"/>
      <c r="UYG341" s="497"/>
      <c r="UYH341" s="497"/>
      <c r="UYJ341" s="309"/>
      <c r="UYK341" s="309"/>
      <c r="UYM341" s="497"/>
      <c r="UYN341" s="540"/>
      <c r="UYO341" s="497"/>
      <c r="UYP341" s="497"/>
      <c r="UYR341" s="309"/>
      <c r="UYS341" s="309"/>
      <c r="UYU341" s="497"/>
      <c r="UYV341" s="540"/>
      <c r="UYW341" s="497"/>
      <c r="UYX341" s="497"/>
      <c r="UYZ341" s="309"/>
      <c r="UZA341" s="309"/>
      <c r="UZC341" s="497"/>
      <c r="UZD341" s="540"/>
      <c r="UZE341" s="497"/>
      <c r="UZF341" s="497"/>
      <c r="UZH341" s="309"/>
      <c r="UZI341" s="309"/>
      <c r="UZK341" s="497"/>
      <c r="UZL341" s="540"/>
      <c r="UZM341" s="497"/>
      <c r="UZN341" s="497"/>
      <c r="UZP341" s="309"/>
      <c r="UZQ341" s="309"/>
      <c r="UZS341" s="497"/>
      <c r="UZT341" s="540"/>
      <c r="UZU341" s="497"/>
      <c r="UZV341" s="497"/>
      <c r="UZX341" s="309"/>
      <c r="UZY341" s="309"/>
      <c r="VAA341" s="497"/>
      <c r="VAB341" s="540"/>
      <c r="VAC341" s="497"/>
      <c r="VAD341" s="497"/>
      <c r="VAF341" s="309"/>
      <c r="VAG341" s="309"/>
      <c r="VAI341" s="497"/>
      <c r="VAJ341" s="540"/>
      <c r="VAK341" s="497"/>
      <c r="VAL341" s="497"/>
      <c r="VAN341" s="309"/>
      <c r="VAO341" s="309"/>
      <c r="VAQ341" s="497"/>
      <c r="VAR341" s="540"/>
      <c r="VAS341" s="497"/>
      <c r="VAT341" s="497"/>
      <c r="VAV341" s="309"/>
      <c r="VAW341" s="309"/>
      <c r="VAY341" s="497"/>
      <c r="VAZ341" s="540"/>
      <c r="VBA341" s="497"/>
      <c r="VBB341" s="497"/>
      <c r="VBD341" s="309"/>
      <c r="VBE341" s="309"/>
      <c r="VBG341" s="497"/>
      <c r="VBH341" s="540"/>
      <c r="VBI341" s="497"/>
      <c r="VBJ341" s="497"/>
      <c r="VBL341" s="309"/>
      <c r="VBM341" s="309"/>
      <c r="VBO341" s="497"/>
      <c r="VBP341" s="540"/>
      <c r="VBQ341" s="497"/>
      <c r="VBR341" s="497"/>
      <c r="VBT341" s="309"/>
      <c r="VBU341" s="309"/>
      <c r="VBW341" s="497"/>
      <c r="VBX341" s="540"/>
      <c r="VBY341" s="497"/>
      <c r="VBZ341" s="497"/>
      <c r="VCB341" s="309"/>
      <c r="VCC341" s="309"/>
      <c r="VCE341" s="497"/>
      <c r="VCF341" s="540"/>
      <c r="VCG341" s="497"/>
      <c r="VCH341" s="497"/>
      <c r="VCJ341" s="309"/>
      <c r="VCK341" s="309"/>
      <c r="VCM341" s="497"/>
      <c r="VCN341" s="540"/>
      <c r="VCO341" s="497"/>
      <c r="VCP341" s="497"/>
      <c r="VCR341" s="309"/>
      <c r="VCS341" s="309"/>
      <c r="VCU341" s="497"/>
      <c r="VCV341" s="540"/>
      <c r="VCW341" s="497"/>
      <c r="VCX341" s="497"/>
      <c r="VCZ341" s="309"/>
      <c r="VDA341" s="309"/>
      <c r="VDC341" s="497"/>
      <c r="VDD341" s="540"/>
      <c r="VDE341" s="497"/>
      <c r="VDF341" s="497"/>
      <c r="VDH341" s="309"/>
      <c r="VDI341" s="309"/>
      <c r="VDK341" s="497"/>
      <c r="VDL341" s="540"/>
      <c r="VDM341" s="497"/>
      <c r="VDN341" s="497"/>
      <c r="VDP341" s="309"/>
      <c r="VDQ341" s="309"/>
      <c r="VDS341" s="497"/>
      <c r="VDT341" s="540"/>
      <c r="VDU341" s="497"/>
      <c r="VDV341" s="497"/>
      <c r="VDX341" s="309"/>
      <c r="VDY341" s="309"/>
      <c r="VEA341" s="497"/>
      <c r="VEB341" s="540"/>
      <c r="VEC341" s="497"/>
      <c r="VED341" s="497"/>
      <c r="VEF341" s="309"/>
      <c r="VEG341" s="309"/>
      <c r="VEI341" s="497"/>
      <c r="VEJ341" s="540"/>
      <c r="VEK341" s="497"/>
      <c r="VEL341" s="497"/>
      <c r="VEN341" s="309"/>
      <c r="VEO341" s="309"/>
      <c r="VEQ341" s="497"/>
      <c r="VER341" s="540"/>
      <c r="VES341" s="497"/>
      <c r="VET341" s="497"/>
      <c r="VEV341" s="309"/>
      <c r="VEW341" s="309"/>
      <c r="VEY341" s="497"/>
      <c r="VEZ341" s="540"/>
      <c r="VFA341" s="497"/>
      <c r="VFB341" s="497"/>
      <c r="VFD341" s="309"/>
      <c r="VFE341" s="309"/>
      <c r="VFG341" s="497"/>
      <c r="VFH341" s="540"/>
      <c r="VFI341" s="497"/>
      <c r="VFJ341" s="497"/>
      <c r="VFL341" s="309"/>
      <c r="VFM341" s="309"/>
      <c r="VFO341" s="497"/>
      <c r="VFP341" s="540"/>
      <c r="VFQ341" s="497"/>
      <c r="VFR341" s="497"/>
      <c r="VFT341" s="309"/>
      <c r="VFU341" s="309"/>
      <c r="VFW341" s="497"/>
      <c r="VFX341" s="540"/>
      <c r="VFY341" s="497"/>
      <c r="VFZ341" s="497"/>
      <c r="VGB341" s="309"/>
      <c r="VGC341" s="309"/>
      <c r="VGE341" s="497"/>
      <c r="VGF341" s="540"/>
      <c r="VGG341" s="497"/>
      <c r="VGH341" s="497"/>
      <c r="VGJ341" s="309"/>
      <c r="VGK341" s="309"/>
      <c r="VGM341" s="497"/>
      <c r="VGN341" s="540"/>
      <c r="VGO341" s="497"/>
      <c r="VGP341" s="497"/>
      <c r="VGR341" s="309"/>
      <c r="VGS341" s="309"/>
      <c r="VGU341" s="497"/>
      <c r="VGV341" s="540"/>
      <c r="VGW341" s="497"/>
      <c r="VGX341" s="497"/>
      <c r="VGZ341" s="309"/>
      <c r="VHA341" s="309"/>
      <c r="VHC341" s="497"/>
      <c r="VHD341" s="540"/>
      <c r="VHE341" s="497"/>
      <c r="VHF341" s="497"/>
      <c r="VHH341" s="309"/>
      <c r="VHI341" s="309"/>
      <c r="VHK341" s="497"/>
      <c r="VHL341" s="540"/>
      <c r="VHM341" s="497"/>
      <c r="VHN341" s="497"/>
      <c r="VHP341" s="309"/>
      <c r="VHQ341" s="309"/>
      <c r="VHS341" s="497"/>
      <c r="VHT341" s="540"/>
      <c r="VHU341" s="497"/>
      <c r="VHV341" s="497"/>
      <c r="VHX341" s="309"/>
      <c r="VHY341" s="309"/>
      <c r="VIA341" s="497"/>
      <c r="VIB341" s="540"/>
      <c r="VIC341" s="497"/>
      <c r="VID341" s="497"/>
      <c r="VIF341" s="309"/>
      <c r="VIG341" s="309"/>
      <c r="VII341" s="497"/>
      <c r="VIJ341" s="540"/>
      <c r="VIK341" s="497"/>
      <c r="VIL341" s="497"/>
      <c r="VIN341" s="309"/>
      <c r="VIO341" s="309"/>
      <c r="VIQ341" s="497"/>
      <c r="VIR341" s="540"/>
      <c r="VIS341" s="497"/>
      <c r="VIT341" s="497"/>
      <c r="VIV341" s="309"/>
      <c r="VIW341" s="309"/>
      <c r="VIY341" s="497"/>
      <c r="VIZ341" s="540"/>
      <c r="VJA341" s="497"/>
      <c r="VJB341" s="497"/>
      <c r="VJD341" s="309"/>
      <c r="VJE341" s="309"/>
      <c r="VJG341" s="497"/>
      <c r="VJH341" s="540"/>
      <c r="VJI341" s="497"/>
      <c r="VJJ341" s="497"/>
      <c r="VJL341" s="309"/>
      <c r="VJM341" s="309"/>
      <c r="VJO341" s="497"/>
      <c r="VJP341" s="540"/>
      <c r="VJQ341" s="497"/>
      <c r="VJR341" s="497"/>
      <c r="VJT341" s="309"/>
      <c r="VJU341" s="309"/>
      <c r="VJW341" s="497"/>
      <c r="VJX341" s="540"/>
      <c r="VJY341" s="497"/>
      <c r="VJZ341" s="497"/>
      <c r="VKB341" s="309"/>
      <c r="VKC341" s="309"/>
      <c r="VKE341" s="497"/>
      <c r="VKF341" s="540"/>
      <c r="VKG341" s="497"/>
      <c r="VKH341" s="497"/>
      <c r="VKJ341" s="309"/>
      <c r="VKK341" s="309"/>
      <c r="VKM341" s="497"/>
      <c r="VKN341" s="540"/>
      <c r="VKO341" s="497"/>
      <c r="VKP341" s="497"/>
      <c r="VKR341" s="309"/>
      <c r="VKS341" s="309"/>
      <c r="VKU341" s="497"/>
      <c r="VKV341" s="540"/>
      <c r="VKW341" s="497"/>
      <c r="VKX341" s="497"/>
      <c r="VKZ341" s="309"/>
      <c r="VLA341" s="309"/>
      <c r="VLC341" s="497"/>
      <c r="VLD341" s="540"/>
      <c r="VLE341" s="497"/>
      <c r="VLF341" s="497"/>
      <c r="VLH341" s="309"/>
      <c r="VLI341" s="309"/>
      <c r="VLK341" s="497"/>
      <c r="VLL341" s="540"/>
      <c r="VLM341" s="497"/>
      <c r="VLN341" s="497"/>
      <c r="VLP341" s="309"/>
      <c r="VLQ341" s="309"/>
      <c r="VLS341" s="497"/>
      <c r="VLT341" s="540"/>
      <c r="VLU341" s="497"/>
      <c r="VLV341" s="497"/>
      <c r="VLX341" s="309"/>
      <c r="VLY341" s="309"/>
      <c r="VMA341" s="497"/>
      <c r="VMB341" s="540"/>
      <c r="VMC341" s="497"/>
      <c r="VMD341" s="497"/>
      <c r="VMF341" s="309"/>
      <c r="VMG341" s="309"/>
      <c r="VMI341" s="497"/>
      <c r="VMJ341" s="540"/>
      <c r="VMK341" s="497"/>
      <c r="VML341" s="497"/>
      <c r="VMN341" s="309"/>
      <c r="VMO341" s="309"/>
      <c r="VMQ341" s="497"/>
      <c r="VMR341" s="540"/>
      <c r="VMS341" s="497"/>
      <c r="VMT341" s="497"/>
      <c r="VMV341" s="309"/>
      <c r="VMW341" s="309"/>
      <c r="VMY341" s="497"/>
      <c r="VMZ341" s="540"/>
      <c r="VNA341" s="497"/>
      <c r="VNB341" s="497"/>
      <c r="VND341" s="309"/>
      <c r="VNE341" s="309"/>
      <c r="VNG341" s="497"/>
      <c r="VNH341" s="540"/>
      <c r="VNI341" s="497"/>
      <c r="VNJ341" s="497"/>
      <c r="VNL341" s="309"/>
      <c r="VNM341" s="309"/>
      <c r="VNO341" s="497"/>
      <c r="VNP341" s="540"/>
      <c r="VNQ341" s="497"/>
      <c r="VNR341" s="497"/>
      <c r="VNT341" s="309"/>
      <c r="VNU341" s="309"/>
      <c r="VNW341" s="497"/>
      <c r="VNX341" s="540"/>
      <c r="VNY341" s="497"/>
      <c r="VNZ341" s="497"/>
      <c r="VOB341" s="309"/>
      <c r="VOC341" s="309"/>
      <c r="VOE341" s="497"/>
      <c r="VOF341" s="540"/>
      <c r="VOG341" s="497"/>
      <c r="VOH341" s="497"/>
      <c r="VOJ341" s="309"/>
      <c r="VOK341" s="309"/>
      <c r="VOM341" s="497"/>
      <c r="VON341" s="540"/>
      <c r="VOO341" s="497"/>
      <c r="VOP341" s="497"/>
      <c r="VOR341" s="309"/>
      <c r="VOS341" s="309"/>
      <c r="VOU341" s="497"/>
      <c r="VOV341" s="540"/>
      <c r="VOW341" s="497"/>
      <c r="VOX341" s="497"/>
      <c r="VOZ341" s="309"/>
      <c r="VPA341" s="309"/>
      <c r="VPC341" s="497"/>
      <c r="VPD341" s="540"/>
      <c r="VPE341" s="497"/>
      <c r="VPF341" s="497"/>
      <c r="VPH341" s="309"/>
      <c r="VPI341" s="309"/>
      <c r="VPK341" s="497"/>
      <c r="VPL341" s="540"/>
      <c r="VPM341" s="497"/>
      <c r="VPN341" s="497"/>
      <c r="VPP341" s="309"/>
      <c r="VPQ341" s="309"/>
      <c r="VPS341" s="497"/>
      <c r="VPT341" s="540"/>
      <c r="VPU341" s="497"/>
      <c r="VPV341" s="497"/>
      <c r="VPX341" s="309"/>
      <c r="VPY341" s="309"/>
      <c r="VQA341" s="497"/>
      <c r="VQB341" s="540"/>
      <c r="VQC341" s="497"/>
      <c r="VQD341" s="497"/>
      <c r="VQF341" s="309"/>
      <c r="VQG341" s="309"/>
      <c r="VQI341" s="497"/>
      <c r="VQJ341" s="540"/>
      <c r="VQK341" s="497"/>
      <c r="VQL341" s="497"/>
      <c r="VQN341" s="309"/>
      <c r="VQO341" s="309"/>
      <c r="VQQ341" s="497"/>
      <c r="VQR341" s="540"/>
      <c r="VQS341" s="497"/>
      <c r="VQT341" s="497"/>
      <c r="VQV341" s="309"/>
      <c r="VQW341" s="309"/>
      <c r="VQY341" s="497"/>
      <c r="VQZ341" s="540"/>
      <c r="VRA341" s="497"/>
      <c r="VRB341" s="497"/>
      <c r="VRD341" s="309"/>
      <c r="VRE341" s="309"/>
      <c r="VRG341" s="497"/>
      <c r="VRH341" s="540"/>
      <c r="VRI341" s="497"/>
      <c r="VRJ341" s="497"/>
      <c r="VRL341" s="309"/>
      <c r="VRM341" s="309"/>
      <c r="VRO341" s="497"/>
      <c r="VRP341" s="540"/>
      <c r="VRQ341" s="497"/>
      <c r="VRR341" s="497"/>
      <c r="VRT341" s="309"/>
      <c r="VRU341" s="309"/>
      <c r="VRW341" s="497"/>
      <c r="VRX341" s="540"/>
      <c r="VRY341" s="497"/>
      <c r="VRZ341" s="497"/>
      <c r="VSB341" s="309"/>
      <c r="VSC341" s="309"/>
      <c r="VSE341" s="497"/>
      <c r="VSF341" s="540"/>
      <c r="VSG341" s="497"/>
      <c r="VSH341" s="497"/>
      <c r="VSJ341" s="309"/>
      <c r="VSK341" s="309"/>
      <c r="VSM341" s="497"/>
      <c r="VSN341" s="540"/>
      <c r="VSO341" s="497"/>
      <c r="VSP341" s="497"/>
      <c r="VSR341" s="309"/>
      <c r="VSS341" s="309"/>
      <c r="VSU341" s="497"/>
      <c r="VSV341" s="540"/>
      <c r="VSW341" s="497"/>
      <c r="VSX341" s="497"/>
      <c r="VSZ341" s="309"/>
      <c r="VTA341" s="309"/>
      <c r="VTC341" s="497"/>
      <c r="VTD341" s="540"/>
      <c r="VTE341" s="497"/>
      <c r="VTF341" s="497"/>
      <c r="VTH341" s="309"/>
      <c r="VTI341" s="309"/>
      <c r="VTK341" s="497"/>
      <c r="VTL341" s="540"/>
      <c r="VTM341" s="497"/>
      <c r="VTN341" s="497"/>
      <c r="VTP341" s="309"/>
      <c r="VTQ341" s="309"/>
      <c r="VTS341" s="497"/>
      <c r="VTT341" s="540"/>
      <c r="VTU341" s="497"/>
      <c r="VTV341" s="497"/>
      <c r="VTX341" s="309"/>
      <c r="VTY341" s="309"/>
      <c r="VUA341" s="497"/>
      <c r="VUB341" s="540"/>
      <c r="VUC341" s="497"/>
      <c r="VUD341" s="497"/>
      <c r="VUF341" s="309"/>
      <c r="VUG341" s="309"/>
      <c r="VUI341" s="497"/>
      <c r="VUJ341" s="540"/>
      <c r="VUK341" s="497"/>
      <c r="VUL341" s="497"/>
      <c r="VUN341" s="309"/>
      <c r="VUO341" s="309"/>
      <c r="VUQ341" s="497"/>
      <c r="VUR341" s="540"/>
      <c r="VUS341" s="497"/>
      <c r="VUT341" s="497"/>
      <c r="VUV341" s="309"/>
      <c r="VUW341" s="309"/>
      <c r="VUY341" s="497"/>
      <c r="VUZ341" s="540"/>
      <c r="VVA341" s="497"/>
      <c r="VVB341" s="497"/>
      <c r="VVD341" s="309"/>
      <c r="VVE341" s="309"/>
      <c r="VVG341" s="497"/>
      <c r="VVH341" s="540"/>
      <c r="VVI341" s="497"/>
      <c r="VVJ341" s="497"/>
      <c r="VVL341" s="309"/>
      <c r="VVM341" s="309"/>
      <c r="VVO341" s="497"/>
      <c r="VVP341" s="540"/>
      <c r="VVQ341" s="497"/>
      <c r="VVR341" s="497"/>
      <c r="VVT341" s="309"/>
      <c r="VVU341" s="309"/>
      <c r="VVW341" s="497"/>
      <c r="VVX341" s="540"/>
      <c r="VVY341" s="497"/>
      <c r="VVZ341" s="497"/>
      <c r="VWB341" s="309"/>
      <c r="VWC341" s="309"/>
      <c r="VWE341" s="497"/>
      <c r="VWF341" s="540"/>
      <c r="VWG341" s="497"/>
      <c r="VWH341" s="497"/>
      <c r="VWJ341" s="309"/>
      <c r="VWK341" s="309"/>
      <c r="VWM341" s="497"/>
      <c r="VWN341" s="540"/>
      <c r="VWO341" s="497"/>
      <c r="VWP341" s="497"/>
      <c r="VWR341" s="309"/>
      <c r="VWS341" s="309"/>
      <c r="VWU341" s="497"/>
      <c r="VWV341" s="540"/>
      <c r="VWW341" s="497"/>
      <c r="VWX341" s="497"/>
      <c r="VWZ341" s="309"/>
      <c r="VXA341" s="309"/>
      <c r="VXC341" s="497"/>
      <c r="VXD341" s="540"/>
      <c r="VXE341" s="497"/>
      <c r="VXF341" s="497"/>
      <c r="VXH341" s="309"/>
      <c r="VXI341" s="309"/>
      <c r="VXK341" s="497"/>
      <c r="VXL341" s="540"/>
      <c r="VXM341" s="497"/>
      <c r="VXN341" s="497"/>
      <c r="VXP341" s="309"/>
      <c r="VXQ341" s="309"/>
      <c r="VXS341" s="497"/>
      <c r="VXT341" s="540"/>
      <c r="VXU341" s="497"/>
      <c r="VXV341" s="497"/>
      <c r="VXX341" s="309"/>
      <c r="VXY341" s="309"/>
      <c r="VYA341" s="497"/>
      <c r="VYB341" s="540"/>
      <c r="VYC341" s="497"/>
      <c r="VYD341" s="497"/>
      <c r="VYF341" s="309"/>
      <c r="VYG341" s="309"/>
      <c r="VYI341" s="497"/>
      <c r="VYJ341" s="540"/>
      <c r="VYK341" s="497"/>
      <c r="VYL341" s="497"/>
      <c r="VYN341" s="309"/>
      <c r="VYO341" s="309"/>
      <c r="VYQ341" s="497"/>
      <c r="VYR341" s="540"/>
      <c r="VYS341" s="497"/>
      <c r="VYT341" s="497"/>
      <c r="VYV341" s="309"/>
      <c r="VYW341" s="309"/>
      <c r="VYY341" s="497"/>
      <c r="VYZ341" s="540"/>
      <c r="VZA341" s="497"/>
      <c r="VZB341" s="497"/>
      <c r="VZD341" s="309"/>
      <c r="VZE341" s="309"/>
      <c r="VZG341" s="497"/>
      <c r="VZH341" s="540"/>
      <c r="VZI341" s="497"/>
      <c r="VZJ341" s="497"/>
      <c r="VZL341" s="309"/>
      <c r="VZM341" s="309"/>
      <c r="VZO341" s="497"/>
      <c r="VZP341" s="540"/>
      <c r="VZQ341" s="497"/>
      <c r="VZR341" s="497"/>
      <c r="VZT341" s="309"/>
      <c r="VZU341" s="309"/>
      <c r="VZW341" s="497"/>
      <c r="VZX341" s="540"/>
      <c r="VZY341" s="497"/>
      <c r="VZZ341" s="497"/>
      <c r="WAB341" s="309"/>
      <c r="WAC341" s="309"/>
      <c r="WAE341" s="497"/>
      <c r="WAF341" s="540"/>
      <c r="WAG341" s="497"/>
      <c r="WAH341" s="497"/>
      <c r="WAJ341" s="309"/>
      <c r="WAK341" s="309"/>
      <c r="WAM341" s="497"/>
      <c r="WAN341" s="540"/>
      <c r="WAO341" s="497"/>
      <c r="WAP341" s="497"/>
      <c r="WAR341" s="309"/>
      <c r="WAS341" s="309"/>
      <c r="WAU341" s="497"/>
      <c r="WAV341" s="540"/>
      <c r="WAW341" s="497"/>
      <c r="WAX341" s="497"/>
      <c r="WAZ341" s="309"/>
      <c r="WBA341" s="309"/>
      <c r="WBC341" s="497"/>
      <c r="WBD341" s="540"/>
      <c r="WBE341" s="497"/>
      <c r="WBF341" s="497"/>
      <c r="WBH341" s="309"/>
      <c r="WBI341" s="309"/>
      <c r="WBK341" s="497"/>
      <c r="WBL341" s="540"/>
      <c r="WBM341" s="497"/>
      <c r="WBN341" s="497"/>
      <c r="WBP341" s="309"/>
      <c r="WBQ341" s="309"/>
      <c r="WBS341" s="497"/>
      <c r="WBT341" s="540"/>
      <c r="WBU341" s="497"/>
      <c r="WBV341" s="497"/>
      <c r="WBX341" s="309"/>
      <c r="WBY341" s="309"/>
      <c r="WCA341" s="497"/>
      <c r="WCB341" s="540"/>
      <c r="WCC341" s="497"/>
      <c r="WCD341" s="497"/>
      <c r="WCF341" s="309"/>
      <c r="WCG341" s="309"/>
      <c r="WCI341" s="497"/>
      <c r="WCJ341" s="540"/>
      <c r="WCK341" s="497"/>
      <c r="WCL341" s="497"/>
      <c r="WCN341" s="309"/>
      <c r="WCO341" s="309"/>
      <c r="WCQ341" s="497"/>
      <c r="WCR341" s="540"/>
      <c r="WCS341" s="497"/>
      <c r="WCT341" s="497"/>
      <c r="WCV341" s="309"/>
      <c r="WCW341" s="309"/>
      <c r="WCY341" s="497"/>
      <c r="WCZ341" s="540"/>
      <c r="WDA341" s="497"/>
      <c r="WDB341" s="497"/>
      <c r="WDD341" s="309"/>
      <c r="WDE341" s="309"/>
      <c r="WDG341" s="497"/>
      <c r="WDH341" s="540"/>
      <c r="WDI341" s="497"/>
      <c r="WDJ341" s="497"/>
      <c r="WDL341" s="309"/>
      <c r="WDM341" s="309"/>
      <c r="WDO341" s="497"/>
      <c r="WDP341" s="540"/>
      <c r="WDQ341" s="497"/>
      <c r="WDR341" s="497"/>
      <c r="WDT341" s="309"/>
      <c r="WDU341" s="309"/>
      <c r="WDW341" s="497"/>
      <c r="WDX341" s="540"/>
      <c r="WDY341" s="497"/>
      <c r="WDZ341" s="497"/>
      <c r="WEB341" s="309"/>
      <c r="WEC341" s="309"/>
      <c r="WEE341" s="497"/>
      <c r="WEF341" s="540"/>
      <c r="WEG341" s="497"/>
      <c r="WEH341" s="497"/>
      <c r="WEJ341" s="309"/>
      <c r="WEK341" s="309"/>
      <c r="WEM341" s="497"/>
      <c r="WEN341" s="540"/>
      <c r="WEO341" s="497"/>
      <c r="WEP341" s="497"/>
      <c r="WER341" s="309"/>
      <c r="WES341" s="309"/>
      <c r="WEU341" s="497"/>
      <c r="WEV341" s="540"/>
      <c r="WEW341" s="497"/>
      <c r="WEX341" s="497"/>
      <c r="WEZ341" s="309"/>
      <c r="WFA341" s="309"/>
      <c r="WFC341" s="497"/>
      <c r="WFD341" s="540"/>
      <c r="WFE341" s="497"/>
      <c r="WFF341" s="497"/>
      <c r="WFH341" s="309"/>
      <c r="WFI341" s="309"/>
      <c r="WFK341" s="497"/>
      <c r="WFL341" s="540"/>
      <c r="WFM341" s="497"/>
      <c r="WFN341" s="497"/>
      <c r="WFP341" s="309"/>
      <c r="WFQ341" s="309"/>
      <c r="WFS341" s="497"/>
      <c r="WFT341" s="540"/>
      <c r="WFU341" s="497"/>
      <c r="WFV341" s="497"/>
      <c r="WFX341" s="309"/>
      <c r="WFY341" s="309"/>
      <c r="WGA341" s="497"/>
      <c r="WGB341" s="540"/>
      <c r="WGC341" s="497"/>
      <c r="WGD341" s="497"/>
      <c r="WGF341" s="309"/>
      <c r="WGG341" s="309"/>
      <c r="WGI341" s="497"/>
      <c r="WGJ341" s="540"/>
      <c r="WGK341" s="497"/>
      <c r="WGL341" s="497"/>
      <c r="WGN341" s="309"/>
      <c r="WGO341" s="309"/>
      <c r="WGQ341" s="497"/>
      <c r="WGR341" s="540"/>
      <c r="WGS341" s="497"/>
      <c r="WGT341" s="497"/>
      <c r="WGV341" s="309"/>
      <c r="WGW341" s="309"/>
      <c r="WGY341" s="497"/>
      <c r="WGZ341" s="540"/>
      <c r="WHA341" s="497"/>
      <c r="WHB341" s="497"/>
      <c r="WHD341" s="309"/>
      <c r="WHE341" s="309"/>
      <c r="WHG341" s="497"/>
      <c r="WHH341" s="540"/>
      <c r="WHI341" s="497"/>
      <c r="WHJ341" s="497"/>
      <c r="WHL341" s="309"/>
      <c r="WHM341" s="309"/>
      <c r="WHO341" s="497"/>
      <c r="WHP341" s="540"/>
      <c r="WHQ341" s="497"/>
      <c r="WHR341" s="497"/>
      <c r="WHT341" s="309"/>
      <c r="WHU341" s="309"/>
      <c r="WHW341" s="497"/>
      <c r="WHX341" s="540"/>
      <c r="WHY341" s="497"/>
      <c r="WHZ341" s="497"/>
      <c r="WIB341" s="309"/>
      <c r="WIC341" s="309"/>
      <c r="WIE341" s="497"/>
      <c r="WIF341" s="540"/>
      <c r="WIG341" s="497"/>
      <c r="WIH341" s="497"/>
      <c r="WIJ341" s="309"/>
      <c r="WIK341" s="309"/>
      <c r="WIM341" s="497"/>
      <c r="WIN341" s="540"/>
      <c r="WIO341" s="497"/>
      <c r="WIP341" s="497"/>
      <c r="WIR341" s="309"/>
      <c r="WIS341" s="309"/>
      <c r="WIU341" s="497"/>
      <c r="WIV341" s="540"/>
      <c r="WIW341" s="497"/>
      <c r="WIX341" s="497"/>
      <c r="WIZ341" s="309"/>
      <c r="WJA341" s="309"/>
      <c r="WJC341" s="497"/>
      <c r="WJD341" s="540"/>
      <c r="WJE341" s="497"/>
      <c r="WJF341" s="497"/>
      <c r="WJH341" s="309"/>
      <c r="WJI341" s="309"/>
      <c r="WJK341" s="497"/>
      <c r="WJL341" s="540"/>
      <c r="WJM341" s="497"/>
      <c r="WJN341" s="497"/>
      <c r="WJP341" s="309"/>
      <c r="WJQ341" s="309"/>
      <c r="WJS341" s="497"/>
      <c r="WJT341" s="540"/>
      <c r="WJU341" s="497"/>
      <c r="WJV341" s="497"/>
      <c r="WJX341" s="309"/>
      <c r="WJY341" s="309"/>
      <c r="WKA341" s="497"/>
      <c r="WKB341" s="540"/>
      <c r="WKC341" s="497"/>
      <c r="WKD341" s="497"/>
      <c r="WKF341" s="309"/>
      <c r="WKG341" s="309"/>
      <c r="WKI341" s="497"/>
      <c r="WKJ341" s="540"/>
      <c r="WKK341" s="497"/>
      <c r="WKL341" s="497"/>
      <c r="WKN341" s="309"/>
      <c r="WKO341" s="309"/>
      <c r="WKQ341" s="497"/>
      <c r="WKR341" s="540"/>
      <c r="WKS341" s="497"/>
      <c r="WKT341" s="497"/>
      <c r="WKV341" s="309"/>
      <c r="WKW341" s="309"/>
      <c r="WKY341" s="497"/>
      <c r="WKZ341" s="540"/>
      <c r="WLA341" s="497"/>
      <c r="WLB341" s="497"/>
      <c r="WLD341" s="309"/>
      <c r="WLE341" s="309"/>
      <c r="WLG341" s="497"/>
      <c r="WLH341" s="540"/>
      <c r="WLI341" s="497"/>
      <c r="WLJ341" s="497"/>
      <c r="WLL341" s="309"/>
      <c r="WLM341" s="309"/>
      <c r="WLO341" s="497"/>
      <c r="WLP341" s="540"/>
      <c r="WLQ341" s="497"/>
      <c r="WLR341" s="497"/>
      <c r="WLT341" s="309"/>
      <c r="WLU341" s="309"/>
      <c r="WLW341" s="497"/>
      <c r="WLX341" s="540"/>
      <c r="WLY341" s="497"/>
      <c r="WLZ341" s="497"/>
      <c r="WMB341" s="309"/>
      <c r="WMC341" s="309"/>
      <c r="WME341" s="497"/>
      <c r="WMF341" s="540"/>
      <c r="WMG341" s="497"/>
      <c r="WMH341" s="497"/>
      <c r="WMJ341" s="309"/>
      <c r="WMK341" s="309"/>
      <c r="WMM341" s="497"/>
      <c r="WMN341" s="540"/>
      <c r="WMO341" s="497"/>
      <c r="WMP341" s="497"/>
      <c r="WMR341" s="309"/>
      <c r="WMS341" s="309"/>
      <c r="WMU341" s="497"/>
      <c r="WMV341" s="540"/>
      <c r="WMW341" s="497"/>
      <c r="WMX341" s="497"/>
      <c r="WMZ341" s="309"/>
      <c r="WNA341" s="309"/>
      <c r="WNC341" s="497"/>
      <c r="WND341" s="540"/>
      <c r="WNE341" s="497"/>
      <c r="WNF341" s="497"/>
      <c r="WNH341" s="309"/>
      <c r="WNI341" s="309"/>
      <c r="WNK341" s="497"/>
      <c r="WNL341" s="540"/>
      <c r="WNM341" s="497"/>
      <c r="WNN341" s="497"/>
      <c r="WNP341" s="309"/>
      <c r="WNQ341" s="309"/>
      <c r="WNS341" s="497"/>
      <c r="WNT341" s="540"/>
      <c r="WNU341" s="497"/>
      <c r="WNV341" s="497"/>
      <c r="WNX341" s="309"/>
      <c r="WNY341" s="309"/>
      <c r="WOA341" s="497"/>
      <c r="WOB341" s="540"/>
      <c r="WOC341" s="497"/>
      <c r="WOD341" s="497"/>
      <c r="WOF341" s="309"/>
      <c r="WOG341" s="309"/>
      <c r="WOI341" s="497"/>
      <c r="WOJ341" s="540"/>
      <c r="WOK341" s="497"/>
      <c r="WOL341" s="497"/>
      <c r="WON341" s="309"/>
      <c r="WOO341" s="309"/>
      <c r="WOQ341" s="497"/>
      <c r="WOR341" s="540"/>
      <c r="WOS341" s="497"/>
      <c r="WOT341" s="497"/>
      <c r="WOV341" s="309"/>
      <c r="WOW341" s="309"/>
      <c r="WOY341" s="497"/>
      <c r="WOZ341" s="540"/>
      <c r="WPA341" s="497"/>
      <c r="WPB341" s="497"/>
      <c r="WPD341" s="309"/>
      <c r="WPE341" s="309"/>
      <c r="WPG341" s="497"/>
      <c r="WPH341" s="540"/>
      <c r="WPI341" s="497"/>
      <c r="WPJ341" s="497"/>
      <c r="WPL341" s="309"/>
      <c r="WPM341" s="309"/>
      <c r="WPO341" s="497"/>
      <c r="WPP341" s="540"/>
      <c r="WPQ341" s="497"/>
      <c r="WPR341" s="497"/>
      <c r="WPT341" s="309"/>
      <c r="WPU341" s="309"/>
      <c r="WPW341" s="497"/>
      <c r="WPX341" s="540"/>
      <c r="WPY341" s="497"/>
      <c r="WPZ341" s="497"/>
      <c r="WQB341" s="309"/>
      <c r="WQC341" s="309"/>
      <c r="WQE341" s="497"/>
      <c r="WQF341" s="540"/>
      <c r="WQG341" s="497"/>
      <c r="WQH341" s="497"/>
      <c r="WQJ341" s="309"/>
      <c r="WQK341" s="309"/>
      <c r="WQM341" s="497"/>
      <c r="WQN341" s="540"/>
      <c r="WQO341" s="497"/>
      <c r="WQP341" s="497"/>
      <c r="WQR341" s="309"/>
      <c r="WQS341" s="309"/>
      <c r="WQU341" s="497"/>
      <c r="WQV341" s="540"/>
      <c r="WQW341" s="497"/>
      <c r="WQX341" s="497"/>
      <c r="WQZ341" s="309"/>
      <c r="WRA341" s="309"/>
      <c r="WRC341" s="497"/>
      <c r="WRD341" s="540"/>
      <c r="WRE341" s="497"/>
      <c r="WRF341" s="497"/>
      <c r="WRH341" s="309"/>
      <c r="WRI341" s="309"/>
      <c r="WRK341" s="497"/>
      <c r="WRL341" s="540"/>
      <c r="WRM341" s="497"/>
      <c r="WRN341" s="497"/>
      <c r="WRP341" s="309"/>
      <c r="WRQ341" s="309"/>
      <c r="WRS341" s="497"/>
      <c r="WRT341" s="540"/>
      <c r="WRU341" s="497"/>
      <c r="WRV341" s="497"/>
      <c r="WRX341" s="309"/>
      <c r="WRY341" s="309"/>
      <c r="WSA341" s="497"/>
      <c r="WSB341" s="540"/>
      <c r="WSC341" s="497"/>
      <c r="WSD341" s="497"/>
      <c r="WSF341" s="309"/>
      <c r="WSG341" s="309"/>
      <c r="WSI341" s="497"/>
      <c r="WSJ341" s="540"/>
      <c r="WSK341" s="497"/>
      <c r="WSL341" s="497"/>
      <c r="WSN341" s="309"/>
      <c r="WSO341" s="309"/>
      <c r="WSQ341" s="497"/>
      <c r="WSR341" s="540"/>
      <c r="WSS341" s="497"/>
      <c r="WST341" s="497"/>
      <c r="WSV341" s="309"/>
      <c r="WSW341" s="309"/>
      <c r="WSY341" s="497"/>
      <c r="WSZ341" s="540"/>
      <c r="WTA341" s="497"/>
      <c r="WTB341" s="497"/>
      <c r="WTD341" s="309"/>
      <c r="WTE341" s="309"/>
      <c r="WTG341" s="497"/>
      <c r="WTH341" s="540"/>
      <c r="WTI341" s="497"/>
      <c r="WTJ341" s="497"/>
      <c r="WTL341" s="309"/>
      <c r="WTM341" s="309"/>
      <c r="WTO341" s="497"/>
      <c r="WTP341" s="540"/>
      <c r="WTQ341" s="497"/>
      <c r="WTR341" s="497"/>
      <c r="WTT341" s="309"/>
      <c r="WTU341" s="309"/>
      <c r="WTW341" s="497"/>
      <c r="WTX341" s="540"/>
      <c r="WTY341" s="497"/>
      <c r="WTZ341" s="497"/>
      <c r="WUB341" s="309"/>
      <c r="WUC341" s="309"/>
      <c r="WUE341" s="497"/>
      <c r="WUF341" s="540"/>
      <c r="WUG341" s="497"/>
      <c r="WUH341" s="497"/>
      <c r="WUJ341" s="309"/>
      <c r="WUK341" s="309"/>
      <c r="WUM341" s="497"/>
      <c r="WUN341" s="540"/>
      <c r="WUO341" s="497"/>
      <c r="WUP341" s="497"/>
      <c r="WUR341" s="309"/>
      <c r="WUS341" s="309"/>
      <c r="WUU341" s="497"/>
      <c r="WUV341" s="540"/>
      <c r="WUW341" s="497"/>
      <c r="WUX341" s="497"/>
      <c r="WUZ341" s="309"/>
      <c r="WVA341" s="309"/>
      <c r="WVC341" s="497"/>
      <c r="WVD341" s="540"/>
      <c r="WVE341" s="497"/>
      <c r="WVF341" s="497"/>
      <c r="WVH341" s="309"/>
      <c r="WVI341" s="309"/>
      <c r="WVK341" s="497"/>
      <c r="WVL341" s="540"/>
      <c r="WVM341" s="497"/>
      <c r="WVN341" s="497"/>
      <c r="WVP341" s="309"/>
      <c r="WVQ341" s="309"/>
      <c r="WVS341" s="497"/>
      <c r="WVT341" s="540"/>
      <c r="WVU341" s="497"/>
      <c r="WVV341" s="497"/>
      <c r="WVX341" s="309"/>
      <c r="WVY341" s="309"/>
      <c r="WWA341" s="497"/>
      <c r="WWB341" s="540"/>
      <c r="WWC341" s="497"/>
      <c r="WWD341" s="497"/>
      <c r="WWF341" s="309"/>
      <c r="WWG341" s="309"/>
      <c r="WWI341" s="497"/>
      <c r="WWJ341" s="540"/>
      <c r="WWK341" s="497"/>
      <c r="WWL341" s="497"/>
      <c r="WWN341" s="309"/>
      <c r="WWO341" s="309"/>
      <c r="WWQ341" s="497"/>
      <c r="WWR341" s="540"/>
      <c r="WWS341" s="497"/>
      <c r="WWT341" s="497"/>
      <c r="WWV341" s="309"/>
      <c r="WWW341" s="309"/>
      <c r="WWY341" s="497"/>
      <c r="WWZ341" s="540"/>
      <c r="WXA341" s="497"/>
      <c r="WXB341" s="497"/>
      <c r="WXD341" s="309"/>
      <c r="WXE341" s="309"/>
      <c r="WXG341" s="497"/>
      <c r="WXH341" s="540"/>
      <c r="WXI341" s="497"/>
      <c r="WXJ341" s="497"/>
      <c r="WXL341" s="309"/>
      <c r="WXM341" s="309"/>
      <c r="WXO341" s="497"/>
      <c r="WXP341" s="540"/>
      <c r="WXQ341" s="497"/>
      <c r="WXR341" s="497"/>
      <c r="WXT341" s="309"/>
      <c r="WXU341" s="309"/>
      <c r="WXW341" s="497"/>
      <c r="WXX341" s="540"/>
      <c r="WXY341" s="497"/>
      <c r="WXZ341" s="497"/>
      <c r="WYB341" s="309"/>
      <c r="WYC341" s="309"/>
      <c r="WYE341" s="497"/>
      <c r="WYF341" s="540"/>
      <c r="WYG341" s="497"/>
      <c r="WYH341" s="497"/>
      <c r="WYJ341" s="309"/>
      <c r="WYK341" s="309"/>
      <c r="WYM341" s="497"/>
      <c r="WYN341" s="540"/>
      <c r="WYO341" s="497"/>
      <c r="WYP341" s="497"/>
      <c r="WYR341" s="309"/>
      <c r="WYS341" s="309"/>
      <c r="WYU341" s="497"/>
      <c r="WYV341" s="540"/>
      <c r="WYW341" s="497"/>
      <c r="WYX341" s="497"/>
      <c r="WYZ341" s="309"/>
      <c r="WZA341" s="309"/>
      <c r="WZC341" s="497"/>
      <c r="WZD341" s="540"/>
      <c r="WZE341" s="497"/>
      <c r="WZF341" s="497"/>
      <c r="WZH341" s="309"/>
      <c r="WZI341" s="309"/>
      <c r="WZK341" s="497"/>
      <c r="WZL341" s="540"/>
      <c r="WZM341" s="497"/>
      <c r="WZN341" s="497"/>
      <c r="WZP341" s="309"/>
      <c r="WZQ341" s="309"/>
      <c r="WZS341" s="497"/>
      <c r="WZT341" s="540"/>
      <c r="WZU341" s="497"/>
      <c r="WZV341" s="497"/>
      <c r="WZX341" s="309"/>
      <c r="WZY341" s="309"/>
      <c r="XAA341" s="497"/>
      <c r="XAB341" s="540"/>
      <c r="XAC341" s="497"/>
      <c r="XAD341" s="497"/>
      <c r="XAF341" s="309"/>
      <c r="XAG341" s="309"/>
      <c r="XAI341" s="497"/>
      <c r="XAJ341" s="540"/>
      <c r="XAK341" s="497"/>
      <c r="XAL341" s="497"/>
      <c r="XAN341" s="309"/>
      <c r="XAO341" s="309"/>
      <c r="XAQ341" s="497"/>
      <c r="XAR341" s="540"/>
      <c r="XAS341" s="497"/>
      <c r="XAT341" s="497"/>
      <c r="XAV341" s="309"/>
      <c r="XAW341" s="309"/>
      <c r="XAY341" s="497"/>
      <c r="XAZ341" s="540"/>
      <c r="XBA341" s="497"/>
      <c r="XBB341" s="497"/>
      <c r="XBD341" s="309"/>
      <c r="XBE341" s="309"/>
      <c r="XBG341" s="497"/>
      <c r="XBH341" s="540"/>
      <c r="XBI341" s="497"/>
      <c r="XBJ341" s="497"/>
      <c r="XBL341" s="309"/>
      <c r="XBM341" s="309"/>
      <c r="XBO341" s="497"/>
      <c r="XBP341" s="540"/>
      <c r="XBQ341" s="497"/>
      <c r="XBR341" s="497"/>
      <c r="XBT341" s="309"/>
      <c r="XBU341" s="309"/>
      <c r="XBW341" s="497"/>
      <c r="XBX341" s="540"/>
      <c r="XBY341" s="497"/>
      <c r="XBZ341" s="497"/>
      <c r="XCB341" s="309"/>
      <c r="XCC341" s="309"/>
      <c r="XCE341" s="497"/>
      <c r="XCF341" s="540"/>
      <c r="XCG341" s="497"/>
      <c r="XCH341" s="497"/>
      <c r="XCJ341" s="309"/>
      <c r="XCK341" s="309"/>
      <c r="XCM341" s="497"/>
      <c r="XCN341" s="540"/>
      <c r="XCO341" s="497"/>
      <c r="XCP341" s="497"/>
      <c r="XCR341" s="309"/>
      <c r="XCS341" s="309"/>
      <c r="XCU341" s="497"/>
      <c r="XCV341" s="540"/>
      <c r="XCW341" s="497"/>
      <c r="XCX341" s="497"/>
      <c r="XCZ341" s="309"/>
      <c r="XDA341" s="309"/>
      <c r="XDC341" s="497"/>
      <c r="XDD341" s="540"/>
      <c r="XDE341" s="497"/>
      <c r="XDF341" s="497"/>
      <c r="XDH341" s="309"/>
      <c r="XDI341" s="309"/>
      <c r="XDK341" s="497"/>
      <c r="XDL341" s="540"/>
      <c r="XDM341" s="497"/>
      <c r="XDN341" s="497"/>
      <c r="XDP341" s="309"/>
      <c r="XDQ341" s="309"/>
      <c r="XDS341" s="497"/>
      <c r="XDT341" s="540"/>
      <c r="XDU341" s="497"/>
      <c r="XDV341" s="497"/>
      <c r="XDX341" s="309"/>
      <c r="XDY341" s="309"/>
      <c r="XEA341" s="497"/>
      <c r="XEB341" s="540"/>
      <c r="XEC341" s="497"/>
      <c r="XED341" s="497"/>
      <c r="XEF341" s="309"/>
      <c r="XEG341" s="309"/>
      <c r="XEI341" s="497"/>
      <c r="XEJ341" s="540"/>
      <c r="XEK341" s="497"/>
      <c r="XEL341" s="497"/>
      <c r="XEN341" s="309"/>
      <c r="XEO341" s="309"/>
      <c r="XEQ341" s="497"/>
      <c r="XER341" s="540"/>
      <c r="XES341" s="497"/>
      <c r="XET341" s="497"/>
      <c r="XEV341" s="309"/>
      <c r="XEW341" s="309"/>
      <c r="XEY341" s="497"/>
      <c r="XEZ341" s="540"/>
      <c r="XFA341" s="497"/>
      <c r="XFB341" s="497"/>
      <c r="XFD341" s="309"/>
    </row>
    <row r="342" spans="1:16384" ht="16" customHeight="1">
      <c r="A342" s="541" t="s">
        <v>301</v>
      </c>
      <c r="B342" s="2"/>
      <c r="C342" s="534">
        <v>2025</v>
      </c>
      <c r="D342" s="534">
        <v>2026</v>
      </c>
      <c r="E342" s="534">
        <v>2027</v>
      </c>
      <c r="F342" s="534">
        <v>2028</v>
      </c>
      <c r="G342" s="534">
        <v>2029</v>
      </c>
      <c r="H342" s="534">
        <v>2030</v>
      </c>
      <c r="I342" s="309"/>
      <c r="J342" s="124"/>
    </row>
    <row r="343" spans="1:16384" ht="16" customHeight="1">
      <c r="A343" s="533" t="s">
        <v>287</v>
      </c>
      <c r="B343" s="2"/>
      <c r="C343" s="535">
        <f t="shared" ref="C343:F344" si="6300">C290+C337</f>
        <v>1520226.4400205594</v>
      </c>
      <c r="D343" s="535">
        <f t="shared" si="6300"/>
        <v>33129.308694803578</v>
      </c>
      <c r="E343" s="535">
        <f t="shared" si="6300"/>
        <v>0</v>
      </c>
      <c r="F343" s="535">
        <f t="shared" si="6300"/>
        <v>0</v>
      </c>
      <c r="G343" s="2"/>
      <c r="H343" s="402"/>
      <c r="I343" s="309"/>
      <c r="J343" s="124"/>
    </row>
    <row r="344" spans="1:16384" ht="16" customHeight="1">
      <c r="A344" s="533" t="s">
        <v>288</v>
      </c>
      <c r="B344" s="2"/>
      <c r="C344" s="535">
        <f t="shared" si="6300"/>
        <v>0</v>
      </c>
      <c r="D344" s="535">
        <f t="shared" si="6300"/>
        <v>456098.31420678453</v>
      </c>
      <c r="E344" s="535">
        <f t="shared" si="6300"/>
        <v>0</v>
      </c>
      <c r="F344" s="535">
        <f t="shared" si="6300"/>
        <v>0</v>
      </c>
      <c r="G344" s="2"/>
      <c r="H344" s="402"/>
      <c r="I344" s="309"/>
      <c r="J344" s="124"/>
    </row>
    <row r="345" spans="1:16384" ht="16" customHeight="1">
      <c r="A345" s="402"/>
      <c r="B345" s="2"/>
      <c r="C345" s="536">
        <f t="shared" ref="C345" si="6301">SUM(C343:C344)</f>
        <v>1520226.4400205594</v>
      </c>
      <c r="D345" s="539">
        <f t="shared" ref="D345" si="6302">SUM(D343:D344)</f>
        <v>489227.6229015881</v>
      </c>
      <c r="E345" s="536">
        <f t="shared" ref="E345" si="6303">SUM(E343:E344)</f>
        <v>0</v>
      </c>
      <c r="F345" s="536">
        <f t="shared" ref="F345" si="6304">SUM(F343:F344)</f>
        <v>0</v>
      </c>
      <c r="G345" s="537"/>
      <c r="H345" s="538"/>
      <c r="I345" s="309"/>
      <c r="J345" s="124"/>
    </row>
    <row r="346" spans="1:16384" ht="16" customHeight="1">
      <c r="A346" s="309"/>
      <c r="B346" s="124"/>
      <c r="C346" s="497"/>
      <c r="D346" s="540"/>
      <c r="E346" s="497"/>
      <c r="F346" s="497"/>
      <c r="G346" s="124"/>
      <c r="H346" s="309"/>
      <c r="I346" s="309"/>
      <c r="J346" s="124"/>
    </row>
    <row r="347" spans="1:16384" ht="14.5">
      <c r="A347" s="309"/>
      <c r="B347" s="124"/>
      <c r="C347" s="497"/>
      <c r="D347" s="540"/>
      <c r="E347" s="497"/>
      <c r="F347" s="497"/>
      <c r="G347" s="124"/>
      <c r="H347" s="309"/>
      <c r="I347" s="309"/>
      <c r="J347" s="124"/>
    </row>
    <row r="348" spans="1:16384" ht="14.5">
      <c r="A348" s="309"/>
      <c r="B348" s="124"/>
      <c r="C348" s="497"/>
      <c r="D348" s="540"/>
      <c r="E348" s="497"/>
      <c r="F348" s="497"/>
      <c r="G348" s="124"/>
      <c r="H348" s="309"/>
      <c r="I348" s="309"/>
      <c r="J348" s="124"/>
    </row>
    <row r="349" spans="1:16384" ht="30" customHeight="1">
      <c r="C349" s="464">
        <v>2025</v>
      </c>
      <c r="D349" s="464">
        <v>2026</v>
      </c>
      <c r="E349" s="464">
        <v>2027</v>
      </c>
      <c r="F349" s="464">
        <v>2028</v>
      </c>
      <c r="G349" s="464">
        <v>2029</v>
      </c>
      <c r="H349" s="464">
        <v>2030</v>
      </c>
    </row>
    <row r="350" spans="1:16384" ht="30" customHeight="1">
      <c r="B350" t="s">
        <v>302</v>
      </c>
      <c r="C350" s="234"/>
      <c r="D350" s="132">
        <f>D259+D308</f>
        <v>346597.87000000005</v>
      </c>
      <c r="E350" s="132">
        <f>E259+E308</f>
        <v>415149.03</v>
      </c>
      <c r="F350" s="132">
        <f>F259+F308</f>
        <v>325301.90000000002</v>
      </c>
      <c r="G350" s="132">
        <f>G259+G308</f>
        <v>276138</v>
      </c>
      <c r="H350" s="132">
        <f>H259+H308</f>
        <v>68088.819999999992</v>
      </c>
    </row>
    <row r="351" spans="1:16384" ht="30" customHeight="1">
      <c r="B351" t="s">
        <v>303</v>
      </c>
      <c r="D351" s="132">
        <f>D272+D320</f>
        <v>977714.56</v>
      </c>
      <c r="E351" s="132">
        <f>E272+E320</f>
        <v>789323.40000000014</v>
      </c>
      <c r="F351" s="132">
        <f>F272+F320</f>
        <v>561939.54999999993</v>
      </c>
      <c r="G351" s="132">
        <f>G272+G320</f>
        <v>396317.96</v>
      </c>
      <c r="H351" s="132">
        <f>H272+H320</f>
        <v>78381.72</v>
      </c>
    </row>
    <row r="352" spans="1:16384" ht="30" customHeight="1">
      <c r="B352" t="s">
        <v>269</v>
      </c>
      <c r="D352" s="132">
        <f>D285+D332</f>
        <v>167190.97</v>
      </c>
      <c r="E352" s="132">
        <f>E285+E332</f>
        <v>195568.76</v>
      </c>
      <c r="F352" s="132">
        <f>F285+F332</f>
        <v>144060.35</v>
      </c>
      <c r="G352" s="132">
        <f>G285+G332</f>
        <v>109185.86999999998</v>
      </c>
      <c r="H352" s="132">
        <f>H285+H332</f>
        <v>23782.260000000002</v>
      </c>
    </row>
    <row r="353" spans="2:8" ht="30" customHeight="1">
      <c r="B353" t="s">
        <v>304</v>
      </c>
      <c r="C353" s="130"/>
      <c r="D353" s="132">
        <v>85099.779999999795</v>
      </c>
      <c r="E353" s="132">
        <v>85099.779999999795</v>
      </c>
      <c r="F353" s="132">
        <v>85099.779999999795</v>
      </c>
      <c r="G353" s="132">
        <v>85099.779999999795</v>
      </c>
      <c r="H353" s="132">
        <v>85099.779999999795</v>
      </c>
    </row>
    <row r="354" spans="2:8" ht="30" customHeight="1">
      <c r="D354" s="132">
        <f>SUM(D350:D353)</f>
        <v>1576603.18</v>
      </c>
      <c r="E354" s="132">
        <f>SUM(E350:E353)</f>
        <v>1485140.97</v>
      </c>
      <c r="F354" s="132">
        <f>SUM(F350:F353)</f>
        <v>1116401.5799999996</v>
      </c>
      <c r="G354" s="132">
        <f>SUM(G350:G353)</f>
        <v>866741.60999999975</v>
      </c>
      <c r="H354" s="302">
        <f>SUM(D354:G354)</f>
        <v>5044887.3399999989</v>
      </c>
    </row>
    <row r="355" spans="2:8" ht="30" customHeight="1">
      <c r="D355" s="302" t="e">
        <f>D354-E29</f>
        <v>#REF!</v>
      </c>
      <c r="E355" s="302" t="e">
        <f>E354-F29</f>
        <v>#REF!</v>
      </c>
      <c r="F355" s="302" t="e">
        <f>F354-G29</f>
        <v>#REF!</v>
      </c>
      <c r="G355" s="302" t="e">
        <f>G354-H29</f>
        <v>#REF!</v>
      </c>
      <c r="H355" s="302" t="e">
        <f>SUM(D355:G355)</f>
        <v>#REF!</v>
      </c>
    </row>
  </sheetData>
  <mergeCells count="12">
    <mergeCell ref="A1:D1"/>
    <mergeCell ref="M30:P30"/>
    <mergeCell ref="R34:V34"/>
    <mergeCell ref="Q248:R248"/>
    <mergeCell ref="E30:I30"/>
    <mergeCell ref="K1:L1"/>
    <mergeCell ref="S30:W30"/>
    <mergeCell ref="E1:J1"/>
    <mergeCell ref="M1:R1"/>
    <mergeCell ref="S1:X1"/>
    <mergeCell ref="G34:J34"/>
    <mergeCell ref="M34:P3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I207"/>
  <sheetViews>
    <sheetView showGridLines="0" zoomScale="80" zoomScaleNormal="80" workbookViewId="0">
      <selection activeCell="D74" sqref="D74"/>
    </sheetView>
  </sheetViews>
  <sheetFormatPr defaultColWidth="10.81640625" defaultRowHeight="13"/>
  <cols>
    <col min="1" max="1" width="34.453125" style="35" bestFit="1" customWidth="1"/>
    <col min="2" max="2" width="17.1796875" style="35" bestFit="1" customWidth="1"/>
    <col min="3" max="3" width="19.1796875" style="35" bestFit="1" customWidth="1"/>
    <col min="4" max="4" width="22.1796875" style="35" bestFit="1" customWidth="1"/>
    <col min="5" max="5" width="19.1796875" style="35" bestFit="1" customWidth="1"/>
    <col min="6" max="6" width="11.81640625" style="35" bestFit="1" customWidth="1"/>
    <col min="7" max="7" width="22.81640625" style="35" bestFit="1" customWidth="1"/>
    <col min="8" max="8" width="15.81640625" style="35" bestFit="1" customWidth="1"/>
    <col min="9" max="9" width="34.453125" style="35" bestFit="1" customWidth="1"/>
    <col min="10" max="10" width="17.1796875" style="35" bestFit="1" customWidth="1"/>
    <col min="11" max="11" width="19.1796875" style="35" bestFit="1" customWidth="1"/>
    <col min="12" max="12" width="11.81640625" style="35" bestFit="1" customWidth="1"/>
    <col min="13" max="13" width="19.1796875" style="35" bestFit="1" customWidth="1"/>
    <col min="14" max="14" width="11.453125" style="35" bestFit="1" customWidth="1"/>
    <col min="15" max="15" width="11.1796875" style="35" customWidth="1"/>
    <col min="16" max="16" width="16.54296875" style="35" customWidth="1"/>
    <col min="17" max="17" width="13.81640625" style="35" bestFit="1" customWidth="1"/>
    <col min="18" max="19" width="12.81640625" style="35" bestFit="1" customWidth="1"/>
    <col min="20" max="29" width="12.1796875" style="35" bestFit="1" customWidth="1"/>
    <col min="30" max="32" width="13.1796875" style="35" bestFit="1" customWidth="1"/>
    <col min="33" max="34" width="14.81640625" style="35" bestFit="1" customWidth="1"/>
    <col min="35" max="35" width="13.54296875" style="35" bestFit="1" customWidth="1"/>
    <col min="36" max="16384" width="10.81640625" style="35"/>
  </cols>
  <sheetData>
    <row r="2" spans="1:19">
      <c r="A2" s="34" t="s">
        <v>305</v>
      </c>
    </row>
    <row r="4" spans="1:19" ht="12.75" customHeight="1">
      <c r="B4" s="687">
        <v>2026</v>
      </c>
      <c r="C4" s="688"/>
      <c r="D4" s="689"/>
      <c r="E4" s="687">
        <v>2027</v>
      </c>
      <c r="F4" s="688"/>
      <c r="G4" s="689"/>
      <c r="H4" s="687">
        <v>2028</v>
      </c>
      <c r="I4" s="688"/>
      <c r="J4" s="689"/>
      <c r="K4" s="687">
        <v>2029</v>
      </c>
      <c r="L4" s="688"/>
      <c r="M4" s="689"/>
      <c r="N4" s="687">
        <v>2030</v>
      </c>
      <c r="O4" s="688"/>
      <c r="P4" s="689"/>
    </row>
    <row r="5" spans="1:19" s="39" customFormat="1" ht="26">
      <c r="A5" s="36" t="s">
        <v>306</v>
      </c>
      <c r="B5" s="37" t="s">
        <v>307</v>
      </c>
      <c r="C5" s="38" t="s">
        <v>308</v>
      </c>
      <c r="D5" s="38" t="s">
        <v>309</v>
      </c>
      <c r="E5" s="38" t="s">
        <v>307</v>
      </c>
      <c r="F5" s="38" t="s">
        <v>308</v>
      </c>
      <c r="G5" s="38" t="s">
        <v>309</v>
      </c>
      <c r="H5" s="38" t="s">
        <v>307</v>
      </c>
      <c r="I5" s="38" t="s">
        <v>308</v>
      </c>
      <c r="J5" s="38" t="s">
        <v>309</v>
      </c>
      <c r="K5" s="38" t="s">
        <v>307</v>
      </c>
      <c r="L5" s="38" t="s">
        <v>308</v>
      </c>
      <c r="M5" s="38" t="s">
        <v>309</v>
      </c>
      <c r="N5" s="38" t="s">
        <v>307</v>
      </c>
      <c r="O5" s="38" t="s">
        <v>308</v>
      </c>
      <c r="P5" s="38" t="s">
        <v>309</v>
      </c>
      <c r="Q5" s="38" t="s">
        <v>310</v>
      </c>
      <c r="R5" s="38" t="s">
        <v>311</v>
      </c>
      <c r="S5" s="38" t="s">
        <v>312</v>
      </c>
    </row>
    <row r="6" spans="1:19">
      <c r="A6" s="40" t="s">
        <v>20</v>
      </c>
      <c r="B6" s="41">
        <f>ROUND(D6/1.21,2)</f>
        <v>326768.78999999998</v>
      </c>
      <c r="C6" s="41">
        <f>D6-B6</f>
        <v>68621.440000000119</v>
      </c>
      <c r="D6" s="557">
        <f>'Càlcul pressupost '!F6</f>
        <v>395390.2300000001</v>
      </c>
      <c r="E6" s="41">
        <f>ROUND('Càlcul pressupost '!G6/1.21,2)</f>
        <v>383246.11</v>
      </c>
      <c r="F6" s="41">
        <f>ROUND(E6*0.21,2)</f>
        <v>80481.679999999993</v>
      </c>
      <c r="G6" s="41">
        <f>+E6+F6</f>
        <v>463727.79</v>
      </c>
      <c r="H6" s="41">
        <f>ROUND(J6/1.21,2)</f>
        <v>325112.14</v>
      </c>
      <c r="I6" s="41">
        <f>J6-H6</f>
        <v>68273.549999999988</v>
      </c>
      <c r="J6" s="41">
        <f>'Càlcul pressupost '!H6</f>
        <v>393385.69</v>
      </c>
      <c r="K6" s="41">
        <f>ROUND('Càlcul pressupost '!I6/1.21,2)</f>
        <v>279670.87</v>
      </c>
      <c r="L6" s="41">
        <f>ROUND(K6*0.21,2)</f>
        <v>58730.879999999997</v>
      </c>
      <c r="M6" s="41">
        <f>ROUND('Càlcul pressupost '!I6,2)</f>
        <v>338401.75</v>
      </c>
      <c r="N6" s="41">
        <f>ROUND('Càlcul pressupost '!J6/1.21,2)</f>
        <v>86570.54</v>
      </c>
      <c r="O6" s="41">
        <f>ROUND(N6*0.21,2)</f>
        <v>18179.810000000001</v>
      </c>
      <c r="P6" s="41">
        <f>+N6+O6</f>
        <v>104750.34999999999</v>
      </c>
      <c r="Q6" s="41">
        <f t="shared" ref="Q6:S10" si="0">+B6+E6+H6+K6+N6</f>
        <v>1401368.45</v>
      </c>
      <c r="R6" s="41">
        <f t="shared" si="0"/>
        <v>294287.3600000001</v>
      </c>
      <c r="S6" s="41">
        <f t="shared" si="0"/>
        <v>1695655.81</v>
      </c>
    </row>
    <row r="7" spans="1:19">
      <c r="A7" s="40" t="s">
        <v>25</v>
      </c>
      <c r="B7" s="41">
        <f>ROUND(D7/1.21,2)</f>
        <v>618095.4</v>
      </c>
      <c r="C7" s="41">
        <f>D7-B7</f>
        <v>129800.03000000003</v>
      </c>
      <c r="D7" s="557">
        <f>ROUND('Càlcul pressupost '!F7,2)</f>
        <v>747895.43</v>
      </c>
      <c r="E7" s="41">
        <f>ROUND('Càlcul pressupost '!G7/1.21,2)</f>
        <v>469866.13</v>
      </c>
      <c r="F7" s="41">
        <f>ROUND(E7*0.21,2)</f>
        <v>98671.89</v>
      </c>
      <c r="G7" s="41">
        <f>+E7+F7</f>
        <v>568538.02</v>
      </c>
      <c r="H7" s="41">
        <f>ROUND(J7/1.21,2)</f>
        <v>291432.48</v>
      </c>
      <c r="I7" s="41">
        <f>J7-H7</f>
        <v>61200.820000000007</v>
      </c>
      <c r="J7" s="41">
        <f>'Càlcul pressupost '!H7</f>
        <v>352633.3</v>
      </c>
      <c r="K7" s="41">
        <f>ROUND('Càlcul pressupost '!I7/1.21,2)</f>
        <v>148593.68</v>
      </c>
      <c r="L7" s="41">
        <f>ROUND(K7*0.21,2)</f>
        <v>31204.67</v>
      </c>
      <c r="M7" s="41">
        <f>ROUND('Càlcul pressupost '!I7,2)</f>
        <v>179798.35</v>
      </c>
      <c r="N7" s="41">
        <f>ROUND('Càlcul pressupost '!J7/1.21,2)</f>
        <v>94222.21</v>
      </c>
      <c r="O7" s="41">
        <f>ROUND(N7*0.21,2)</f>
        <v>19786.66</v>
      </c>
      <c r="P7" s="41">
        <f>+N7+O7</f>
        <v>114008.87000000001</v>
      </c>
      <c r="Q7" s="41">
        <f t="shared" si="0"/>
        <v>1622209.9</v>
      </c>
      <c r="R7" s="41">
        <f t="shared" si="0"/>
        <v>340664.07</v>
      </c>
      <c r="S7" s="41">
        <f t="shared" si="0"/>
        <v>1962873.9700000004</v>
      </c>
    </row>
    <row r="8" spans="1:19">
      <c r="A8" s="597" t="s">
        <v>313</v>
      </c>
      <c r="B8" s="41">
        <f>ROUND(D8/1.21,2)</f>
        <v>272845.3</v>
      </c>
      <c r="C8" s="41">
        <f>D8-B8</f>
        <v>57297.510000000068</v>
      </c>
      <c r="D8" s="557">
        <f>'Càlcul pressupost '!F10</f>
        <v>330142.81000000006</v>
      </c>
      <c r="E8" s="41">
        <f>ROUND('Càlcul pressupost '!G10/1.21,2)</f>
        <v>281954.76</v>
      </c>
      <c r="F8" s="41">
        <f>ROUND(E8*0.21,2)</f>
        <v>59210.5</v>
      </c>
      <c r="G8" s="41">
        <f>+E8+F8</f>
        <v>341165.26</v>
      </c>
      <c r="H8" s="41">
        <f>ROUND(J8/1.21,2)</f>
        <v>283386.67</v>
      </c>
      <c r="I8" s="41">
        <f>J8-H8</f>
        <v>59511.200000000012</v>
      </c>
      <c r="J8" s="41">
        <f>'Càlcul pressupost '!H10</f>
        <v>342897.87</v>
      </c>
      <c r="K8" s="41">
        <f>ROUND('Càlcul pressupost '!I10/1.21,2)</f>
        <v>279866.12</v>
      </c>
      <c r="L8" s="41">
        <f>ROUND(K8*0.21,2)</f>
        <v>58771.89</v>
      </c>
      <c r="M8" s="41">
        <f>ROUND('Càlcul pressupost '!I10,2)</f>
        <v>338638</v>
      </c>
      <c r="N8" s="41">
        <f>ROUND('Càlcul pressupost '!J10/1.21,2)</f>
        <v>30662.94</v>
      </c>
      <c r="O8" s="41">
        <f>ROUND(N8*0.21,2)</f>
        <v>6439.22</v>
      </c>
      <c r="P8" s="41">
        <f>+N8+O8</f>
        <v>37102.159999999996</v>
      </c>
      <c r="Q8" s="41">
        <f t="shared" si="0"/>
        <v>1148715.79</v>
      </c>
      <c r="R8" s="41">
        <f t="shared" si="0"/>
        <v>241230.32000000009</v>
      </c>
      <c r="S8" s="41">
        <f t="shared" si="0"/>
        <v>1389946.0999999999</v>
      </c>
    </row>
    <row r="9" spans="1:19">
      <c r="A9" s="42" t="s">
        <v>29</v>
      </c>
      <c r="B9" s="41">
        <f>ROUND(D9/1.21,2)</f>
        <v>145404.17000000001</v>
      </c>
      <c r="C9" s="41">
        <f>D9-B9</f>
        <v>30534.879999999976</v>
      </c>
      <c r="D9" s="557">
        <f>'Càlcul pressupost '!F8</f>
        <v>175939.05</v>
      </c>
      <c r="E9" s="41">
        <f>ROUND('Càlcul pressupost '!G8/1.21,2)</f>
        <v>170033.79</v>
      </c>
      <c r="F9" s="41">
        <f>ROUND(E9*0.21,2)</f>
        <v>35707.1</v>
      </c>
      <c r="G9" s="41">
        <f>+E9+F9</f>
        <v>205740.89</v>
      </c>
      <c r="H9" s="41">
        <f>ROUND(J9/1.21,2)</f>
        <v>133913.23000000001</v>
      </c>
      <c r="I9" s="41">
        <f>J9-H9</f>
        <v>28121.78</v>
      </c>
      <c r="J9" s="41">
        <f>'Càlcul pressupost '!H8</f>
        <v>162035.01</v>
      </c>
      <c r="K9" s="41">
        <f>ROUND('Càlcul pressupost '!I8/1.21,2)</f>
        <v>102770.78</v>
      </c>
      <c r="L9" s="41">
        <f>ROUND(K9*0.21,2)</f>
        <v>21581.86</v>
      </c>
      <c r="M9" s="41">
        <f>ROUND('Càlcul pressupost '!I8,2)</f>
        <v>124352.64</v>
      </c>
      <c r="N9" s="41">
        <f>ROUND('Càlcul pressupost '!J8/1.21,2)</f>
        <v>22902.09</v>
      </c>
      <c r="O9" s="41">
        <f>ROUND(N9*0.21,2)-0.01</f>
        <v>4809.4299999999994</v>
      </c>
      <c r="P9" s="41">
        <f>+N9+O9</f>
        <v>27711.52</v>
      </c>
      <c r="Q9" s="41">
        <f t="shared" si="0"/>
        <v>575024.06000000006</v>
      </c>
      <c r="R9" s="41">
        <f t="shared" si="0"/>
        <v>120755.04999999997</v>
      </c>
      <c r="S9" s="41">
        <f t="shared" si="0"/>
        <v>695779.11</v>
      </c>
    </row>
    <row r="10" spans="1:19">
      <c r="A10" s="42" t="s">
        <v>314</v>
      </c>
      <c r="B10" s="41">
        <f>ROUND(D10/1.21,2)</f>
        <v>0</v>
      </c>
      <c r="C10" s="41">
        <f>D10-B10</f>
        <v>0</v>
      </c>
      <c r="D10" s="557">
        <f>'Càlcul pressupost '!F9</f>
        <v>0</v>
      </c>
      <c r="E10" s="41">
        <f>ROUND('Càlcul pressupost '!G9/1.21,2)</f>
        <v>0</v>
      </c>
      <c r="F10" s="41">
        <f>ROUND(E10*0.21,2)</f>
        <v>0</v>
      </c>
      <c r="G10" s="41">
        <f>+E10+F10</f>
        <v>0</v>
      </c>
      <c r="H10" s="41">
        <f>ROUND(J10/1.21,2)</f>
        <v>0</v>
      </c>
      <c r="I10" s="41">
        <f>J10-H10</f>
        <v>0</v>
      </c>
      <c r="J10" s="41">
        <f>'Càlcul pressupost '!H9</f>
        <v>0</v>
      </c>
      <c r="K10" s="41">
        <f>ROUND('Càlcul pressupost '!I9/1.21,2)</f>
        <v>0</v>
      </c>
      <c r="L10" s="41">
        <f>ROUND(K10*0.21,2)</f>
        <v>0</v>
      </c>
      <c r="M10" s="41">
        <f>ROUND('Càlcul pressupost '!I9,2)</f>
        <v>0</v>
      </c>
      <c r="N10" s="41">
        <f>ROUND('Càlcul pressupost '!J9/1.21,2)</f>
        <v>0</v>
      </c>
      <c r="O10" s="41">
        <f>ROUND(N10*0.21,2)</f>
        <v>0</v>
      </c>
      <c r="P10" s="41">
        <f>+N10+O10</f>
        <v>0</v>
      </c>
      <c r="Q10" s="41">
        <f t="shared" si="0"/>
        <v>0</v>
      </c>
      <c r="R10" s="41">
        <f t="shared" si="0"/>
        <v>0</v>
      </c>
      <c r="S10" s="41">
        <f t="shared" si="0"/>
        <v>0</v>
      </c>
    </row>
    <row r="11" spans="1:19">
      <c r="B11" s="43">
        <f>SUM(B6:B10)</f>
        <v>1363113.66</v>
      </c>
      <c r="C11" s="43">
        <f t="shared" ref="C11:J11" si="1">SUM(C6:C10)</f>
        <v>286253.86000000022</v>
      </c>
      <c r="D11" s="562">
        <f>SUM(D6:D10)</f>
        <v>1649367.5200000003</v>
      </c>
      <c r="E11" s="43">
        <f t="shared" si="1"/>
        <v>1305100.79</v>
      </c>
      <c r="F11" s="43">
        <f t="shared" si="1"/>
        <v>274071.17</v>
      </c>
      <c r="G11" s="43">
        <f t="shared" si="1"/>
        <v>1579171.96</v>
      </c>
      <c r="H11" s="43">
        <f t="shared" si="1"/>
        <v>1033844.52</v>
      </c>
      <c r="I11" s="43">
        <f t="shared" si="1"/>
        <v>217107.35</v>
      </c>
      <c r="J11" s="43">
        <f t="shared" si="1"/>
        <v>1250951.8699999999</v>
      </c>
      <c r="K11" s="43">
        <f t="shared" ref="K11:S11" si="2">SUM(K6:K10)</f>
        <v>810901.45</v>
      </c>
      <c r="L11" s="43">
        <f t="shared" si="2"/>
        <v>170289.3</v>
      </c>
      <c r="M11" s="43">
        <f t="shared" si="2"/>
        <v>981190.74</v>
      </c>
      <c r="N11" s="43">
        <f t="shared" si="2"/>
        <v>234357.78</v>
      </c>
      <c r="O11" s="43">
        <f t="shared" si="2"/>
        <v>49215.12</v>
      </c>
      <c r="P11" s="43">
        <f t="shared" si="2"/>
        <v>283572.90000000002</v>
      </c>
      <c r="Q11" s="43">
        <f t="shared" si="2"/>
        <v>4747318.1999999993</v>
      </c>
      <c r="R11" s="43">
        <f t="shared" si="2"/>
        <v>996936.80000000016</v>
      </c>
      <c r="S11" s="43">
        <f t="shared" si="2"/>
        <v>5744254.9900000002</v>
      </c>
    </row>
    <row r="12" spans="1:19">
      <c r="P12" s="44"/>
      <c r="S12" s="44"/>
    </row>
    <row r="13" spans="1:19">
      <c r="A13" s="45" t="s">
        <v>315</v>
      </c>
    </row>
    <row r="14" spans="1:19">
      <c r="A14" s="45"/>
      <c r="N14" s="35" t="s">
        <v>316</v>
      </c>
      <c r="P14" s="35" t="s">
        <v>316</v>
      </c>
    </row>
    <row r="15" spans="1:19" ht="18" customHeight="1">
      <c r="A15" s="46" t="s">
        <v>37</v>
      </c>
    </row>
    <row r="16" spans="1:19" ht="21" customHeight="1">
      <c r="A16" s="46" t="s">
        <v>317</v>
      </c>
      <c r="B16" s="46" t="s">
        <v>318</v>
      </c>
      <c r="C16" s="46" t="s">
        <v>319</v>
      </c>
      <c r="D16" s="46" t="s">
        <v>309</v>
      </c>
      <c r="M16" s="35" t="s">
        <v>316</v>
      </c>
    </row>
    <row r="17" spans="1:20">
      <c r="A17" s="47">
        <v>2026</v>
      </c>
      <c r="B17" s="48">
        <f>+B11</f>
        <v>1363113.66</v>
      </c>
      <c r="C17" s="48">
        <f>+C11</f>
        <v>286253.86000000022</v>
      </c>
      <c r="D17" s="48">
        <f>+B17+C17</f>
        <v>1649367.52</v>
      </c>
      <c r="E17" s="690" t="s">
        <v>320</v>
      </c>
      <c r="F17" s="691"/>
      <c r="G17" s="691"/>
      <c r="H17" s="691"/>
      <c r="I17" s="691"/>
      <c r="J17" s="691"/>
      <c r="K17" s="691"/>
      <c r="L17" s="691"/>
      <c r="M17" s="691"/>
      <c r="N17" s="691"/>
    </row>
    <row r="18" spans="1:20">
      <c r="A18" s="47">
        <v>2027</v>
      </c>
      <c r="B18" s="48">
        <f>+E11</f>
        <v>1305100.79</v>
      </c>
      <c r="C18" s="48">
        <f>+F11</f>
        <v>274071.17</v>
      </c>
      <c r="D18" s="48">
        <f>+B18+C18</f>
        <v>1579171.96</v>
      </c>
      <c r="E18" s="690"/>
      <c r="F18" s="691"/>
      <c r="G18" s="691"/>
      <c r="H18" s="691"/>
      <c r="I18" s="691"/>
      <c r="J18" s="691"/>
      <c r="K18" s="691"/>
      <c r="L18" s="691"/>
      <c r="M18" s="691"/>
      <c r="N18" s="691"/>
    </row>
    <row r="19" spans="1:20">
      <c r="A19" s="47">
        <v>2028</v>
      </c>
      <c r="B19" s="48">
        <f>+H11</f>
        <v>1033844.52</v>
      </c>
      <c r="C19" s="48">
        <f>+I11</f>
        <v>217107.35</v>
      </c>
      <c r="D19" s="48">
        <f>+B19+C19</f>
        <v>1250951.8700000001</v>
      </c>
      <c r="E19" s="690"/>
      <c r="F19" s="691"/>
      <c r="G19" s="691"/>
      <c r="H19" s="691"/>
      <c r="I19" s="691"/>
      <c r="J19" s="691"/>
      <c r="K19" s="691"/>
      <c r="L19" s="691"/>
      <c r="M19" s="691"/>
      <c r="N19" s="691"/>
    </row>
    <row r="20" spans="1:20">
      <c r="A20" s="47">
        <v>2029</v>
      </c>
      <c r="B20" s="48">
        <f>+K11</f>
        <v>810901.45</v>
      </c>
      <c r="C20" s="48">
        <f>+L11</f>
        <v>170289.3</v>
      </c>
      <c r="D20" s="48">
        <f>+B20+C20</f>
        <v>981190.75</v>
      </c>
      <c r="E20" s="690"/>
      <c r="F20" s="691"/>
      <c r="G20" s="691"/>
      <c r="H20" s="691"/>
      <c r="I20" s="691"/>
      <c r="J20" s="691"/>
      <c r="K20" s="691"/>
      <c r="L20" s="691"/>
      <c r="M20" s="691"/>
      <c r="N20" s="691"/>
    </row>
    <row r="21" spans="1:20">
      <c r="A21" s="47">
        <v>2030</v>
      </c>
      <c r="B21" s="48">
        <f>+N11</f>
        <v>234357.78</v>
      </c>
      <c r="C21" s="48">
        <f>+O11</f>
        <v>49215.12</v>
      </c>
      <c r="D21" s="48">
        <f>+B21+C21</f>
        <v>283572.90000000002</v>
      </c>
      <c r="E21" s="690"/>
      <c r="F21" s="691"/>
      <c r="G21" s="691"/>
      <c r="H21" s="691"/>
      <c r="I21" s="691"/>
      <c r="J21" s="691"/>
      <c r="K21" s="691"/>
      <c r="L21" s="691"/>
      <c r="M21" s="691"/>
      <c r="N21" s="691"/>
    </row>
    <row r="22" spans="1:20">
      <c r="A22" s="47" t="s">
        <v>83</v>
      </c>
      <c r="B22" s="49">
        <f>SUM(B17:B21)</f>
        <v>4747318.2</v>
      </c>
      <c r="C22" s="49">
        <f>SUM(C17:C21)</f>
        <v>996936.80000000016</v>
      </c>
      <c r="D22" s="49">
        <f>SUM(D17:D21)</f>
        <v>5744255</v>
      </c>
      <c r="E22" s="690"/>
      <c r="F22" s="691"/>
      <c r="G22" s="691"/>
      <c r="H22" s="691"/>
      <c r="I22" s="691"/>
      <c r="J22" s="691"/>
      <c r="K22" s="691"/>
      <c r="L22" s="691"/>
      <c r="M22" s="691"/>
      <c r="N22" s="691"/>
    </row>
    <row r="23" spans="1:20">
      <c r="D23" s="93">
        <f>ROUND(+B22*1.21,2)</f>
        <v>5744255.0199999996</v>
      </c>
      <c r="E23" s="690"/>
      <c r="F23" s="691"/>
      <c r="G23" s="691"/>
      <c r="H23" s="691"/>
      <c r="I23" s="691"/>
      <c r="J23" s="691"/>
      <c r="K23" s="691"/>
      <c r="L23" s="691"/>
      <c r="M23" s="691"/>
      <c r="N23" s="691"/>
    </row>
    <row r="24" spans="1:20" ht="21.75" customHeight="1">
      <c r="F24" s="50"/>
      <c r="G24" s="50"/>
      <c r="H24" s="50"/>
      <c r="I24" s="50"/>
      <c r="J24" s="50"/>
      <c r="K24" s="50"/>
      <c r="L24" s="50"/>
      <c r="M24" s="50"/>
      <c r="N24" s="50"/>
    </row>
    <row r="25" spans="1:20">
      <c r="A25" s="45" t="s">
        <v>315</v>
      </c>
      <c r="O25" s="51"/>
    </row>
    <row r="26" spans="1:20" ht="13.5" thickBot="1">
      <c r="K26" s="696" t="s">
        <v>321</v>
      </c>
      <c r="L26" s="696"/>
      <c r="M26" s="697" t="s">
        <v>5</v>
      </c>
      <c r="N26" s="697"/>
    </row>
    <row r="27" spans="1:20" ht="15" thickBot="1">
      <c r="A27" s="53" t="s">
        <v>317</v>
      </c>
      <c r="B27" s="54" t="s">
        <v>322</v>
      </c>
      <c r="C27" s="54" t="s">
        <v>323</v>
      </c>
      <c r="D27" s="54" t="s">
        <v>309</v>
      </c>
      <c r="E27" s="54" t="s">
        <v>318</v>
      </c>
      <c r="F27" s="53" t="s">
        <v>319</v>
      </c>
      <c r="H27" s="53" t="s">
        <v>317</v>
      </c>
      <c r="I27" s="53" t="s">
        <v>30</v>
      </c>
      <c r="J27" s="544" t="s">
        <v>34</v>
      </c>
      <c r="K27" s="546" t="s">
        <v>30</v>
      </c>
      <c r="L27" s="546" t="s">
        <v>34</v>
      </c>
      <c r="M27" s="229" t="s">
        <v>30</v>
      </c>
      <c r="N27" s="229" t="s">
        <v>34</v>
      </c>
      <c r="O27" s="600" t="s">
        <v>324</v>
      </c>
      <c r="P27" s="600" t="s">
        <v>325</v>
      </c>
      <c r="Q27" s="602" t="s">
        <v>83</v>
      </c>
      <c r="R27" s="229" t="s">
        <v>324</v>
      </c>
      <c r="S27" s="229" t="s">
        <v>325</v>
      </c>
      <c r="T27" s="229" t="s">
        <v>83</v>
      </c>
    </row>
    <row r="28" spans="1:20" ht="13.5" thickBot="1">
      <c r="A28" s="55">
        <v>2026</v>
      </c>
      <c r="B28" s="21" t="s">
        <v>326</v>
      </c>
      <c r="C28" s="56" t="s">
        <v>327</v>
      </c>
      <c r="D28" s="598">
        <f>D6+D7+D9+D10</f>
        <v>1319224.7100000002</v>
      </c>
      <c r="E28" s="598">
        <f>B6+B7+B9+B10</f>
        <v>1090268.3599999999</v>
      </c>
      <c r="F28" s="599">
        <f>C6+C7+C9+C10</f>
        <v>228956.35000000012</v>
      </c>
      <c r="H28" s="55">
        <v>2026</v>
      </c>
      <c r="I28" s="59">
        <f>SUM(K28:N28)</f>
        <v>1319224.7075461443</v>
      </c>
      <c r="J28" s="545"/>
      <c r="K28" s="59">
        <f>'Càlcul pressupost '!O6+'Càlcul pressupost '!O7+'Càlcul pressupost '!O8+'Càlcul pressupost '!O9</f>
        <v>1261282.5453269661</v>
      </c>
      <c r="L28" s="59"/>
      <c r="M28" s="59">
        <f>'Càlcul pressupost '!X12</f>
        <v>57942.162219178084</v>
      </c>
      <c r="N28" s="59"/>
      <c r="O28" s="601"/>
      <c r="P28" s="601"/>
      <c r="Q28" s="601"/>
      <c r="R28" s="374"/>
      <c r="S28" s="374"/>
      <c r="T28" s="601"/>
    </row>
    <row r="29" spans="1:20" ht="13.5" thickBot="1">
      <c r="A29" s="55">
        <v>2026</v>
      </c>
      <c r="B29" s="21" t="s">
        <v>326</v>
      </c>
      <c r="C29" s="56" t="s">
        <v>328</v>
      </c>
      <c r="D29" s="57">
        <f>D8</f>
        <v>330142.81000000006</v>
      </c>
      <c r="E29" s="57">
        <f>B8</f>
        <v>272845.3</v>
      </c>
      <c r="F29" s="58">
        <f>C8</f>
        <v>57297.510000000068</v>
      </c>
      <c r="H29" s="55">
        <v>2026</v>
      </c>
      <c r="I29" s="59"/>
      <c r="J29" s="545">
        <f>SUM(K29:N29)</f>
        <v>330142.81000000006</v>
      </c>
      <c r="K29" s="59"/>
      <c r="L29" s="59">
        <f>'Càlcul pressupost '!O13</f>
        <v>315320.64000000007</v>
      </c>
      <c r="M29" s="59"/>
      <c r="N29" s="59">
        <f>'Càlcul pressupost '!X13</f>
        <v>14822.169999999998</v>
      </c>
      <c r="O29" s="601">
        <f>L29/1.21</f>
        <v>260595.57024793394</v>
      </c>
      <c r="P29" s="601">
        <f>L29-O29</f>
        <v>54725.069752066134</v>
      </c>
      <c r="Q29" s="601">
        <f>O29+P29</f>
        <v>315320.64000000007</v>
      </c>
      <c r="R29" s="601">
        <f>N29/1.21</f>
        <v>12249.727272727272</v>
      </c>
      <c r="S29" s="601">
        <f>N29-R29</f>
        <v>2572.4427272727262</v>
      </c>
      <c r="T29" s="601">
        <f>R29+S29</f>
        <v>14822.169999999998</v>
      </c>
    </row>
    <row r="30" spans="1:20" ht="13.5" thickBot="1">
      <c r="A30" s="55">
        <v>2027</v>
      </c>
      <c r="B30" s="21" t="s">
        <v>329</v>
      </c>
      <c r="C30" s="56" t="s">
        <v>327</v>
      </c>
      <c r="D30" s="57">
        <f>G6+G7+G9+G10</f>
        <v>1238006.7000000002</v>
      </c>
      <c r="E30" s="57">
        <f>E6+E7+E9+E10</f>
        <v>1023146.03</v>
      </c>
      <c r="F30" s="58">
        <f>F6+F7+F9+F10</f>
        <v>214860.67</v>
      </c>
      <c r="H30" s="55">
        <v>2027</v>
      </c>
      <c r="I30" s="59">
        <f>SUM(K30:N30)</f>
        <v>1238006.6900000002</v>
      </c>
      <c r="J30" s="545"/>
      <c r="K30" s="59">
        <f>'Càlcul pressupost '!P12</f>
        <v>1169820.33</v>
      </c>
      <c r="L30" s="59"/>
      <c r="M30" s="59">
        <f>'Càlcul pressupost '!Y12</f>
        <v>68186.36</v>
      </c>
      <c r="N30" s="59"/>
      <c r="O30" s="601"/>
      <c r="P30" s="601"/>
      <c r="Q30" s="601"/>
      <c r="R30" s="374"/>
      <c r="S30" s="374"/>
      <c r="T30" s="601"/>
    </row>
    <row r="31" spans="1:20" ht="13.5" thickBot="1">
      <c r="A31" s="55">
        <v>2027</v>
      </c>
      <c r="B31" s="21" t="s">
        <v>329</v>
      </c>
      <c r="C31" s="56" t="s">
        <v>328</v>
      </c>
      <c r="D31" s="57">
        <f>G8</f>
        <v>341165.26</v>
      </c>
      <c r="E31" s="57">
        <f>E8</f>
        <v>281954.76</v>
      </c>
      <c r="F31" s="58">
        <f>F8</f>
        <v>59210.5</v>
      </c>
      <c r="H31" s="55">
        <v>2027</v>
      </c>
      <c r="I31" s="59"/>
      <c r="J31" s="545">
        <f>SUM(K31:N31)</f>
        <v>341165.25999999989</v>
      </c>
      <c r="K31" s="59"/>
      <c r="L31" s="59">
        <f>'Càlcul pressupost '!P13</f>
        <v>315320.6399999999</v>
      </c>
      <c r="M31" s="59"/>
      <c r="N31" s="59">
        <f>'Càlcul pressupost '!Y13</f>
        <v>25844.62</v>
      </c>
      <c r="O31" s="601">
        <f>L31/1.21</f>
        <v>260595.57024793382</v>
      </c>
      <c r="P31" s="601">
        <f>L31-O31</f>
        <v>54725.069752066076</v>
      </c>
      <c r="Q31" s="601">
        <f>O31+P31</f>
        <v>315320.6399999999</v>
      </c>
      <c r="R31" s="601">
        <f>N31/1.21</f>
        <v>21359.190082644629</v>
      </c>
      <c r="S31" s="601">
        <f>N31-R31</f>
        <v>4485.42991735537</v>
      </c>
      <c r="T31" s="601">
        <f>R31+S31</f>
        <v>25844.62</v>
      </c>
    </row>
    <row r="32" spans="1:20" ht="13.5" thickBot="1">
      <c r="A32" s="55">
        <v>2028</v>
      </c>
      <c r="B32" s="21" t="s">
        <v>329</v>
      </c>
      <c r="C32" s="56" t="s">
        <v>327</v>
      </c>
      <c r="D32" s="57">
        <f>J6+J7+J9+J10</f>
        <v>908054</v>
      </c>
      <c r="E32" s="57">
        <f>H6+H7+H9+H10</f>
        <v>750457.85</v>
      </c>
      <c r="F32" s="57">
        <f>I6+I7+I9+I10</f>
        <v>157596.15</v>
      </c>
      <c r="H32" s="55">
        <v>2028</v>
      </c>
      <c r="I32" s="59">
        <f>SUM(K32:N32)</f>
        <v>908054</v>
      </c>
      <c r="J32" s="545"/>
      <c r="K32" s="59">
        <f>'Càlcul pressupost '!Q12</f>
        <v>801080.94</v>
      </c>
      <c r="L32" s="59"/>
      <c r="M32" s="59">
        <f>'Càlcul pressupost '!Z12</f>
        <v>106973.06000000003</v>
      </c>
      <c r="N32" s="59"/>
      <c r="O32" s="601"/>
      <c r="P32" s="601"/>
      <c r="Q32" s="601"/>
      <c r="R32" s="374"/>
      <c r="S32" s="374"/>
      <c r="T32" s="601"/>
    </row>
    <row r="33" spans="1:20" ht="13.5" thickBot="1">
      <c r="A33" s="55">
        <v>2028</v>
      </c>
      <c r="B33" s="21" t="s">
        <v>329</v>
      </c>
      <c r="C33" s="56" t="s">
        <v>328</v>
      </c>
      <c r="D33" s="57">
        <f>J8</f>
        <v>342897.87</v>
      </c>
      <c r="E33" s="57">
        <f>H8</f>
        <v>283386.67</v>
      </c>
      <c r="F33" s="57">
        <f>I8</f>
        <v>59511.200000000012</v>
      </c>
      <c r="H33" s="55">
        <v>2028</v>
      </c>
      <c r="I33" s="59"/>
      <c r="J33" s="545">
        <f>SUM(K33:N33)</f>
        <v>342897.87</v>
      </c>
      <c r="K33" s="59"/>
      <c r="L33" s="59">
        <f>'Càlcul pressupost '!Q13</f>
        <v>315320.64</v>
      </c>
      <c r="M33" s="59"/>
      <c r="N33" s="59">
        <f>'Càlcul pressupost '!Z13</f>
        <v>27577.23</v>
      </c>
      <c r="O33" s="601">
        <f>L33/1.21</f>
        <v>260595.57024793391</v>
      </c>
      <c r="P33" s="601">
        <f>L33-O33</f>
        <v>54725.069752066105</v>
      </c>
      <c r="Q33" s="601">
        <f>O33+P33</f>
        <v>315320.64</v>
      </c>
      <c r="R33" s="601">
        <f>N33/1.21</f>
        <v>22791.099173553721</v>
      </c>
      <c r="S33" s="601">
        <f>N33-R33</f>
        <v>4786.1308264462787</v>
      </c>
      <c r="T33" s="601">
        <f>R33+S33</f>
        <v>27577.23</v>
      </c>
    </row>
    <row r="34" spans="1:20" ht="13.5" thickBot="1">
      <c r="A34" s="55">
        <v>2029</v>
      </c>
      <c r="B34" s="21" t="s">
        <v>329</v>
      </c>
      <c r="C34" s="56" t="s">
        <v>327</v>
      </c>
      <c r="D34" s="57">
        <f>M6+M7+M9+M10</f>
        <v>642552.74</v>
      </c>
      <c r="E34" s="57">
        <f>K6+K7+K9+K10</f>
        <v>531035.32999999996</v>
      </c>
      <c r="F34" s="57">
        <f>L6+L7+L9+L10</f>
        <v>111517.40999999999</v>
      </c>
      <c r="H34" s="55">
        <v>2029</v>
      </c>
      <c r="I34" s="59">
        <f>SUM(K34:N34)</f>
        <v>642552.74</v>
      </c>
      <c r="J34" s="545"/>
      <c r="K34" s="59">
        <f>'Càlcul pressupost '!R12</f>
        <v>551420.97</v>
      </c>
      <c r="L34" s="59"/>
      <c r="M34" s="59">
        <f>'Càlcul pressupost '!AA12</f>
        <v>91131.77</v>
      </c>
      <c r="N34" s="59"/>
      <c r="O34" s="601"/>
      <c r="P34" s="601"/>
      <c r="Q34" s="601"/>
      <c r="R34" s="374"/>
      <c r="S34" s="374"/>
      <c r="T34" s="601"/>
    </row>
    <row r="35" spans="1:20" ht="13.5" thickBot="1">
      <c r="A35" s="55">
        <v>2029</v>
      </c>
      <c r="B35" s="21" t="s">
        <v>329</v>
      </c>
      <c r="C35" s="56" t="s">
        <v>328</v>
      </c>
      <c r="D35" s="57">
        <f>+M8</f>
        <v>338638</v>
      </c>
      <c r="E35" s="57">
        <f>+K8</f>
        <v>279866.12</v>
      </c>
      <c r="F35" s="58">
        <f>+L8</f>
        <v>58771.89</v>
      </c>
      <c r="H35" s="55">
        <v>2029</v>
      </c>
      <c r="I35" s="59"/>
      <c r="J35" s="545">
        <f>SUM(K35:N35)</f>
        <v>338638</v>
      </c>
      <c r="K35" s="59"/>
      <c r="L35" s="59">
        <f>'Càlcul pressupost '!R13</f>
        <v>315320.64</v>
      </c>
      <c r="M35" s="59"/>
      <c r="N35" s="59">
        <f>'Càlcul pressupost '!AA13</f>
        <v>23317.360000000001</v>
      </c>
      <c r="O35" s="601">
        <f>L35/1.21</f>
        <v>260595.57024793391</v>
      </c>
      <c r="P35" s="601">
        <f>L35-O35</f>
        <v>54725.069752066105</v>
      </c>
      <c r="Q35" s="601">
        <f>O35+P35</f>
        <v>315320.64</v>
      </c>
      <c r="R35" s="601">
        <f>N35/1.21</f>
        <v>19270.545454545456</v>
      </c>
      <c r="S35" s="601">
        <f>N35-R35</f>
        <v>4046.8145454545447</v>
      </c>
      <c r="T35" s="601">
        <f>R35+S35</f>
        <v>23317.360000000001</v>
      </c>
    </row>
    <row r="36" spans="1:20" ht="13.5" thickBot="1">
      <c r="A36" s="55">
        <v>2030</v>
      </c>
      <c r="B36" s="21" t="s">
        <v>330</v>
      </c>
      <c r="C36" s="56" t="s">
        <v>327</v>
      </c>
      <c r="D36" s="57">
        <f>P6+P7+P9+P10</f>
        <v>246470.74</v>
      </c>
      <c r="E36" s="57">
        <f>N6+N7+N9+N10</f>
        <v>203694.84</v>
      </c>
      <c r="F36" s="57">
        <f>O6+O7+O9+O10</f>
        <v>42775.9</v>
      </c>
      <c r="H36" s="55">
        <v>2030</v>
      </c>
      <c r="I36" s="59">
        <f>SUM(K36:N36)</f>
        <v>246470.75</v>
      </c>
      <c r="J36" s="545"/>
      <c r="K36" s="59">
        <f>'Càlcul pressupost '!S12</f>
        <v>223999.89</v>
      </c>
      <c r="L36" s="59"/>
      <c r="M36" s="59">
        <f>'Càlcul pressupost '!AB12</f>
        <v>22470.859999999993</v>
      </c>
      <c r="N36" s="59"/>
      <c r="O36" s="601"/>
      <c r="P36" s="601"/>
      <c r="Q36" s="601"/>
      <c r="R36" s="374"/>
      <c r="S36" s="374"/>
      <c r="T36" s="601"/>
    </row>
    <row r="37" spans="1:20" ht="13.5" thickBot="1">
      <c r="A37" s="55">
        <v>2030</v>
      </c>
      <c r="B37" s="21" t="s">
        <v>330</v>
      </c>
      <c r="C37" s="56" t="s">
        <v>328</v>
      </c>
      <c r="D37" s="57">
        <f>+P8</f>
        <v>37102.159999999996</v>
      </c>
      <c r="E37" s="57">
        <f>+N8</f>
        <v>30662.94</v>
      </c>
      <c r="F37" s="58">
        <f>+O8</f>
        <v>6439.22</v>
      </c>
      <c r="H37" s="55">
        <v>2030</v>
      </c>
      <c r="I37" s="59"/>
      <c r="J37" s="545">
        <f>SUM(K37:N37)</f>
        <v>37102.156986301372</v>
      </c>
      <c r="K37" s="59"/>
      <c r="L37" s="59">
        <f>'Càlcul pressupost '!S13</f>
        <v>31352.686986301371</v>
      </c>
      <c r="M37" s="59"/>
      <c r="N37" s="59">
        <f>'Càlcul pressupost '!AB13</f>
        <v>5749.47</v>
      </c>
      <c r="O37" s="601">
        <f>L37/1.21</f>
        <v>25911.311558926755</v>
      </c>
      <c r="P37" s="601">
        <f>L37-O37</f>
        <v>5441.3754273746163</v>
      </c>
      <c r="Q37" s="601">
        <f>O37+P37</f>
        <v>31352.686986301371</v>
      </c>
      <c r="R37" s="601">
        <f>N37/1.21</f>
        <v>4751.6280991735539</v>
      </c>
      <c r="S37" s="601">
        <f>N37-R37</f>
        <v>997.84190082644636</v>
      </c>
      <c r="T37" s="601">
        <f>R37+S37</f>
        <v>5749.47</v>
      </c>
    </row>
    <row r="38" spans="1:20">
      <c r="A38" s="61" t="s">
        <v>83</v>
      </c>
      <c r="B38" s="61" t="s">
        <v>331</v>
      </c>
      <c r="C38" s="61"/>
      <c r="D38" s="93">
        <f>SUM(D28:D37)</f>
        <v>5744254.9900000012</v>
      </c>
      <c r="E38" s="93">
        <f>SUM(E28:E37)</f>
        <v>4747318.2</v>
      </c>
      <c r="F38" s="93">
        <f>SUM(F28:F37)</f>
        <v>996936.8000000004</v>
      </c>
      <c r="H38" s="61" t="s">
        <v>83</v>
      </c>
      <c r="I38" s="93">
        <f t="shared" ref="I38:N38" si="3">SUM(I28:I37)</f>
        <v>4354308.8875461444</v>
      </c>
      <c r="J38" s="93">
        <f t="shared" si="3"/>
        <v>1389946.0969863012</v>
      </c>
      <c r="K38" s="93">
        <f t="shared" si="3"/>
        <v>4007604.6753269662</v>
      </c>
      <c r="L38" s="93">
        <f t="shared" si="3"/>
        <v>1292635.2469863014</v>
      </c>
      <c r="M38" s="93">
        <f t="shared" si="3"/>
        <v>346704.21221917809</v>
      </c>
      <c r="N38" s="93">
        <f t="shared" si="3"/>
        <v>97310.849999999991</v>
      </c>
      <c r="O38" s="374"/>
      <c r="P38" s="374"/>
      <c r="Q38" s="374"/>
      <c r="R38" s="374"/>
      <c r="S38" s="374"/>
      <c r="T38" s="374"/>
    </row>
    <row r="39" spans="1:20">
      <c r="A39" s="45"/>
      <c r="I39" s="62"/>
      <c r="L39" s="63"/>
    </row>
    <row r="40" spans="1:20">
      <c r="A40" s="45"/>
      <c r="I40" s="62"/>
      <c r="L40" s="63"/>
    </row>
    <row r="41" spans="1:20">
      <c r="A41" s="45" t="s">
        <v>332</v>
      </c>
      <c r="I41" s="62"/>
      <c r="L41" s="63"/>
    </row>
    <row r="42" spans="1:20" ht="13.5" thickBot="1">
      <c r="A42" s="84"/>
    </row>
    <row r="43" spans="1:20" ht="13.5" thickBot="1">
      <c r="A43" s="53" t="s">
        <v>317</v>
      </c>
      <c r="B43" s="54" t="s">
        <v>322</v>
      </c>
      <c r="C43" s="54" t="s">
        <v>323</v>
      </c>
      <c r="D43" s="54" t="s">
        <v>309</v>
      </c>
      <c r="E43" s="54" t="s">
        <v>318</v>
      </c>
      <c r="F43" s="53" t="s">
        <v>319</v>
      </c>
      <c r="H43" s="53" t="s">
        <v>317</v>
      </c>
      <c r="I43" s="53" t="s">
        <v>30</v>
      </c>
      <c r="J43" s="53" t="s">
        <v>34</v>
      </c>
      <c r="N43" s="52"/>
    </row>
    <row r="44" spans="1:20" ht="13.5" thickBot="1">
      <c r="A44" s="55">
        <v>2030</v>
      </c>
      <c r="B44" s="21" t="s">
        <v>333</v>
      </c>
      <c r="C44" s="56" t="s">
        <v>327</v>
      </c>
      <c r="D44" s="57"/>
      <c r="E44" s="57"/>
      <c r="F44" s="57"/>
      <c r="H44" s="55">
        <v>2030</v>
      </c>
      <c r="I44" s="59">
        <f>D44</f>
        <v>0</v>
      </c>
      <c r="J44" s="59"/>
      <c r="K44" s="60"/>
      <c r="N44" s="52"/>
    </row>
    <row r="45" spans="1:20" ht="13.5" thickBot="1">
      <c r="A45" s="55">
        <v>2030</v>
      </c>
      <c r="B45" s="21" t="s">
        <v>333</v>
      </c>
      <c r="C45" s="56" t="s">
        <v>328</v>
      </c>
      <c r="D45" s="57"/>
      <c r="E45" s="57"/>
      <c r="F45" s="57"/>
      <c r="H45" s="55">
        <v>2030</v>
      </c>
      <c r="I45" s="59"/>
      <c r="J45" s="59">
        <f>D45</f>
        <v>0</v>
      </c>
      <c r="K45" s="60"/>
      <c r="N45" s="52"/>
    </row>
    <row r="46" spans="1:20" ht="13.5" thickBot="1">
      <c r="A46" s="55">
        <v>2031</v>
      </c>
      <c r="B46" s="21" t="s">
        <v>330</v>
      </c>
      <c r="C46" s="56" t="s">
        <v>327</v>
      </c>
      <c r="D46" s="57"/>
      <c r="E46" s="57"/>
      <c r="F46" s="57"/>
      <c r="H46" s="55">
        <v>2031</v>
      </c>
      <c r="I46" s="59">
        <f>D46</f>
        <v>0</v>
      </c>
      <c r="J46" s="59"/>
      <c r="K46" s="60"/>
      <c r="N46" s="52"/>
    </row>
    <row r="47" spans="1:20" ht="13.5" thickBot="1">
      <c r="A47" s="55">
        <v>2031</v>
      </c>
      <c r="B47" s="21" t="s">
        <v>330</v>
      </c>
      <c r="C47" s="56" t="s">
        <v>328</v>
      </c>
      <c r="D47" s="57"/>
      <c r="E47" s="57"/>
      <c r="F47" s="57"/>
      <c r="H47" s="55">
        <v>2031</v>
      </c>
      <c r="I47" s="59"/>
      <c r="J47" s="59">
        <f>D47</f>
        <v>0</v>
      </c>
      <c r="K47" s="60"/>
      <c r="N47" s="52"/>
    </row>
    <row r="48" spans="1:20">
      <c r="A48" s="45"/>
      <c r="I48" s="64"/>
    </row>
    <row r="49" spans="1:9">
      <c r="A49" s="45"/>
      <c r="I49" s="64"/>
    </row>
    <row r="50" spans="1:9">
      <c r="A50" s="45"/>
      <c r="I50" s="64"/>
    </row>
    <row r="51" spans="1:9">
      <c r="A51" s="45" t="s">
        <v>334</v>
      </c>
      <c r="E51" s="65"/>
    </row>
    <row r="52" spans="1:9" ht="39">
      <c r="A52" s="66" t="s">
        <v>335</v>
      </c>
      <c r="B52" s="66" t="s">
        <v>336</v>
      </c>
      <c r="C52" s="66" t="s">
        <v>337</v>
      </c>
      <c r="D52" s="66" t="s">
        <v>338</v>
      </c>
      <c r="E52" s="66" t="s">
        <v>339</v>
      </c>
      <c r="F52" s="66" t="s">
        <v>340</v>
      </c>
    </row>
    <row r="53" spans="1:9" ht="26">
      <c r="A53" s="67" t="s">
        <v>341</v>
      </c>
      <c r="B53" s="68">
        <f>$D$22</f>
        <v>5744255</v>
      </c>
      <c r="C53" s="69">
        <v>0.2</v>
      </c>
      <c r="D53" s="70">
        <f>+ROUND(B53*C53,2)</f>
        <v>1148851</v>
      </c>
      <c r="E53" s="69">
        <v>0.1</v>
      </c>
      <c r="F53" s="70">
        <f>+ROUND(B53*E53,2)</f>
        <v>574425.5</v>
      </c>
    </row>
    <row r="54" spans="1:9">
      <c r="A54" s="71" t="s">
        <v>342</v>
      </c>
      <c r="B54" s="72">
        <f>SUM(B53:B53)</f>
        <v>5744255</v>
      </c>
      <c r="C54" s="73">
        <f>SUM(C53:C53)</f>
        <v>0.2</v>
      </c>
      <c r="D54" s="74">
        <f>SUM(D53:D53)</f>
        <v>1148851</v>
      </c>
      <c r="E54" s="73">
        <f>SUM(E53:E53)</f>
        <v>0.1</v>
      </c>
      <c r="F54" s="74">
        <f>SUM(F53:F53)</f>
        <v>574425.5</v>
      </c>
    </row>
    <row r="55" spans="1:9">
      <c r="D55" s="75">
        <f>+ROUND(D54/1.21,2)</f>
        <v>949463.64</v>
      </c>
      <c r="F55" s="75">
        <f>+ROUND(F54/1.21,2)</f>
        <v>474731.82</v>
      </c>
    </row>
    <row r="56" spans="1:9">
      <c r="D56" s="76" t="s">
        <v>343</v>
      </c>
      <c r="F56" s="76" t="s">
        <v>343</v>
      </c>
    </row>
    <row r="59" spans="1:9">
      <c r="A59" s="45" t="s">
        <v>344</v>
      </c>
    </row>
    <row r="60" spans="1:9" ht="78">
      <c r="A60" s="77"/>
      <c r="B60" s="78" t="s">
        <v>345</v>
      </c>
      <c r="C60" s="78" t="s">
        <v>346</v>
      </c>
      <c r="D60" s="78" t="s">
        <v>347</v>
      </c>
      <c r="E60" s="78" t="s">
        <v>348</v>
      </c>
      <c r="F60" s="78" t="s">
        <v>349</v>
      </c>
      <c r="G60" s="78" t="s">
        <v>350</v>
      </c>
    </row>
    <row r="61" spans="1:9">
      <c r="A61" s="77">
        <v>2026</v>
      </c>
      <c r="B61" s="79">
        <f>B11</f>
        <v>1363113.66</v>
      </c>
      <c r="C61" s="70">
        <v>0</v>
      </c>
      <c r="D61" s="70">
        <f>ROUND(D$55/5,2)</f>
        <v>189892.73</v>
      </c>
      <c r="E61" s="70">
        <v>0</v>
      </c>
      <c r="F61" s="70">
        <f>-ROUND(F$55/5,2)</f>
        <v>-94946.36</v>
      </c>
      <c r="G61" s="79">
        <f>SUM(B61:E61)</f>
        <v>1553006.39</v>
      </c>
      <c r="H61" s="80">
        <f>B61+C61</f>
        <v>1363113.66</v>
      </c>
    </row>
    <row r="62" spans="1:9">
      <c r="A62" s="77">
        <v>2027</v>
      </c>
      <c r="B62" s="79">
        <f>E11</f>
        <v>1305100.79</v>
      </c>
      <c r="C62" s="70">
        <v>0</v>
      </c>
      <c r="D62" s="70">
        <f>ROUND(D$55/5,2)</f>
        <v>189892.73</v>
      </c>
      <c r="E62" s="70">
        <v>0</v>
      </c>
      <c r="F62" s="70">
        <f>-ROUND(F$55/5,2)</f>
        <v>-94946.36</v>
      </c>
      <c r="G62" s="79">
        <f t="shared" ref="G62:G64" si="4">SUM(B62:E62)</f>
        <v>1494993.52</v>
      </c>
      <c r="H62" s="80">
        <f t="shared" ref="H62:H65" si="5">B62+C62</f>
        <v>1305100.79</v>
      </c>
    </row>
    <row r="63" spans="1:9">
      <c r="A63" s="77">
        <v>2028</v>
      </c>
      <c r="B63" s="79">
        <f>H11</f>
        <v>1033844.52</v>
      </c>
      <c r="C63" s="70">
        <v>0</v>
      </c>
      <c r="D63" s="70">
        <f>ROUND(D$55/5,2)</f>
        <v>189892.73</v>
      </c>
      <c r="E63" s="70">
        <v>0</v>
      </c>
      <c r="F63" s="70">
        <f>-ROUND(F$55/5,2)</f>
        <v>-94946.36</v>
      </c>
      <c r="G63" s="79">
        <f t="shared" si="4"/>
        <v>1223737.25</v>
      </c>
      <c r="H63" s="80">
        <f>B63+C63</f>
        <v>1033844.52</v>
      </c>
    </row>
    <row r="64" spans="1:9">
      <c r="A64" s="77">
        <v>2029</v>
      </c>
      <c r="B64" s="79">
        <f>K11</f>
        <v>810901.45</v>
      </c>
      <c r="C64" s="70">
        <v>0</v>
      </c>
      <c r="D64" s="70">
        <f>ROUND(D$55/5,2)</f>
        <v>189892.73</v>
      </c>
      <c r="E64" s="70">
        <v>0</v>
      </c>
      <c r="F64" s="70">
        <f>-ROUND(F$55/5,2)</f>
        <v>-94946.36</v>
      </c>
      <c r="G64" s="79">
        <f t="shared" si="4"/>
        <v>1000794.1799999999</v>
      </c>
      <c r="H64" s="80">
        <f t="shared" si="5"/>
        <v>810901.45</v>
      </c>
    </row>
    <row r="65" spans="1:35">
      <c r="A65" s="77">
        <v>2030</v>
      </c>
      <c r="B65" s="79">
        <f>+N11</f>
        <v>234357.78</v>
      </c>
      <c r="C65" s="70">
        <v>0</v>
      </c>
      <c r="D65" s="70">
        <f>ROUND(D$55/5,2)</f>
        <v>189892.73</v>
      </c>
      <c r="E65" s="70">
        <f>B53*0.1/1.21*0</f>
        <v>0</v>
      </c>
      <c r="F65" s="70">
        <f>-ROUND(F$55/5,2)</f>
        <v>-94946.36</v>
      </c>
      <c r="G65" s="79">
        <f>SUM(B65:E65)</f>
        <v>424250.51</v>
      </c>
      <c r="H65" s="80">
        <f t="shared" si="5"/>
        <v>234357.78</v>
      </c>
    </row>
    <row r="66" spans="1:35">
      <c r="A66" s="81" t="s">
        <v>83</v>
      </c>
      <c r="B66" s="82">
        <f t="shared" ref="B66:H66" si="6">SUM(B61:B65)</f>
        <v>4747318.2</v>
      </c>
      <c r="C66" s="82">
        <f t="shared" si="6"/>
        <v>0</v>
      </c>
      <c r="D66" s="82">
        <f t="shared" si="6"/>
        <v>949463.65</v>
      </c>
      <c r="E66" s="74">
        <f t="shared" si="6"/>
        <v>0</v>
      </c>
      <c r="F66" s="83">
        <f t="shared" si="6"/>
        <v>-474731.8</v>
      </c>
      <c r="G66" s="82">
        <f t="shared" si="6"/>
        <v>5696781.8499999996</v>
      </c>
      <c r="H66" s="74">
        <f t="shared" si="6"/>
        <v>4747318.2</v>
      </c>
    </row>
    <row r="67" spans="1:35">
      <c r="F67" s="84"/>
    </row>
    <row r="70" spans="1:35" ht="14.5">
      <c r="A70" s="85"/>
      <c r="B70" s="85"/>
      <c r="C70" s="85"/>
    </row>
    <row r="71" spans="1:35" ht="15.5">
      <c r="A71" s="86" t="s">
        <v>344</v>
      </c>
      <c r="B71" s="692" t="s">
        <v>351</v>
      </c>
      <c r="C71" s="693"/>
      <c r="D71" s="693"/>
      <c r="E71" s="693"/>
    </row>
    <row r="72" spans="1:35" ht="14.5">
      <c r="A72" s="87">
        <f>+G66</f>
        <v>5696781.8499999996</v>
      </c>
      <c r="B72" s="694" t="s">
        <v>352</v>
      </c>
      <c r="C72" s="695"/>
      <c r="D72" s="694" t="s">
        <v>353</v>
      </c>
      <c r="E72" s="695"/>
    </row>
    <row r="73" spans="1:35" ht="14.5">
      <c r="A73" s="86" t="s">
        <v>354</v>
      </c>
      <c r="B73" s="86" t="s">
        <v>355</v>
      </c>
      <c r="C73" s="86" t="s">
        <v>356</v>
      </c>
      <c r="D73" s="86" t="s">
        <v>357</v>
      </c>
      <c r="E73" s="86" t="s">
        <v>356</v>
      </c>
    </row>
    <row r="74" spans="1:35">
      <c r="A74" s="88">
        <v>4</v>
      </c>
      <c r="B74" s="70">
        <f>+C74/A74</f>
        <v>2136293.1937499996</v>
      </c>
      <c r="C74" s="70">
        <f>1.5*A72</f>
        <v>8545172.7749999985</v>
      </c>
      <c r="D74" s="70">
        <f>ROUND(A72*2/3/A74,2)</f>
        <v>949463.64</v>
      </c>
      <c r="E74" s="70">
        <f>+C74</f>
        <v>8545172.7749999985</v>
      </c>
      <c r="F74" s="89"/>
    </row>
    <row r="75" spans="1:35">
      <c r="B75" s="90" t="s">
        <v>358</v>
      </c>
      <c r="C75" s="90" t="s">
        <v>359</v>
      </c>
      <c r="D75" s="91" t="s">
        <v>360</v>
      </c>
      <c r="E75" s="90" t="s">
        <v>359</v>
      </c>
    </row>
    <row r="76" spans="1:35" ht="14.5">
      <c r="D76" s="85"/>
    </row>
    <row r="77" spans="1:35">
      <c r="A77" s="560">
        <v>2026</v>
      </c>
      <c r="I77" s="560">
        <v>2027</v>
      </c>
    </row>
    <row r="78" spans="1:35" ht="14.5">
      <c r="A78" s="130"/>
      <c r="B78" s="131" t="s">
        <v>292</v>
      </c>
      <c r="C78" s="130"/>
      <c r="D78" s="130"/>
      <c r="E78" s="130"/>
      <c r="F78" s="130"/>
      <c r="G78" s="130"/>
      <c r="H78"/>
      <c r="I78" s="130"/>
      <c r="J78" s="131" t="s">
        <v>292</v>
      </c>
      <c r="K78" s="130"/>
      <c r="L78" s="130"/>
      <c r="M78" s="130"/>
      <c r="N78" s="130"/>
      <c r="O78" s="130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</row>
    <row r="79" spans="1:35" ht="14.5">
      <c r="A79" s="130"/>
      <c r="B79" s="130" t="s">
        <v>89</v>
      </c>
      <c r="C79" s="130"/>
      <c r="D79" s="130" t="s">
        <v>5</v>
      </c>
      <c r="E79" s="130"/>
      <c r="F79" s="130" t="s">
        <v>361</v>
      </c>
      <c r="G79" s="130" t="s">
        <v>362</v>
      </c>
      <c r="H79"/>
      <c r="I79" s="130"/>
      <c r="J79" s="130" t="s">
        <v>89</v>
      </c>
      <c r="K79" s="130"/>
      <c r="L79" s="130" t="s">
        <v>5</v>
      </c>
      <c r="M79" s="130"/>
      <c r="N79" s="130" t="s">
        <v>361</v>
      </c>
      <c r="O79" s="130" t="s">
        <v>362</v>
      </c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</row>
    <row r="80" spans="1:35" ht="14.5">
      <c r="A80" s="131" t="s">
        <v>296</v>
      </c>
      <c r="B80" s="563" t="s">
        <v>363</v>
      </c>
      <c r="C80" s="563" t="s">
        <v>38</v>
      </c>
      <c r="D80" s="563" t="s">
        <v>363</v>
      </c>
      <c r="E80" s="563" t="s">
        <v>38</v>
      </c>
      <c r="F80" s="130"/>
      <c r="G80" s="130"/>
      <c r="H80"/>
      <c r="I80" s="131" t="s">
        <v>296</v>
      </c>
      <c r="J80" s="130" t="s">
        <v>363</v>
      </c>
      <c r="K80" s="130" t="s">
        <v>38</v>
      </c>
      <c r="L80" s="130" t="s">
        <v>363</v>
      </c>
      <c r="M80" s="130" t="s">
        <v>38</v>
      </c>
      <c r="N80" s="130"/>
      <c r="O80" s="13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</row>
    <row r="81" spans="1:35" ht="14.5">
      <c r="A81" s="418" t="s">
        <v>86</v>
      </c>
      <c r="B81" s="564">
        <v>92316.424849315081</v>
      </c>
      <c r="C81" s="564">
        <v>17337.080000000002</v>
      </c>
      <c r="D81" s="566"/>
      <c r="E81" s="566"/>
      <c r="F81" s="566">
        <v>92316.424849315081</v>
      </c>
      <c r="G81" s="132">
        <v>17337.080000000002</v>
      </c>
      <c r="H81"/>
      <c r="I81" s="418" t="s">
        <v>86</v>
      </c>
      <c r="J81" s="566">
        <v>72954.78</v>
      </c>
      <c r="K81" s="566">
        <v>18918.27</v>
      </c>
      <c r="L81" s="566"/>
      <c r="M81" s="132"/>
      <c r="N81" s="132">
        <v>72954.78</v>
      </c>
      <c r="O81" s="132">
        <v>18918.27</v>
      </c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</row>
    <row r="82" spans="1:35" ht="14.5">
      <c r="A82" s="418" t="s">
        <v>102</v>
      </c>
      <c r="B82" s="566">
        <v>79968.912904109588</v>
      </c>
      <c r="C82" s="566">
        <v>13830.939999999999</v>
      </c>
      <c r="D82" s="566"/>
      <c r="E82" s="566"/>
      <c r="F82" s="566">
        <v>79968.912904109588</v>
      </c>
      <c r="G82" s="132">
        <v>13830.939999999999</v>
      </c>
      <c r="H82"/>
      <c r="I82" s="417" t="s">
        <v>85</v>
      </c>
      <c r="J82" s="565">
        <v>72954.78</v>
      </c>
      <c r="K82" s="565">
        <v>18918.27</v>
      </c>
      <c r="L82" s="566"/>
      <c r="M82" s="132"/>
      <c r="N82" s="132">
        <v>72954.78</v>
      </c>
      <c r="O82" s="132">
        <v>18918.27</v>
      </c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</row>
    <row r="83" spans="1:35" ht="14.5">
      <c r="A83" s="417" t="s">
        <v>105</v>
      </c>
      <c r="B83" s="566">
        <v>40368.548904109586</v>
      </c>
      <c r="C83" s="566">
        <v>4409.55</v>
      </c>
      <c r="D83" s="566"/>
      <c r="E83" s="566"/>
      <c r="F83" s="566">
        <v>40368.548904109586</v>
      </c>
      <c r="G83" s="132">
        <v>4409.55</v>
      </c>
      <c r="H83"/>
      <c r="I83" s="418" t="s">
        <v>102</v>
      </c>
      <c r="J83" s="566">
        <v>59819.850000000006</v>
      </c>
      <c r="K83" s="566">
        <v>11797</v>
      </c>
      <c r="L83" s="566"/>
      <c r="M83" s="132"/>
      <c r="N83" s="132">
        <v>59819.850000000006</v>
      </c>
      <c r="O83" s="132">
        <v>11797</v>
      </c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</row>
    <row r="84" spans="1:35" ht="14.5">
      <c r="A84" s="417" t="s">
        <v>101</v>
      </c>
      <c r="B84" s="566">
        <v>39600.364000000001</v>
      </c>
      <c r="C84" s="566">
        <v>9421.39</v>
      </c>
      <c r="D84" s="566"/>
      <c r="E84" s="566"/>
      <c r="F84" s="566">
        <v>39600.364000000001</v>
      </c>
      <c r="G84" s="132">
        <v>9421.39</v>
      </c>
      <c r="H84"/>
      <c r="I84" s="417" t="s">
        <v>105</v>
      </c>
      <c r="J84" s="565">
        <v>38302.370000000003</v>
      </c>
      <c r="K84" s="565">
        <v>4796.18</v>
      </c>
      <c r="L84" s="566"/>
      <c r="M84" s="132"/>
      <c r="N84" s="132">
        <v>38302.370000000003</v>
      </c>
      <c r="O84" s="132">
        <v>4796.18</v>
      </c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</row>
    <row r="85" spans="1:35" ht="14.5">
      <c r="A85" s="418" t="s">
        <v>135</v>
      </c>
      <c r="B85" s="566">
        <v>481304.87238176051</v>
      </c>
      <c r="C85" s="566">
        <v>150118.30999999997</v>
      </c>
      <c r="D85" s="566"/>
      <c r="E85" s="566"/>
      <c r="F85" s="566">
        <v>481304.87238176051</v>
      </c>
      <c r="G85" s="132">
        <v>150118.30999999997</v>
      </c>
      <c r="H85"/>
      <c r="I85" s="417" t="s">
        <v>189</v>
      </c>
      <c r="J85" s="565">
        <v>21517.48</v>
      </c>
      <c r="K85" s="565">
        <v>7000.82</v>
      </c>
      <c r="L85" s="566"/>
      <c r="M85" s="132"/>
      <c r="N85" s="132">
        <v>21517.48</v>
      </c>
      <c r="O85" s="132">
        <v>7000.82</v>
      </c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</row>
    <row r="86" spans="1:35" ht="14.5">
      <c r="A86" s="417" t="s">
        <v>134</v>
      </c>
      <c r="B86" s="565">
        <v>481304.87238176051</v>
      </c>
      <c r="C86" s="565">
        <v>150118.30999999997</v>
      </c>
      <c r="D86" s="566"/>
      <c r="E86" s="566"/>
      <c r="F86" s="566">
        <v>481304.87238176051</v>
      </c>
      <c r="G86" s="132">
        <v>150118.30999999997</v>
      </c>
      <c r="H86"/>
      <c r="I86" s="418" t="s">
        <v>135</v>
      </c>
      <c r="J86" s="566">
        <v>532639.25</v>
      </c>
      <c r="K86" s="566">
        <v>158540.49</v>
      </c>
      <c r="L86" s="566"/>
      <c r="M86" s="132"/>
      <c r="N86" s="132">
        <v>532639.25</v>
      </c>
      <c r="O86" s="132">
        <v>158540.49</v>
      </c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</row>
    <row r="87" spans="1:35" ht="14.5">
      <c r="A87" s="418" t="s">
        <v>123</v>
      </c>
      <c r="B87" s="566">
        <v>41543.240000000005</v>
      </c>
      <c r="C87" s="566">
        <v>4710.6899999999996</v>
      </c>
      <c r="D87" s="566"/>
      <c r="E87" s="566"/>
      <c r="F87" s="566">
        <v>41543.240000000005</v>
      </c>
      <c r="G87" s="132">
        <v>4710.6899999999996</v>
      </c>
      <c r="H87"/>
      <c r="I87" s="417" t="s">
        <v>134</v>
      </c>
      <c r="J87" s="565">
        <v>532639.25</v>
      </c>
      <c r="K87" s="565">
        <v>158540.49</v>
      </c>
      <c r="L87" s="566"/>
      <c r="M87" s="132"/>
      <c r="N87" s="132">
        <v>532639.25</v>
      </c>
      <c r="O87" s="132">
        <v>158540.49</v>
      </c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</row>
    <row r="88" spans="1:35" ht="14.5">
      <c r="A88" s="417" t="s">
        <v>122</v>
      </c>
      <c r="B88" s="565">
        <v>41543.240000000005</v>
      </c>
      <c r="C88" s="565">
        <v>4710.6899999999996</v>
      </c>
      <c r="D88" s="566"/>
      <c r="E88" s="566"/>
      <c r="F88" s="566">
        <v>41543.240000000005</v>
      </c>
      <c r="G88" s="132">
        <v>4710.6899999999996</v>
      </c>
      <c r="H88"/>
      <c r="I88" s="418" t="s">
        <v>123</v>
      </c>
      <c r="J88" s="566">
        <v>0</v>
      </c>
      <c r="K88" s="566">
        <v>0</v>
      </c>
      <c r="L88" s="566"/>
      <c r="M88" s="132"/>
      <c r="N88" s="132">
        <v>0</v>
      </c>
      <c r="O88" s="132">
        <v>0</v>
      </c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</row>
    <row r="89" spans="1:35" ht="14.5">
      <c r="A89" s="418" t="s">
        <v>94</v>
      </c>
      <c r="B89" s="566">
        <v>93385.494726027377</v>
      </c>
      <c r="C89" s="566">
        <v>3889.01</v>
      </c>
      <c r="D89" s="566"/>
      <c r="E89" s="566"/>
      <c r="F89" s="566">
        <v>93385.494726027377</v>
      </c>
      <c r="G89" s="132">
        <v>3889.01</v>
      </c>
      <c r="H89"/>
      <c r="I89" s="418" t="s">
        <v>94</v>
      </c>
      <c r="J89" s="566">
        <v>88786.560000000012</v>
      </c>
      <c r="K89" s="566">
        <v>3996.82</v>
      </c>
      <c r="L89" s="566"/>
      <c r="M89" s="132"/>
      <c r="N89" s="132">
        <v>88786.560000000012</v>
      </c>
      <c r="O89" s="132">
        <v>3996.82</v>
      </c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</row>
    <row r="90" spans="1:35" ht="14.5">
      <c r="A90" s="417" t="s">
        <v>93</v>
      </c>
      <c r="B90" s="565">
        <v>93385.494726027377</v>
      </c>
      <c r="C90" s="565">
        <v>3889.01</v>
      </c>
      <c r="D90" s="566"/>
      <c r="E90" s="566"/>
      <c r="F90" s="566">
        <v>93385.494726027377</v>
      </c>
      <c r="G90" s="132">
        <v>3889.01</v>
      </c>
      <c r="H90"/>
      <c r="I90" s="417" t="s">
        <v>93</v>
      </c>
      <c r="J90" s="565">
        <v>88786.560000000012</v>
      </c>
      <c r="K90" s="565">
        <v>3996.82</v>
      </c>
      <c r="L90" s="566"/>
      <c r="M90" s="132"/>
      <c r="N90" s="132">
        <v>88786.560000000012</v>
      </c>
      <c r="O90" s="132">
        <v>3996.82</v>
      </c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</row>
    <row r="91" spans="1:35" ht="14.5">
      <c r="A91" s="418" t="s">
        <v>127</v>
      </c>
      <c r="B91" s="566">
        <v>19223.521643835615</v>
      </c>
      <c r="C91" s="566">
        <v>4129.92</v>
      </c>
      <c r="D91" s="566"/>
      <c r="E91" s="566"/>
      <c r="F91" s="566">
        <v>19223.521643835615</v>
      </c>
      <c r="G91" s="132">
        <v>4129.92</v>
      </c>
      <c r="H91"/>
      <c r="I91" s="418" t="s">
        <v>127</v>
      </c>
      <c r="J91" s="566">
        <v>14876.84</v>
      </c>
      <c r="K91" s="566">
        <v>3730.36</v>
      </c>
      <c r="L91" s="566"/>
      <c r="M91" s="132"/>
      <c r="N91" s="132">
        <v>14876.84</v>
      </c>
      <c r="O91" s="132">
        <v>3730.36</v>
      </c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</row>
    <row r="92" spans="1:35" ht="14.5">
      <c r="A92" s="417" t="s">
        <v>126</v>
      </c>
      <c r="B92" s="565">
        <v>19223.521643835615</v>
      </c>
      <c r="C92" s="565">
        <v>4129.92</v>
      </c>
      <c r="D92" s="566"/>
      <c r="E92" s="566"/>
      <c r="F92" s="566">
        <v>19223.521643835615</v>
      </c>
      <c r="G92" s="132">
        <v>4129.92</v>
      </c>
      <c r="H92"/>
      <c r="I92" s="417" t="s">
        <v>126</v>
      </c>
      <c r="J92" s="565">
        <v>14876.84</v>
      </c>
      <c r="K92" s="565">
        <v>3730.36</v>
      </c>
      <c r="L92" s="566"/>
      <c r="M92" s="132"/>
      <c r="N92" s="132">
        <v>14876.84</v>
      </c>
      <c r="O92" s="132">
        <v>3730.36</v>
      </c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</row>
    <row r="93" spans="1:35" ht="14.5">
      <c r="A93" s="418" t="s">
        <v>98</v>
      </c>
      <c r="B93" s="566">
        <v>15493.790821917808</v>
      </c>
      <c r="C93" s="566">
        <v>3441.6</v>
      </c>
      <c r="D93" s="566"/>
      <c r="E93" s="566"/>
      <c r="F93" s="566">
        <v>15493.790821917808</v>
      </c>
      <c r="G93" s="132">
        <v>3441.6</v>
      </c>
      <c r="H93"/>
      <c r="I93" s="418" t="s">
        <v>98</v>
      </c>
      <c r="J93" s="566">
        <v>11533.25</v>
      </c>
      <c r="K93" s="566">
        <v>3197.45</v>
      </c>
      <c r="L93" s="566"/>
      <c r="M93" s="132"/>
      <c r="N93" s="132">
        <v>11533.25</v>
      </c>
      <c r="O93" s="132">
        <v>3197.45</v>
      </c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</row>
    <row r="94" spans="1:35" ht="14.5">
      <c r="A94" s="417" t="s">
        <v>97</v>
      </c>
      <c r="B94" s="565">
        <v>15493.790821917808</v>
      </c>
      <c r="C94" s="565">
        <v>3441.6</v>
      </c>
      <c r="D94" s="566"/>
      <c r="E94" s="566"/>
      <c r="F94" s="566">
        <v>15493.790821917808</v>
      </c>
      <c r="G94" s="132">
        <v>3441.6</v>
      </c>
      <c r="H94"/>
      <c r="I94" s="417" t="s">
        <v>97</v>
      </c>
      <c r="J94" s="565">
        <v>11533.25</v>
      </c>
      <c r="K94" s="565">
        <v>3197.45</v>
      </c>
      <c r="L94" s="566"/>
      <c r="M94" s="132"/>
      <c r="N94" s="132">
        <v>11533.25</v>
      </c>
      <c r="O94" s="132">
        <v>3197.45</v>
      </c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</row>
    <row r="95" spans="1:35" ht="14.5">
      <c r="A95" s="418" t="s">
        <v>109</v>
      </c>
      <c r="B95" s="566">
        <v>15975.945479452055</v>
      </c>
      <c r="C95" s="566">
        <v>1988.62</v>
      </c>
      <c r="D95" s="566"/>
      <c r="E95" s="566"/>
      <c r="F95" s="566">
        <v>15975.945479452055</v>
      </c>
      <c r="G95" s="132">
        <v>1988.62</v>
      </c>
      <c r="H95"/>
      <c r="I95" s="418" t="s">
        <v>109</v>
      </c>
      <c r="J95" s="566">
        <v>11204.17</v>
      </c>
      <c r="K95" s="566">
        <v>2213.17</v>
      </c>
      <c r="L95" s="566"/>
      <c r="M95" s="132"/>
      <c r="N95" s="132">
        <v>11204.17</v>
      </c>
      <c r="O95" s="132">
        <v>2213.17</v>
      </c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</row>
    <row r="96" spans="1:35" ht="14.5">
      <c r="A96" s="417" t="s">
        <v>108</v>
      </c>
      <c r="B96" s="565">
        <v>15975.945479452055</v>
      </c>
      <c r="C96" s="565">
        <v>1988.62</v>
      </c>
      <c r="D96" s="566"/>
      <c r="E96" s="566"/>
      <c r="F96" s="566">
        <v>15975.945479452055</v>
      </c>
      <c r="G96" s="132">
        <v>1988.62</v>
      </c>
      <c r="H96"/>
      <c r="I96" s="417" t="s">
        <v>108</v>
      </c>
      <c r="J96" s="565">
        <v>11204.17</v>
      </c>
      <c r="K96" s="565">
        <v>2213.17</v>
      </c>
      <c r="L96" s="566"/>
      <c r="M96" s="132"/>
      <c r="N96" s="132">
        <v>11204.17</v>
      </c>
      <c r="O96" s="132">
        <v>2213.17</v>
      </c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</row>
    <row r="97" spans="1:35" ht="14.5">
      <c r="A97" s="418" t="s">
        <v>131</v>
      </c>
      <c r="B97" s="566">
        <v>81626.891999999993</v>
      </c>
      <c r="C97" s="566">
        <v>25123.7</v>
      </c>
      <c r="D97" s="566"/>
      <c r="E97" s="566"/>
      <c r="F97" s="566">
        <v>81626.891999999993</v>
      </c>
      <c r="G97" s="132">
        <v>25123.7</v>
      </c>
      <c r="H97"/>
      <c r="I97" s="418" t="s">
        <v>131</v>
      </c>
      <c r="J97" s="566">
        <v>59095.630000000005</v>
      </c>
      <c r="K97" s="566">
        <v>18602.18</v>
      </c>
      <c r="L97" s="566"/>
      <c r="M97" s="132"/>
      <c r="N97" s="132">
        <v>59095.630000000005</v>
      </c>
      <c r="O97" s="132">
        <v>18602.18</v>
      </c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</row>
    <row r="98" spans="1:35" ht="14.5">
      <c r="A98" s="417" t="s">
        <v>130</v>
      </c>
      <c r="B98" s="565">
        <v>81626.891999999993</v>
      </c>
      <c r="C98" s="565">
        <v>25123.7</v>
      </c>
      <c r="D98" s="566"/>
      <c r="E98" s="566"/>
      <c r="F98" s="566">
        <v>81626.891999999993</v>
      </c>
      <c r="G98" s="132">
        <v>25123.7</v>
      </c>
      <c r="H98"/>
      <c r="I98" s="417" t="s">
        <v>130</v>
      </c>
      <c r="J98" s="565">
        <v>59095.630000000005</v>
      </c>
      <c r="K98" s="565">
        <v>18602.18</v>
      </c>
      <c r="L98" s="566"/>
      <c r="M98" s="132"/>
      <c r="N98" s="132">
        <v>59095.630000000005</v>
      </c>
      <c r="O98" s="132">
        <v>18602.18</v>
      </c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</row>
    <row r="99" spans="1:35" ht="14.5">
      <c r="A99" s="418" t="s">
        <v>165</v>
      </c>
      <c r="B99" s="565">
        <v>75368.72600000001</v>
      </c>
      <c r="C99" s="565">
        <v>34545.089999999997</v>
      </c>
      <c r="D99" s="566"/>
      <c r="E99" s="566"/>
      <c r="F99" s="566">
        <v>75368.72600000001</v>
      </c>
      <c r="G99" s="132">
        <v>34545.089999999997</v>
      </c>
      <c r="H99"/>
      <c r="I99" s="418" t="s">
        <v>165</v>
      </c>
      <c r="J99" s="566">
        <v>73018.45</v>
      </c>
      <c r="K99" s="566">
        <v>33972.949999999997</v>
      </c>
      <c r="L99" s="566"/>
      <c r="M99" s="132"/>
      <c r="N99" s="132">
        <v>73018.45</v>
      </c>
      <c r="O99" s="132">
        <v>33972.949999999997</v>
      </c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</row>
    <row r="100" spans="1:35" ht="14.5">
      <c r="A100" s="417" t="s">
        <v>164</v>
      </c>
      <c r="B100" s="565">
        <v>75368.72600000001</v>
      </c>
      <c r="C100" s="565">
        <v>34545.089999999997</v>
      </c>
      <c r="D100" s="566"/>
      <c r="E100" s="566"/>
      <c r="F100" s="566">
        <v>75368.72600000001</v>
      </c>
      <c r="G100" s="132">
        <v>34545.089999999997</v>
      </c>
      <c r="H100"/>
      <c r="I100" s="417" t="s">
        <v>164</v>
      </c>
      <c r="J100" s="565">
        <v>73018.45</v>
      </c>
      <c r="K100" s="565">
        <v>33972.949999999997</v>
      </c>
      <c r="L100" s="566"/>
      <c r="M100" s="132"/>
      <c r="N100" s="132">
        <v>73018.45</v>
      </c>
      <c r="O100" s="132">
        <v>33972.949999999997</v>
      </c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</row>
    <row r="101" spans="1:35" ht="14.5">
      <c r="A101" s="418" t="s">
        <v>143</v>
      </c>
      <c r="B101" s="566">
        <v>33217.123999999996</v>
      </c>
      <c r="C101" s="566">
        <v>6280.93</v>
      </c>
      <c r="D101" s="566"/>
      <c r="E101" s="566"/>
      <c r="F101" s="566">
        <v>33217.123999999996</v>
      </c>
      <c r="G101" s="132">
        <v>6280.93</v>
      </c>
      <c r="H101"/>
      <c r="I101" s="418" t="s">
        <v>143</v>
      </c>
      <c r="J101" s="566">
        <v>30565.07</v>
      </c>
      <c r="K101" s="566">
        <v>6261.68</v>
      </c>
      <c r="L101" s="566"/>
      <c r="M101" s="132"/>
      <c r="N101" s="132">
        <v>30565.07</v>
      </c>
      <c r="O101" s="132">
        <v>6261.68</v>
      </c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</row>
    <row r="102" spans="1:35" ht="14.5">
      <c r="A102" s="417" t="s">
        <v>142</v>
      </c>
      <c r="B102" s="565">
        <v>33217.123999999996</v>
      </c>
      <c r="C102" s="565">
        <v>6280.93</v>
      </c>
      <c r="D102" s="566"/>
      <c r="E102" s="566"/>
      <c r="F102" s="566">
        <v>33217.123999999996</v>
      </c>
      <c r="G102" s="132">
        <v>6280.93</v>
      </c>
      <c r="H102"/>
      <c r="I102" s="417" t="s">
        <v>142</v>
      </c>
      <c r="J102" s="566">
        <v>30565.07</v>
      </c>
      <c r="K102" s="566">
        <v>6261.68</v>
      </c>
      <c r="L102" s="566"/>
      <c r="M102" s="132"/>
      <c r="N102" s="132">
        <v>30565.07</v>
      </c>
      <c r="O102" s="132">
        <v>6261.68</v>
      </c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</row>
    <row r="103" spans="1:35" ht="14.5">
      <c r="A103" s="418" t="s">
        <v>117</v>
      </c>
      <c r="B103" s="566">
        <v>28096.902657534243</v>
      </c>
      <c r="C103" s="566">
        <v>5178.8999999999996</v>
      </c>
      <c r="D103" s="566"/>
      <c r="E103" s="566"/>
      <c r="F103" s="566">
        <v>28096.902657534243</v>
      </c>
      <c r="G103" s="132">
        <v>5178.8999999999996</v>
      </c>
      <c r="H103"/>
      <c r="I103" s="418" t="s">
        <v>117</v>
      </c>
      <c r="J103" s="566">
        <v>20267.84</v>
      </c>
      <c r="K103" s="566">
        <v>4929.41</v>
      </c>
      <c r="L103" s="566"/>
      <c r="M103" s="132"/>
      <c r="N103" s="132">
        <v>20267.84</v>
      </c>
      <c r="O103" s="132">
        <v>4929.41</v>
      </c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</row>
    <row r="104" spans="1:35" ht="14.5">
      <c r="A104" s="417" t="s">
        <v>116</v>
      </c>
      <c r="B104" s="565">
        <v>28096.902657534243</v>
      </c>
      <c r="C104" s="565">
        <v>5178.8999999999996</v>
      </c>
      <c r="D104" s="566"/>
      <c r="E104" s="566"/>
      <c r="F104" s="566">
        <v>28096.902657534243</v>
      </c>
      <c r="G104" s="132">
        <v>5178.8999999999996</v>
      </c>
      <c r="H104"/>
      <c r="I104" s="417" t="s">
        <v>116</v>
      </c>
      <c r="J104" s="566">
        <v>20267.84</v>
      </c>
      <c r="K104" s="566">
        <v>4929.41</v>
      </c>
      <c r="L104" s="566"/>
      <c r="M104" s="132"/>
      <c r="N104" s="132">
        <v>20267.84</v>
      </c>
      <c r="O104" s="132">
        <v>4929.41</v>
      </c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</row>
    <row r="105" spans="1:35" ht="14.5">
      <c r="A105" s="418" t="s">
        <v>151</v>
      </c>
      <c r="B105" s="566">
        <v>138543.09098630137</v>
      </c>
      <c r="C105" s="566">
        <v>29024.18</v>
      </c>
      <c r="D105" s="566"/>
      <c r="E105" s="566"/>
      <c r="F105" s="566">
        <v>138543.09098630137</v>
      </c>
      <c r="G105" s="132">
        <v>29024.18</v>
      </c>
      <c r="H105"/>
      <c r="I105" s="418" t="s">
        <v>151</v>
      </c>
      <c r="J105" s="566">
        <v>150160.79999999999</v>
      </c>
      <c r="K105" s="566">
        <v>33972.949999999997</v>
      </c>
      <c r="L105" s="566"/>
      <c r="M105" s="132"/>
      <c r="N105" s="132">
        <v>150160.79999999999</v>
      </c>
      <c r="O105" s="132">
        <v>33972.949999999997</v>
      </c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</row>
    <row r="106" spans="1:35" ht="14.5">
      <c r="A106" s="417" t="s">
        <v>150</v>
      </c>
      <c r="B106" s="565">
        <v>138543.09098630137</v>
      </c>
      <c r="C106" s="565">
        <v>29024.18</v>
      </c>
      <c r="D106" s="566"/>
      <c r="E106" s="566"/>
      <c r="F106" s="566">
        <v>138543.09098630137</v>
      </c>
      <c r="G106" s="132">
        <v>29024.18</v>
      </c>
      <c r="H106"/>
      <c r="I106" s="417" t="s">
        <v>150</v>
      </c>
      <c r="J106" s="566">
        <v>150160.79999999999</v>
      </c>
      <c r="K106" s="566">
        <v>33972.949999999997</v>
      </c>
      <c r="L106" s="566"/>
      <c r="M106" s="132"/>
      <c r="N106" s="132">
        <v>150160.79999999999</v>
      </c>
      <c r="O106" s="132">
        <v>33972.949999999997</v>
      </c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</row>
    <row r="107" spans="1:35" ht="14.5">
      <c r="A107" s="418" t="s">
        <v>113</v>
      </c>
      <c r="B107" s="566">
        <v>18154.627671232876</v>
      </c>
      <c r="C107" s="566">
        <v>2792.72</v>
      </c>
      <c r="D107" s="566"/>
      <c r="E107" s="566"/>
      <c r="F107" s="566">
        <v>18154.627671232876</v>
      </c>
      <c r="G107" s="132">
        <v>2792.72</v>
      </c>
      <c r="H107"/>
      <c r="I107" s="418" t="s">
        <v>113</v>
      </c>
      <c r="J107" s="566">
        <v>0</v>
      </c>
      <c r="K107" s="566">
        <v>0</v>
      </c>
      <c r="L107" s="566"/>
      <c r="M107" s="132"/>
      <c r="N107" s="132">
        <v>0</v>
      </c>
      <c r="O107" s="132">
        <v>0</v>
      </c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</row>
    <row r="108" spans="1:35" ht="14.5">
      <c r="A108" s="417" t="s">
        <v>112</v>
      </c>
      <c r="B108" s="566">
        <v>18154.627671232876</v>
      </c>
      <c r="C108" s="566">
        <v>2792.72</v>
      </c>
      <c r="D108" s="566"/>
      <c r="E108" s="566"/>
      <c r="F108" s="566">
        <v>18154.627671232876</v>
      </c>
      <c r="G108" s="132">
        <v>2792.72</v>
      </c>
      <c r="H108"/>
      <c r="I108" s="417" t="s">
        <v>112</v>
      </c>
      <c r="J108" s="566">
        <v>0</v>
      </c>
      <c r="K108" s="566">
        <v>0</v>
      </c>
      <c r="L108" s="566"/>
      <c r="M108" s="132"/>
      <c r="N108" s="132">
        <v>0</v>
      </c>
      <c r="O108" s="132">
        <v>0</v>
      </c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</row>
    <row r="109" spans="1:35" ht="14.5">
      <c r="A109" s="418" t="s">
        <v>147</v>
      </c>
      <c r="B109" s="566">
        <v>47062.979205479453</v>
      </c>
      <c r="C109" s="566">
        <v>12928.95</v>
      </c>
      <c r="D109" s="566"/>
      <c r="E109" s="566"/>
      <c r="F109" s="566">
        <v>47062.979205479453</v>
      </c>
      <c r="G109" s="132">
        <v>12928.95</v>
      </c>
      <c r="H109"/>
      <c r="I109" s="418" t="s">
        <v>147</v>
      </c>
      <c r="J109" s="566">
        <v>44897.84</v>
      </c>
      <c r="K109" s="566">
        <v>15187.91</v>
      </c>
      <c r="L109" s="566"/>
      <c r="M109" s="132"/>
      <c r="N109" s="132">
        <v>44897.84</v>
      </c>
      <c r="O109" s="132">
        <v>15187.91</v>
      </c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</row>
    <row r="110" spans="1:35" ht="14.5">
      <c r="A110" s="417" t="s">
        <v>146</v>
      </c>
      <c r="B110" s="566">
        <v>47062.979205479453</v>
      </c>
      <c r="C110" s="566">
        <v>12928.95</v>
      </c>
      <c r="D110" s="566"/>
      <c r="E110" s="566"/>
      <c r="F110" s="566">
        <v>47062.979205479453</v>
      </c>
      <c r="G110" s="132">
        <v>12928.95</v>
      </c>
      <c r="H110"/>
      <c r="I110" s="417" t="s">
        <v>146</v>
      </c>
      <c r="J110" s="566">
        <v>44897.84</v>
      </c>
      <c r="K110" s="566">
        <v>15187.91</v>
      </c>
      <c r="L110" s="566"/>
      <c r="M110" s="132"/>
      <c r="N110" s="132">
        <v>44897.84</v>
      </c>
      <c r="O110" s="132">
        <v>15187.91</v>
      </c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</row>
    <row r="111" spans="1:35" ht="14.5">
      <c r="A111" s="418" t="s">
        <v>182</v>
      </c>
      <c r="B111" s="566"/>
      <c r="C111" s="566"/>
      <c r="D111" s="566">
        <v>0</v>
      </c>
      <c r="E111" s="566">
        <v>0</v>
      </c>
      <c r="F111" s="566">
        <v>0</v>
      </c>
      <c r="G111" s="132">
        <v>0</v>
      </c>
      <c r="H111"/>
      <c r="I111" s="418" t="s">
        <v>182</v>
      </c>
      <c r="J111" s="132"/>
      <c r="K111" s="132"/>
      <c r="L111" s="132">
        <v>21210.600000000002</v>
      </c>
      <c r="M111" s="132">
        <v>0</v>
      </c>
      <c r="N111" s="132">
        <v>21210.600000000002</v>
      </c>
      <c r="O111" s="132">
        <v>0</v>
      </c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</row>
    <row r="112" spans="1:35" ht="14.5">
      <c r="A112" s="417" t="s">
        <v>181</v>
      </c>
      <c r="B112" s="566"/>
      <c r="C112" s="566"/>
      <c r="D112" s="566">
        <v>0</v>
      </c>
      <c r="E112" s="566">
        <v>0</v>
      </c>
      <c r="F112" s="566">
        <v>0</v>
      </c>
      <c r="G112" s="132">
        <v>0</v>
      </c>
      <c r="H112"/>
      <c r="I112" s="417" t="s">
        <v>181</v>
      </c>
      <c r="J112" s="132"/>
      <c r="K112" s="132"/>
      <c r="L112" s="132">
        <v>21210.600000000002</v>
      </c>
      <c r="M112" s="132">
        <v>0</v>
      </c>
      <c r="N112" s="132">
        <v>21210.600000000002</v>
      </c>
      <c r="O112" s="132">
        <v>0</v>
      </c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</row>
    <row r="113" spans="1:35" ht="14.5">
      <c r="A113" s="418" t="s">
        <v>178</v>
      </c>
      <c r="B113" s="566"/>
      <c r="C113" s="566"/>
      <c r="D113" s="566">
        <v>19434.3301369863</v>
      </c>
      <c r="E113" s="566">
        <v>2714.37</v>
      </c>
      <c r="F113" s="566">
        <v>19434.3301369863</v>
      </c>
      <c r="G113" s="132">
        <v>2714.37</v>
      </c>
      <c r="H113"/>
      <c r="I113" s="418" t="s">
        <v>178</v>
      </c>
      <c r="J113" s="132"/>
      <c r="K113" s="132"/>
      <c r="L113" s="132">
        <v>13342.9</v>
      </c>
      <c r="M113" s="132">
        <v>5172.34</v>
      </c>
      <c r="N113" s="132">
        <v>13342.9</v>
      </c>
      <c r="O113" s="132">
        <v>5172.34</v>
      </c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</row>
    <row r="114" spans="1:35" ht="14.5">
      <c r="A114" s="417" t="s">
        <v>108</v>
      </c>
      <c r="B114" s="566"/>
      <c r="C114" s="566"/>
      <c r="D114" s="566">
        <v>19434.3301369863</v>
      </c>
      <c r="E114" s="566">
        <v>2714.37</v>
      </c>
      <c r="F114" s="566">
        <v>19434.3301369863</v>
      </c>
      <c r="G114" s="132">
        <v>2714.37</v>
      </c>
      <c r="H114"/>
      <c r="I114" s="417" t="s">
        <v>108</v>
      </c>
      <c r="J114" s="132"/>
      <c r="K114" s="132"/>
      <c r="L114" s="132">
        <v>13342.9</v>
      </c>
      <c r="M114" s="132">
        <v>5172.34</v>
      </c>
      <c r="N114" s="132">
        <v>13342.9</v>
      </c>
      <c r="O114" s="132">
        <v>5172.34</v>
      </c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</row>
    <row r="115" spans="1:35" ht="14.5">
      <c r="A115" s="418" t="s">
        <v>175</v>
      </c>
      <c r="B115" s="566"/>
      <c r="C115" s="566"/>
      <c r="D115" s="566">
        <v>9178.2733698630145</v>
      </c>
      <c r="E115" s="566">
        <v>2340.92</v>
      </c>
      <c r="F115" s="566">
        <v>9178.2733698630145</v>
      </c>
      <c r="G115" s="132">
        <v>2340.92</v>
      </c>
      <c r="H115"/>
      <c r="I115" s="418" t="s">
        <v>175</v>
      </c>
      <c r="J115" s="132"/>
      <c r="K115" s="132"/>
      <c r="L115" s="132">
        <v>9392.2099999999991</v>
      </c>
      <c r="M115" s="132">
        <v>4081.76</v>
      </c>
      <c r="N115" s="132">
        <v>9392.2099999999991</v>
      </c>
      <c r="O115" s="132">
        <v>4081.76</v>
      </c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</row>
    <row r="116" spans="1:35" ht="14.5">
      <c r="A116" s="417" t="s">
        <v>171</v>
      </c>
      <c r="B116" s="566"/>
      <c r="C116" s="566"/>
      <c r="D116" s="566">
        <v>9178.2733698630145</v>
      </c>
      <c r="E116" s="566">
        <v>2340.92</v>
      </c>
      <c r="F116" s="566">
        <v>9178.2733698630145</v>
      </c>
      <c r="G116" s="132">
        <v>2340.92</v>
      </c>
      <c r="H116"/>
      <c r="I116" s="417" t="s">
        <v>171</v>
      </c>
      <c r="J116" s="132"/>
      <c r="K116" s="132"/>
      <c r="L116" s="132">
        <v>9392.2099999999991</v>
      </c>
      <c r="M116" s="132">
        <v>4081.76</v>
      </c>
      <c r="N116" s="132">
        <v>9392.2099999999991</v>
      </c>
      <c r="O116" s="132">
        <v>4081.76</v>
      </c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</row>
    <row r="117" spans="1:35" ht="14.5">
      <c r="A117" s="418" t="s">
        <v>172</v>
      </c>
      <c r="B117" s="566"/>
      <c r="C117" s="566"/>
      <c r="D117" s="566">
        <v>29329.558712328766</v>
      </c>
      <c r="E117" s="566">
        <v>9766.8799999999992</v>
      </c>
      <c r="F117" s="566">
        <v>29329.558712328766</v>
      </c>
      <c r="G117" s="132">
        <v>9766.8799999999992</v>
      </c>
      <c r="H117"/>
      <c r="I117" s="418" t="s">
        <v>172</v>
      </c>
      <c r="J117" s="132"/>
      <c r="K117" s="132"/>
      <c r="L117" s="132">
        <v>24240.649999999998</v>
      </c>
      <c r="M117" s="132">
        <v>16590.52</v>
      </c>
      <c r="N117" s="132">
        <v>24240.649999999998</v>
      </c>
      <c r="O117" s="132">
        <v>16590.52</v>
      </c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</row>
    <row r="118" spans="1:35" ht="14.5">
      <c r="A118" s="417" t="s">
        <v>171</v>
      </c>
      <c r="B118" s="566"/>
      <c r="C118" s="566"/>
      <c r="D118" s="566">
        <v>29329.558712328766</v>
      </c>
      <c r="E118" s="566">
        <v>9766.8799999999992</v>
      </c>
      <c r="F118" s="566">
        <v>29329.558712328766</v>
      </c>
      <c r="G118" s="132">
        <v>9766.8799999999992</v>
      </c>
      <c r="H118"/>
      <c r="I118" s="417" t="s">
        <v>171</v>
      </c>
      <c r="J118" s="132"/>
      <c r="K118" s="565"/>
      <c r="L118" s="565">
        <v>24240.649999999998</v>
      </c>
      <c r="M118" s="565">
        <v>16590.52</v>
      </c>
      <c r="N118" s="132">
        <v>24240.649999999998</v>
      </c>
      <c r="O118" s="132">
        <v>16590.52</v>
      </c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</row>
    <row r="119" spans="1:35" ht="14.5">
      <c r="A119" s="418" t="s">
        <v>252</v>
      </c>
      <c r="B119" s="132">
        <v>1261282.5453269659</v>
      </c>
      <c r="C119" s="567">
        <v>315320.64</v>
      </c>
      <c r="D119" s="132">
        <v>57942.162219178077</v>
      </c>
      <c r="E119" s="567">
        <v>14822.169999999998</v>
      </c>
      <c r="F119" s="565">
        <v>1319224.7075461438</v>
      </c>
      <c r="G119" s="132">
        <v>330142.81</v>
      </c>
      <c r="H119"/>
      <c r="I119" s="418" t="s">
        <v>252</v>
      </c>
      <c r="J119" s="132">
        <v>1169820.33</v>
      </c>
      <c r="K119" s="132">
        <v>315320.63999999996</v>
      </c>
      <c r="L119" s="132">
        <v>68186.36</v>
      </c>
      <c r="M119" s="132">
        <v>25844.620000000003</v>
      </c>
      <c r="N119" s="132">
        <v>1238006.69</v>
      </c>
      <c r="O119" s="132">
        <v>341165.26</v>
      </c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</row>
    <row r="120" spans="1:35" ht="14.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</row>
    <row r="121" spans="1:35" ht="14.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</row>
    <row r="122" spans="1:35" ht="14.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</row>
    <row r="123" spans="1:35" ht="14.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</row>
    <row r="124" spans="1:35" ht="14.5">
      <c r="A124"/>
      <c r="B124"/>
      <c r="C124"/>
      <c r="D124"/>
      <c r="E124"/>
      <c r="F124"/>
      <c r="G124"/>
      <c r="H124"/>
      <c r="I124"/>
    </row>
    <row r="125" spans="1:35" ht="14.5">
      <c r="A125" s="560">
        <v>2028</v>
      </c>
      <c r="H125"/>
      <c r="I125" s="561">
        <v>2029</v>
      </c>
      <c r="J125" s="130"/>
      <c r="K125" s="130"/>
      <c r="L125" s="130"/>
      <c r="M125" s="130"/>
      <c r="N125" s="130"/>
      <c r="O125" s="130"/>
      <c r="P125" s="130"/>
      <c r="Q125" s="130"/>
    </row>
    <row r="126" spans="1:35" ht="14.5">
      <c r="A126" s="130"/>
      <c r="B126" s="131" t="s">
        <v>292</v>
      </c>
      <c r="C126" s="130"/>
      <c r="D126" s="130"/>
      <c r="E126" s="130"/>
      <c r="F126" s="130"/>
      <c r="G126" s="130"/>
      <c r="I126" s="130"/>
      <c r="J126" s="131" t="s">
        <v>292</v>
      </c>
      <c r="K126" s="130"/>
      <c r="L126" s="130"/>
      <c r="M126" s="130"/>
      <c r="N126" s="130"/>
      <c r="O126" s="130"/>
      <c r="P126"/>
      <c r="Q126"/>
    </row>
    <row r="127" spans="1:35" ht="14.5">
      <c r="A127" s="130"/>
      <c r="B127" s="130" t="s">
        <v>89</v>
      </c>
      <c r="C127" s="130"/>
      <c r="D127" s="130" t="s">
        <v>5</v>
      </c>
      <c r="E127" s="130"/>
      <c r="F127" s="130" t="s">
        <v>361</v>
      </c>
      <c r="G127" s="130" t="s">
        <v>362</v>
      </c>
      <c r="I127" s="130"/>
      <c r="J127" s="130" t="s">
        <v>89</v>
      </c>
      <c r="K127" s="130"/>
      <c r="L127" s="130" t="s">
        <v>5</v>
      </c>
      <c r="M127" s="130"/>
      <c r="N127" s="130" t="s">
        <v>364</v>
      </c>
      <c r="O127" s="130" t="s">
        <v>365</v>
      </c>
      <c r="P127"/>
      <c r="Q127"/>
    </row>
    <row r="128" spans="1:35" ht="14.5">
      <c r="A128" s="131" t="s">
        <v>296</v>
      </c>
      <c r="B128" s="130" t="s">
        <v>363</v>
      </c>
      <c r="C128" s="130" t="s">
        <v>38</v>
      </c>
      <c r="D128" s="130" t="s">
        <v>363</v>
      </c>
      <c r="E128" s="130" t="s">
        <v>38</v>
      </c>
      <c r="F128" s="130"/>
      <c r="G128" s="130"/>
      <c r="I128" s="131" t="s">
        <v>296</v>
      </c>
      <c r="J128" s="130" t="s">
        <v>366</v>
      </c>
      <c r="K128" s="130" t="s">
        <v>367</v>
      </c>
      <c r="L128" s="130" t="s">
        <v>366</v>
      </c>
      <c r="M128" s="130" t="s">
        <v>367</v>
      </c>
      <c r="N128" s="130"/>
      <c r="O128" s="130"/>
      <c r="P128"/>
      <c r="Q128"/>
    </row>
    <row r="129" spans="1:17" ht="14.5">
      <c r="A129" s="418" t="s">
        <v>86</v>
      </c>
      <c r="B129" s="132">
        <v>47703.64</v>
      </c>
      <c r="C129" s="132">
        <v>18756.09</v>
      </c>
      <c r="D129" s="132"/>
      <c r="E129" s="132"/>
      <c r="F129" s="132">
        <v>47703.64</v>
      </c>
      <c r="G129" s="132">
        <v>18756.09</v>
      </c>
      <c r="I129" s="418" t="s">
        <v>86</v>
      </c>
      <c r="J129" s="132">
        <v>19290.98</v>
      </c>
      <c r="K129" s="132">
        <v>12418.79</v>
      </c>
      <c r="L129" s="132"/>
      <c r="M129" s="132"/>
      <c r="N129" s="132">
        <v>19290.98</v>
      </c>
      <c r="O129" s="132">
        <v>12418.79</v>
      </c>
      <c r="P129"/>
      <c r="Q129"/>
    </row>
    <row r="130" spans="1:17" ht="14.5">
      <c r="A130" s="417" t="s">
        <v>85</v>
      </c>
      <c r="B130" s="132">
        <v>47703.64</v>
      </c>
      <c r="C130" s="132">
        <v>18756.09</v>
      </c>
      <c r="D130" s="132"/>
      <c r="E130" s="132"/>
      <c r="F130" s="132">
        <v>47703.64</v>
      </c>
      <c r="G130" s="132">
        <v>18756.09</v>
      </c>
      <c r="I130" s="418" t="s">
        <v>102</v>
      </c>
      <c r="J130" s="132">
        <v>0</v>
      </c>
      <c r="K130" s="132">
        <v>0</v>
      </c>
      <c r="L130" s="132"/>
      <c r="M130" s="132"/>
      <c r="N130" s="132">
        <v>0</v>
      </c>
      <c r="O130" s="132">
        <v>0</v>
      </c>
      <c r="P130"/>
      <c r="Q130"/>
    </row>
    <row r="131" spans="1:17" ht="14.5">
      <c r="A131" s="418" t="s">
        <v>102</v>
      </c>
      <c r="B131" s="132">
        <v>29500.3</v>
      </c>
      <c r="C131" s="132">
        <v>4021.39</v>
      </c>
      <c r="D131" s="132"/>
      <c r="E131" s="132"/>
      <c r="F131" s="132">
        <v>29500.3</v>
      </c>
      <c r="G131" s="132">
        <v>4021.39</v>
      </c>
      <c r="I131" s="417" t="s">
        <v>163</v>
      </c>
      <c r="J131" s="132">
        <v>0</v>
      </c>
      <c r="K131" s="132">
        <v>0</v>
      </c>
      <c r="L131" s="132"/>
      <c r="M131" s="132"/>
      <c r="N131" s="132">
        <v>0</v>
      </c>
      <c r="O131" s="132">
        <v>0</v>
      </c>
      <c r="P131"/>
      <c r="Q131"/>
    </row>
    <row r="132" spans="1:17" ht="14.5">
      <c r="A132" s="417" t="s">
        <v>105</v>
      </c>
      <c r="B132" s="132">
        <v>29500.3</v>
      </c>
      <c r="C132" s="132">
        <v>4021.39</v>
      </c>
      <c r="D132" s="132"/>
      <c r="E132" s="132"/>
      <c r="F132" s="132">
        <v>29500.3</v>
      </c>
      <c r="G132" s="132">
        <v>4021.39</v>
      </c>
      <c r="I132" s="417" t="s">
        <v>104</v>
      </c>
      <c r="J132" s="132">
        <v>0</v>
      </c>
      <c r="K132" s="132">
        <v>0</v>
      </c>
      <c r="L132" s="132"/>
      <c r="M132" s="132"/>
      <c r="N132" s="132">
        <v>0</v>
      </c>
      <c r="O132" s="132">
        <v>0</v>
      </c>
      <c r="P132"/>
      <c r="Q132"/>
    </row>
    <row r="133" spans="1:17" ht="14.5">
      <c r="A133" s="417" t="s">
        <v>189</v>
      </c>
      <c r="B133" s="132">
        <v>0</v>
      </c>
      <c r="C133" s="132">
        <v>0</v>
      </c>
      <c r="D133" s="132"/>
      <c r="E133" s="132"/>
      <c r="F133" s="132">
        <v>0</v>
      </c>
      <c r="G133" s="132">
        <v>0</v>
      </c>
      <c r="I133" s="417" t="s">
        <v>107</v>
      </c>
      <c r="J133" s="132">
        <v>0</v>
      </c>
      <c r="K133" s="132">
        <v>0</v>
      </c>
      <c r="L133" s="132"/>
      <c r="M133" s="132"/>
      <c r="N133" s="132">
        <v>0</v>
      </c>
      <c r="O133" s="132">
        <v>0</v>
      </c>
      <c r="P133"/>
      <c r="Q133"/>
    </row>
    <row r="134" spans="1:17" ht="14.5">
      <c r="A134" s="418" t="s">
        <v>135</v>
      </c>
      <c r="B134" s="132">
        <v>388951.12</v>
      </c>
      <c r="C134" s="132">
        <v>178490.77000000002</v>
      </c>
      <c r="D134" s="132"/>
      <c r="E134" s="132"/>
      <c r="F134" s="132">
        <v>388951.12</v>
      </c>
      <c r="G134" s="132">
        <v>178490.77000000002</v>
      </c>
      <c r="I134" s="418" t="s">
        <v>135</v>
      </c>
      <c r="J134" s="132">
        <v>288315.88</v>
      </c>
      <c r="K134" s="132">
        <v>196556.62</v>
      </c>
      <c r="L134" s="132"/>
      <c r="M134" s="132"/>
      <c r="N134" s="132">
        <v>288315.88</v>
      </c>
      <c r="O134" s="132">
        <v>196556.62</v>
      </c>
      <c r="P134"/>
      <c r="Q134"/>
    </row>
    <row r="135" spans="1:17" ht="14.5">
      <c r="A135" s="417" t="s">
        <v>134</v>
      </c>
      <c r="B135" s="132">
        <v>388951.12</v>
      </c>
      <c r="C135" s="132">
        <v>178490.77000000002</v>
      </c>
      <c r="D135" s="132"/>
      <c r="E135" s="132"/>
      <c r="F135" s="132">
        <v>388951.12</v>
      </c>
      <c r="G135" s="132">
        <v>178490.77000000002</v>
      </c>
      <c r="I135" s="417" t="s">
        <v>157</v>
      </c>
      <c r="J135" s="132">
        <v>3312.17</v>
      </c>
      <c r="K135" s="132">
        <v>1299.2</v>
      </c>
      <c r="L135" s="132"/>
      <c r="M135" s="132"/>
      <c r="N135" s="132">
        <v>3312.17</v>
      </c>
      <c r="O135" s="132">
        <v>1299.2</v>
      </c>
      <c r="P135"/>
      <c r="Q135"/>
    </row>
    <row r="136" spans="1:17" ht="14.5">
      <c r="A136" s="418" t="s">
        <v>123</v>
      </c>
      <c r="B136" s="132">
        <v>0</v>
      </c>
      <c r="C136" s="132">
        <v>0</v>
      </c>
      <c r="D136" s="132"/>
      <c r="E136" s="132"/>
      <c r="F136" s="132">
        <v>0</v>
      </c>
      <c r="G136" s="132">
        <v>0</v>
      </c>
      <c r="I136" s="417" t="s">
        <v>155</v>
      </c>
      <c r="J136" s="132">
        <v>21284.809999999998</v>
      </c>
      <c r="K136" s="132">
        <v>16745.21</v>
      </c>
      <c r="L136" s="132"/>
      <c r="M136" s="132"/>
      <c r="N136" s="132">
        <v>21284.809999999998</v>
      </c>
      <c r="O136" s="132">
        <v>16745.21</v>
      </c>
      <c r="P136"/>
      <c r="Q136"/>
    </row>
    <row r="137" spans="1:17" ht="14.5">
      <c r="A137" s="417" t="s">
        <v>122</v>
      </c>
      <c r="B137" s="132">
        <v>0</v>
      </c>
      <c r="C137" s="132">
        <v>0</v>
      </c>
      <c r="D137" s="132"/>
      <c r="E137" s="132"/>
      <c r="F137" s="132">
        <v>0</v>
      </c>
      <c r="G137" s="132">
        <v>0</v>
      </c>
      <c r="I137" s="417" t="s">
        <v>141</v>
      </c>
      <c r="J137" s="132">
        <v>70585.320000000007</v>
      </c>
      <c r="K137" s="132">
        <v>79140.62</v>
      </c>
      <c r="L137" s="132"/>
      <c r="M137" s="132"/>
      <c r="N137" s="132">
        <v>70585.320000000007</v>
      </c>
      <c r="O137" s="132">
        <v>79140.62</v>
      </c>
      <c r="P137"/>
      <c r="Q137"/>
    </row>
    <row r="138" spans="1:17" ht="14.5">
      <c r="A138" s="418" t="s">
        <v>94</v>
      </c>
      <c r="B138" s="132">
        <v>85966.2</v>
      </c>
      <c r="C138" s="132">
        <v>4491.28</v>
      </c>
      <c r="D138" s="132"/>
      <c r="E138" s="132"/>
      <c r="F138" s="132">
        <v>85966.2</v>
      </c>
      <c r="G138" s="132">
        <v>4491.28</v>
      </c>
      <c r="I138" s="417" t="s">
        <v>161</v>
      </c>
      <c r="J138" s="132">
        <v>2713.55</v>
      </c>
      <c r="K138" s="132">
        <v>0</v>
      </c>
      <c r="L138" s="132"/>
      <c r="M138" s="132"/>
      <c r="N138" s="132">
        <v>2713.55</v>
      </c>
      <c r="O138" s="132">
        <v>0</v>
      </c>
      <c r="P138"/>
      <c r="Q138"/>
    </row>
    <row r="139" spans="1:17" ht="14.5">
      <c r="A139" s="417" t="s">
        <v>93</v>
      </c>
      <c r="B139" s="132">
        <v>85966.2</v>
      </c>
      <c r="C139" s="132">
        <v>4491.28</v>
      </c>
      <c r="D139" s="132"/>
      <c r="E139" s="132"/>
      <c r="F139" s="132">
        <v>85966.2</v>
      </c>
      <c r="G139" s="132">
        <v>4491.28</v>
      </c>
      <c r="I139" s="417" t="s">
        <v>159</v>
      </c>
      <c r="J139" s="132">
        <v>50568.38</v>
      </c>
      <c r="K139" s="132">
        <v>15518.19</v>
      </c>
      <c r="L139" s="132"/>
      <c r="M139" s="132"/>
      <c r="N139" s="132">
        <v>50568.38</v>
      </c>
      <c r="O139" s="132">
        <v>15518.19</v>
      </c>
      <c r="P139"/>
      <c r="Q139"/>
    </row>
    <row r="140" spans="1:17" ht="14.5">
      <c r="A140" s="418" t="s">
        <v>127</v>
      </c>
      <c r="B140" s="132">
        <v>12164.3</v>
      </c>
      <c r="C140" s="132">
        <v>4117</v>
      </c>
      <c r="D140" s="132"/>
      <c r="E140" s="132"/>
      <c r="F140" s="132">
        <v>12164.3</v>
      </c>
      <c r="G140" s="132">
        <v>4117</v>
      </c>
      <c r="I140" s="417" t="s">
        <v>139</v>
      </c>
      <c r="J140" s="132">
        <v>18094.89</v>
      </c>
      <c r="K140" s="132">
        <v>4776.46</v>
      </c>
      <c r="L140" s="132"/>
      <c r="M140" s="132"/>
      <c r="N140" s="132">
        <v>18094.89</v>
      </c>
      <c r="O140" s="132">
        <v>4776.46</v>
      </c>
      <c r="P140"/>
      <c r="Q140"/>
    </row>
    <row r="141" spans="1:17" ht="14.5">
      <c r="A141" s="417" t="s">
        <v>126</v>
      </c>
      <c r="B141" s="132">
        <v>12164.3</v>
      </c>
      <c r="C141" s="132">
        <v>4117</v>
      </c>
      <c r="D141" s="132"/>
      <c r="E141" s="132"/>
      <c r="F141" s="132">
        <v>12164.3</v>
      </c>
      <c r="G141" s="132">
        <v>4117</v>
      </c>
      <c r="I141" s="417" t="s">
        <v>137</v>
      </c>
      <c r="J141" s="132">
        <v>121756.76</v>
      </c>
      <c r="K141" s="132">
        <v>79076.94</v>
      </c>
      <c r="L141" s="132"/>
      <c r="M141" s="132"/>
      <c r="N141" s="132">
        <v>121756.76</v>
      </c>
      <c r="O141" s="132">
        <v>79076.94</v>
      </c>
      <c r="P141"/>
      <c r="Q141"/>
    </row>
    <row r="142" spans="1:17" ht="14.5">
      <c r="A142" s="418" t="s">
        <v>98</v>
      </c>
      <c r="B142" s="132">
        <v>9357.17</v>
      </c>
      <c r="C142" s="132">
        <v>3667.87</v>
      </c>
      <c r="D142" s="132"/>
      <c r="E142" s="132"/>
      <c r="F142" s="132">
        <v>9357.17</v>
      </c>
      <c r="G142" s="132">
        <v>3667.87</v>
      </c>
      <c r="I142" s="418" t="s">
        <v>123</v>
      </c>
      <c r="J142" s="132">
        <v>0</v>
      </c>
      <c r="K142" s="132">
        <v>0</v>
      </c>
      <c r="L142" s="132"/>
      <c r="M142" s="132"/>
      <c r="N142" s="132">
        <v>0</v>
      </c>
      <c r="O142" s="132">
        <v>0</v>
      </c>
      <c r="P142"/>
      <c r="Q142"/>
    </row>
    <row r="143" spans="1:17" ht="14.5">
      <c r="A143" s="417" t="s">
        <v>97</v>
      </c>
      <c r="B143" s="132">
        <v>9357.17</v>
      </c>
      <c r="C143" s="132">
        <v>3667.87</v>
      </c>
      <c r="D143" s="132"/>
      <c r="E143" s="132"/>
      <c r="F143" s="132">
        <v>9357.17</v>
      </c>
      <c r="G143" s="132">
        <v>3667.87</v>
      </c>
      <c r="I143" s="418" t="s">
        <v>94</v>
      </c>
      <c r="J143" s="132">
        <v>83501.87</v>
      </c>
      <c r="K143" s="132">
        <v>5094.8900000000003</v>
      </c>
      <c r="L143" s="132"/>
      <c r="M143" s="132"/>
      <c r="N143" s="132">
        <v>83501.87</v>
      </c>
      <c r="O143" s="132">
        <v>5094.8900000000003</v>
      </c>
      <c r="P143"/>
      <c r="Q143"/>
    </row>
    <row r="144" spans="1:17" ht="14.5">
      <c r="A144" s="418" t="s">
        <v>109</v>
      </c>
      <c r="B144" s="132">
        <v>7214.8099999999995</v>
      </c>
      <c r="C144" s="132">
        <v>1840.56</v>
      </c>
      <c r="D144" s="132"/>
      <c r="E144" s="132"/>
      <c r="F144" s="132">
        <v>7214.8099999999995</v>
      </c>
      <c r="G144" s="132">
        <v>1840.56</v>
      </c>
      <c r="I144" s="418" t="s">
        <v>127</v>
      </c>
      <c r="J144" s="132">
        <v>9905.32</v>
      </c>
      <c r="K144" s="132">
        <v>4670.32</v>
      </c>
      <c r="L144" s="132"/>
      <c r="M144" s="132"/>
      <c r="N144" s="132">
        <v>9905.32</v>
      </c>
      <c r="O144" s="132">
        <v>4670.32</v>
      </c>
      <c r="P144"/>
      <c r="Q144"/>
    </row>
    <row r="145" spans="1:17" ht="14.5">
      <c r="A145" s="417" t="s">
        <v>108</v>
      </c>
      <c r="B145" s="132">
        <v>7214.8099999999995</v>
      </c>
      <c r="C145" s="132">
        <v>1840.56</v>
      </c>
      <c r="D145" s="132"/>
      <c r="E145" s="132"/>
      <c r="F145" s="132">
        <v>7214.8099999999995</v>
      </c>
      <c r="G145" s="132">
        <v>1840.56</v>
      </c>
      <c r="I145" s="418" t="s">
        <v>98</v>
      </c>
      <c r="J145" s="132">
        <v>7344.62</v>
      </c>
      <c r="K145" s="132">
        <v>4160.83</v>
      </c>
      <c r="L145" s="132"/>
      <c r="M145" s="132"/>
      <c r="N145" s="132">
        <v>7344.62</v>
      </c>
      <c r="O145" s="132">
        <v>4160.83</v>
      </c>
      <c r="P145"/>
      <c r="Q145"/>
    </row>
    <row r="146" spans="1:17" ht="14.5">
      <c r="A146" s="418" t="s">
        <v>131</v>
      </c>
      <c r="B146" s="132">
        <v>0</v>
      </c>
      <c r="C146" s="132">
        <v>0</v>
      </c>
      <c r="D146" s="132"/>
      <c r="E146" s="132"/>
      <c r="F146" s="132">
        <v>0</v>
      </c>
      <c r="G146" s="132">
        <v>0</v>
      </c>
      <c r="I146" s="418" t="s">
        <v>109</v>
      </c>
      <c r="J146" s="132">
        <v>0</v>
      </c>
      <c r="K146" s="132">
        <v>0</v>
      </c>
      <c r="L146" s="132"/>
      <c r="M146" s="132"/>
      <c r="N146" s="132">
        <v>0</v>
      </c>
      <c r="O146" s="132">
        <v>0</v>
      </c>
      <c r="P146"/>
      <c r="Q146"/>
    </row>
    <row r="147" spans="1:17" ht="14.5">
      <c r="A147" s="417" t="s">
        <v>130</v>
      </c>
      <c r="B147" s="132">
        <v>0</v>
      </c>
      <c r="C147" s="132">
        <v>0</v>
      </c>
      <c r="D147" s="132"/>
      <c r="E147" s="132"/>
      <c r="F147" s="132">
        <v>0</v>
      </c>
      <c r="G147" s="132">
        <v>0</v>
      </c>
      <c r="I147" s="418" t="s">
        <v>131</v>
      </c>
      <c r="J147" s="132">
        <v>0</v>
      </c>
      <c r="K147" s="132">
        <v>0</v>
      </c>
      <c r="L147" s="132"/>
      <c r="M147" s="132"/>
      <c r="N147" s="132">
        <v>0</v>
      </c>
      <c r="O147" s="132">
        <v>0</v>
      </c>
      <c r="P147"/>
      <c r="Q147"/>
    </row>
    <row r="148" spans="1:17" ht="14.5">
      <c r="A148" s="418" t="s">
        <v>165</v>
      </c>
      <c r="B148" s="132">
        <v>49045.41</v>
      </c>
      <c r="C148" s="132">
        <v>38175.839999999997</v>
      </c>
      <c r="D148" s="132"/>
      <c r="E148" s="132"/>
      <c r="F148" s="132">
        <v>49045.41</v>
      </c>
      <c r="G148" s="132">
        <v>38175.839999999997</v>
      </c>
      <c r="I148" s="418" t="s">
        <v>165</v>
      </c>
      <c r="J148" s="132">
        <v>28123.02</v>
      </c>
      <c r="K148" s="132">
        <v>43359.64</v>
      </c>
      <c r="L148" s="132"/>
      <c r="M148" s="132"/>
      <c r="N148" s="132">
        <v>28123.02</v>
      </c>
      <c r="O148" s="132">
        <v>43359.64</v>
      </c>
      <c r="P148"/>
      <c r="Q148"/>
    </row>
    <row r="149" spans="1:17" ht="14.5">
      <c r="A149" s="417" t="s">
        <v>164</v>
      </c>
      <c r="B149" s="132">
        <v>49045.41</v>
      </c>
      <c r="C149" s="132">
        <v>38175.839999999997</v>
      </c>
      <c r="D149" s="132"/>
      <c r="E149" s="132"/>
      <c r="F149" s="132">
        <v>49045.41</v>
      </c>
      <c r="G149" s="132">
        <v>38175.839999999997</v>
      </c>
      <c r="I149" s="418" t="s">
        <v>143</v>
      </c>
      <c r="J149" s="132">
        <v>0</v>
      </c>
      <c r="K149" s="132">
        <v>0</v>
      </c>
      <c r="L149" s="132"/>
      <c r="M149" s="132"/>
      <c r="N149" s="132">
        <v>0</v>
      </c>
      <c r="O149" s="132">
        <v>0</v>
      </c>
      <c r="P149"/>
      <c r="Q149"/>
    </row>
    <row r="150" spans="1:17" ht="14.5">
      <c r="A150" s="418" t="s">
        <v>143</v>
      </c>
      <c r="B150" s="132">
        <v>19615.48</v>
      </c>
      <c r="C150" s="132">
        <v>5258.74</v>
      </c>
      <c r="D150" s="132"/>
      <c r="E150" s="132"/>
      <c r="F150" s="132">
        <v>19615.48</v>
      </c>
      <c r="G150" s="132">
        <v>5258.74</v>
      </c>
      <c r="I150" s="417" t="s">
        <v>145</v>
      </c>
      <c r="J150" s="132">
        <v>0</v>
      </c>
      <c r="K150" s="132">
        <v>0</v>
      </c>
      <c r="L150" s="132"/>
      <c r="M150" s="132"/>
      <c r="N150" s="132">
        <v>0</v>
      </c>
      <c r="O150" s="132">
        <v>0</v>
      </c>
      <c r="P150"/>
      <c r="Q150"/>
    </row>
    <row r="151" spans="1:17" ht="14.5">
      <c r="A151" s="417" t="s">
        <v>142</v>
      </c>
      <c r="B151" s="132">
        <v>19615.48</v>
      </c>
      <c r="C151" s="132">
        <v>5258.74</v>
      </c>
      <c r="D151" s="132"/>
      <c r="E151" s="132"/>
      <c r="F151" s="132">
        <v>19615.48</v>
      </c>
      <c r="G151" s="132">
        <v>5258.74</v>
      </c>
      <c r="I151" s="418" t="s">
        <v>117</v>
      </c>
      <c r="J151" s="132">
        <v>13505.470000000001</v>
      </c>
      <c r="K151" s="132">
        <v>5752.98</v>
      </c>
      <c r="L151" s="132"/>
      <c r="M151" s="132"/>
      <c r="N151" s="132">
        <v>13505.470000000001</v>
      </c>
      <c r="O151" s="132">
        <v>5752.98</v>
      </c>
      <c r="P151"/>
      <c r="Q151"/>
    </row>
    <row r="152" spans="1:17" ht="14.5">
      <c r="A152" s="418" t="s">
        <v>117</v>
      </c>
      <c r="B152" s="132">
        <v>16749.3</v>
      </c>
      <c r="C152" s="132">
        <v>5501.8099999999995</v>
      </c>
      <c r="D152" s="132"/>
      <c r="E152" s="132"/>
      <c r="F152" s="132">
        <v>16749.3</v>
      </c>
      <c r="G152" s="132">
        <v>5501.8099999999995</v>
      </c>
      <c r="I152" s="418" t="s">
        <v>151</v>
      </c>
      <c r="J152" s="132">
        <v>101433.81</v>
      </c>
      <c r="K152" s="132">
        <v>43306.57</v>
      </c>
      <c r="L152" s="132"/>
      <c r="M152" s="132"/>
      <c r="N152" s="132">
        <v>101433.81</v>
      </c>
      <c r="O152" s="132">
        <v>43306.57</v>
      </c>
      <c r="P152"/>
      <c r="Q152"/>
    </row>
    <row r="153" spans="1:17" ht="14.5">
      <c r="A153" s="417" t="s">
        <v>116</v>
      </c>
      <c r="B153" s="132">
        <v>16749.3</v>
      </c>
      <c r="C153" s="132">
        <v>5501.8099999999995</v>
      </c>
      <c r="D153" s="132"/>
      <c r="E153" s="132"/>
      <c r="F153" s="132">
        <v>16749.3</v>
      </c>
      <c r="G153" s="132">
        <v>5501.8099999999995</v>
      </c>
      <c r="I153" s="418" t="s">
        <v>113</v>
      </c>
      <c r="J153" s="132">
        <v>0</v>
      </c>
      <c r="K153" s="132">
        <v>0</v>
      </c>
      <c r="L153" s="132"/>
      <c r="M153" s="132"/>
      <c r="N153" s="132">
        <v>0</v>
      </c>
      <c r="O153" s="132">
        <v>0</v>
      </c>
      <c r="P153"/>
      <c r="Q153"/>
    </row>
    <row r="154" spans="1:17" ht="14.5">
      <c r="A154" s="418" t="s">
        <v>151</v>
      </c>
      <c r="B154" s="132">
        <v>109131.16</v>
      </c>
      <c r="C154" s="132">
        <v>38175.839999999997</v>
      </c>
      <c r="D154" s="132"/>
      <c r="E154" s="132"/>
      <c r="F154" s="132">
        <v>109131.16</v>
      </c>
      <c r="G154" s="132">
        <v>38175.839999999997</v>
      </c>
      <c r="I154" s="418" t="s">
        <v>147</v>
      </c>
      <c r="J154" s="132">
        <v>0</v>
      </c>
      <c r="K154" s="132">
        <v>0</v>
      </c>
      <c r="L154" s="132"/>
      <c r="M154" s="132"/>
      <c r="N154" s="132">
        <v>0</v>
      </c>
      <c r="O154" s="132">
        <v>0</v>
      </c>
      <c r="P154"/>
      <c r="Q154"/>
    </row>
    <row r="155" spans="1:17" ht="14.5">
      <c r="A155" s="417" t="s">
        <v>150</v>
      </c>
      <c r="B155" s="132">
        <v>109131.16</v>
      </c>
      <c r="C155" s="132">
        <v>38175.839999999997</v>
      </c>
      <c r="D155" s="132"/>
      <c r="E155" s="132"/>
      <c r="F155" s="132">
        <v>109131.16</v>
      </c>
      <c r="G155" s="132">
        <v>38175.839999999997</v>
      </c>
      <c r="I155" s="418" t="s">
        <v>182</v>
      </c>
      <c r="J155" s="132"/>
      <c r="K155" s="132"/>
      <c r="L155" s="132">
        <v>48129.61</v>
      </c>
      <c r="M155" s="132">
        <v>12014.39</v>
      </c>
      <c r="N155" s="132">
        <v>48129.61</v>
      </c>
      <c r="O155" s="132">
        <v>12014.39</v>
      </c>
      <c r="P155"/>
      <c r="Q155"/>
    </row>
    <row r="156" spans="1:17" ht="14.5">
      <c r="A156" s="418" t="s">
        <v>113</v>
      </c>
      <c r="B156" s="132">
        <v>0</v>
      </c>
      <c r="C156" s="132">
        <v>0</v>
      </c>
      <c r="D156" s="132"/>
      <c r="E156" s="132"/>
      <c r="F156" s="132">
        <v>0</v>
      </c>
      <c r="G156" s="132">
        <v>0</v>
      </c>
      <c r="I156" s="418" t="s">
        <v>196</v>
      </c>
      <c r="J156" s="132"/>
      <c r="K156" s="132"/>
      <c r="L156" s="132">
        <v>0</v>
      </c>
      <c r="M156" s="132">
        <v>0</v>
      </c>
      <c r="N156" s="132">
        <v>0</v>
      </c>
      <c r="O156" s="132">
        <v>0</v>
      </c>
      <c r="P156"/>
      <c r="Q156"/>
    </row>
    <row r="157" spans="1:17" ht="14.5">
      <c r="A157" s="417" t="s">
        <v>112</v>
      </c>
      <c r="B157" s="132">
        <v>0</v>
      </c>
      <c r="C157" s="132">
        <v>0</v>
      </c>
      <c r="D157" s="132"/>
      <c r="E157" s="132"/>
      <c r="F157" s="132">
        <v>0</v>
      </c>
      <c r="G157" s="132">
        <v>0</v>
      </c>
      <c r="I157" s="418" t="s">
        <v>175</v>
      </c>
      <c r="J157" s="132"/>
      <c r="K157" s="132"/>
      <c r="L157" s="132">
        <v>11242.179999999998</v>
      </c>
      <c r="M157" s="132">
        <v>2231.7800000000002</v>
      </c>
      <c r="N157" s="132">
        <v>11242.179999999998</v>
      </c>
      <c r="O157" s="132">
        <v>2231.7800000000002</v>
      </c>
      <c r="P157"/>
      <c r="Q157"/>
    </row>
    <row r="158" spans="1:17" ht="14.5">
      <c r="A158" s="418" t="s">
        <v>147</v>
      </c>
      <c r="B158" s="132">
        <v>25682.05</v>
      </c>
      <c r="C158" s="132">
        <v>12823.45</v>
      </c>
      <c r="D158" s="132"/>
      <c r="E158" s="132"/>
      <c r="F158" s="132">
        <v>25682.05</v>
      </c>
      <c r="G158" s="132">
        <v>12823.45</v>
      </c>
      <c r="I158" s="418" t="s">
        <v>172</v>
      </c>
      <c r="J158" s="132"/>
      <c r="K158" s="132"/>
      <c r="L158" s="132">
        <v>31759.98</v>
      </c>
      <c r="M158" s="132">
        <v>9071.19</v>
      </c>
      <c r="N158" s="132">
        <v>31759.98</v>
      </c>
      <c r="O158" s="132">
        <v>9071.19</v>
      </c>
      <c r="P158"/>
      <c r="Q158"/>
    </row>
    <row r="159" spans="1:17" ht="14.5">
      <c r="A159" s="417" t="s">
        <v>146</v>
      </c>
      <c r="B159" s="132">
        <v>25682.05</v>
      </c>
      <c r="C159" s="132">
        <v>12823.45</v>
      </c>
      <c r="D159" s="132"/>
      <c r="E159" s="132"/>
      <c r="F159" s="132">
        <v>25682.05</v>
      </c>
      <c r="G159" s="132">
        <v>12823.45</v>
      </c>
      <c r="I159" s="417" t="s">
        <v>174</v>
      </c>
      <c r="J159" s="132"/>
      <c r="K159" s="132"/>
      <c r="L159" s="132">
        <v>31759.98</v>
      </c>
      <c r="M159" s="132">
        <v>9071.19</v>
      </c>
      <c r="N159" s="132">
        <v>31759.98</v>
      </c>
      <c r="O159" s="132">
        <v>9071.19</v>
      </c>
      <c r="P159"/>
      <c r="Q159"/>
    </row>
    <row r="160" spans="1:17" ht="14.5">
      <c r="A160" s="418" t="s">
        <v>182</v>
      </c>
      <c r="B160" s="132"/>
      <c r="C160" s="132"/>
      <c r="D160" s="132">
        <v>48129.61</v>
      </c>
      <c r="E160" s="132">
        <v>12014.39</v>
      </c>
      <c r="F160" s="132">
        <v>48129.61</v>
      </c>
      <c r="G160" s="132">
        <v>12014.39</v>
      </c>
      <c r="I160" s="418" t="s">
        <v>252</v>
      </c>
      <c r="J160" s="132">
        <v>551420.97</v>
      </c>
      <c r="K160" s="132">
        <v>315320.64</v>
      </c>
      <c r="L160" s="132">
        <v>91131.77</v>
      </c>
      <c r="M160" s="132">
        <v>23317.360000000001</v>
      </c>
      <c r="N160" s="132">
        <v>642552.74</v>
      </c>
      <c r="O160" s="132">
        <v>338638.00000000006</v>
      </c>
      <c r="P160"/>
      <c r="Q160"/>
    </row>
    <row r="161" spans="1:17" ht="14.5">
      <c r="A161" s="417" t="s">
        <v>181</v>
      </c>
      <c r="B161" s="132"/>
      <c r="C161" s="132"/>
      <c r="D161" s="132">
        <v>48129.61</v>
      </c>
      <c r="E161" s="132">
        <v>12014.39</v>
      </c>
      <c r="F161" s="132">
        <v>48129.61</v>
      </c>
      <c r="G161" s="132">
        <v>12014.39</v>
      </c>
      <c r="I161"/>
      <c r="J161"/>
      <c r="K161"/>
      <c r="L161"/>
      <c r="M161"/>
      <c r="N161"/>
      <c r="O161"/>
      <c r="P161"/>
      <c r="Q161"/>
    </row>
    <row r="162" spans="1:17" ht="14.5">
      <c r="A162" s="418" t="s">
        <v>178</v>
      </c>
      <c r="B162" s="132"/>
      <c r="C162" s="132"/>
      <c r="D162" s="132">
        <v>15841.29</v>
      </c>
      <c r="E162" s="132">
        <v>4259.87</v>
      </c>
      <c r="F162" s="132">
        <v>15841.29</v>
      </c>
      <c r="G162" s="132">
        <v>4259.87</v>
      </c>
      <c r="I162"/>
      <c r="J162"/>
      <c r="K162"/>
      <c r="L162"/>
      <c r="M162"/>
      <c r="N162"/>
      <c r="O162"/>
      <c r="P162"/>
      <c r="Q162"/>
    </row>
    <row r="163" spans="1:17" ht="14.5">
      <c r="A163" s="417" t="s">
        <v>108</v>
      </c>
      <c r="B163" s="132"/>
      <c r="C163" s="132"/>
      <c r="D163" s="132">
        <v>15841.29</v>
      </c>
      <c r="E163" s="132">
        <v>4259.87</v>
      </c>
      <c r="F163" s="132">
        <v>15841.29</v>
      </c>
      <c r="G163" s="132">
        <v>4259.87</v>
      </c>
      <c r="I163"/>
      <c r="J163"/>
      <c r="K163"/>
      <c r="L163"/>
      <c r="M163"/>
      <c r="N163"/>
      <c r="O163"/>
      <c r="P163"/>
      <c r="Q163"/>
    </row>
    <row r="164" spans="1:17" ht="14.5">
      <c r="A164" s="418" t="s">
        <v>175</v>
      </c>
      <c r="B164" s="132"/>
      <c r="C164" s="132"/>
      <c r="D164" s="132">
        <v>11242.179999999998</v>
      </c>
      <c r="E164" s="132">
        <v>2231.7800000000002</v>
      </c>
      <c r="F164" s="132">
        <v>11242.179999999998</v>
      </c>
      <c r="G164" s="132">
        <v>2231.7800000000002</v>
      </c>
      <c r="I164"/>
      <c r="J164"/>
      <c r="K164"/>
      <c r="L164"/>
      <c r="M164"/>
      <c r="N164"/>
      <c r="O164"/>
      <c r="P164"/>
      <c r="Q164"/>
    </row>
    <row r="165" spans="1:17" ht="14.5">
      <c r="A165" s="417" t="s">
        <v>171</v>
      </c>
      <c r="B165" s="132"/>
      <c r="C165" s="132"/>
      <c r="D165" s="132">
        <v>11242.179999999998</v>
      </c>
      <c r="E165" s="132">
        <v>2231.7800000000002</v>
      </c>
      <c r="F165" s="132">
        <v>11242.179999999998</v>
      </c>
      <c r="G165" s="132">
        <v>2231.7800000000002</v>
      </c>
      <c r="I165"/>
      <c r="J165"/>
      <c r="K165"/>
      <c r="L165"/>
      <c r="M165"/>
      <c r="N165"/>
      <c r="O165"/>
    </row>
    <row r="166" spans="1:17" ht="14.5">
      <c r="A166" s="418" t="s">
        <v>172</v>
      </c>
      <c r="B166" s="132"/>
      <c r="C166" s="132"/>
      <c r="D166" s="132">
        <v>31759.98</v>
      </c>
      <c r="E166" s="132">
        <v>9071.19</v>
      </c>
      <c r="F166" s="132">
        <v>31759.98</v>
      </c>
      <c r="G166" s="132">
        <v>9071.19</v>
      </c>
      <c r="I166"/>
      <c r="J166"/>
      <c r="K166"/>
      <c r="L166"/>
      <c r="M166"/>
      <c r="N166"/>
      <c r="O166"/>
    </row>
    <row r="167" spans="1:17" ht="14.5">
      <c r="A167" s="417" t="s">
        <v>171</v>
      </c>
      <c r="B167" s="132"/>
      <c r="C167" s="132"/>
      <c r="D167" s="132">
        <v>31759.98</v>
      </c>
      <c r="E167" s="132">
        <v>9071.19</v>
      </c>
      <c r="F167" s="132">
        <v>31759.98</v>
      </c>
      <c r="G167" s="132">
        <v>9071.19</v>
      </c>
      <c r="I167"/>
      <c r="J167"/>
      <c r="K167"/>
      <c r="L167"/>
      <c r="M167"/>
      <c r="N167"/>
      <c r="O167"/>
    </row>
    <row r="168" spans="1:17" ht="14.5">
      <c r="A168" s="418" t="s">
        <v>252</v>
      </c>
      <c r="B168" s="132">
        <v>801080.94000000029</v>
      </c>
      <c r="C168" s="132">
        <v>315320.64000000007</v>
      </c>
      <c r="D168" s="132">
        <v>106973.06</v>
      </c>
      <c r="E168" s="132">
        <v>27577.229999999996</v>
      </c>
      <c r="F168" s="132">
        <v>908054.00000000035</v>
      </c>
      <c r="G168" s="132">
        <v>342897.87000000011</v>
      </c>
      <c r="I168"/>
      <c r="J168"/>
      <c r="K168"/>
      <c r="L168"/>
      <c r="M168"/>
      <c r="N168"/>
      <c r="O168"/>
    </row>
    <row r="169" spans="1:17" ht="14.5">
      <c r="A169"/>
      <c r="B169"/>
      <c r="C169"/>
      <c r="D169"/>
      <c r="E169"/>
      <c r="F169"/>
      <c r="G169"/>
      <c r="I169"/>
      <c r="J169"/>
      <c r="K169"/>
      <c r="L169"/>
      <c r="M169"/>
      <c r="N169"/>
      <c r="O169"/>
    </row>
    <row r="170" spans="1:17" ht="14.5">
      <c r="A170"/>
      <c r="B170"/>
      <c r="C170"/>
      <c r="D170"/>
      <c r="E170"/>
      <c r="F170"/>
      <c r="G170"/>
      <c r="I170"/>
      <c r="J170"/>
      <c r="K170"/>
      <c r="L170"/>
      <c r="M170"/>
      <c r="N170"/>
      <c r="O170"/>
    </row>
    <row r="171" spans="1:17" ht="14.5">
      <c r="A171" s="560">
        <v>2030</v>
      </c>
      <c r="I171"/>
      <c r="J171"/>
      <c r="K171"/>
      <c r="L171"/>
      <c r="M171"/>
      <c r="N171"/>
      <c r="O171"/>
    </row>
    <row r="172" spans="1:17">
      <c r="A172" s="130"/>
      <c r="B172" s="131" t="s">
        <v>292</v>
      </c>
      <c r="C172" s="130"/>
      <c r="D172" s="130"/>
      <c r="E172" s="130"/>
      <c r="F172" s="130"/>
      <c r="G172" s="130"/>
    </row>
    <row r="173" spans="1:17" ht="12.65" customHeight="1">
      <c r="A173" s="130"/>
      <c r="B173" s="130" t="s">
        <v>89</v>
      </c>
      <c r="C173" s="130"/>
      <c r="D173" s="130" t="s">
        <v>5</v>
      </c>
      <c r="E173" s="130"/>
      <c r="F173" s="130" t="s">
        <v>364</v>
      </c>
      <c r="G173" s="130" t="s">
        <v>365</v>
      </c>
    </row>
    <row r="174" spans="1:17">
      <c r="A174" s="131" t="s">
        <v>296</v>
      </c>
      <c r="B174" s="130" t="s">
        <v>366</v>
      </c>
      <c r="C174" s="130" t="s">
        <v>367</v>
      </c>
      <c r="D174" s="130" t="s">
        <v>366</v>
      </c>
      <c r="E174" s="130" t="s">
        <v>367</v>
      </c>
      <c r="F174" s="130"/>
      <c r="G174" s="130"/>
    </row>
    <row r="175" spans="1:17">
      <c r="A175" s="418" t="s">
        <v>86</v>
      </c>
      <c r="B175" s="132">
        <v>5833.37</v>
      </c>
      <c r="C175" s="132">
        <v>1144.33</v>
      </c>
      <c r="D175" s="132"/>
      <c r="E175" s="132"/>
      <c r="F175" s="132">
        <v>5833.37</v>
      </c>
      <c r="G175" s="132">
        <v>1144.33</v>
      </c>
    </row>
    <row r="176" spans="1:17">
      <c r="A176" s="418" t="s">
        <v>102</v>
      </c>
      <c r="B176" s="132">
        <v>0</v>
      </c>
      <c r="C176" s="132">
        <v>0</v>
      </c>
      <c r="D176" s="132"/>
      <c r="E176" s="132"/>
      <c r="F176" s="132">
        <v>0</v>
      </c>
      <c r="G176" s="132">
        <v>0</v>
      </c>
    </row>
    <row r="177" spans="1:7">
      <c r="A177" s="417" t="s">
        <v>163</v>
      </c>
      <c r="B177" s="132">
        <v>0</v>
      </c>
      <c r="C177" s="132">
        <v>0</v>
      </c>
      <c r="D177" s="132"/>
      <c r="E177" s="132"/>
      <c r="F177" s="132">
        <v>0</v>
      </c>
      <c r="G177" s="132">
        <v>0</v>
      </c>
    </row>
    <row r="178" spans="1:7">
      <c r="A178" s="417" t="s">
        <v>104</v>
      </c>
      <c r="B178" s="132">
        <v>0</v>
      </c>
      <c r="C178" s="132">
        <v>0</v>
      </c>
      <c r="D178" s="132"/>
      <c r="E178" s="132"/>
      <c r="F178" s="132">
        <v>0</v>
      </c>
      <c r="G178" s="132">
        <v>0</v>
      </c>
    </row>
    <row r="179" spans="1:7">
      <c r="A179" s="417" t="s">
        <v>107</v>
      </c>
      <c r="B179" s="132">
        <v>0</v>
      </c>
      <c r="C179" s="132">
        <v>0</v>
      </c>
      <c r="D179" s="132"/>
      <c r="E179" s="132"/>
      <c r="F179" s="132">
        <v>0</v>
      </c>
      <c r="G179" s="132">
        <v>0</v>
      </c>
    </row>
    <row r="180" spans="1:7">
      <c r="A180" s="418" t="s">
        <v>135</v>
      </c>
      <c r="B180" s="132">
        <v>87371.8</v>
      </c>
      <c r="C180" s="132">
        <v>19380.718356164383</v>
      </c>
      <c r="D180" s="132"/>
      <c r="E180" s="132"/>
      <c r="F180" s="132">
        <v>87371.8</v>
      </c>
      <c r="G180" s="132">
        <v>19380.718356164383</v>
      </c>
    </row>
    <row r="181" spans="1:7">
      <c r="A181" s="417" t="s">
        <v>157</v>
      </c>
      <c r="B181" s="132">
        <v>915.43</v>
      </c>
      <c r="C181" s="132">
        <v>128.03424657534248</v>
      </c>
      <c r="D181" s="132"/>
      <c r="E181" s="132"/>
      <c r="F181" s="132">
        <v>915.43</v>
      </c>
      <c r="G181" s="132">
        <v>128.03424657534248</v>
      </c>
    </row>
    <row r="182" spans="1:7">
      <c r="A182" s="417" t="s">
        <v>155</v>
      </c>
      <c r="B182" s="132">
        <v>6520.3200000000006</v>
      </c>
      <c r="C182" s="132">
        <v>1650.5876712328768</v>
      </c>
      <c r="D182" s="132"/>
      <c r="E182" s="132"/>
      <c r="F182" s="132">
        <v>6520.3200000000006</v>
      </c>
      <c r="G182" s="132">
        <v>1650.5876712328768</v>
      </c>
    </row>
    <row r="183" spans="1:7">
      <c r="A183" s="417" t="s">
        <v>141</v>
      </c>
      <c r="B183" s="132">
        <v>23416.440000000002</v>
      </c>
      <c r="C183" s="132">
        <v>7800.8350684931511</v>
      </c>
      <c r="D183" s="132"/>
      <c r="E183" s="132"/>
      <c r="F183" s="132">
        <v>23416.440000000002</v>
      </c>
      <c r="G183" s="132">
        <v>7800.8350684931511</v>
      </c>
    </row>
    <row r="184" spans="1:7">
      <c r="A184" s="417" t="s">
        <v>161</v>
      </c>
      <c r="B184" s="132">
        <v>669.09</v>
      </c>
      <c r="C184" s="132">
        <v>0</v>
      </c>
      <c r="D184" s="132"/>
      <c r="E184" s="132"/>
      <c r="F184" s="132">
        <v>669.09</v>
      </c>
      <c r="G184" s="132">
        <v>0</v>
      </c>
    </row>
    <row r="185" spans="1:7">
      <c r="A185" s="417" t="s">
        <v>159</v>
      </c>
      <c r="B185" s="132">
        <v>13647.74</v>
      </c>
      <c r="C185" s="132">
        <v>1529.6153424657534</v>
      </c>
      <c r="D185" s="132"/>
      <c r="E185" s="132"/>
      <c r="F185" s="132">
        <v>13647.74</v>
      </c>
      <c r="G185" s="132">
        <v>1529.6153424657534</v>
      </c>
    </row>
    <row r="186" spans="1:7">
      <c r="A186" s="417" t="s">
        <v>139</v>
      </c>
      <c r="B186" s="132">
        <v>4824.59</v>
      </c>
      <c r="C186" s="132">
        <v>470.81095890410961</v>
      </c>
      <c r="D186" s="132"/>
      <c r="E186" s="132"/>
      <c r="F186" s="132">
        <v>4824.59</v>
      </c>
      <c r="G186" s="132">
        <v>470.81095890410961</v>
      </c>
    </row>
    <row r="187" spans="1:7">
      <c r="A187" s="417" t="s">
        <v>137</v>
      </c>
      <c r="B187" s="132">
        <v>37378.19</v>
      </c>
      <c r="C187" s="132">
        <v>7800.8350684931511</v>
      </c>
      <c r="D187" s="132"/>
      <c r="E187" s="132"/>
      <c r="F187" s="132">
        <v>37378.19</v>
      </c>
      <c r="G187" s="132">
        <v>7800.8350684931511</v>
      </c>
    </row>
    <row r="188" spans="1:7">
      <c r="A188" s="418" t="s">
        <v>123</v>
      </c>
      <c r="B188" s="132">
        <v>0</v>
      </c>
      <c r="C188" s="132">
        <v>0</v>
      </c>
      <c r="D188" s="132"/>
      <c r="E188" s="132"/>
      <c r="F188" s="132">
        <v>0</v>
      </c>
      <c r="G188" s="132">
        <v>0</v>
      </c>
    </row>
    <row r="189" spans="1:7">
      <c r="A189" s="418" t="s">
        <v>94</v>
      </c>
      <c r="B189" s="132">
        <v>29552.25</v>
      </c>
      <c r="C189" s="132">
        <v>784.68657534246586</v>
      </c>
      <c r="D189" s="132"/>
      <c r="E189" s="132"/>
      <c r="F189" s="132">
        <v>29552.25</v>
      </c>
      <c r="G189" s="132">
        <v>784.68657534246586</v>
      </c>
    </row>
    <row r="190" spans="1:7">
      <c r="A190" s="418" t="s">
        <v>127</v>
      </c>
      <c r="B190" s="132">
        <v>2797.1800000000003</v>
      </c>
      <c r="C190" s="132">
        <v>460.35123287671234</v>
      </c>
      <c r="D190" s="132"/>
      <c r="E190" s="132"/>
      <c r="F190" s="132">
        <v>2797.1800000000003</v>
      </c>
      <c r="G190" s="132">
        <v>460.35123287671234</v>
      </c>
    </row>
    <row r="191" spans="1:7">
      <c r="A191" s="418" t="s">
        <v>98</v>
      </c>
      <c r="B191" s="132">
        <v>2127.08</v>
      </c>
      <c r="C191" s="132">
        <v>410.12876712328767</v>
      </c>
      <c r="D191" s="132"/>
      <c r="E191" s="132"/>
      <c r="F191" s="132">
        <v>2127.08</v>
      </c>
      <c r="G191" s="132">
        <v>410.12876712328767</v>
      </c>
    </row>
    <row r="192" spans="1:7">
      <c r="A192" s="418" t="s">
        <v>109</v>
      </c>
      <c r="B192" s="132">
        <v>0</v>
      </c>
      <c r="C192" s="132">
        <v>0</v>
      </c>
      <c r="D192" s="132"/>
      <c r="E192" s="132"/>
      <c r="F192" s="132">
        <v>0</v>
      </c>
      <c r="G192" s="132">
        <v>0</v>
      </c>
    </row>
    <row r="193" spans="1:7">
      <c r="A193" s="418" t="s">
        <v>131</v>
      </c>
      <c r="B193" s="132">
        <v>0</v>
      </c>
      <c r="C193" s="132">
        <v>0</v>
      </c>
      <c r="D193" s="132"/>
      <c r="E193" s="132"/>
      <c r="F193" s="132">
        <v>0</v>
      </c>
      <c r="G193" s="132">
        <v>0</v>
      </c>
    </row>
    <row r="194" spans="1:7">
      <c r="A194" s="418" t="s">
        <v>165</v>
      </c>
      <c r="B194" s="132">
        <v>10245.829999999998</v>
      </c>
      <c r="C194" s="132">
        <v>4283.0827397260273</v>
      </c>
      <c r="D194" s="132"/>
      <c r="E194" s="132"/>
      <c r="F194" s="132">
        <v>10245.829999999998</v>
      </c>
      <c r="G194" s="132">
        <v>4283.0827397260273</v>
      </c>
    </row>
    <row r="195" spans="1:7">
      <c r="A195" s="418" t="s">
        <v>143</v>
      </c>
      <c r="B195" s="132">
        <v>0</v>
      </c>
      <c r="C195" s="132">
        <v>0</v>
      </c>
      <c r="D195" s="132"/>
      <c r="E195" s="132"/>
      <c r="F195" s="132">
        <v>0</v>
      </c>
      <c r="G195" s="132">
        <v>0</v>
      </c>
    </row>
    <row r="196" spans="1:7">
      <c r="A196" s="417" t="s">
        <v>145</v>
      </c>
      <c r="B196" s="132">
        <v>0</v>
      </c>
      <c r="C196" s="132">
        <v>0</v>
      </c>
      <c r="D196" s="132"/>
      <c r="E196" s="132"/>
      <c r="F196" s="132">
        <v>0</v>
      </c>
      <c r="G196" s="132">
        <v>0</v>
      </c>
    </row>
    <row r="197" spans="1:7">
      <c r="A197" s="418" t="s">
        <v>117</v>
      </c>
      <c r="B197" s="132">
        <v>3870.2700000000004</v>
      </c>
      <c r="C197" s="132">
        <v>620.68931506849322</v>
      </c>
      <c r="D197" s="132"/>
      <c r="E197" s="132"/>
      <c r="F197" s="132">
        <v>3870.2700000000004</v>
      </c>
      <c r="G197" s="132">
        <v>620.68931506849322</v>
      </c>
    </row>
    <row r="198" spans="1:7">
      <c r="A198" s="418" t="s">
        <v>151</v>
      </c>
      <c r="B198" s="132">
        <v>82202.11</v>
      </c>
      <c r="C198" s="132">
        <v>4268.7</v>
      </c>
      <c r="D198" s="132"/>
      <c r="E198" s="132"/>
      <c r="F198" s="132">
        <v>82202.11</v>
      </c>
      <c r="G198" s="132">
        <v>4268.7</v>
      </c>
    </row>
    <row r="199" spans="1:7">
      <c r="A199" s="418" t="s">
        <v>113</v>
      </c>
      <c r="B199" s="132">
        <v>0</v>
      </c>
      <c r="C199" s="132">
        <v>0</v>
      </c>
      <c r="D199" s="132"/>
      <c r="E199" s="132"/>
      <c r="F199" s="132">
        <v>0</v>
      </c>
      <c r="G199" s="132">
        <v>0</v>
      </c>
    </row>
    <row r="200" spans="1:7">
      <c r="A200" s="418" t="s">
        <v>147</v>
      </c>
      <c r="B200" s="132">
        <v>0</v>
      </c>
      <c r="C200" s="132">
        <v>0</v>
      </c>
      <c r="D200" s="132"/>
      <c r="E200" s="132"/>
      <c r="F200" s="132">
        <v>0</v>
      </c>
      <c r="G200" s="132">
        <v>0</v>
      </c>
    </row>
    <row r="201" spans="1:7">
      <c r="A201" s="418" t="s">
        <v>182</v>
      </c>
      <c r="B201" s="132"/>
      <c r="C201" s="132"/>
      <c r="D201" s="132">
        <v>11867.57</v>
      </c>
      <c r="E201" s="132">
        <v>2962.46</v>
      </c>
      <c r="F201" s="132">
        <v>11867.57</v>
      </c>
      <c r="G201" s="132">
        <v>2962.46</v>
      </c>
    </row>
    <row r="202" spans="1:7">
      <c r="A202" s="418" t="s">
        <v>196</v>
      </c>
      <c r="B202" s="132"/>
      <c r="C202" s="132"/>
      <c r="D202" s="132">
        <v>0</v>
      </c>
      <c r="E202" s="132">
        <v>0</v>
      </c>
      <c r="F202" s="132">
        <v>0</v>
      </c>
      <c r="G202" s="132">
        <v>0</v>
      </c>
    </row>
    <row r="203" spans="1:7">
      <c r="A203" s="418" t="s">
        <v>175</v>
      </c>
      <c r="B203" s="132"/>
      <c r="C203" s="132"/>
      <c r="D203" s="132">
        <v>2772.07</v>
      </c>
      <c r="E203" s="132">
        <v>550.28</v>
      </c>
      <c r="F203" s="132">
        <v>2772.07</v>
      </c>
      <c r="G203" s="132">
        <v>550.28</v>
      </c>
    </row>
    <row r="204" spans="1:7">
      <c r="A204" s="418" t="s">
        <v>172</v>
      </c>
      <c r="B204" s="132"/>
      <c r="C204" s="132"/>
      <c r="D204" s="132">
        <v>7831.22</v>
      </c>
      <c r="E204" s="132">
        <v>2236.73</v>
      </c>
      <c r="F204" s="132">
        <v>7831.22</v>
      </c>
      <c r="G204" s="132">
        <v>2236.73</v>
      </c>
    </row>
    <row r="205" spans="1:7">
      <c r="A205" s="418" t="s">
        <v>252</v>
      </c>
      <c r="B205" s="132">
        <v>223999.89</v>
      </c>
      <c r="C205" s="132">
        <v>31352.686986301367</v>
      </c>
      <c r="D205" s="132">
        <v>22470.86</v>
      </c>
      <c r="E205" s="132">
        <v>5749.4699999999993</v>
      </c>
      <c r="F205" s="132">
        <v>246470.75000000003</v>
      </c>
      <c r="G205" s="132">
        <v>37102.156986301372</v>
      </c>
    </row>
    <row r="206" spans="1:7" ht="14.5">
      <c r="A206"/>
      <c r="B206"/>
      <c r="C206"/>
      <c r="D206"/>
      <c r="E206"/>
      <c r="F206"/>
      <c r="G206"/>
    </row>
    <row r="207" spans="1:7" ht="14.5">
      <c r="A207"/>
      <c r="B207"/>
      <c r="C207"/>
      <c r="D207"/>
      <c r="E207"/>
      <c r="F207"/>
      <c r="G207"/>
    </row>
  </sheetData>
  <mergeCells count="11">
    <mergeCell ref="K4:M4"/>
    <mergeCell ref="E17:N23"/>
    <mergeCell ref="B71:E71"/>
    <mergeCell ref="B72:C72"/>
    <mergeCell ref="D72:E72"/>
    <mergeCell ref="B4:D4"/>
    <mergeCell ref="E4:G4"/>
    <mergeCell ref="H4:J4"/>
    <mergeCell ref="N4:P4"/>
    <mergeCell ref="K26:L26"/>
    <mergeCell ref="M26:N26"/>
  </mergeCells>
  <pageMargins left="0.7" right="0.7" top="0.75" bottom="0.75" header="0.3" footer="0.3"/>
  <pageSetup paperSize="9" orientation="portrait"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AP61"/>
  <sheetViews>
    <sheetView topLeftCell="A3" zoomScale="70" zoomScaleNormal="70" workbookViewId="0">
      <selection activeCell="J7" sqref="J7"/>
    </sheetView>
  </sheetViews>
  <sheetFormatPr defaultColWidth="9.1796875" defaultRowHeight="14.5"/>
  <cols>
    <col min="1" max="1" width="5.54296875" customWidth="1"/>
    <col min="2" max="2" width="9.54296875" customWidth="1"/>
    <col min="3" max="3" width="41.54296875" style="154" customWidth="1"/>
    <col min="4" max="4" width="8" customWidth="1"/>
    <col min="5" max="5" width="20.1796875" style="138" customWidth="1"/>
    <col min="6" max="6" width="10.81640625" customWidth="1"/>
    <col min="7" max="7" width="12.54296875" style="4" customWidth="1"/>
    <col min="8" max="8" width="12.81640625" style="4" customWidth="1"/>
    <col min="9" max="9" width="8.1796875" style="4" customWidth="1"/>
    <col min="10" max="10" width="10.1796875" style="318" customWidth="1"/>
    <col min="11" max="11" width="6.1796875" customWidth="1"/>
    <col min="12" max="12" width="11.1796875" customWidth="1"/>
    <col min="13" max="13" width="13.1796875" style="170" customWidth="1"/>
    <col min="14" max="14" width="11.81640625" style="170" customWidth="1"/>
    <col min="15" max="15" width="9.1796875" style="170" customWidth="1"/>
    <col min="16" max="16" width="10.453125" style="170" customWidth="1"/>
    <col min="17" max="17" width="10.54296875" style="170" customWidth="1"/>
    <col min="18" max="19" width="10" style="170" customWidth="1"/>
    <col min="20" max="20" width="14.453125" style="170" customWidth="1"/>
    <col min="21" max="21" width="8.54296875" style="170" customWidth="1"/>
    <col min="22" max="22" width="7.54296875" style="170" customWidth="1"/>
    <col min="23" max="23" width="9.54296875" style="170" customWidth="1"/>
    <col min="24" max="26" width="7.1796875" style="170" bestFit="1" customWidth="1"/>
    <col min="27" max="27" width="7.453125" style="170" bestFit="1" customWidth="1"/>
    <col min="28" max="28" width="7.1796875" style="170" bestFit="1" customWidth="1"/>
    <col min="29" max="29" width="7.453125" style="170" customWidth="1"/>
    <col min="30" max="30" width="8.54296875" style="170" customWidth="1"/>
    <col min="31" max="31" width="7.453125" style="170" bestFit="1" customWidth="1"/>
    <col min="32" max="32" width="8.1796875" style="170" customWidth="1"/>
    <col min="33" max="33" width="8.81640625" style="170" customWidth="1"/>
    <col min="34" max="34" width="9.1796875" style="170" customWidth="1"/>
    <col min="35" max="35" width="8.81640625" style="170" customWidth="1"/>
    <col min="36" max="36" width="7.453125" style="170" bestFit="1" customWidth="1"/>
    <col min="37" max="37" width="7.1796875" style="170" bestFit="1" customWidth="1"/>
    <col min="38" max="39" width="7.453125" style="170" bestFit="1" customWidth="1"/>
    <col min="40" max="40" width="8.453125" style="170" customWidth="1"/>
    <col min="41" max="41" width="9.1796875" bestFit="1" customWidth="1"/>
  </cols>
  <sheetData>
    <row r="1" spans="1:42">
      <c r="C1" s="150" t="s">
        <v>71</v>
      </c>
      <c r="D1" s="9"/>
      <c r="E1" s="137"/>
      <c r="F1" s="9"/>
      <c r="G1" s="5">
        <v>46062</v>
      </c>
      <c r="H1"/>
      <c r="I1"/>
      <c r="M1"/>
      <c r="N1" s="187" t="s">
        <v>368</v>
      </c>
      <c r="O1" s="187"/>
      <c r="P1" s="187"/>
      <c r="Q1" s="187"/>
      <c r="R1" s="187"/>
      <c r="S1" s="187"/>
      <c r="T1" s="187" t="s">
        <v>369</v>
      </c>
      <c r="U1" s="187"/>
      <c r="V1" s="700" t="s">
        <v>370</v>
      </c>
      <c r="W1" s="700"/>
      <c r="X1" s="700"/>
      <c r="Y1" s="700"/>
      <c r="Z1" s="700" t="s">
        <v>371</v>
      </c>
      <c r="AA1" s="700"/>
      <c r="AB1" s="700"/>
      <c r="AC1" s="700"/>
      <c r="AD1" s="700" t="s">
        <v>372</v>
      </c>
      <c r="AE1" s="700"/>
      <c r="AF1" s="700"/>
      <c r="AG1" s="700"/>
      <c r="AH1" s="700" t="s">
        <v>373</v>
      </c>
      <c r="AI1" s="700"/>
      <c r="AJ1" s="700"/>
      <c r="AK1" s="700"/>
      <c r="AL1" s="700" t="s">
        <v>374</v>
      </c>
      <c r="AM1" s="700"/>
      <c r="AN1" s="700"/>
      <c r="AO1" s="700"/>
    </row>
    <row r="2" spans="1:42" ht="15" thickBot="1">
      <c r="A2" s="268" t="s">
        <v>375</v>
      </c>
      <c r="B2" s="268" t="s">
        <v>8</v>
      </c>
      <c r="C2" s="269" t="s">
        <v>55</v>
      </c>
      <c r="D2" s="268" t="s">
        <v>376</v>
      </c>
      <c r="E2" s="270" t="s">
        <v>377</v>
      </c>
      <c r="F2" s="268" t="s">
        <v>378</v>
      </c>
      <c r="G2" s="268" t="s">
        <v>70</v>
      </c>
      <c r="H2" s="268" t="s">
        <v>379</v>
      </c>
      <c r="I2" s="204" t="s">
        <v>244</v>
      </c>
      <c r="J2" s="378" t="s">
        <v>380</v>
      </c>
      <c r="K2" s="297" t="s">
        <v>244</v>
      </c>
      <c r="L2" s="204" t="s">
        <v>381</v>
      </c>
      <c r="M2" s="254" t="s">
        <v>382</v>
      </c>
      <c r="N2" s="190">
        <v>46113</v>
      </c>
      <c r="O2" s="190">
        <f>N2+7</f>
        <v>46120</v>
      </c>
      <c r="P2" s="190">
        <f t="shared" ref="P2:AP2" si="0">O2+7</f>
        <v>46127</v>
      </c>
      <c r="Q2" s="190">
        <f t="shared" si="0"/>
        <v>46134</v>
      </c>
      <c r="R2" s="190">
        <f t="shared" si="0"/>
        <v>46141</v>
      </c>
      <c r="S2" s="190">
        <f t="shared" si="0"/>
        <v>46148</v>
      </c>
      <c r="T2" s="506">
        <f>S2+7</f>
        <v>46155</v>
      </c>
      <c r="U2" s="190">
        <f t="shared" si="0"/>
        <v>46162</v>
      </c>
      <c r="V2" s="190">
        <f t="shared" si="0"/>
        <v>46169</v>
      </c>
      <c r="W2" s="254">
        <f t="shared" si="0"/>
        <v>46176</v>
      </c>
      <c r="X2" s="190">
        <f t="shared" si="0"/>
        <v>46183</v>
      </c>
      <c r="Y2" s="190">
        <f t="shared" si="0"/>
        <v>46190</v>
      </c>
      <c r="Z2" s="190">
        <f t="shared" si="0"/>
        <v>46197</v>
      </c>
      <c r="AA2" s="190">
        <f t="shared" si="0"/>
        <v>46204</v>
      </c>
      <c r="AB2" s="190">
        <f t="shared" si="0"/>
        <v>46211</v>
      </c>
      <c r="AC2" s="190">
        <f t="shared" si="0"/>
        <v>46218</v>
      </c>
      <c r="AD2" s="190">
        <f t="shared" si="0"/>
        <v>46225</v>
      </c>
      <c r="AE2" s="190">
        <f t="shared" si="0"/>
        <v>46232</v>
      </c>
      <c r="AF2" s="190">
        <f t="shared" si="0"/>
        <v>46239</v>
      </c>
      <c r="AG2" s="190">
        <f t="shared" si="0"/>
        <v>46246</v>
      </c>
      <c r="AH2" s="190">
        <f t="shared" si="0"/>
        <v>46253</v>
      </c>
      <c r="AI2" s="190">
        <f t="shared" si="0"/>
        <v>46260</v>
      </c>
      <c r="AJ2" s="190">
        <f t="shared" si="0"/>
        <v>46267</v>
      </c>
      <c r="AK2" s="190">
        <f t="shared" si="0"/>
        <v>46274</v>
      </c>
      <c r="AL2" s="190">
        <f t="shared" si="0"/>
        <v>46281</v>
      </c>
      <c r="AM2" s="190">
        <f t="shared" si="0"/>
        <v>46288</v>
      </c>
      <c r="AN2" s="190">
        <f t="shared" si="0"/>
        <v>46295</v>
      </c>
      <c r="AO2" s="189">
        <f t="shared" si="0"/>
        <v>46302</v>
      </c>
      <c r="AP2" s="189">
        <f t="shared" si="0"/>
        <v>46309</v>
      </c>
    </row>
    <row r="3" spans="1:42">
      <c r="A3" s="271">
        <v>1</v>
      </c>
      <c r="B3" s="272" t="s">
        <v>171</v>
      </c>
      <c r="C3" s="273" t="s">
        <v>172</v>
      </c>
      <c r="D3" s="272" t="s">
        <v>173</v>
      </c>
      <c r="E3" s="274"/>
      <c r="F3" s="145" t="s">
        <v>383</v>
      </c>
      <c r="G3" s="275">
        <f>N2</f>
        <v>46113</v>
      </c>
      <c r="H3" s="161">
        <f>G3+ L3*7</f>
        <v>46127</v>
      </c>
      <c r="I3" s="2">
        <f>$O$45</f>
        <v>76</v>
      </c>
      <c r="J3" s="379" t="s">
        <v>269</v>
      </c>
      <c r="K3" s="262">
        <f>$O$45</f>
        <v>76</v>
      </c>
      <c r="L3" s="262">
        <f>$U$45</f>
        <v>2</v>
      </c>
      <c r="M3" s="701">
        <f>H12</f>
        <v>46169</v>
      </c>
      <c r="N3" s="276">
        <v>1</v>
      </c>
      <c r="O3" s="178">
        <v>1</v>
      </c>
      <c r="P3" s="338"/>
      <c r="Q3" s="338"/>
      <c r="R3" s="338"/>
      <c r="S3" s="338"/>
      <c r="T3" s="338"/>
      <c r="U3" s="33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181"/>
      <c r="AG3" s="181"/>
      <c r="AH3" s="279"/>
      <c r="AI3" s="177"/>
      <c r="AJ3" s="177"/>
      <c r="AK3" s="177"/>
      <c r="AL3" s="177"/>
      <c r="AM3" s="177"/>
      <c r="AN3" s="177"/>
      <c r="AO3" s="182"/>
    </row>
    <row r="4" spans="1:42">
      <c r="A4" s="164">
        <v>1</v>
      </c>
      <c r="B4" s="95" t="s">
        <v>171</v>
      </c>
      <c r="C4" s="151" t="s">
        <v>384</v>
      </c>
      <c r="D4" s="95" t="s">
        <v>385</v>
      </c>
      <c r="E4" s="139"/>
      <c r="F4" s="145" t="s">
        <v>383</v>
      </c>
      <c r="G4" s="143">
        <f>P2</f>
        <v>46127</v>
      </c>
      <c r="H4" s="3">
        <f>G4+ L4*7</f>
        <v>46141</v>
      </c>
      <c r="I4" s="2">
        <f>$O$45</f>
        <v>76</v>
      </c>
      <c r="J4" s="379"/>
      <c r="K4">
        <f>$O$45</f>
        <v>76</v>
      </c>
      <c r="L4">
        <f>$U$45</f>
        <v>2</v>
      </c>
      <c r="M4" s="702"/>
      <c r="P4" s="171">
        <v>1</v>
      </c>
      <c r="Q4" s="171">
        <v>1</v>
      </c>
      <c r="R4" s="338"/>
      <c r="S4" s="338"/>
      <c r="T4" s="338"/>
      <c r="U4" s="168"/>
      <c r="V4" s="168"/>
      <c r="W4" s="168"/>
      <c r="X4" s="168"/>
      <c r="Y4" s="168"/>
      <c r="Z4" s="168"/>
      <c r="AA4" s="168"/>
      <c r="AB4" s="168"/>
      <c r="AD4" s="168"/>
      <c r="AE4" s="174"/>
      <c r="AF4" s="169"/>
      <c r="AG4" s="169"/>
      <c r="AH4" s="169"/>
      <c r="AI4" s="168"/>
      <c r="AJ4" s="168"/>
      <c r="AK4" s="168"/>
      <c r="AL4" s="168"/>
      <c r="AM4" s="168"/>
      <c r="AN4" s="168"/>
      <c r="AO4" s="183"/>
    </row>
    <row r="5" spans="1:42" ht="14.15" customHeight="1">
      <c r="A5" s="164">
        <v>1</v>
      </c>
      <c r="B5" s="95" t="s">
        <v>171</v>
      </c>
      <c r="C5" s="151" t="s">
        <v>386</v>
      </c>
      <c r="D5" s="95" t="s">
        <v>176</v>
      </c>
      <c r="E5" s="139"/>
      <c r="F5" s="145" t="s">
        <v>387</v>
      </c>
      <c r="G5" s="143">
        <f>P2</f>
        <v>46127</v>
      </c>
      <c r="H5" s="3">
        <f>G5+ L5*7</f>
        <v>46141</v>
      </c>
      <c r="I5" s="2">
        <f>$O$44</f>
        <v>36</v>
      </c>
      <c r="J5" s="379"/>
      <c r="K5">
        <f>$O$44</f>
        <v>36</v>
      </c>
      <c r="L5">
        <f>$U$45</f>
        <v>2</v>
      </c>
      <c r="M5" s="702"/>
      <c r="P5" s="171">
        <v>1</v>
      </c>
      <c r="Q5" s="171">
        <v>1</v>
      </c>
      <c r="R5" s="338"/>
      <c r="S5" s="338"/>
      <c r="T5" s="33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74"/>
      <c r="AF5" s="169"/>
      <c r="AG5" s="169"/>
      <c r="AH5" s="169"/>
      <c r="AI5" s="168"/>
      <c r="AJ5" s="168"/>
      <c r="AK5" s="168"/>
      <c r="AL5" s="168"/>
      <c r="AM5" s="168"/>
      <c r="AN5" s="168"/>
      <c r="AO5" s="183"/>
    </row>
    <row r="6" spans="1:42" ht="15" thickBot="1">
      <c r="A6" s="164">
        <v>1</v>
      </c>
      <c r="B6" s="95" t="s">
        <v>108</v>
      </c>
      <c r="C6" s="151" t="s">
        <v>109</v>
      </c>
      <c r="D6" s="95" t="s">
        <v>179</v>
      </c>
      <c r="E6" s="139" t="s">
        <v>388</v>
      </c>
      <c r="F6" s="145" t="s">
        <v>383</v>
      </c>
      <c r="G6" s="143">
        <f>R2</f>
        <v>46141</v>
      </c>
      <c r="H6" s="3">
        <f>G6+ L6*7</f>
        <v>46155</v>
      </c>
      <c r="I6" s="2">
        <f>$O$45</f>
        <v>76</v>
      </c>
      <c r="J6" s="379" t="s">
        <v>389</v>
      </c>
      <c r="K6">
        <f>$O$45</f>
        <v>76</v>
      </c>
      <c r="L6">
        <f>$U$45</f>
        <v>2</v>
      </c>
      <c r="M6" s="702"/>
      <c r="N6" s="255"/>
      <c r="O6" s="168"/>
      <c r="P6" s="174"/>
      <c r="Q6" s="174"/>
      <c r="R6" s="171">
        <v>1</v>
      </c>
      <c r="S6" s="171">
        <v>1</v>
      </c>
      <c r="T6" s="338"/>
      <c r="U6" s="338"/>
      <c r="V6" s="338"/>
      <c r="X6" s="168"/>
      <c r="Y6" s="168"/>
      <c r="Z6" s="168"/>
      <c r="AA6" s="168"/>
      <c r="AB6" s="168"/>
      <c r="AC6" s="168"/>
      <c r="AD6" s="168"/>
      <c r="AE6" s="174"/>
      <c r="AF6" s="169"/>
      <c r="AG6" s="169"/>
      <c r="AH6" s="169"/>
      <c r="AI6" s="168"/>
      <c r="AJ6" s="168"/>
      <c r="AK6" s="168"/>
      <c r="AL6" s="168"/>
      <c r="AM6" s="168"/>
      <c r="AN6" s="168"/>
      <c r="AO6" s="183"/>
    </row>
    <row r="7" spans="1:42">
      <c r="A7" s="164">
        <v>1</v>
      </c>
      <c r="B7" s="95"/>
      <c r="C7" s="502" t="s">
        <v>182</v>
      </c>
      <c r="D7" s="95"/>
      <c r="E7" s="502" t="s">
        <v>182</v>
      </c>
      <c r="F7" s="145" t="s">
        <v>390</v>
      </c>
      <c r="G7" s="143">
        <v>46675</v>
      </c>
      <c r="H7" s="3">
        <f t="shared" ref="H7:H11" si="1">G7+ L7*7</f>
        <v>46745</v>
      </c>
      <c r="I7" s="535">
        <f>'Càlcul pressupost '!X98</f>
        <v>316.34004474272928</v>
      </c>
      <c r="J7" s="379"/>
      <c r="K7">
        <f>I7</f>
        <v>316.34004474272928</v>
      </c>
      <c r="L7" s="262">
        <f>$U$48</f>
        <v>10</v>
      </c>
      <c r="M7" s="702"/>
      <c r="N7" s="256"/>
      <c r="O7" s="196"/>
      <c r="P7" s="196"/>
      <c r="Q7" s="196"/>
      <c r="AF7" s="280"/>
      <c r="AG7" s="169"/>
      <c r="AH7" s="280"/>
      <c r="AI7" s="168"/>
      <c r="AJ7" s="168"/>
      <c r="AK7" s="168"/>
      <c r="AL7" s="168"/>
      <c r="AM7" s="168"/>
      <c r="AN7" s="168"/>
      <c r="AO7" s="183"/>
    </row>
    <row r="8" spans="1:42">
      <c r="A8" s="164">
        <v>1</v>
      </c>
      <c r="B8" s="140" t="s">
        <v>116</v>
      </c>
      <c r="C8" s="152" t="s">
        <v>117</v>
      </c>
      <c r="D8" s="140" t="s">
        <v>118</v>
      </c>
      <c r="E8" s="141" t="s">
        <v>391</v>
      </c>
      <c r="F8" s="145" t="s">
        <v>383</v>
      </c>
      <c r="G8" s="143">
        <f>R2</f>
        <v>46141</v>
      </c>
      <c r="H8" s="3">
        <f t="shared" si="1"/>
        <v>46155</v>
      </c>
      <c r="I8" s="2">
        <f>$O$45</f>
        <v>76</v>
      </c>
      <c r="J8" s="379" t="s">
        <v>392</v>
      </c>
      <c r="K8" s="9">
        <f>I8</f>
        <v>76</v>
      </c>
      <c r="L8">
        <f>$U$45</f>
        <v>2</v>
      </c>
      <c r="M8" s="702"/>
      <c r="N8" s="255"/>
      <c r="O8" s="168"/>
      <c r="P8" s="168"/>
      <c r="Q8" s="168"/>
      <c r="R8" s="296">
        <v>1</v>
      </c>
      <c r="S8" s="171">
        <v>1</v>
      </c>
      <c r="T8" s="338"/>
      <c r="U8" s="338"/>
      <c r="V8" s="338"/>
      <c r="W8" s="168"/>
      <c r="X8" s="168"/>
      <c r="Y8" s="168"/>
      <c r="Z8" s="168"/>
      <c r="AA8" s="168"/>
      <c r="AB8" s="168"/>
      <c r="AD8" s="168"/>
      <c r="AE8" s="174"/>
      <c r="AF8" s="169"/>
      <c r="AG8" s="169"/>
      <c r="AH8" s="169"/>
      <c r="AI8" s="168"/>
      <c r="AJ8" s="168"/>
      <c r="AK8" s="168"/>
      <c r="AL8" s="168"/>
      <c r="AM8" s="168"/>
      <c r="AN8" s="168"/>
      <c r="AO8" s="183"/>
    </row>
    <row r="9" spans="1:42">
      <c r="A9" s="164">
        <v>1</v>
      </c>
      <c r="B9" s="140" t="s">
        <v>116</v>
      </c>
      <c r="C9" s="152" t="s">
        <v>117</v>
      </c>
      <c r="D9" s="140" t="s">
        <v>120</v>
      </c>
      <c r="E9" s="141" t="s">
        <v>393</v>
      </c>
      <c r="F9" s="145" t="s">
        <v>383</v>
      </c>
      <c r="G9" s="144">
        <f>R2</f>
        <v>46141</v>
      </c>
      <c r="H9" s="3">
        <f t="shared" si="1"/>
        <v>46155</v>
      </c>
      <c r="I9" s="2">
        <f>$O$45</f>
        <v>76</v>
      </c>
      <c r="J9" s="379" t="s">
        <v>392</v>
      </c>
      <c r="K9" s="9">
        <f>I9</f>
        <v>76</v>
      </c>
      <c r="L9">
        <f>$U$45</f>
        <v>2</v>
      </c>
      <c r="M9" s="702"/>
      <c r="N9" s="255"/>
      <c r="O9" s="168"/>
      <c r="P9" s="168"/>
      <c r="Q9" s="168"/>
      <c r="R9" s="171">
        <v>1</v>
      </c>
      <c r="S9" s="171">
        <v>1</v>
      </c>
      <c r="T9" s="338"/>
      <c r="U9" s="338"/>
      <c r="V9" s="338"/>
      <c r="W9" s="168"/>
      <c r="X9" s="168"/>
      <c r="Y9" s="168"/>
      <c r="Z9" s="168"/>
      <c r="AA9" s="168"/>
      <c r="AB9" s="168"/>
      <c r="AC9" s="168"/>
      <c r="AD9" s="168"/>
      <c r="AE9" s="174"/>
      <c r="AF9" s="169"/>
      <c r="AG9" s="169"/>
      <c r="AH9" s="169"/>
      <c r="AI9" s="168"/>
      <c r="AJ9" s="168"/>
      <c r="AK9" s="168"/>
      <c r="AL9" s="168"/>
      <c r="AM9" s="168"/>
      <c r="AN9" s="168"/>
      <c r="AO9" s="183"/>
    </row>
    <row r="10" spans="1:42" ht="13.5" customHeight="1">
      <c r="A10" s="164">
        <v>1</v>
      </c>
      <c r="B10" s="140" t="s">
        <v>126</v>
      </c>
      <c r="C10" s="152" t="s">
        <v>127</v>
      </c>
      <c r="D10" s="140" t="s">
        <v>128</v>
      </c>
      <c r="E10" s="141" t="s">
        <v>394</v>
      </c>
      <c r="F10" s="145" t="s">
        <v>383</v>
      </c>
      <c r="G10" s="143">
        <f>P2</f>
        <v>46127</v>
      </c>
      <c r="H10" s="3">
        <f t="shared" si="1"/>
        <v>46141</v>
      </c>
      <c r="I10" s="2">
        <f>$O$45</f>
        <v>76</v>
      </c>
      <c r="J10" s="379" t="s">
        <v>392</v>
      </c>
      <c r="K10" s="9">
        <f>I10</f>
        <v>76</v>
      </c>
      <c r="L10">
        <f>$U$45</f>
        <v>2</v>
      </c>
      <c r="M10" s="702"/>
      <c r="P10" s="171">
        <v>1</v>
      </c>
      <c r="Q10" s="171">
        <v>1</v>
      </c>
      <c r="R10" s="338"/>
      <c r="S10" s="338"/>
      <c r="T10" s="338"/>
      <c r="Y10" s="168"/>
      <c r="Z10" s="168"/>
      <c r="AA10" s="168"/>
      <c r="AB10" s="168"/>
      <c r="AD10" s="168"/>
      <c r="AE10" s="174"/>
      <c r="AF10" s="169"/>
      <c r="AG10" s="169"/>
      <c r="AH10" s="169"/>
      <c r="AI10" s="168"/>
      <c r="AJ10" s="168"/>
      <c r="AK10" s="168"/>
      <c r="AL10" s="168"/>
      <c r="AM10" s="168"/>
      <c r="AN10" s="168"/>
      <c r="AO10" s="183"/>
    </row>
    <row r="11" spans="1:42" ht="13" customHeight="1">
      <c r="A11" s="163">
        <v>1</v>
      </c>
      <c r="B11" s="140" t="s">
        <v>97</v>
      </c>
      <c r="C11" s="152" t="s">
        <v>98</v>
      </c>
      <c r="D11" s="140" t="s">
        <v>99</v>
      </c>
      <c r="E11" s="141" t="s">
        <v>395</v>
      </c>
      <c r="F11" s="145" t="s">
        <v>383</v>
      </c>
      <c r="G11" s="143">
        <f>Q2</f>
        <v>46134</v>
      </c>
      <c r="H11" s="3">
        <f t="shared" si="1"/>
        <v>46148</v>
      </c>
      <c r="I11" s="2">
        <f>$O$45</f>
        <v>76</v>
      </c>
      <c r="J11" s="379" t="s">
        <v>392</v>
      </c>
      <c r="K11" s="9">
        <f>I11</f>
        <v>76</v>
      </c>
      <c r="L11">
        <f>$U$45</f>
        <v>2</v>
      </c>
      <c r="M11" s="702"/>
      <c r="N11" s="255"/>
      <c r="O11" s="168"/>
      <c r="P11" s="168"/>
      <c r="Q11" s="171">
        <v>1</v>
      </c>
      <c r="R11" s="171">
        <v>1</v>
      </c>
      <c r="S11" s="338"/>
      <c r="T11" s="338"/>
      <c r="U11" s="338"/>
      <c r="AC11" s="168"/>
      <c r="AF11" s="280"/>
      <c r="AG11" s="280"/>
      <c r="AH11" s="280"/>
      <c r="AI11" s="168"/>
      <c r="AJ11" s="168"/>
      <c r="AK11" s="168"/>
      <c r="AL11" s="168"/>
      <c r="AM11" s="168"/>
      <c r="AN11" s="168"/>
      <c r="AO11" s="183"/>
    </row>
    <row r="12" spans="1:42" ht="14.5" customHeight="1" thickBot="1">
      <c r="A12" s="281">
        <v>1</v>
      </c>
      <c r="B12" s="282" t="s">
        <v>189</v>
      </c>
      <c r="C12" s="283" t="s">
        <v>102</v>
      </c>
      <c r="D12" s="282" t="s">
        <v>103</v>
      </c>
      <c r="E12" s="284" t="s">
        <v>104</v>
      </c>
      <c r="F12" s="145" t="s">
        <v>396</v>
      </c>
      <c r="G12" s="285">
        <f>N2</f>
        <v>46113</v>
      </c>
      <c r="H12" s="243">
        <f>G12+ L12*7</f>
        <v>46169</v>
      </c>
      <c r="I12" s="2">
        <f>$O$47</f>
        <v>237</v>
      </c>
      <c r="J12" s="379" t="s">
        <v>269</v>
      </c>
      <c r="K12">
        <f>$O$47</f>
        <v>237</v>
      </c>
      <c r="L12">
        <f>$U$47</f>
        <v>8</v>
      </c>
      <c r="M12" s="703"/>
      <c r="N12" s="171">
        <v>1</v>
      </c>
      <c r="O12" s="171">
        <v>1</v>
      </c>
      <c r="P12" s="172">
        <v>1</v>
      </c>
      <c r="Q12" s="172">
        <v>1</v>
      </c>
      <c r="R12" s="172">
        <v>1</v>
      </c>
      <c r="S12" s="173">
        <v>1</v>
      </c>
      <c r="T12" s="212">
        <v>1</v>
      </c>
      <c r="U12" s="212">
        <v>1</v>
      </c>
      <c r="V12" s="267"/>
      <c r="W12" s="267"/>
      <c r="X12" s="267"/>
      <c r="Y12" s="267"/>
      <c r="Z12" s="267"/>
      <c r="AA12" s="267"/>
      <c r="AB12" s="267"/>
      <c r="AC12" s="267"/>
      <c r="AD12" s="286"/>
      <c r="AE12" s="245"/>
      <c r="AF12" s="249"/>
      <c r="AG12" s="249"/>
      <c r="AH12" s="249"/>
      <c r="AI12" s="286"/>
      <c r="AJ12" s="286"/>
      <c r="AK12" s="286"/>
      <c r="AL12" s="286"/>
      <c r="AM12" s="286"/>
      <c r="AN12" s="286"/>
      <c r="AO12" s="287"/>
    </row>
    <row r="13" spans="1:42" ht="17.149999999999999" customHeight="1" thickBot="1">
      <c r="A13" s="128"/>
      <c r="B13" s="288"/>
      <c r="C13" s="289"/>
      <c r="D13" s="290"/>
      <c r="E13" s="291"/>
      <c r="F13" s="167"/>
      <c r="G13" s="192"/>
      <c r="H13" s="193"/>
      <c r="I13" s="124"/>
      <c r="J13" s="380"/>
      <c r="K13" s="124"/>
      <c r="L13" s="124"/>
      <c r="M13" s="124"/>
      <c r="N13" s="176"/>
      <c r="O13" s="176"/>
      <c r="P13" s="176"/>
      <c r="Q13" s="176"/>
      <c r="R13" s="176"/>
      <c r="S13" s="176"/>
      <c r="T13" s="176"/>
      <c r="U13" s="176"/>
      <c r="V13" s="176"/>
      <c r="W13" s="176"/>
      <c r="X13" s="175"/>
      <c r="Y13" s="175"/>
      <c r="Z13" s="175"/>
      <c r="AA13" s="175"/>
      <c r="AB13" s="175"/>
      <c r="AC13" s="176"/>
      <c r="AD13" s="175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</row>
    <row r="14" spans="1:42">
      <c r="A14" s="271">
        <v>6</v>
      </c>
      <c r="B14" s="157" t="s">
        <v>134</v>
      </c>
      <c r="C14" s="158" t="s">
        <v>135</v>
      </c>
      <c r="D14" s="157" t="s">
        <v>140</v>
      </c>
      <c r="E14" s="159" t="s">
        <v>141</v>
      </c>
      <c r="F14" s="160" t="s">
        <v>396</v>
      </c>
      <c r="G14" s="161">
        <f>N2</f>
        <v>46113</v>
      </c>
      <c r="H14" s="161">
        <f>G14+ L14*7</f>
        <v>46169</v>
      </c>
      <c r="I14" s="2">
        <f>$O$48</f>
        <v>318</v>
      </c>
      <c r="J14" s="381"/>
      <c r="K14" s="2">
        <f>$O$47</f>
        <v>237</v>
      </c>
      <c r="L14" s="262">
        <v>8</v>
      </c>
      <c r="M14" s="701">
        <f>MAX(H14:H19)</f>
        <v>46169</v>
      </c>
      <c r="N14" s="171">
        <v>1</v>
      </c>
      <c r="O14" s="171">
        <v>1</v>
      </c>
      <c r="P14" s="172">
        <v>1</v>
      </c>
      <c r="Q14" s="173">
        <v>1</v>
      </c>
      <c r="R14" s="173">
        <v>1</v>
      </c>
      <c r="S14" s="173">
        <v>1</v>
      </c>
      <c r="T14" s="212">
        <v>1</v>
      </c>
      <c r="U14" s="212">
        <v>1</v>
      </c>
      <c r="V14" s="174"/>
      <c r="W14" s="174"/>
      <c r="X14" s="177"/>
      <c r="Y14" s="177"/>
      <c r="Z14" s="177"/>
      <c r="AA14" s="177"/>
      <c r="AB14" s="177"/>
      <c r="AC14" s="177"/>
      <c r="AD14" s="177"/>
      <c r="AE14" s="191"/>
      <c r="AF14" s="181"/>
      <c r="AG14" s="181"/>
      <c r="AH14" s="181"/>
      <c r="AI14" s="177"/>
      <c r="AJ14" s="177"/>
      <c r="AK14" s="177"/>
      <c r="AL14" s="177"/>
      <c r="AM14" s="177"/>
      <c r="AN14" s="177"/>
      <c r="AO14" s="182"/>
    </row>
    <row r="15" spans="1:42">
      <c r="A15" s="164">
        <v>6</v>
      </c>
      <c r="B15" s="140" t="s">
        <v>134</v>
      </c>
      <c r="C15" s="152" t="s">
        <v>135</v>
      </c>
      <c r="D15" s="140" t="s">
        <v>156</v>
      </c>
      <c r="E15" s="141" t="s">
        <v>157</v>
      </c>
      <c r="F15" s="145" t="s">
        <v>387</v>
      </c>
      <c r="G15" s="195">
        <f>T2</f>
        <v>46155</v>
      </c>
      <c r="H15" s="3">
        <f t="shared" ref="H15:H19" si="2">G15+ L15*7</f>
        <v>46169</v>
      </c>
      <c r="I15" s="2">
        <f>$O$44</f>
        <v>36</v>
      </c>
      <c r="J15" s="381" t="s">
        <v>392</v>
      </c>
      <c r="K15" s="2">
        <f>$O$44</f>
        <v>36</v>
      </c>
      <c r="L15">
        <f>$U$45</f>
        <v>2</v>
      </c>
      <c r="M15" s="702"/>
      <c r="N15" s="174"/>
      <c r="O15" s="174"/>
      <c r="P15" s="174"/>
      <c r="Q15" s="174"/>
      <c r="T15" s="171">
        <v>1</v>
      </c>
      <c r="U15" s="172">
        <v>1</v>
      </c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69"/>
      <c r="AG15" s="169"/>
      <c r="AH15" s="169"/>
      <c r="AI15" s="174"/>
      <c r="AJ15" s="174"/>
      <c r="AK15" s="174"/>
      <c r="AL15" s="174"/>
      <c r="AM15" s="174"/>
      <c r="AN15" s="174"/>
      <c r="AO15" s="184"/>
    </row>
    <row r="16" spans="1:42">
      <c r="A16" s="164">
        <v>6</v>
      </c>
      <c r="B16" s="140" t="s">
        <v>134</v>
      </c>
      <c r="C16" s="152" t="s">
        <v>135</v>
      </c>
      <c r="D16" s="140" t="s">
        <v>158</v>
      </c>
      <c r="E16" s="141" t="s">
        <v>159</v>
      </c>
      <c r="F16" s="145" t="s">
        <v>396</v>
      </c>
      <c r="G16" s="195">
        <f>N2</f>
        <v>46113</v>
      </c>
      <c r="H16" s="3">
        <f t="shared" si="2"/>
        <v>46169</v>
      </c>
      <c r="I16" s="2">
        <f>$O$47</f>
        <v>237</v>
      </c>
      <c r="J16" s="381"/>
      <c r="K16" s="2">
        <f>$O$47</f>
        <v>237</v>
      </c>
      <c r="L16">
        <f>$U$47</f>
        <v>8</v>
      </c>
      <c r="M16" s="702"/>
      <c r="N16" s="171">
        <v>1</v>
      </c>
      <c r="O16" s="171">
        <v>1</v>
      </c>
      <c r="P16" s="172">
        <v>1</v>
      </c>
      <c r="Q16" s="173">
        <v>1</v>
      </c>
      <c r="R16" s="173">
        <v>1</v>
      </c>
      <c r="S16" s="173">
        <v>1</v>
      </c>
      <c r="T16" s="212">
        <v>1</v>
      </c>
      <c r="U16" s="212">
        <v>1</v>
      </c>
      <c r="W16" s="174"/>
      <c r="X16" s="174"/>
      <c r="Y16" s="174"/>
      <c r="Z16" s="174"/>
      <c r="AA16" s="174"/>
      <c r="AB16" s="174"/>
      <c r="AC16" s="174"/>
      <c r="AD16" s="174"/>
      <c r="AE16" s="174"/>
      <c r="AF16" s="169"/>
      <c r="AG16" s="169"/>
      <c r="AH16" s="169"/>
      <c r="AI16" s="174"/>
      <c r="AJ16" s="174"/>
      <c r="AK16" s="174"/>
      <c r="AL16" s="174"/>
      <c r="AM16" s="174"/>
      <c r="AN16" s="174"/>
      <c r="AO16" s="184"/>
    </row>
    <row r="17" spans="1:41" ht="15.65" customHeight="1">
      <c r="A17" s="164">
        <v>6</v>
      </c>
      <c r="B17" s="140" t="s">
        <v>134</v>
      </c>
      <c r="C17" s="152" t="s">
        <v>135</v>
      </c>
      <c r="D17" s="140" t="s">
        <v>160</v>
      </c>
      <c r="E17" s="141" t="s">
        <v>161</v>
      </c>
      <c r="F17" s="145" t="s">
        <v>387</v>
      </c>
      <c r="G17" s="195">
        <f>T2</f>
        <v>46155</v>
      </c>
      <c r="H17" s="3">
        <f t="shared" si="2"/>
        <v>46169</v>
      </c>
      <c r="I17" s="2">
        <f>$O$44</f>
        <v>36</v>
      </c>
      <c r="J17" s="381" t="s">
        <v>392</v>
      </c>
      <c r="K17" s="2">
        <f>$O$44</f>
        <v>36</v>
      </c>
      <c r="L17">
        <f>$U$45</f>
        <v>2</v>
      </c>
      <c r="M17" s="702"/>
      <c r="N17" s="174"/>
      <c r="O17" s="174"/>
      <c r="P17" s="174"/>
      <c r="Q17" s="174"/>
      <c r="T17" s="171">
        <v>1</v>
      </c>
      <c r="U17" s="172">
        <v>1</v>
      </c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69"/>
      <c r="AG17" s="169"/>
      <c r="AH17" s="169"/>
      <c r="AI17" s="174"/>
      <c r="AJ17" s="174"/>
      <c r="AK17" s="174"/>
      <c r="AL17" s="174"/>
      <c r="AM17" s="174"/>
      <c r="AN17" s="174"/>
      <c r="AO17" s="184"/>
    </row>
    <row r="18" spans="1:41" ht="15" thickBot="1">
      <c r="A18" s="420">
        <v>6</v>
      </c>
      <c r="B18" s="239" t="s">
        <v>164</v>
      </c>
      <c r="C18" s="238" t="s">
        <v>165</v>
      </c>
      <c r="D18" s="239" t="s">
        <v>166</v>
      </c>
      <c r="E18" s="421" t="s">
        <v>286</v>
      </c>
      <c r="F18" s="145" t="s">
        <v>396</v>
      </c>
      <c r="G18" s="422">
        <f>N2</f>
        <v>46113</v>
      </c>
      <c r="H18" s="243">
        <f t="shared" si="2"/>
        <v>46169</v>
      </c>
      <c r="I18" s="2">
        <f>$O$47</f>
        <v>237</v>
      </c>
      <c r="J18" s="381" t="s">
        <v>392</v>
      </c>
      <c r="K18" s="2">
        <f>$O$47</f>
        <v>237</v>
      </c>
      <c r="L18">
        <v>8</v>
      </c>
      <c r="M18" s="702"/>
      <c r="N18" s="171">
        <v>1</v>
      </c>
      <c r="O18" s="171">
        <v>1</v>
      </c>
      <c r="P18" s="172">
        <v>1</v>
      </c>
      <c r="Q18" s="172">
        <v>1</v>
      </c>
      <c r="R18" s="172">
        <v>1</v>
      </c>
      <c r="S18" s="173">
        <v>1</v>
      </c>
      <c r="T18" s="212">
        <v>1</v>
      </c>
      <c r="U18" s="212">
        <v>1</v>
      </c>
      <c r="Z18" s="423"/>
      <c r="AA18" s="423"/>
      <c r="AB18" s="423"/>
      <c r="AC18" s="423"/>
      <c r="AD18" s="423"/>
      <c r="AE18" s="423"/>
      <c r="AF18" s="424"/>
      <c r="AG18" s="424"/>
      <c r="AH18" s="424"/>
      <c r="AI18" s="423"/>
      <c r="AJ18" s="423"/>
      <c r="AK18" s="423"/>
      <c r="AL18" s="423"/>
      <c r="AM18" s="423"/>
      <c r="AN18" s="423"/>
      <c r="AO18" s="425"/>
    </row>
    <row r="19" spans="1:41" ht="15" thickBot="1">
      <c r="A19" s="292">
        <v>6</v>
      </c>
      <c r="B19" s="239" t="s">
        <v>164</v>
      </c>
      <c r="C19" s="238" t="s">
        <v>165</v>
      </c>
      <c r="D19" s="239" t="s">
        <v>166</v>
      </c>
      <c r="E19" s="240" t="s">
        <v>167</v>
      </c>
      <c r="F19" s="145" t="s">
        <v>396</v>
      </c>
      <c r="G19" s="242">
        <f>N2</f>
        <v>46113</v>
      </c>
      <c r="H19" s="243">
        <f t="shared" si="2"/>
        <v>46169</v>
      </c>
      <c r="I19" s="2">
        <f>$O$47</f>
        <v>237</v>
      </c>
      <c r="J19" s="381"/>
      <c r="K19" s="2">
        <f>$O$47</f>
        <v>237</v>
      </c>
      <c r="L19">
        <v>8</v>
      </c>
      <c r="M19" s="703"/>
      <c r="N19" s="171">
        <v>1</v>
      </c>
      <c r="O19" s="171">
        <v>1</v>
      </c>
      <c r="P19" s="172">
        <v>1</v>
      </c>
      <c r="Q19" s="172">
        <v>1</v>
      </c>
      <c r="R19" s="172">
        <v>1</v>
      </c>
      <c r="S19" s="173">
        <v>1</v>
      </c>
      <c r="T19" s="212">
        <v>1</v>
      </c>
      <c r="U19" s="212">
        <v>1</v>
      </c>
      <c r="V19" s="267"/>
      <c r="W19" s="267"/>
      <c r="X19" s="267"/>
      <c r="Y19" s="267"/>
      <c r="Z19" s="245"/>
      <c r="AA19" s="245"/>
      <c r="AB19" s="245"/>
      <c r="AC19" s="245"/>
      <c r="AD19" s="245"/>
      <c r="AE19" s="245"/>
      <c r="AF19" s="249"/>
      <c r="AG19" s="249"/>
      <c r="AH19" s="249"/>
      <c r="AI19" s="245"/>
      <c r="AJ19" s="245"/>
      <c r="AK19" s="245"/>
      <c r="AL19" s="245"/>
      <c r="AM19" s="245"/>
      <c r="AN19" s="245"/>
      <c r="AO19" s="250"/>
    </row>
    <row r="20" spans="1:41" ht="16.5" customHeight="1" thickBot="1">
      <c r="A20" s="149"/>
      <c r="B20" s="290"/>
      <c r="C20" s="289"/>
      <c r="D20" s="290"/>
      <c r="E20" s="291"/>
      <c r="F20" s="167"/>
      <c r="G20" s="192"/>
      <c r="H20" s="193"/>
      <c r="I20" s="124"/>
      <c r="J20" s="380"/>
      <c r="K20" s="124"/>
      <c r="L20" s="124"/>
      <c r="M20" s="124"/>
      <c r="N20" s="175"/>
      <c r="O20" s="175"/>
      <c r="P20" s="175"/>
      <c r="Q20" s="175"/>
      <c r="R20" s="175"/>
      <c r="S20" s="175"/>
      <c r="T20" s="175"/>
      <c r="U20" s="175"/>
      <c r="V20" s="176"/>
      <c r="W20" s="176"/>
      <c r="X20" s="176"/>
      <c r="Y20" s="176"/>
      <c r="Z20" s="176"/>
      <c r="AA20" s="176"/>
      <c r="AB20" s="176"/>
      <c r="AC20" s="176"/>
      <c r="AD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</row>
    <row r="21" spans="1:41" ht="15" thickBot="1">
      <c r="A21" s="293">
        <v>5</v>
      </c>
      <c r="B21" s="157" t="s">
        <v>85</v>
      </c>
      <c r="C21" s="158" t="s">
        <v>86</v>
      </c>
      <c r="D21" s="157" t="s">
        <v>87</v>
      </c>
      <c r="E21" s="159" t="s">
        <v>88</v>
      </c>
      <c r="F21" s="145" t="s">
        <v>397</v>
      </c>
      <c r="G21" s="161">
        <f>O2</f>
        <v>46120</v>
      </c>
      <c r="H21" s="161">
        <f t="shared" ref="H21:H27" si="3">G21+ L21*7</f>
        <v>46190</v>
      </c>
      <c r="I21" s="2">
        <f>$O$48</f>
        <v>318</v>
      </c>
      <c r="J21" s="382"/>
      <c r="K21" s="2">
        <f>$O$48</f>
        <v>318</v>
      </c>
      <c r="L21" s="262">
        <f>$U$48</f>
        <v>10</v>
      </c>
      <c r="M21" s="701">
        <f>MAX(H21:H27)</f>
        <v>46204</v>
      </c>
      <c r="N21" s="177"/>
      <c r="O21" s="178">
        <v>1</v>
      </c>
      <c r="P21" s="178">
        <v>1</v>
      </c>
      <c r="Q21" s="178">
        <v>1</v>
      </c>
      <c r="R21" s="179">
        <v>1</v>
      </c>
      <c r="S21" s="179">
        <v>1</v>
      </c>
      <c r="T21" s="179">
        <v>1</v>
      </c>
      <c r="U21" s="180">
        <v>1</v>
      </c>
      <c r="V21" s="180">
        <v>1</v>
      </c>
      <c r="W21" s="277">
        <v>1</v>
      </c>
      <c r="X21" s="277">
        <v>1</v>
      </c>
      <c r="AB21" s="278"/>
      <c r="AC21" s="177"/>
      <c r="AD21" s="177"/>
      <c r="AE21" s="191"/>
      <c r="AF21" s="181"/>
      <c r="AG21" s="181"/>
      <c r="AH21" s="181"/>
      <c r="AI21" s="191"/>
      <c r="AJ21" s="191"/>
      <c r="AK21" s="177"/>
      <c r="AL21" s="191"/>
      <c r="AM21" s="191"/>
      <c r="AN21" s="177"/>
      <c r="AO21" s="182"/>
    </row>
    <row r="22" spans="1:41">
      <c r="A22" s="294">
        <v>5</v>
      </c>
      <c r="B22" s="140" t="s">
        <v>85</v>
      </c>
      <c r="C22" s="152" t="s">
        <v>86</v>
      </c>
      <c r="D22" s="140" t="s">
        <v>91</v>
      </c>
      <c r="E22" s="141" t="s">
        <v>92</v>
      </c>
      <c r="F22" s="145" t="s">
        <v>396</v>
      </c>
      <c r="G22" s="3">
        <f>P2</f>
        <v>46127</v>
      </c>
      <c r="H22" s="3">
        <f t="shared" si="3"/>
        <v>46183</v>
      </c>
      <c r="I22">
        <f>$O$47</f>
        <v>237</v>
      </c>
      <c r="J22" s="381"/>
      <c r="K22" s="2">
        <f>$O$47</f>
        <v>237</v>
      </c>
      <c r="L22" s="162">
        <v>8</v>
      </c>
      <c r="M22" s="702"/>
      <c r="N22" s="168"/>
      <c r="O22" s="168"/>
      <c r="P22" s="178">
        <v>1</v>
      </c>
      <c r="Q22" s="178">
        <v>1</v>
      </c>
      <c r="R22" s="178">
        <v>1</v>
      </c>
      <c r="S22" s="179">
        <v>1</v>
      </c>
      <c r="T22" s="179">
        <v>1</v>
      </c>
      <c r="U22" s="172">
        <v>1</v>
      </c>
      <c r="V22" s="173">
        <v>1</v>
      </c>
      <c r="W22" s="173">
        <v>1</v>
      </c>
      <c r="X22" s="338"/>
      <c r="Y22" s="338"/>
      <c r="Z22" s="338"/>
      <c r="AA22" s="338"/>
      <c r="AC22" s="168"/>
      <c r="AD22" s="168"/>
      <c r="AE22" s="174"/>
      <c r="AF22" s="169"/>
      <c r="AG22" s="169"/>
      <c r="AH22" s="169"/>
      <c r="AI22" s="174"/>
      <c r="AJ22" s="174"/>
      <c r="AK22" s="168"/>
      <c r="AL22" s="174"/>
      <c r="AM22" s="174"/>
      <c r="AN22" s="168"/>
      <c r="AO22" s="183"/>
    </row>
    <row r="23" spans="1:41">
      <c r="A23" s="163">
        <v>5</v>
      </c>
      <c r="B23" s="140" t="s">
        <v>93</v>
      </c>
      <c r="C23" s="152" t="s">
        <v>94</v>
      </c>
      <c r="D23" s="140" t="s">
        <v>95</v>
      </c>
      <c r="E23" s="141" t="s">
        <v>96</v>
      </c>
      <c r="F23" s="145" t="s">
        <v>269</v>
      </c>
      <c r="G23" s="3">
        <f>P2</f>
        <v>46127</v>
      </c>
      <c r="H23" s="3">
        <f t="shared" si="3"/>
        <v>46162</v>
      </c>
      <c r="I23">
        <f>$O$46</f>
        <v>112</v>
      </c>
      <c r="J23" s="383"/>
      <c r="K23">
        <f>$O$46</f>
        <v>112</v>
      </c>
      <c r="L23">
        <v>5</v>
      </c>
      <c r="M23" s="702"/>
      <c r="P23" s="171">
        <v>1</v>
      </c>
      <c r="Q23" s="171">
        <v>1</v>
      </c>
      <c r="R23" s="172">
        <v>1</v>
      </c>
      <c r="S23" s="173">
        <v>1</v>
      </c>
      <c r="T23" s="173">
        <v>1</v>
      </c>
      <c r="U23" s="338"/>
      <c r="V23" s="338"/>
      <c r="W23" s="338"/>
      <c r="X23" s="168"/>
      <c r="Y23" s="168"/>
      <c r="Z23" s="168"/>
      <c r="AA23" s="168"/>
      <c r="AC23" s="168"/>
      <c r="AD23" s="168"/>
      <c r="AE23" s="174"/>
      <c r="AF23" s="169"/>
      <c r="AG23" s="169"/>
      <c r="AH23" s="169"/>
      <c r="AI23" s="168"/>
      <c r="AJ23" s="168"/>
      <c r="AK23" s="168"/>
      <c r="AL23" s="168"/>
      <c r="AM23" s="168"/>
      <c r="AN23" s="168"/>
      <c r="AO23" s="183"/>
    </row>
    <row r="24" spans="1:41" ht="15" thickBot="1">
      <c r="A24" s="164">
        <v>5</v>
      </c>
      <c r="B24" s="140" t="s">
        <v>134</v>
      </c>
      <c r="C24" s="152" t="s">
        <v>135</v>
      </c>
      <c r="D24" s="140" t="s">
        <v>136</v>
      </c>
      <c r="E24" s="142" t="s">
        <v>398</v>
      </c>
      <c r="F24" s="145" t="s">
        <v>399</v>
      </c>
      <c r="G24" s="3">
        <f>N2</f>
        <v>46113</v>
      </c>
      <c r="H24" s="3">
        <f t="shared" si="3"/>
        <v>46204</v>
      </c>
      <c r="I24" s="2">
        <f>$O$49</f>
        <v>441</v>
      </c>
      <c r="J24" s="381"/>
      <c r="K24" s="2">
        <f>$O$49</f>
        <v>441</v>
      </c>
      <c r="L24" s="2">
        <v>13</v>
      </c>
      <c r="M24" s="702"/>
      <c r="N24" s="171">
        <v>1</v>
      </c>
      <c r="O24" s="171">
        <v>1</v>
      </c>
      <c r="P24" s="171">
        <v>1</v>
      </c>
      <c r="Q24" s="172">
        <v>1</v>
      </c>
      <c r="R24" s="172">
        <v>1</v>
      </c>
      <c r="S24" s="172">
        <v>1</v>
      </c>
      <c r="T24" s="172">
        <v>1</v>
      </c>
      <c r="U24" s="173">
        <v>1</v>
      </c>
      <c r="V24" s="173">
        <v>1</v>
      </c>
      <c r="W24" s="173">
        <v>1</v>
      </c>
      <c r="X24" s="212">
        <v>1</v>
      </c>
      <c r="Y24" s="212">
        <v>1</v>
      </c>
      <c r="Z24" s="212">
        <v>1</v>
      </c>
      <c r="AD24" s="174"/>
      <c r="AE24" s="174"/>
      <c r="AF24" s="169"/>
      <c r="AG24" s="169"/>
      <c r="AH24" s="169"/>
      <c r="AI24" s="174"/>
      <c r="AJ24" s="168"/>
      <c r="AK24" s="168"/>
      <c r="AL24" s="168"/>
      <c r="AM24" s="168"/>
      <c r="AN24" s="168"/>
      <c r="AO24" s="183"/>
    </row>
    <row r="25" spans="1:41" ht="15" thickBot="1">
      <c r="A25" s="164">
        <v>5</v>
      </c>
      <c r="B25" s="140" t="s">
        <v>134</v>
      </c>
      <c r="C25" s="152" t="s">
        <v>135</v>
      </c>
      <c r="D25" s="140" t="s">
        <v>138</v>
      </c>
      <c r="E25" s="141" t="s">
        <v>139</v>
      </c>
      <c r="F25" s="145" t="s">
        <v>396</v>
      </c>
      <c r="G25" s="3">
        <f>O2</f>
        <v>46120</v>
      </c>
      <c r="H25" s="3">
        <f t="shared" si="3"/>
        <v>46176</v>
      </c>
      <c r="I25" s="2">
        <f>$O$47</f>
        <v>237</v>
      </c>
      <c r="J25" s="383"/>
      <c r="K25" s="2">
        <f>$O$47</f>
        <v>237</v>
      </c>
      <c r="L25">
        <v>8</v>
      </c>
      <c r="M25" s="702"/>
      <c r="N25" s="168"/>
      <c r="O25" s="178">
        <v>1</v>
      </c>
      <c r="P25" s="178">
        <v>1</v>
      </c>
      <c r="Q25" s="178">
        <v>1</v>
      </c>
      <c r="R25" s="179">
        <v>1</v>
      </c>
      <c r="S25" s="179">
        <v>1</v>
      </c>
      <c r="T25" s="172">
        <v>1</v>
      </c>
      <c r="U25" s="173">
        <v>1</v>
      </c>
      <c r="V25" s="173">
        <v>1</v>
      </c>
      <c r="Y25" s="174"/>
      <c r="Z25" s="168"/>
      <c r="AB25" s="168"/>
      <c r="AC25" s="168"/>
      <c r="AD25" s="174"/>
      <c r="AE25" s="174"/>
      <c r="AF25" s="169"/>
      <c r="AG25" s="169"/>
      <c r="AH25" s="169"/>
      <c r="AI25" s="168"/>
      <c r="AJ25" s="168"/>
      <c r="AK25" s="168"/>
      <c r="AL25" s="168"/>
      <c r="AM25" s="168"/>
      <c r="AN25" s="168"/>
      <c r="AO25" s="183"/>
    </row>
    <row r="26" spans="1:41">
      <c r="A26" s="164">
        <v>5</v>
      </c>
      <c r="B26" s="140" t="s">
        <v>146</v>
      </c>
      <c r="C26" s="152" t="s">
        <v>147</v>
      </c>
      <c r="D26" s="140" t="s">
        <v>148</v>
      </c>
      <c r="E26" s="141" t="s">
        <v>149</v>
      </c>
      <c r="F26" s="145" t="s">
        <v>396</v>
      </c>
      <c r="G26" s="195">
        <f>S2</f>
        <v>46148</v>
      </c>
      <c r="H26" s="3">
        <f t="shared" si="3"/>
        <v>46204</v>
      </c>
      <c r="I26" s="2">
        <f>$O$47</f>
        <v>237</v>
      </c>
      <c r="J26" s="383"/>
      <c r="K26" s="2">
        <f>$O$47</f>
        <v>237</v>
      </c>
      <c r="L26">
        <v>8</v>
      </c>
      <c r="M26" s="702"/>
      <c r="N26" s="174"/>
      <c r="O26" s="174"/>
      <c r="P26" s="174"/>
      <c r="Q26" s="174"/>
      <c r="R26" s="174"/>
      <c r="S26" s="178">
        <v>1</v>
      </c>
      <c r="T26" s="178">
        <v>1</v>
      </c>
      <c r="U26" s="178">
        <v>1</v>
      </c>
      <c r="V26" s="179">
        <v>1</v>
      </c>
      <c r="W26" s="179">
        <v>1</v>
      </c>
      <c r="X26" s="172">
        <v>1</v>
      </c>
      <c r="Y26" s="173">
        <v>1</v>
      </c>
      <c r="Z26" s="173">
        <v>1</v>
      </c>
      <c r="AC26" s="174"/>
      <c r="AD26" s="174"/>
      <c r="AE26" s="174"/>
      <c r="AF26" s="169"/>
      <c r="AG26" s="169"/>
      <c r="AH26" s="169"/>
      <c r="AI26" s="174"/>
      <c r="AJ26" s="174"/>
      <c r="AK26" s="168"/>
      <c r="AL26" s="174"/>
      <c r="AM26" s="174"/>
      <c r="AN26" s="174"/>
      <c r="AO26" s="184"/>
    </row>
    <row r="27" spans="1:41" ht="15" thickBot="1">
      <c r="A27" s="292">
        <v>5</v>
      </c>
      <c r="B27" s="239" t="s">
        <v>150</v>
      </c>
      <c r="C27" s="238" t="s">
        <v>151</v>
      </c>
      <c r="D27" s="239" t="s">
        <v>152</v>
      </c>
      <c r="E27" s="295" t="s">
        <v>153</v>
      </c>
      <c r="F27" s="241" t="s">
        <v>399</v>
      </c>
      <c r="G27" s="242">
        <f>N2</f>
        <v>46113</v>
      </c>
      <c r="H27" s="243">
        <f t="shared" si="3"/>
        <v>46204</v>
      </c>
      <c r="I27" s="244">
        <f>$O$49</f>
        <v>441</v>
      </c>
      <c r="J27" s="384"/>
      <c r="K27" s="244">
        <f>$O$49</f>
        <v>441</v>
      </c>
      <c r="L27" s="244">
        <f>$U$49</f>
        <v>13</v>
      </c>
      <c r="M27" s="703"/>
      <c r="N27" s="246">
        <v>1</v>
      </c>
      <c r="O27" s="246">
        <v>1</v>
      </c>
      <c r="P27" s="246">
        <v>1</v>
      </c>
      <c r="Q27" s="247">
        <v>1</v>
      </c>
      <c r="R27" s="247">
        <v>1</v>
      </c>
      <c r="S27" s="247">
        <v>1</v>
      </c>
      <c r="T27" s="247">
        <v>1</v>
      </c>
      <c r="U27" s="248">
        <v>1</v>
      </c>
      <c r="V27" s="248">
        <v>1</v>
      </c>
      <c r="W27" s="248">
        <v>1</v>
      </c>
      <c r="X27" s="266">
        <v>1</v>
      </c>
      <c r="Y27" s="266">
        <v>1</v>
      </c>
      <c r="Z27" s="266">
        <v>1</v>
      </c>
      <c r="AB27" s="245"/>
      <c r="AC27" s="245"/>
      <c r="AD27" s="286"/>
      <c r="AE27" s="245"/>
      <c r="AF27" s="249"/>
      <c r="AG27" s="249"/>
      <c r="AH27" s="249"/>
      <c r="AI27" s="245"/>
      <c r="AJ27" s="245"/>
      <c r="AK27" s="245"/>
      <c r="AL27" s="245"/>
      <c r="AM27" s="245"/>
      <c r="AN27" s="245"/>
      <c r="AO27" s="250"/>
    </row>
    <row r="28" spans="1:41" ht="15" thickBot="1">
      <c r="A28" s="149"/>
      <c r="B28" s="149"/>
      <c r="C28" s="165"/>
      <c r="D28" s="149"/>
      <c r="E28" s="166"/>
      <c r="F28" s="167"/>
      <c r="G28" s="156"/>
      <c r="H28" s="156"/>
      <c r="I28" s="124"/>
      <c r="J28" s="385"/>
      <c r="K28" s="124"/>
      <c r="L28" s="124"/>
      <c r="M28" s="124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176"/>
      <c r="Y28" s="176"/>
      <c r="Z28" s="176"/>
      <c r="AA28" s="176"/>
      <c r="AB28" s="176"/>
      <c r="AC28" s="176"/>
      <c r="AD28" s="176"/>
      <c r="AF28" s="176"/>
      <c r="AG28" s="176"/>
      <c r="AH28" s="176"/>
      <c r="AI28" s="176"/>
      <c r="AJ28" s="176"/>
      <c r="AK28" s="176"/>
      <c r="AL28" s="176"/>
      <c r="AM28" s="176"/>
      <c r="AN28" s="176"/>
      <c r="AO28" s="176"/>
    </row>
    <row r="29" spans="1:41" ht="17.899999999999999" customHeight="1" thickBot="1">
      <c r="A29" s="235">
        <v>4</v>
      </c>
      <c r="B29" s="257" t="s">
        <v>105</v>
      </c>
      <c r="C29" s="261" t="s">
        <v>102</v>
      </c>
      <c r="D29" s="157" t="s">
        <v>106</v>
      </c>
      <c r="E29" s="159" t="s">
        <v>107</v>
      </c>
      <c r="F29" s="145" t="s">
        <v>269</v>
      </c>
      <c r="G29" s="161">
        <f>S2</f>
        <v>46148</v>
      </c>
      <c r="H29" s="3">
        <f t="shared" ref="H29:H35" si="4">G29+ L29*7</f>
        <v>46183</v>
      </c>
      <c r="I29">
        <f>$O$46</f>
        <v>112</v>
      </c>
      <c r="J29" s="386"/>
      <c r="K29">
        <f>$O$46</f>
        <v>112</v>
      </c>
      <c r="L29" s="262">
        <v>5</v>
      </c>
      <c r="M29" s="701">
        <f>MAX(H29:H35)</f>
        <v>46183</v>
      </c>
      <c r="N29" s="177"/>
      <c r="O29" s="177"/>
      <c r="P29" s="177"/>
      <c r="Q29" s="177"/>
      <c r="R29" s="177"/>
      <c r="S29" s="178">
        <v>1</v>
      </c>
      <c r="T29" s="178">
        <v>1</v>
      </c>
      <c r="U29" s="179">
        <v>1</v>
      </c>
      <c r="V29" s="172">
        <v>1</v>
      </c>
      <c r="W29" s="173">
        <v>1</v>
      </c>
      <c r="X29" s="177"/>
      <c r="Y29" s="177"/>
      <c r="Z29" s="177"/>
      <c r="AA29" s="177"/>
      <c r="AB29" s="177"/>
      <c r="AC29" s="177"/>
      <c r="AD29" s="177"/>
      <c r="AE29" s="191"/>
      <c r="AF29" s="181"/>
      <c r="AG29" s="181"/>
      <c r="AH29" s="181"/>
      <c r="AI29" s="177"/>
      <c r="AJ29" s="177"/>
      <c r="AK29" s="177"/>
      <c r="AL29" s="177"/>
      <c r="AM29" s="177"/>
      <c r="AN29" s="177"/>
      <c r="AO29" s="182"/>
    </row>
    <row r="30" spans="1:41" ht="15" thickBot="1">
      <c r="A30" s="236">
        <v>4</v>
      </c>
      <c r="B30" s="258" t="s">
        <v>108</v>
      </c>
      <c r="C30" s="263" t="s">
        <v>109</v>
      </c>
      <c r="D30" s="140" t="s">
        <v>110</v>
      </c>
      <c r="E30" s="141" t="s">
        <v>111</v>
      </c>
      <c r="F30" s="145" t="s">
        <v>269</v>
      </c>
      <c r="G30" s="3">
        <f>S2</f>
        <v>46148</v>
      </c>
      <c r="H30" s="3">
        <f t="shared" si="4"/>
        <v>46183</v>
      </c>
      <c r="I30">
        <f>$O$46</f>
        <v>112</v>
      </c>
      <c r="J30" s="383"/>
      <c r="K30">
        <f>$O$46</f>
        <v>112</v>
      </c>
      <c r="L30" s="262">
        <v>5</v>
      </c>
      <c r="M30" s="704"/>
      <c r="N30" s="168"/>
      <c r="O30" s="168"/>
      <c r="P30" s="168"/>
      <c r="Q30" s="168"/>
      <c r="R30" s="168"/>
      <c r="S30" s="171"/>
      <c r="T30" s="171"/>
      <c r="U30" s="179">
        <v>1</v>
      </c>
      <c r="V30" s="172">
        <v>1</v>
      </c>
      <c r="W30" s="173">
        <v>1</v>
      </c>
      <c r="X30" s="168"/>
      <c r="Y30" s="168"/>
      <c r="Z30" s="168"/>
      <c r="AA30" s="168"/>
      <c r="AB30" s="168"/>
      <c r="AC30" s="168"/>
      <c r="AD30" s="168"/>
      <c r="AE30" s="174"/>
      <c r="AF30" s="169"/>
      <c r="AG30" s="169"/>
      <c r="AH30" s="169"/>
      <c r="AI30" s="168"/>
      <c r="AJ30" s="168"/>
      <c r="AK30" s="168"/>
      <c r="AL30" s="168"/>
      <c r="AM30" s="168"/>
      <c r="AN30" s="168"/>
      <c r="AO30" s="183"/>
    </row>
    <row r="31" spans="1:41" ht="15" thickBot="1">
      <c r="A31" s="236">
        <v>4</v>
      </c>
      <c r="B31" s="258" t="s">
        <v>112</v>
      </c>
      <c r="C31" s="263" t="s">
        <v>115</v>
      </c>
      <c r="D31" s="140" t="s">
        <v>114</v>
      </c>
      <c r="E31" s="141" t="s">
        <v>115</v>
      </c>
      <c r="F31" s="145" t="s">
        <v>269</v>
      </c>
      <c r="G31" s="3">
        <f>P2</f>
        <v>46127</v>
      </c>
      <c r="H31" s="3">
        <f t="shared" ref="H31" si="5">G31+ L31*7</f>
        <v>46183</v>
      </c>
      <c r="I31">
        <v>112</v>
      </c>
      <c r="J31" s="383"/>
      <c r="K31">
        <f>$O$47</f>
        <v>237</v>
      </c>
      <c r="L31">
        <v>8</v>
      </c>
      <c r="M31" s="704"/>
      <c r="N31" s="196"/>
      <c r="O31" s="196"/>
      <c r="P31" s="178">
        <v>1</v>
      </c>
      <c r="Q31" s="178">
        <v>1</v>
      </c>
      <c r="R31" s="178">
        <v>1</v>
      </c>
      <c r="S31" s="179">
        <v>1</v>
      </c>
      <c r="T31" s="179">
        <v>1</v>
      </c>
      <c r="U31" s="172">
        <v>1</v>
      </c>
      <c r="V31" s="173">
        <v>1</v>
      </c>
      <c r="W31" s="173">
        <v>1</v>
      </c>
      <c r="X31" s="168"/>
      <c r="Y31" s="168"/>
      <c r="Z31" s="168"/>
      <c r="AA31" s="168"/>
      <c r="AB31" s="168"/>
      <c r="AC31" s="168"/>
      <c r="AD31" s="168"/>
      <c r="AE31" s="174"/>
      <c r="AF31" s="169"/>
      <c r="AG31" s="169"/>
      <c r="AH31" s="169"/>
      <c r="AI31" s="168"/>
      <c r="AJ31" s="168"/>
      <c r="AK31" s="168"/>
      <c r="AL31" s="168"/>
      <c r="AM31" s="168"/>
      <c r="AN31" s="168"/>
      <c r="AO31" s="183"/>
    </row>
    <row r="32" spans="1:41">
      <c r="A32" s="237">
        <v>4</v>
      </c>
      <c r="B32" s="258" t="s">
        <v>122</v>
      </c>
      <c r="C32" s="263" t="s">
        <v>123</v>
      </c>
      <c r="D32" s="140" t="s">
        <v>124</v>
      </c>
      <c r="E32" s="141" t="s">
        <v>125</v>
      </c>
      <c r="F32" s="145" t="s">
        <v>396</v>
      </c>
      <c r="G32" s="31">
        <f>N2</f>
        <v>46113</v>
      </c>
      <c r="H32" s="3">
        <f t="shared" si="4"/>
        <v>46169</v>
      </c>
      <c r="I32">
        <f>$O$47</f>
        <v>237</v>
      </c>
      <c r="J32" s="383"/>
      <c r="K32">
        <f>$O$47</f>
        <v>237</v>
      </c>
      <c r="L32">
        <v>8</v>
      </c>
      <c r="M32" s="704"/>
      <c r="N32" s="178">
        <v>1</v>
      </c>
      <c r="O32" s="178">
        <v>1</v>
      </c>
      <c r="P32" s="178">
        <v>1</v>
      </c>
      <c r="Q32" s="179">
        <v>1</v>
      </c>
      <c r="R32" s="179">
        <v>1</v>
      </c>
      <c r="S32" s="172">
        <v>1</v>
      </c>
      <c r="T32" s="173">
        <v>1</v>
      </c>
      <c r="U32" s="173">
        <v>1</v>
      </c>
      <c r="W32" s="174"/>
      <c r="X32" s="168"/>
      <c r="Y32" s="168"/>
      <c r="Z32" s="168"/>
      <c r="AA32" s="168"/>
      <c r="AB32" s="168"/>
      <c r="AC32" s="168"/>
      <c r="AD32" s="168"/>
      <c r="AE32" s="174"/>
      <c r="AF32" s="169"/>
      <c r="AG32" s="169"/>
      <c r="AH32" s="169"/>
      <c r="AI32" s="168"/>
      <c r="AJ32" s="168"/>
      <c r="AK32" s="168"/>
      <c r="AL32" s="168"/>
      <c r="AM32" s="168"/>
      <c r="AN32" s="168"/>
      <c r="AO32" s="183"/>
    </row>
    <row r="33" spans="1:41">
      <c r="A33" s="237">
        <v>4</v>
      </c>
      <c r="B33" s="258" t="s">
        <v>130</v>
      </c>
      <c r="C33" s="263" t="s">
        <v>131</v>
      </c>
      <c r="D33" s="140" t="s">
        <v>132</v>
      </c>
      <c r="E33" s="141" t="s">
        <v>133</v>
      </c>
      <c r="F33" s="145" t="s">
        <v>396</v>
      </c>
      <c r="G33" s="3">
        <f>N2</f>
        <v>46113</v>
      </c>
      <c r="H33" s="3">
        <f t="shared" si="4"/>
        <v>46169</v>
      </c>
      <c r="I33">
        <f>$O$47</f>
        <v>237</v>
      </c>
      <c r="J33" s="381"/>
      <c r="K33" s="2">
        <f>$O$47</f>
        <v>237</v>
      </c>
      <c r="L33" s="2">
        <f>$U$47</f>
        <v>8</v>
      </c>
      <c r="M33" s="704"/>
      <c r="N33" s="171">
        <v>1</v>
      </c>
      <c r="O33" s="171">
        <v>1</v>
      </c>
      <c r="P33" s="171">
        <v>1</v>
      </c>
      <c r="Q33" s="172">
        <v>1</v>
      </c>
      <c r="R33" s="172">
        <v>1</v>
      </c>
      <c r="S33" s="172">
        <v>1</v>
      </c>
      <c r="T33" s="172">
        <v>1</v>
      </c>
      <c r="U33" s="173">
        <v>1</v>
      </c>
      <c r="V33" s="338"/>
      <c r="W33" s="338"/>
      <c r="X33" s="338"/>
      <c r="Y33" s="338"/>
      <c r="Z33" s="168"/>
      <c r="AA33" s="168"/>
      <c r="AB33" s="174"/>
      <c r="AC33" s="174"/>
      <c r="AD33" s="168"/>
      <c r="AE33" s="174"/>
      <c r="AF33" s="169"/>
      <c r="AG33" s="169"/>
      <c r="AH33" s="169"/>
      <c r="AI33" s="168"/>
      <c r="AJ33" s="168"/>
      <c r="AK33" s="168"/>
      <c r="AL33" s="168"/>
      <c r="AM33" s="168"/>
      <c r="AN33" s="168"/>
      <c r="AO33" s="183"/>
    </row>
    <row r="34" spans="1:41">
      <c r="A34" s="237">
        <v>4</v>
      </c>
      <c r="B34" s="259" t="s">
        <v>142</v>
      </c>
      <c r="C34" s="263" t="s">
        <v>143</v>
      </c>
      <c r="D34" s="140" t="s">
        <v>144</v>
      </c>
      <c r="E34" s="141" t="s">
        <v>145</v>
      </c>
      <c r="F34" s="145" t="s">
        <v>269</v>
      </c>
      <c r="G34" s="195">
        <f>Q2</f>
        <v>46134</v>
      </c>
      <c r="H34" s="3">
        <f t="shared" si="4"/>
        <v>46169</v>
      </c>
      <c r="I34">
        <f>$O$46</f>
        <v>112</v>
      </c>
      <c r="J34" s="383"/>
      <c r="K34">
        <f>$O$46</f>
        <v>112</v>
      </c>
      <c r="L34">
        <v>5</v>
      </c>
      <c r="M34" s="704"/>
      <c r="N34" s="174"/>
      <c r="O34" s="174"/>
      <c r="P34" s="174"/>
      <c r="Q34" s="171">
        <v>1</v>
      </c>
      <c r="R34" s="171">
        <v>1</v>
      </c>
      <c r="S34" s="172">
        <v>1</v>
      </c>
      <c r="T34" s="172">
        <v>1</v>
      </c>
      <c r="U34" s="173">
        <v>1</v>
      </c>
      <c r="V34" s="338"/>
      <c r="W34" s="338"/>
      <c r="X34" s="338"/>
      <c r="Z34" s="174"/>
      <c r="AA34" s="174"/>
      <c r="AB34" s="174"/>
      <c r="AC34" s="174"/>
      <c r="AD34" s="174"/>
      <c r="AE34" s="174"/>
      <c r="AF34" s="169"/>
      <c r="AG34" s="169"/>
      <c r="AH34" s="169"/>
      <c r="AI34" s="174"/>
      <c r="AJ34" s="174"/>
      <c r="AK34" s="174"/>
      <c r="AL34" s="174"/>
      <c r="AM34" s="174"/>
      <c r="AN34" s="174"/>
      <c r="AO34" s="184"/>
    </row>
    <row r="35" spans="1:41" ht="15" thickBot="1">
      <c r="A35" s="237">
        <v>4</v>
      </c>
      <c r="B35" s="260" t="s">
        <v>134</v>
      </c>
      <c r="C35" s="264" t="s">
        <v>135</v>
      </c>
      <c r="D35" s="239" t="s">
        <v>154</v>
      </c>
      <c r="E35" s="240" t="s">
        <v>155</v>
      </c>
      <c r="F35" s="241" t="s">
        <v>269</v>
      </c>
      <c r="G35" s="242">
        <f>Q2</f>
        <v>46134</v>
      </c>
      <c r="H35" s="243">
        <f t="shared" si="4"/>
        <v>46169</v>
      </c>
      <c r="I35" s="265">
        <f>$O$46</f>
        <v>112</v>
      </c>
      <c r="J35" s="387"/>
      <c r="K35" s="265">
        <f>$O$46</f>
        <v>112</v>
      </c>
      <c r="L35" s="265">
        <f>$U$46</f>
        <v>5</v>
      </c>
      <c r="M35" s="705"/>
      <c r="N35" s="245"/>
      <c r="O35" s="245"/>
      <c r="P35" s="245"/>
      <c r="Q35" s="246">
        <v>1</v>
      </c>
      <c r="R35" s="246">
        <v>1</v>
      </c>
      <c r="S35" s="247">
        <v>1</v>
      </c>
      <c r="T35" s="247">
        <v>1</v>
      </c>
      <c r="U35" s="247">
        <v>1</v>
      </c>
      <c r="V35" s="339"/>
      <c r="W35" s="339"/>
      <c r="X35" s="339"/>
      <c r="Y35" s="267"/>
      <c r="Z35" s="245"/>
      <c r="AA35" s="245"/>
      <c r="AB35" s="245"/>
      <c r="AC35" s="245"/>
      <c r="AD35" s="245"/>
      <c r="AE35" s="245"/>
      <c r="AF35" s="249"/>
      <c r="AG35" s="249"/>
      <c r="AH35" s="249"/>
      <c r="AI35" s="245"/>
      <c r="AJ35" s="245"/>
      <c r="AK35" s="245"/>
      <c r="AL35" s="245"/>
      <c r="AM35" s="245"/>
      <c r="AN35" s="245"/>
      <c r="AO35" s="250"/>
    </row>
    <row r="36" spans="1:41">
      <c r="I36">
        <f>SUM(I3:I35)</f>
        <v>5279.3400447427293</v>
      </c>
      <c r="K36">
        <f>SUM(K3:K35)</f>
        <v>5323.3400447427293</v>
      </c>
    </row>
    <row r="37" spans="1:41">
      <c r="K37" s="234"/>
    </row>
    <row r="39" spans="1:41">
      <c r="I39"/>
      <c r="J39" s="356"/>
      <c r="K39" s="170"/>
      <c r="L39" s="170"/>
      <c r="AM39"/>
      <c r="AN39"/>
    </row>
    <row r="40" spans="1:41">
      <c r="B40">
        <v>11</v>
      </c>
      <c r="C40" s="154" t="s">
        <v>400</v>
      </c>
      <c r="D40" s="146">
        <v>1</v>
      </c>
      <c r="E40" s="146" t="s">
        <v>401</v>
      </c>
      <c r="F40" s="146"/>
      <c r="G40" s="148" t="s">
        <v>402</v>
      </c>
      <c r="H40" s="146"/>
      <c r="I40" s="148"/>
      <c r="J40" s="388"/>
      <c r="K40" s="170"/>
      <c r="L40" s="170"/>
      <c r="N40" s="170">
        <v>1</v>
      </c>
      <c r="AM40"/>
      <c r="AN40"/>
    </row>
    <row r="41" spans="1:41">
      <c r="I41"/>
      <c r="J41" s="356"/>
      <c r="K41" s="170"/>
      <c r="L41" s="170"/>
      <c r="AM41"/>
      <c r="AN41"/>
    </row>
    <row r="42" spans="1:41">
      <c r="B42" t="s">
        <v>244</v>
      </c>
      <c r="D42" t="s">
        <v>202</v>
      </c>
      <c r="E42" s="698" t="s">
        <v>403</v>
      </c>
      <c r="F42" s="698"/>
      <c r="G42" s="698"/>
      <c r="H42" s="4" t="s">
        <v>404</v>
      </c>
      <c r="I42"/>
      <c r="J42" s="356"/>
      <c r="K42" s="170"/>
      <c r="L42" s="170"/>
      <c r="M42" s="699" t="s">
        <v>405</v>
      </c>
      <c r="N42" s="699"/>
      <c r="O42" s="188"/>
      <c r="R42" s="170" t="s">
        <v>406</v>
      </c>
      <c r="AM42"/>
      <c r="AN42"/>
    </row>
    <row r="43" spans="1:41" s="154" customFormat="1" ht="43.5">
      <c r="B43" s="153" t="s">
        <v>378</v>
      </c>
      <c r="C43" s="153" t="s">
        <v>407</v>
      </c>
      <c r="D43" s="153" t="s">
        <v>408</v>
      </c>
      <c r="E43" s="153" t="s">
        <v>409</v>
      </c>
      <c r="F43" s="153" t="s">
        <v>410</v>
      </c>
      <c r="G43" s="197" t="s">
        <v>411</v>
      </c>
      <c r="H43" s="153" t="s">
        <v>412</v>
      </c>
      <c r="I43" s="197" t="s">
        <v>413</v>
      </c>
      <c r="J43" s="389" t="s">
        <v>414</v>
      </c>
      <c r="K43" s="198" t="s">
        <v>415</v>
      </c>
      <c r="L43" s="198" t="s">
        <v>416</v>
      </c>
      <c r="M43" s="198" t="s">
        <v>240</v>
      </c>
      <c r="N43" s="198" t="s">
        <v>417</v>
      </c>
      <c r="O43" s="198" t="s">
        <v>418</v>
      </c>
      <c r="P43" s="198"/>
      <c r="Q43" s="198"/>
      <c r="R43" s="199" t="s">
        <v>419</v>
      </c>
      <c r="S43" s="200" t="s">
        <v>420</v>
      </c>
      <c r="T43" s="201" t="s">
        <v>421</v>
      </c>
      <c r="U43" s="198" t="s">
        <v>422</v>
      </c>
      <c r="V43" s="198" t="s">
        <v>423</v>
      </c>
      <c r="W43" s="198"/>
      <c r="X43" s="198"/>
      <c r="Y43" s="198"/>
      <c r="Z43" s="198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/>
    </row>
    <row r="44" spans="1:41" s="154" customFormat="1">
      <c r="B44" s="153" t="s">
        <v>387</v>
      </c>
      <c r="C44" s="153"/>
      <c r="D44" s="153">
        <v>6</v>
      </c>
      <c r="E44" s="153">
        <v>0</v>
      </c>
      <c r="F44" s="153">
        <v>1</v>
      </c>
      <c r="G44" s="203">
        <v>0</v>
      </c>
      <c r="H44" s="153">
        <v>1</v>
      </c>
      <c r="I44" s="202">
        <v>1</v>
      </c>
      <c r="J44" s="390">
        <v>1</v>
      </c>
      <c r="K44" s="198">
        <v>4</v>
      </c>
      <c r="L44" s="198"/>
      <c r="M44" s="198">
        <v>2</v>
      </c>
      <c r="N44" s="170">
        <f>(SUM(D44:J44)*M44+ $B$53*M44)*1</f>
        <v>36</v>
      </c>
      <c r="O44" s="205">
        <f t="shared" ref="O44:O49" si="6">ROUND(N44,0)</f>
        <v>36</v>
      </c>
      <c r="P44" s="170">
        <f t="shared" ref="P44:P49" si="7">O44*K44</f>
        <v>144</v>
      </c>
      <c r="Q44" s="198"/>
      <c r="R44" s="332">
        <v>1</v>
      </c>
      <c r="S44" s="194">
        <f t="shared" ref="S44:S49" si="8">SUM(F44:H44)/4</f>
        <v>0.5</v>
      </c>
      <c r="T44" s="332">
        <v>0</v>
      </c>
      <c r="U44" s="198">
        <v>1</v>
      </c>
      <c r="V44" s="186">
        <f t="shared" ref="V44:V49" si="9">U44/4.2</f>
        <v>0.23809523809523808</v>
      </c>
      <c r="W44" s="331" t="s">
        <v>387</v>
      </c>
      <c r="X44" s="198"/>
      <c r="Y44" s="198"/>
      <c r="Z44" s="198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</row>
    <row r="45" spans="1:41">
      <c r="B45" s="2" t="s">
        <v>383</v>
      </c>
      <c r="C45" s="153"/>
      <c r="D45" s="2">
        <v>10</v>
      </c>
      <c r="E45" s="202">
        <v>0</v>
      </c>
      <c r="F45" s="202">
        <v>1</v>
      </c>
      <c r="G45" s="203">
        <v>0</v>
      </c>
      <c r="H45" s="202">
        <v>1</v>
      </c>
      <c r="I45" s="202">
        <v>1</v>
      </c>
      <c r="J45" s="390">
        <v>1</v>
      </c>
      <c r="K45" s="253">
        <v>7</v>
      </c>
      <c r="L45" s="170"/>
      <c r="M45" s="170">
        <v>2</v>
      </c>
      <c r="N45" s="170">
        <f>(SUM(D45:J45)*M45+ $B$51*M45)*1</f>
        <v>76</v>
      </c>
      <c r="O45" s="205">
        <f t="shared" si="6"/>
        <v>76</v>
      </c>
      <c r="P45" s="170">
        <f>O45*K45</f>
        <v>532</v>
      </c>
      <c r="R45" s="170">
        <v>1</v>
      </c>
      <c r="S45" s="194">
        <f t="shared" si="8"/>
        <v>0.5</v>
      </c>
      <c r="T45" s="170">
        <v>0</v>
      </c>
      <c r="U45" s="185">
        <f>ROUND(SUM(R45:T45),0)</f>
        <v>2</v>
      </c>
      <c r="V45" s="186">
        <f t="shared" si="9"/>
        <v>0.47619047619047616</v>
      </c>
      <c r="W45" s="2" t="s">
        <v>383</v>
      </c>
      <c r="AM45"/>
      <c r="AN45"/>
    </row>
    <row r="46" spans="1:41" ht="15" customHeight="1">
      <c r="B46" s="2" t="s">
        <v>269</v>
      </c>
      <c r="C46" s="155"/>
      <c r="D46" s="2">
        <v>20</v>
      </c>
      <c r="E46" s="202">
        <f>2</f>
        <v>2</v>
      </c>
      <c r="F46" s="202">
        <f>1*2</f>
        <v>2</v>
      </c>
      <c r="G46" s="202">
        <v>0</v>
      </c>
      <c r="H46" s="202">
        <f>2*2</f>
        <v>4</v>
      </c>
      <c r="I46" s="202">
        <f>1*2*$D$40</f>
        <v>2</v>
      </c>
      <c r="J46" s="390">
        <f>1*2*$D$40</f>
        <v>2</v>
      </c>
      <c r="K46" s="253">
        <v>5</v>
      </c>
      <c r="L46" s="170"/>
      <c r="M46" s="170">
        <v>2</v>
      </c>
      <c r="N46" s="170">
        <f xml:space="preserve"> (SUM(D46:J46)*M46+ $B$51*M46)</f>
        <v>112</v>
      </c>
      <c r="O46" s="205">
        <f t="shared" si="6"/>
        <v>112</v>
      </c>
      <c r="P46" s="170">
        <f t="shared" si="7"/>
        <v>560</v>
      </c>
      <c r="R46" s="170">
        <v>1.5</v>
      </c>
      <c r="S46" s="194">
        <f t="shared" si="8"/>
        <v>1.5</v>
      </c>
      <c r="T46" s="194">
        <f>SUM(I46:J46)/4</f>
        <v>1</v>
      </c>
      <c r="U46" s="185">
        <v>5</v>
      </c>
      <c r="V46" s="186">
        <f t="shared" si="9"/>
        <v>1.1904761904761905</v>
      </c>
      <c r="W46" s="2" t="s">
        <v>269</v>
      </c>
      <c r="AM46"/>
      <c r="AN46"/>
    </row>
    <row r="47" spans="1:41">
      <c r="B47" s="2" t="s">
        <v>396</v>
      </c>
      <c r="C47" s="155"/>
      <c r="D47" s="2">
        <v>28</v>
      </c>
      <c r="E47" s="202">
        <f>3</f>
        <v>3</v>
      </c>
      <c r="F47" s="202">
        <v>4</v>
      </c>
      <c r="G47" s="202">
        <v>0</v>
      </c>
      <c r="H47" s="202">
        <f>3*2</f>
        <v>6</v>
      </c>
      <c r="I47" s="202">
        <f>3*2*$D$40</f>
        <v>6</v>
      </c>
      <c r="J47" s="390">
        <f>4*2*$D$40</f>
        <v>8</v>
      </c>
      <c r="K47" s="253">
        <v>12</v>
      </c>
      <c r="L47" s="170"/>
      <c r="M47" s="170">
        <v>3</v>
      </c>
      <c r="N47" s="170">
        <f>(SUM(D47:J47)*M47+ $B$51*M47)*N40</f>
        <v>237</v>
      </c>
      <c r="O47" s="205">
        <f t="shared" si="6"/>
        <v>237</v>
      </c>
      <c r="P47" s="170">
        <f t="shared" si="7"/>
        <v>2844</v>
      </c>
      <c r="R47" s="170">
        <f>1+1</f>
        <v>2</v>
      </c>
      <c r="S47" s="194">
        <f t="shared" si="8"/>
        <v>2.5</v>
      </c>
      <c r="T47" s="194">
        <f>SUM(I47:J47)/6</f>
        <v>2.3333333333333335</v>
      </c>
      <c r="U47" s="185">
        <v>8</v>
      </c>
      <c r="V47" s="186">
        <f t="shared" si="9"/>
        <v>1.9047619047619047</v>
      </c>
      <c r="W47" s="2" t="s">
        <v>396</v>
      </c>
      <c r="AM47"/>
      <c r="AN47"/>
    </row>
    <row r="48" spans="1:41">
      <c r="B48" s="2" t="s">
        <v>397</v>
      </c>
      <c r="C48" s="155"/>
      <c r="D48" s="2">
        <v>40</v>
      </c>
      <c r="E48" s="202">
        <f>4</f>
        <v>4</v>
      </c>
      <c r="F48" s="202">
        <f>3*2</f>
        <v>6</v>
      </c>
      <c r="G48" s="202">
        <f>2*2</f>
        <v>4</v>
      </c>
      <c r="H48" s="202">
        <f>4*2</f>
        <v>8</v>
      </c>
      <c r="I48" s="202">
        <f>4*2*$D$40</f>
        <v>8</v>
      </c>
      <c r="J48" s="390">
        <f>6*2*$D$40</f>
        <v>12</v>
      </c>
      <c r="K48" s="253">
        <v>1</v>
      </c>
      <c r="L48" s="170"/>
      <c r="M48" s="170">
        <v>3</v>
      </c>
      <c r="N48" s="170">
        <f>(SUM(D48:J48)*M48+ $B$51*M48)*N40</f>
        <v>318</v>
      </c>
      <c r="O48" s="205">
        <f t="shared" si="6"/>
        <v>318</v>
      </c>
      <c r="P48" s="170">
        <f t="shared" si="7"/>
        <v>318</v>
      </c>
      <c r="R48" s="170">
        <v>2.5</v>
      </c>
      <c r="S48" s="194">
        <f>SUM(F48:H48)/4</f>
        <v>4.5</v>
      </c>
      <c r="T48" s="194">
        <f>SUM(I48:J48)/6</f>
        <v>3.3333333333333335</v>
      </c>
      <c r="U48" s="185">
        <v>10</v>
      </c>
      <c r="V48" s="186">
        <f>U48/4.2</f>
        <v>2.3809523809523809</v>
      </c>
      <c r="W48" s="2" t="s">
        <v>397</v>
      </c>
      <c r="AM48"/>
      <c r="AN48"/>
    </row>
    <row r="49" spans="2:40">
      <c r="B49" s="2" t="s">
        <v>399</v>
      </c>
      <c r="C49" s="155"/>
      <c r="D49" s="2">
        <v>48</v>
      </c>
      <c r="E49" s="202">
        <f>4</f>
        <v>4</v>
      </c>
      <c r="F49" s="202">
        <f>3*2</f>
        <v>6</v>
      </c>
      <c r="G49" s="202">
        <f>2*2</f>
        <v>4</v>
      </c>
      <c r="H49" s="202">
        <f>4*2</f>
        <v>8</v>
      </c>
      <c r="I49" s="202">
        <f>6*2*$D$40</f>
        <v>12</v>
      </c>
      <c r="J49" s="390">
        <f>10*2*$D$40</f>
        <v>20</v>
      </c>
      <c r="K49" s="253">
        <v>2</v>
      </c>
      <c r="L49" s="170"/>
      <c r="M49" s="170">
        <v>3.5</v>
      </c>
      <c r="N49" s="170">
        <f>(SUM(D49:J49)*M49+ $B$51*M49)*N40</f>
        <v>441</v>
      </c>
      <c r="O49" s="205">
        <f t="shared" si="6"/>
        <v>441</v>
      </c>
      <c r="P49" s="170">
        <f t="shared" si="7"/>
        <v>882</v>
      </c>
      <c r="R49" s="170">
        <v>3</v>
      </c>
      <c r="S49" s="194">
        <f t="shared" si="8"/>
        <v>4.5</v>
      </c>
      <c r="T49" s="170">
        <f>SUM(I49:J49)/6</f>
        <v>5.333333333333333</v>
      </c>
      <c r="U49" s="185">
        <f>ROUND(SUM(R49:T49),0)</f>
        <v>13</v>
      </c>
      <c r="V49" s="186">
        <f t="shared" si="9"/>
        <v>3.0952380952380949</v>
      </c>
      <c r="W49" s="2" t="s">
        <v>399</v>
      </c>
      <c r="AM49"/>
      <c r="AN49"/>
    </row>
    <row r="50" spans="2:40">
      <c r="B50" s="128" t="s">
        <v>424</v>
      </c>
      <c r="C50" s="154">
        <f>40*B40</f>
        <v>440</v>
      </c>
      <c r="I50"/>
      <c r="J50" s="356"/>
      <c r="K50" s="170"/>
      <c r="L50" s="170"/>
      <c r="AM50"/>
      <c r="AN50"/>
    </row>
    <row r="51" spans="2:40" ht="29">
      <c r="B51" s="128">
        <v>24</v>
      </c>
      <c r="C51" s="154" t="s">
        <v>425</v>
      </c>
      <c r="D51" s="146"/>
      <c r="E51" s="147"/>
      <c r="F51" s="146"/>
      <c r="G51" s="148"/>
      <c r="H51" s="146"/>
      <c r="I51" s="146"/>
      <c r="J51" s="388"/>
      <c r="K51" s="170">
        <f>SUM(K44:K50)</f>
        <v>31</v>
      </c>
      <c r="L51" s="170"/>
      <c r="N51" s="170">
        <f>SUM(N44:N50)</f>
        <v>1220</v>
      </c>
      <c r="O51" s="170">
        <f>SUM(O44:O50)</f>
        <v>1220</v>
      </c>
      <c r="P51" s="170">
        <f>SUM(P44:P50)</f>
        <v>5280</v>
      </c>
      <c r="AM51"/>
      <c r="AN51"/>
    </row>
    <row r="52" spans="2:40">
      <c r="C52" s="154" t="s">
        <v>426</v>
      </c>
      <c r="I52"/>
      <c r="K52" s="170"/>
      <c r="L52" s="170"/>
      <c r="AN52"/>
    </row>
    <row r="53" spans="2:40">
      <c r="B53">
        <v>8</v>
      </c>
      <c r="C53" s="154" t="s">
        <v>427</v>
      </c>
      <c r="I53"/>
      <c r="K53" s="170"/>
      <c r="L53" s="170"/>
      <c r="AN53"/>
    </row>
    <row r="54" spans="2:40">
      <c r="I54"/>
      <c r="K54" s="170"/>
      <c r="L54" s="170"/>
      <c r="AN54"/>
    </row>
    <row r="55" spans="2:40" ht="29">
      <c r="C55" s="154" t="s">
        <v>428</v>
      </c>
      <c r="E55" s="138" t="s">
        <v>429</v>
      </c>
      <c r="F55" s="123" t="s">
        <v>430</v>
      </c>
      <c r="G55" s="123" t="s">
        <v>431</v>
      </c>
      <c r="H55" s="337" t="s">
        <v>432</v>
      </c>
      <c r="I55" s="4" t="s">
        <v>433</v>
      </c>
      <c r="J55" s="391" t="s">
        <v>434</v>
      </c>
      <c r="K55" s="4" t="s">
        <v>435</v>
      </c>
      <c r="L55" s="4" t="s">
        <v>436</v>
      </c>
    </row>
    <row r="56" spans="2:40">
      <c r="B56" s="334" t="s">
        <v>387</v>
      </c>
      <c r="C56" s="336" t="s">
        <v>437</v>
      </c>
      <c r="D56">
        <f t="shared" ref="D56:D61" si="10">O44</f>
        <v>36</v>
      </c>
      <c r="E56" s="138">
        <v>8</v>
      </c>
      <c r="F56">
        <f t="shared" ref="F56:H58" si="11">D44</f>
        <v>6</v>
      </c>
      <c r="G56">
        <f t="shared" si="11"/>
        <v>0</v>
      </c>
      <c r="H56">
        <f t="shared" si="11"/>
        <v>1</v>
      </c>
      <c r="I56">
        <v>0</v>
      </c>
      <c r="J56" s="318">
        <v>2</v>
      </c>
      <c r="K56">
        <v>2</v>
      </c>
      <c r="L56">
        <v>2</v>
      </c>
    </row>
    <row r="57" spans="2:40">
      <c r="B57" s="335" t="s">
        <v>383</v>
      </c>
      <c r="C57" s="336" t="s">
        <v>438</v>
      </c>
      <c r="D57">
        <f t="shared" si="10"/>
        <v>76</v>
      </c>
      <c r="E57" s="138">
        <v>8</v>
      </c>
      <c r="F57">
        <f t="shared" si="11"/>
        <v>10</v>
      </c>
      <c r="G57">
        <f t="shared" si="11"/>
        <v>0</v>
      </c>
      <c r="H57">
        <f t="shared" si="11"/>
        <v>1</v>
      </c>
      <c r="I57">
        <v>0</v>
      </c>
      <c r="J57" s="318">
        <v>2</v>
      </c>
      <c r="K57">
        <v>2</v>
      </c>
      <c r="L57">
        <v>2</v>
      </c>
    </row>
    <row r="58" spans="2:40">
      <c r="B58" s="335" t="s">
        <v>269</v>
      </c>
      <c r="C58" s="336" t="s">
        <v>439</v>
      </c>
      <c r="D58">
        <f t="shared" si="10"/>
        <v>112</v>
      </c>
      <c r="E58" s="138">
        <v>24</v>
      </c>
      <c r="F58">
        <f t="shared" si="11"/>
        <v>20</v>
      </c>
      <c r="G58">
        <f t="shared" si="11"/>
        <v>2</v>
      </c>
      <c r="H58">
        <f t="shared" si="11"/>
        <v>2</v>
      </c>
      <c r="I58">
        <v>0</v>
      </c>
      <c r="J58" s="318">
        <v>4</v>
      </c>
      <c r="K58">
        <v>2</v>
      </c>
      <c r="L58">
        <v>2</v>
      </c>
    </row>
    <row r="59" spans="2:40">
      <c r="B59" s="335" t="s">
        <v>396</v>
      </c>
      <c r="C59" s="336" t="s">
        <v>440</v>
      </c>
      <c r="D59">
        <f t="shared" si="10"/>
        <v>237</v>
      </c>
      <c r="E59" s="138">
        <v>24</v>
      </c>
      <c r="F59">
        <f t="shared" ref="F59:G61" si="12">D47</f>
        <v>28</v>
      </c>
      <c r="G59">
        <f t="shared" si="12"/>
        <v>3</v>
      </c>
      <c r="H59">
        <v>4</v>
      </c>
      <c r="I59">
        <v>0</v>
      </c>
      <c r="J59" s="318">
        <v>6</v>
      </c>
      <c r="K59">
        <v>6</v>
      </c>
      <c r="L59">
        <v>8</v>
      </c>
    </row>
    <row r="60" spans="2:40">
      <c r="B60" s="335" t="s">
        <v>397</v>
      </c>
      <c r="C60" s="336" t="s">
        <v>441</v>
      </c>
      <c r="D60">
        <f t="shared" si="10"/>
        <v>318</v>
      </c>
      <c r="E60" s="138">
        <v>24</v>
      </c>
      <c r="F60">
        <f t="shared" si="12"/>
        <v>40</v>
      </c>
      <c r="G60">
        <f t="shared" si="12"/>
        <v>4</v>
      </c>
      <c r="H60">
        <v>6</v>
      </c>
      <c r="I60">
        <v>4</v>
      </c>
      <c r="J60" s="318">
        <v>8</v>
      </c>
      <c r="K60">
        <v>10</v>
      </c>
      <c r="L60">
        <v>16</v>
      </c>
    </row>
    <row r="61" spans="2:40">
      <c r="B61" s="335" t="s">
        <v>399</v>
      </c>
      <c r="C61" s="336" t="s">
        <v>442</v>
      </c>
      <c r="D61">
        <f t="shared" si="10"/>
        <v>441</v>
      </c>
      <c r="E61" s="138">
        <v>24</v>
      </c>
      <c r="F61">
        <f t="shared" si="12"/>
        <v>48</v>
      </c>
      <c r="G61">
        <f t="shared" si="12"/>
        <v>4</v>
      </c>
      <c r="H61">
        <v>6</v>
      </c>
      <c r="I61">
        <v>4</v>
      </c>
      <c r="J61" s="318">
        <v>8</v>
      </c>
      <c r="K61">
        <v>12</v>
      </c>
      <c r="L61">
        <v>20</v>
      </c>
    </row>
  </sheetData>
  <autoFilter ref="C2:T36" xr:uid="{00000000-0009-0000-0000-000005000000}">
    <filterColumn colId="10" showButton="0"/>
    <filterColumn colId="12" showButton="0"/>
    <filterColumn colId="14" showButton="0"/>
    <filterColumn colId="16" showButton="0"/>
  </autoFilter>
  <mergeCells count="11">
    <mergeCell ref="E42:G42"/>
    <mergeCell ref="M42:N42"/>
    <mergeCell ref="AH1:AK1"/>
    <mergeCell ref="AL1:AO1"/>
    <mergeCell ref="V1:Y1"/>
    <mergeCell ref="Z1:AC1"/>
    <mergeCell ref="AD1:AG1"/>
    <mergeCell ref="M3:M12"/>
    <mergeCell ref="M14:M19"/>
    <mergeCell ref="M21:M27"/>
    <mergeCell ref="M29:M3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074CD-FED9-4CA0-A1DD-FCBE34353388}">
  <dimension ref="C1:I766"/>
  <sheetViews>
    <sheetView topLeftCell="A14" zoomScale="90" zoomScaleNormal="90" workbookViewId="0">
      <selection activeCell="E17" sqref="E17"/>
    </sheetView>
  </sheetViews>
  <sheetFormatPr defaultColWidth="14.453125" defaultRowHeight="14.5"/>
  <cols>
    <col min="1" max="1" width="3.54296875" customWidth="1"/>
    <col min="2" max="2" width="4.81640625" customWidth="1"/>
    <col min="3" max="3" width="34.453125" customWidth="1"/>
    <col min="4" max="4" width="16.81640625" bestFit="1" customWidth="1"/>
    <col min="5" max="6" width="14.1796875" customWidth="1"/>
    <col min="7" max="7" width="15.54296875" customWidth="1"/>
    <col min="9" max="9" width="17" customWidth="1"/>
    <col min="10" max="10" width="28.453125" customWidth="1"/>
    <col min="11" max="11" width="19.54296875" bestFit="1" customWidth="1"/>
    <col min="12" max="12" width="17.54296875" customWidth="1"/>
    <col min="13" max="26" width="11.453125" customWidth="1"/>
  </cols>
  <sheetData>
    <row r="1" spans="3:9" ht="15.75" customHeight="1">
      <c r="C1" s="706" t="s">
        <v>443</v>
      </c>
      <c r="D1" s="707"/>
    </row>
    <row r="2" spans="3:9" ht="15.75" customHeight="1">
      <c r="C2" s="571"/>
      <c r="D2" s="571"/>
    </row>
    <row r="3" spans="3:9" ht="15.75" customHeight="1">
      <c r="C3" s="570" t="s">
        <v>444</v>
      </c>
      <c r="D3" s="577" t="s">
        <v>445</v>
      </c>
    </row>
    <row r="4" spans="3:9" ht="15.75" customHeight="1">
      <c r="C4" s="572">
        <f>2872025.485-92158.298</f>
        <v>2779867.1869999999</v>
      </c>
      <c r="D4" s="578">
        <v>0</v>
      </c>
    </row>
    <row r="5" spans="3:9" ht="15.75" customHeight="1">
      <c r="C5" s="571"/>
      <c r="D5" s="571"/>
    </row>
    <row r="6" spans="3:9" ht="15.75" customHeight="1">
      <c r="C6" s="573" t="s">
        <v>446</v>
      </c>
      <c r="D6" s="579" t="s">
        <v>447</v>
      </c>
    </row>
    <row r="7" spans="3:9" ht="15.75" customHeight="1">
      <c r="C7" s="574" t="s">
        <v>448</v>
      </c>
      <c r="D7" s="580">
        <f>C4</f>
        <v>2779867.1869999999</v>
      </c>
    </row>
    <row r="8" spans="3:9" ht="15.75" customHeight="1">
      <c r="C8" s="574" t="s">
        <v>449</v>
      </c>
      <c r="D8" s="580">
        <f>+ROUND((D7*0.34),2)</f>
        <v>945154.84</v>
      </c>
    </row>
    <row r="9" spans="3:9" ht="15.75" customHeight="1">
      <c r="C9" s="574" t="s">
        <v>450</v>
      </c>
      <c r="D9" s="580">
        <f>+ROUND(((D7)*0.01),2)</f>
        <v>27798.67</v>
      </c>
    </row>
    <row r="10" spans="3:9" ht="15.75" customHeight="1">
      <c r="C10" s="574" t="s">
        <v>445</v>
      </c>
      <c r="D10" s="580">
        <f>D4</f>
        <v>0</v>
      </c>
    </row>
    <row r="11" spans="3:9" ht="31" customHeight="1">
      <c r="C11" s="574" t="s">
        <v>451</v>
      </c>
      <c r="D11" s="581">
        <f>SUM(D7:D10)</f>
        <v>3752820.6969999997</v>
      </c>
      <c r="H11" s="96"/>
      <c r="I11" s="96"/>
    </row>
    <row r="12" spans="3:9">
      <c r="C12" s="575" t="s">
        <v>447</v>
      </c>
      <c r="D12" s="575" t="s">
        <v>447</v>
      </c>
    </row>
    <row r="13" spans="3:9">
      <c r="C13" s="576" t="s">
        <v>452</v>
      </c>
      <c r="D13" s="582" t="s">
        <v>447</v>
      </c>
    </row>
    <row r="14" spans="3:9" ht="28.5">
      <c r="C14" s="574" t="s">
        <v>453</v>
      </c>
      <c r="D14" s="593">
        <f>+ROUND((D11*0.15),2)-0.01</f>
        <v>562923.09</v>
      </c>
    </row>
    <row r="15" spans="3:9" ht="28.5">
      <c r="C15" s="574" t="s">
        <v>454</v>
      </c>
      <c r="D15" s="580">
        <f>D11+D14</f>
        <v>4315743.7869999995</v>
      </c>
    </row>
    <row r="16" spans="3:9">
      <c r="C16" s="574" t="s">
        <v>455</v>
      </c>
      <c r="D16" s="581">
        <f>D15*10%</f>
        <v>431574.3787</v>
      </c>
    </row>
    <row r="17" spans="3:7">
      <c r="C17" s="576" t="s">
        <v>456</v>
      </c>
      <c r="D17" s="583">
        <f>ROUND((D15+D16),2)</f>
        <v>4747318.17</v>
      </c>
      <c r="E17" s="234">
        <f>'Càlcul pressupost '!L11</f>
        <v>4747318.17</v>
      </c>
      <c r="F17" s="585">
        <f>E17-D17</f>
        <v>0</v>
      </c>
    </row>
    <row r="18" spans="3:7">
      <c r="C18" s="576" t="s">
        <v>457</v>
      </c>
      <c r="D18" s="584">
        <f>'Taules IJ'!C22</f>
        <v>996936.80000000016</v>
      </c>
    </row>
    <row r="19" spans="3:7">
      <c r="D19" s="530"/>
    </row>
    <row r="20" spans="3:7">
      <c r="F20" s="530"/>
    </row>
    <row r="21" spans="3:7">
      <c r="F21" s="530"/>
    </row>
    <row r="22" spans="3:7">
      <c r="F22" s="530"/>
    </row>
    <row r="23" spans="3:7">
      <c r="F23" s="530"/>
    </row>
    <row r="24" spans="3:7">
      <c r="F24" s="530"/>
    </row>
    <row r="25" spans="3:7">
      <c r="G25" s="530"/>
    </row>
    <row r="26" spans="3:7">
      <c r="G26" s="530"/>
    </row>
    <row r="27" spans="3:7">
      <c r="G27" s="530"/>
    </row>
    <row r="28" spans="3:7">
      <c r="G28" s="530"/>
    </row>
    <row r="29" spans="3:7">
      <c r="G29" s="530"/>
    </row>
    <row r="30" spans="3:7">
      <c r="G30" s="530"/>
    </row>
    <row r="31" spans="3:7">
      <c r="G31" s="530"/>
    </row>
    <row r="32" spans="3:7">
      <c r="G32" s="530"/>
    </row>
    <row r="33" spans="7:7">
      <c r="G33" s="530"/>
    </row>
    <row r="34" spans="7:7">
      <c r="G34" s="530"/>
    </row>
    <row r="35" spans="7:7">
      <c r="G35" s="530"/>
    </row>
    <row r="36" spans="7:7">
      <c r="G36" s="530"/>
    </row>
    <row r="37" spans="7:7">
      <c r="G37" s="530"/>
    </row>
    <row r="38" spans="7:7">
      <c r="G38" s="530"/>
    </row>
    <row r="39" spans="7:7">
      <c r="G39" s="530"/>
    </row>
    <row r="40" spans="7:7">
      <c r="G40" s="530"/>
    </row>
    <row r="41" spans="7:7">
      <c r="G41" s="530"/>
    </row>
    <row r="42" spans="7:7">
      <c r="G42" s="530"/>
    </row>
    <row r="43" spans="7:7">
      <c r="G43" s="530"/>
    </row>
    <row r="44" spans="7:7">
      <c r="G44" s="530"/>
    </row>
    <row r="45" spans="7:7">
      <c r="G45" s="530"/>
    </row>
    <row r="46" spans="7:7">
      <c r="G46" s="530"/>
    </row>
    <row r="47" spans="7:7">
      <c r="G47" s="530"/>
    </row>
    <row r="48" spans="7:7">
      <c r="G48" s="530"/>
    </row>
    <row r="49" spans="7:7">
      <c r="G49" s="530"/>
    </row>
    <row r="50" spans="7:7">
      <c r="G50" s="530"/>
    </row>
    <row r="51" spans="7:7">
      <c r="G51" s="530"/>
    </row>
    <row r="52" spans="7:7">
      <c r="G52" s="530"/>
    </row>
    <row r="53" spans="7:7">
      <c r="G53" s="530"/>
    </row>
    <row r="54" spans="7:7">
      <c r="G54" s="530"/>
    </row>
    <row r="55" spans="7:7">
      <c r="G55" s="530"/>
    </row>
    <row r="56" spans="7:7">
      <c r="G56" s="530"/>
    </row>
    <row r="57" spans="7:7">
      <c r="G57" s="530"/>
    </row>
    <row r="58" spans="7:7">
      <c r="G58" s="530"/>
    </row>
    <row r="59" spans="7:7">
      <c r="G59" s="530"/>
    </row>
    <row r="60" spans="7:7">
      <c r="G60" s="530"/>
    </row>
    <row r="61" spans="7:7">
      <c r="G61" s="530"/>
    </row>
    <row r="62" spans="7:7">
      <c r="G62" s="530"/>
    </row>
    <row r="63" spans="7:7">
      <c r="G63" s="530"/>
    </row>
    <row r="64" spans="7:7">
      <c r="G64" s="530"/>
    </row>
    <row r="65" spans="7:7">
      <c r="G65" s="530"/>
    </row>
    <row r="66" spans="7:7">
      <c r="G66" s="530"/>
    </row>
    <row r="67" spans="7:7">
      <c r="G67" s="530"/>
    </row>
    <row r="68" spans="7:7">
      <c r="G68" s="530"/>
    </row>
    <row r="69" spans="7:7">
      <c r="G69" s="530"/>
    </row>
    <row r="70" spans="7:7">
      <c r="G70" s="530"/>
    </row>
    <row r="71" spans="7:7">
      <c r="G71" s="530"/>
    </row>
    <row r="72" spans="7:7">
      <c r="G72" s="530"/>
    </row>
    <row r="73" spans="7:7">
      <c r="G73" s="530"/>
    </row>
    <row r="74" spans="7:7">
      <c r="G74" s="530"/>
    </row>
    <row r="75" spans="7:7">
      <c r="G75" s="530"/>
    </row>
    <row r="76" spans="7:7">
      <c r="G76" s="530"/>
    </row>
    <row r="77" spans="7:7">
      <c r="G77" s="530"/>
    </row>
    <row r="78" spans="7:7">
      <c r="G78" s="530"/>
    </row>
    <row r="79" spans="7:7">
      <c r="G79" s="530"/>
    </row>
    <row r="80" spans="7:7">
      <c r="G80" s="530"/>
    </row>
    <row r="81" spans="7:7">
      <c r="G81" s="530"/>
    </row>
    <row r="82" spans="7:7">
      <c r="G82" s="530"/>
    </row>
    <row r="83" spans="7:7">
      <c r="G83" s="530"/>
    </row>
    <row r="84" spans="7:7">
      <c r="G84" s="530"/>
    </row>
    <row r="85" spans="7:7">
      <c r="G85" s="530"/>
    </row>
    <row r="86" spans="7:7">
      <c r="G86" s="530"/>
    </row>
    <row r="87" spans="7:7">
      <c r="G87" s="530"/>
    </row>
    <row r="88" spans="7:7">
      <c r="G88" s="530"/>
    </row>
    <row r="89" spans="7:7">
      <c r="G89" s="530"/>
    </row>
    <row r="90" spans="7:7">
      <c r="G90" s="530"/>
    </row>
    <row r="91" spans="7:7">
      <c r="G91" s="530"/>
    </row>
    <row r="92" spans="7:7">
      <c r="G92" s="530"/>
    </row>
    <row r="93" spans="7:7">
      <c r="G93" s="530"/>
    </row>
    <row r="94" spans="7:7">
      <c r="G94" s="530"/>
    </row>
    <row r="95" spans="7:7">
      <c r="G95" s="530"/>
    </row>
    <row r="96" spans="7:7">
      <c r="G96" s="530"/>
    </row>
    <row r="97" spans="7:7">
      <c r="G97" s="530"/>
    </row>
    <row r="98" spans="7:7">
      <c r="G98" s="530"/>
    </row>
    <row r="99" spans="7:7">
      <c r="G99" s="530"/>
    </row>
    <row r="100" spans="7:7">
      <c r="G100" s="530"/>
    </row>
    <row r="101" spans="7:7">
      <c r="G101" s="530"/>
    </row>
    <row r="102" spans="7:7">
      <c r="G102" s="530"/>
    </row>
    <row r="103" spans="7:7">
      <c r="G103" s="530"/>
    </row>
    <row r="104" spans="7:7">
      <c r="G104" s="530"/>
    </row>
    <row r="105" spans="7:7">
      <c r="G105" s="530"/>
    </row>
    <row r="106" spans="7:7">
      <c r="G106" s="530"/>
    </row>
    <row r="107" spans="7:7">
      <c r="G107" s="530"/>
    </row>
    <row r="108" spans="7:7">
      <c r="G108" s="530"/>
    </row>
    <row r="109" spans="7:7">
      <c r="G109" s="530"/>
    </row>
    <row r="110" spans="7:7">
      <c r="G110" s="530"/>
    </row>
    <row r="111" spans="7:7">
      <c r="G111" s="530"/>
    </row>
    <row r="112" spans="7:7">
      <c r="G112" s="530"/>
    </row>
    <row r="113" spans="7:7">
      <c r="G113" s="530"/>
    </row>
    <row r="114" spans="7:7">
      <c r="G114" s="530"/>
    </row>
    <row r="115" spans="7:7">
      <c r="G115" s="530"/>
    </row>
    <row r="116" spans="7:7">
      <c r="G116" s="530"/>
    </row>
    <row r="117" spans="7:7">
      <c r="G117" s="530"/>
    </row>
    <row r="118" spans="7:7">
      <c r="G118" s="530"/>
    </row>
    <row r="119" spans="7:7">
      <c r="G119" s="530"/>
    </row>
    <row r="120" spans="7:7">
      <c r="G120" s="530"/>
    </row>
    <row r="121" spans="7:7">
      <c r="G121" s="530"/>
    </row>
    <row r="122" spans="7:7">
      <c r="G122" s="530"/>
    </row>
    <row r="123" spans="7:7">
      <c r="G123" s="530"/>
    </row>
    <row r="124" spans="7:7">
      <c r="G124" s="530"/>
    </row>
    <row r="125" spans="7:7">
      <c r="G125" s="530"/>
    </row>
    <row r="126" spans="7:7">
      <c r="G126" s="530"/>
    </row>
    <row r="127" spans="7:7">
      <c r="G127" s="530"/>
    </row>
    <row r="128" spans="7:7">
      <c r="G128" s="530"/>
    </row>
    <row r="129" spans="7:7">
      <c r="G129" s="530"/>
    </row>
    <row r="130" spans="7:7">
      <c r="G130" s="530"/>
    </row>
    <row r="131" spans="7:7">
      <c r="G131" s="530"/>
    </row>
    <row r="132" spans="7:7">
      <c r="G132" s="530"/>
    </row>
    <row r="133" spans="7:7">
      <c r="G133" s="530"/>
    </row>
    <row r="134" spans="7:7">
      <c r="G134" s="530"/>
    </row>
    <row r="135" spans="7:7">
      <c r="G135" s="530"/>
    </row>
    <row r="136" spans="7:7">
      <c r="G136" s="530"/>
    </row>
    <row r="137" spans="7:7">
      <c r="G137" s="530"/>
    </row>
    <row r="138" spans="7:7">
      <c r="G138" s="530"/>
    </row>
    <row r="139" spans="7:7">
      <c r="G139" s="530"/>
    </row>
    <row r="140" spans="7:7">
      <c r="G140" s="530"/>
    </row>
    <row r="141" spans="7:7">
      <c r="G141" s="530"/>
    </row>
    <row r="142" spans="7:7">
      <c r="G142" s="530"/>
    </row>
    <row r="143" spans="7:7">
      <c r="G143" s="530"/>
    </row>
    <row r="144" spans="7:7">
      <c r="G144" s="530"/>
    </row>
    <row r="145" spans="7:7">
      <c r="G145" s="530"/>
    </row>
    <row r="146" spans="7:7">
      <c r="G146" s="530"/>
    </row>
    <row r="147" spans="7:7">
      <c r="G147" s="530"/>
    </row>
    <row r="148" spans="7:7">
      <c r="G148" s="530"/>
    </row>
    <row r="149" spans="7:7">
      <c r="G149" s="530"/>
    </row>
    <row r="150" spans="7:7">
      <c r="G150" s="530"/>
    </row>
    <row r="151" spans="7:7">
      <c r="G151" s="530"/>
    </row>
    <row r="152" spans="7:7">
      <c r="G152" s="530"/>
    </row>
    <row r="153" spans="7:7">
      <c r="G153" s="530"/>
    </row>
    <row r="154" spans="7:7">
      <c r="G154" s="530"/>
    </row>
    <row r="155" spans="7:7">
      <c r="G155" s="530"/>
    </row>
    <row r="156" spans="7:7">
      <c r="G156" s="530"/>
    </row>
    <row r="157" spans="7:7">
      <c r="G157" s="530"/>
    </row>
    <row r="158" spans="7:7">
      <c r="G158" s="530"/>
    </row>
    <row r="159" spans="7:7">
      <c r="G159" s="530"/>
    </row>
    <row r="160" spans="7:7">
      <c r="G160" s="530"/>
    </row>
    <row r="161" spans="7:7">
      <c r="G161" s="530"/>
    </row>
    <row r="162" spans="7:7">
      <c r="G162" s="530"/>
    </row>
    <row r="163" spans="7:7">
      <c r="G163" s="530"/>
    </row>
    <row r="164" spans="7:7">
      <c r="G164" s="530"/>
    </row>
    <row r="165" spans="7:7">
      <c r="G165" s="530"/>
    </row>
    <row r="166" spans="7:7">
      <c r="G166" s="530"/>
    </row>
    <row r="167" spans="7:7">
      <c r="G167" s="530"/>
    </row>
    <row r="168" spans="7:7">
      <c r="G168" s="530"/>
    </row>
    <row r="169" spans="7:7">
      <c r="G169" s="530"/>
    </row>
    <row r="170" spans="7:7">
      <c r="G170" s="530"/>
    </row>
    <row r="171" spans="7:7">
      <c r="G171" s="530"/>
    </row>
    <row r="172" spans="7:7">
      <c r="G172" s="530"/>
    </row>
    <row r="173" spans="7:7">
      <c r="G173" s="530"/>
    </row>
    <row r="174" spans="7:7">
      <c r="G174" s="530"/>
    </row>
    <row r="175" spans="7:7">
      <c r="G175" s="530"/>
    </row>
    <row r="176" spans="7:7">
      <c r="G176" s="530"/>
    </row>
    <row r="177" spans="7:7">
      <c r="G177" s="530"/>
    </row>
    <row r="178" spans="7:7">
      <c r="G178" s="530"/>
    </row>
    <row r="179" spans="7:7">
      <c r="G179" s="530"/>
    </row>
    <row r="180" spans="7:7">
      <c r="G180" s="530"/>
    </row>
    <row r="181" spans="7:7">
      <c r="G181" s="530"/>
    </row>
    <row r="182" spans="7:7">
      <c r="G182" s="530"/>
    </row>
    <row r="183" spans="7:7">
      <c r="G183" s="530"/>
    </row>
    <row r="184" spans="7:7">
      <c r="G184" s="530"/>
    </row>
    <row r="185" spans="7:7">
      <c r="G185" s="530"/>
    </row>
    <row r="186" spans="7:7">
      <c r="G186" s="530"/>
    </row>
    <row r="187" spans="7:7">
      <c r="G187" s="530"/>
    </row>
    <row r="188" spans="7:7">
      <c r="G188" s="530"/>
    </row>
    <row r="189" spans="7:7">
      <c r="G189" s="530"/>
    </row>
    <row r="190" spans="7:7">
      <c r="G190" s="530"/>
    </row>
    <row r="191" spans="7:7">
      <c r="G191" s="530"/>
    </row>
    <row r="192" spans="7:7">
      <c r="G192" s="530"/>
    </row>
    <row r="193" spans="7:7">
      <c r="G193" s="530"/>
    </row>
    <row r="194" spans="7:7">
      <c r="G194" s="530"/>
    </row>
    <row r="195" spans="7:7">
      <c r="G195" s="530"/>
    </row>
    <row r="196" spans="7:7">
      <c r="G196" s="530"/>
    </row>
    <row r="197" spans="7:7">
      <c r="G197" s="530"/>
    </row>
    <row r="198" spans="7:7">
      <c r="G198" s="530"/>
    </row>
    <row r="199" spans="7:7">
      <c r="G199" s="530"/>
    </row>
    <row r="200" spans="7:7">
      <c r="G200" s="530"/>
    </row>
    <row r="201" spans="7:7">
      <c r="G201" s="530"/>
    </row>
    <row r="202" spans="7:7">
      <c r="G202" s="530"/>
    </row>
    <row r="203" spans="7:7">
      <c r="G203" s="530"/>
    </row>
    <row r="204" spans="7:7">
      <c r="G204" s="530"/>
    </row>
    <row r="205" spans="7:7">
      <c r="G205" s="530"/>
    </row>
    <row r="206" spans="7:7">
      <c r="G206" s="530"/>
    </row>
    <row r="207" spans="7:7">
      <c r="G207" s="530"/>
    </row>
    <row r="208" spans="7:7">
      <c r="G208" s="530"/>
    </row>
    <row r="209" spans="7:7">
      <c r="G209" s="530"/>
    </row>
    <row r="210" spans="7:7">
      <c r="G210" s="530"/>
    </row>
    <row r="211" spans="7:7">
      <c r="G211" s="530"/>
    </row>
    <row r="212" spans="7:7">
      <c r="G212" s="530"/>
    </row>
    <row r="213" spans="7:7">
      <c r="G213" s="530"/>
    </row>
    <row r="214" spans="7:7">
      <c r="G214" s="530"/>
    </row>
    <row r="215" spans="7:7">
      <c r="G215" s="530"/>
    </row>
    <row r="216" spans="7:7">
      <c r="G216" s="530"/>
    </row>
    <row r="217" spans="7:7">
      <c r="G217" s="530"/>
    </row>
    <row r="218" spans="7:7">
      <c r="G218" s="530"/>
    </row>
    <row r="219" spans="7:7">
      <c r="G219" s="530"/>
    </row>
    <row r="220" spans="7:7">
      <c r="G220" s="530"/>
    </row>
    <row r="221" spans="7:7">
      <c r="G221" s="530"/>
    </row>
    <row r="222" spans="7:7">
      <c r="G222" s="530"/>
    </row>
    <row r="223" spans="7:7">
      <c r="G223" s="530"/>
    </row>
    <row r="224" spans="7:7">
      <c r="G224" s="530"/>
    </row>
    <row r="225" spans="7:7">
      <c r="G225" s="530"/>
    </row>
    <row r="226" spans="7:7">
      <c r="G226" s="530"/>
    </row>
    <row r="227" spans="7:7">
      <c r="G227" s="530"/>
    </row>
    <row r="228" spans="7:7">
      <c r="G228" s="530"/>
    </row>
    <row r="229" spans="7:7">
      <c r="G229" s="530"/>
    </row>
    <row r="230" spans="7:7">
      <c r="G230" s="530"/>
    </row>
    <row r="231" spans="7:7">
      <c r="G231" s="530"/>
    </row>
    <row r="232" spans="7:7">
      <c r="G232" s="530"/>
    </row>
    <row r="233" spans="7:7">
      <c r="G233" s="530"/>
    </row>
    <row r="234" spans="7:7">
      <c r="G234" s="530"/>
    </row>
    <row r="235" spans="7:7">
      <c r="G235" s="530"/>
    </row>
    <row r="236" spans="7:7">
      <c r="G236" s="530"/>
    </row>
    <row r="237" spans="7:7">
      <c r="G237" s="530"/>
    </row>
    <row r="238" spans="7:7">
      <c r="G238" s="530"/>
    </row>
    <row r="239" spans="7:7">
      <c r="G239" s="530"/>
    </row>
    <row r="240" spans="7:7">
      <c r="G240" s="530"/>
    </row>
    <row r="241" spans="7:7">
      <c r="G241" s="530"/>
    </row>
    <row r="242" spans="7:7">
      <c r="G242" s="530"/>
    </row>
    <row r="243" spans="7:7">
      <c r="G243" s="530"/>
    </row>
    <row r="244" spans="7:7">
      <c r="G244" s="530"/>
    </row>
    <row r="245" spans="7:7">
      <c r="G245" s="530"/>
    </row>
    <row r="246" spans="7:7">
      <c r="G246" s="530"/>
    </row>
    <row r="247" spans="7:7">
      <c r="G247" s="530"/>
    </row>
    <row r="248" spans="7:7">
      <c r="G248" s="530"/>
    </row>
    <row r="249" spans="7:7">
      <c r="G249" s="530"/>
    </row>
    <row r="250" spans="7:7">
      <c r="G250" s="530"/>
    </row>
    <row r="251" spans="7:7">
      <c r="G251" s="530"/>
    </row>
    <row r="252" spans="7:7">
      <c r="G252" s="530"/>
    </row>
    <row r="253" spans="7:7">
      <c r="G253" s="530"/>
    </row>
    <row r="254" spans="7:7">
      <c r="G254" s="530"/>
    </row>
    <row r="255" spans="7:7">
      <c r="G255" s="530"/>
    </row>
    <row r="256" spans="7:7">
      <c r="G256" s="530"/>
    </row>
    <row r="257" spans="7:7">
      <c r="G257" s="530"/>
    </row>
    <row r="258" spans="7:7">
      <c r="G258" s="530"/>
    </row>
    <row r="259" spans="7:7">
      <c r="G259" s="530"/>
    </row>
    <row r="260" spans="7:7">
      <c r="G260" s="530"/>
    </row>
    <row r="261" spans="7:7">
      <c r="G261" s="530"/>
    </row>
    <row r="262" spans="7:7">
      <c r="G262" s="530"/>
    </row>
    <row r="263" spans="7:7">
      <c r="G263" s="530"/>
    </row>
    <row r="264" spans="7:7">
      <c r="G264" s="530"/>
    </row>
    <row r="265" spans="7:7">
      <c r="G265" s="530"/>
    </row>
    <row r="266" spans="7:7">
      <c r="G266" s="530"/>
    </row>
    <row r="267" spans="7:7">
      <c r="G267" s="530"/>
    </row>
    <row r="268" spans="7:7">
      <c r="G268" s="530"/>
    </row>
    <row r="269" spans="7:7">
      <c r="G269" s="530"/>
    </row>
    <row r="270" spans="7:7">
      <c r="G270" s="530"/>
    </row>
    <row r="271" spans="7:7">
      <c r="G271" s="530"/>
    </row>
    <row r="272" spans="7:7">
      <c r="G272" s="530"/>
    </row>
    <row r="273" spans="7:7">
      <c r="G273" s="530"/>
    </row>
    <row r="274" spans="7:7">
      <c r="G274" s="530"/>
    </row>
    <row r="275" spans="7:7">
      <c r="G275" s="530"/>
    </row>
    <row r="276" spans="7:7">
      <c r="G276" s="530"/>
    </row>
    <row r="277" spans="7:7">
      <c r="G277" s="530"/>
    </row>
    <row r="278" spans="7:7">
      <c r="G278" s="530"/>
    </row>
    <row r="279" spans="7:7">
      <c r="G279" s="530"/>
    </row>
    <row r="280" spans="7:7">
      <c r="G280" s="530"/>
    </row>
    <row r="281" spans="7:7">
      <c r="G281" s="530"/>
    </row>
    <row r="282" spans="7:7">
      <c r="G282" s="530"/>
    </row>
    <row r="283" spans="7:7">
      <c r="G283" s="530"/>
    </row>
    <row r="284" spans="7:7">
      <c r="G284" s="530"/>
    </row>
    <row r="285" spans="7:7">
      <c r="G285" s="530"/>
    </row>
    <row r="286" spans="7:7">
      <c r="G286" s="530"/>
    </row>
    <row r="287" spans="7:7">
      <c r="G287" s="530"/>
    </row>
    <row r="288" spans="7:7">
      <c r="G288" s="530"/>
    </row>
    <row r="289" spans="7:7">
      <c r="G289" s="530"/>
    </row>
    <row r="290" spans="7:7">
      <c r="G290" s="530"/>
    </row>
    <row r="291" spans="7:7">
      <c r="G291" s="530"/>
    </row>
    <row r="292" spans="7:7">
      <c r="G292" s="530"/>
    </row>
    <row r="293" spans="7:7">
      <c r="G293" s="530"/>
    </row>
    <row r="294" spans="7:7">
      <c r="G294" s="530"/>
    </row>
    <row r="295" spans="7:7">
      <c r="G295" s="530"/>
    </row>
    <row r="296" spans="7:7">
      <c r="G296" s="530"/>
    </row>
    <row r="297" spans="7:7">
      <c r="G297" s="530"/>
    </row>
    <row r="298" spans="7:7">
      <c r="G298" s="530"/>
    </row>
    <row r="299" spans="7:7">
      <c r="G299" s="530"/>
    </row>
    <row r="300" spans="7:7">
      <c r="G300" s="530"/>
    </row>
    <row r="301" spans="7:7">
      <c r="G301" s="530"/>
    </row>
    <row r="302" spans="7:7">
      <c r="G302" s="530"/>
    </row>
    <row r="303" spans="7:7">
      <c r="G303" s="530"/>
    </row>
    <row r="304" spans="7:7">
      <c r="G304" s="530"/>
    </row>
    <row r="305" spans="7:7">
      <c r="G305" s="530"/>
    </row>
    <row r="306" spans="7:7">
      <c r="G306" s="530"/>
    </row>
    <row r="307" spans="7:7">
      <c r="G307" s="530"/>
    </row>
    <row r="308" spans="7:7">
      <c r="G308" s="530"/>
    </row>
    <row r="309" spans="7:7">
      <c r="G309" s="530"/>
    </row>
    <row r="310" spans="7:7">
      <c r="G310" s="530"/>
    </row>
    <row r="311" spans="7:7">
      <c r="G311" s="530"/>
    </row>
    <row r="312" spans="7:7">
      <c r="G312" s="530"/>
    </row>
    <row r="313" spans="7:7">
      <c r="G313" s="530"/>
    </row>
    <row r="314" spans="7:7">
      <c r="G314" s="530"/>
    </row>
    <row r="315" spans="7:7">
      <c r="G315" s="530"/>
    </row>
    <row r="316" spans="7:7">
      <c r="G316" s="530"/>
    </row>
    <row r="317" spans="7:7">
      <c r="G317" s="530"/>
    </row>
    <row r="318" spans="7:7">
      <c r="G318" s="530"/>
    </row>
    <row r="319" spans="7:7">
      <c r="G319" s="530"/>
    </row>
    <row r="320" spans="7:7">
      <c r="G320" s="530"/>
    </row>
    <row r="321" spans="7:7">
      <c r="G321" s="530"/>
    </row>
    <row r="322" spans="7:7">
      <c r="G322" s="530"/>
    </row>
    <row r="323" spans="7:7">
      <c r="G323" s="530"/>
    </row>
    <row r="324" spans="7:7">
      <c r="G324" s="530"/>
    </row>
    <row r="325" spans="7:7">
      <c r="G325" s="530"/>
    </row>
    <row r="326" spans="7:7">
      <c r="G326" s="530"/>
    </row>
    <row r="327" spans="7:7">
      <c r="G327" s="530"/>
    </row>
    <row r="328" spans="7:7">
      <c r="G328" s="530"/>
    </row>
    <row r="329" spans="7:7">
      <c r="G329" s="530"/>
    </row>
    <row r="330" spans="7:7">
      <c r="G330" s="530"/>
    </row>
    <row r="331" spans="7:7">
      <c r="G331" s="530"/>
    </row>
    <row r="332" spans="7:7">
      <c r="G332" s="530"/>
    </row>
    <row r="333" spans="7:7">
      <c r="G333" s="530"/>
    </row>
    <row r="334" spans="7:7">
      <c r="G334" s="530"/>
    </row>
    <row r="335" spans="7:7">
      <c r="G335" s="530"/>
    </row>
    <row r="336" spans="7:7">
      <c r="G336" s="530"/>
    </row>
    <row r="337" spans="7:7">
      <c r="G337" s="530"/>
    </row>
    <row r="338" spans="7:7">
      <c r="G338" s="530"/>
    </row>
    <row r="339" spans="7:7">
      <c r="G339" s="530"/>
    </row>
    <row r="340" spans="7:7">
      <c r="G340" s="530"/>
    </row>
    <row r="341" spans="7:7">
      <c r="G341" s="530"/>
    </row>
    <row r="342" spans="7:7">
      <c r="G342" s="530"/>
    </row>
    <row r="343" spans="7:7">
      <c r="G343" s="530"/>
    </row>
    <row r="344" spans="7:7">
      <c r="G344" s="530"/>
    </row>
    <row r="345" spans="7:7">
      <c r="G345" s="530"/>
    </row>
    <row r="346" spans="7:7">
      <c r="G346" s="530"/>
    </row>
    <row r="347" spans="7:7">
      <c r="G347" s="530"/>
    </row>
    <row r="348" spans="7:7">
      <c r="G348" s="530"/>
    </row>
    <row r="349" spans="7:7">
      <c r="G349" s="530"/>
    </row>
    <row r="350" spans="7:7">
      <c r="G350" s="530"/>
    </row>
    <row r="351" spans="7:7">
      <c r="G351" s="530"/>
    </row>
    <row r="352" spans="7:7">
      <c r="G352" s="530"/>
    </row>
    <row r="353" spans="7:7">
      <c r="G353" s="530"/>
    </row>
    <row r="354" spans="7:7">
      <c r="G354" s="530"/>
    </row>
    <row r="355" spans="7:7">
      <c r="G355" s="530"/>
    </row>
    <row r="356" spans="7:7">
      <c r="G356" s="530"/>
    </row>
    <row r="357" spans="7:7">
      <c r="G357" s="530"/>
    </row>
    <row r="358" spans="7:7">
      <c r="G358" s="530"/>
    </row>
    <row r="359" spans="7:7">
      <c r="G359" s="530"/>
    </row>
    <row r="360" spans="7:7">
      <c r="G360" s="530"/>
    </row>
    <row r="361" spans="7:7">
      <c r="G361" s="530"/>
    </row>
    <row r="362" spans="7:7">
      <c r="G362" s="530"/>
    </row>
    <row r="363" spans="7:7">
      <c r="G363" s="530"/>
    </row>
    <row r="364" spans="7:7">
      <c r="G364" s="530"/>
    </row>
    <row r="365" spans="7:7">
      <c r="G365" s="530"/>
    </row>
    <row r="366" spans="7:7">
      <c r="G366" s="530"/>
    </row>
    <row r="367" spans="7:7">
      <c r="G367" s="530"/>
    </row>
    <row r="368" spans="7:7">
      <c r="G368" s="530"/>
    </row>
    <row r="369" spans="7:7">
      <c r="G369" s="530"/>
    </row>
    <row r="370" spans="7:7">
      <c r="G370" s="530"/>
    </row>
    <row r="371" spans="7:7">
      <c r="G371" s="530"/>
    </row>
    <row r="372" spans="7:7">
      <c r="G372" s="530"/>
    </row>
    <row r="373" spans="7:7">
      <c r="G373" s="530"/>
    </row>
    <row r="374" spans="7:7">
      <c r="G374" s="530"/>
    </row>
    <row r="375" spans="7:7">
      <c r="G375" s="530"/>
    </row>
    <row r="376" spans="7:7">
      <c r="G376" s="530"/>
    </row>
    <row r="377" spans="7:7">
      <c r="G377" s="530"/>
    </row>
    <row r="378" spans="7:7">
      <c r="G378" s="530"/>
    </row>
    <row r="379" spans="7:7">
      <c r="G379" s="530"/>
    </row>
    <row r="380" spans="7:7">
      <c r="G380" s="530"/>
    </row>
    <row r="381" spans="7:7">
      <c r="G381" s="530"/>
    </row>
    <row r="382" spans="7:7">
      <c r="G382" s="530"/>
    </row>
    <row r="383" spans="7:7">
      <c r="G383" s="530"/>
    </row>
    <row r="384" spans="7:7">
      <c r="G384" s="530"/>
    </row>
    <row r="385" spans="7:7">
      <c r="G385" s="530"/>
    </row>
    <row r="386" spans="7:7">
      <c r="G386" s="530"/>
    </row>
    <row r="387" spans="7:7">
      <c r="G387" s="530"/>
    </row>
    <row r="388" spans="7:7">
      <c r="G388" s="530"/>
    </row>
    <row r="389" spans="7:7">
      <c r="G389" s="530"/>
    </row>
    <row r="390" spans="7:7">
      <c r="G390" s="530"/>
    </row>
    <row r="391" spans="7:7">
      <c r="G391" s="530"/>
    </row>
    <row r="392" spans="7:7">
      <c r="G392" s="530"/>
    </row>
    <row r="393" spans="7:7">
      <c r="G393" s="530"/>
    </row>
    <row r="394" spans="7:7">
      <c r="G394" s="530"/>
    </row>
    <row r="395" spans="7:7">
      <c r="G395" s="530"/>
    </row>
    <row r="396" spans="7:7">
      <c r="G396" s="530"/>
    </row>
    <row r="397" spans="7:7">
      <c r="G397" s="530"/>
    </row>
    <row r="398" spans="7:7">
      <c r="G398" s="530"/>
    </row>
    <row r="399" spans="7:7">
      <c r="G399" s="530"/>
    </row>
    <row r="400" spans="7:7">
      <c r="G400" s="530"/>
    </row>
    <row r="401" spans="7:7">
      <c r="G401" s="530"/>
    </row>
    <row r="402" spans="7:7">
      <c r="G402" s="530"/>
    </row>
    <row r="403" spans="7:7">
      <c r="G403" s="530"/>
    </row>
    <row r="404" spans="7:7">
      <c r="G404" s="530"/>
    </row>
    <row r="405" spans="7:7">
      <c r="G405" s="530"/>
    </row>
    <row r="406" spans="7:7">
      <c r="G406" s="530"/>
    </row>
    <row r="407" spans="7:7">
      <c r="G407" s="530"/>
    </row>
    <row r="408" spans="7:7">
      <c r="G408" s="530"/>
    </row>
    <row r="409" spans="7:7">
      <c r="G409" s="530"/>
    </row>
    <row r="410" spans="7:7">
      <c r="G410" s="530"/>
    </row>
    <row r="411" spans="7:7">
      <c r="G411" s="530"/>
    </row>
    <row r="412" spans="7:7">
      <c r="G412" s="530"/>
    </row>
    <row r="413" spans="7:7">
      <c r="G413" s="530"/>
    </row>
    <row r="414" spans="7:7">
      <c r="G414" s="530"/>
    </row>
    <row r="415" spans="7:7">
      <c r="G415" s="530"/>
    </row>
    <row r="416" spans="7:7">
      <c r="G416" s="530"/>
    </row>
    <row r="417" spans="7:7">
      <c r="G417" s="530"/>
    </row>
    <row r="418" spans="7:7">
      <c r="G418" s="530"/>
    </row>
    <row r="419" spans="7:7">
      <c r="G419" s="530"/>
    </row>
    <row r="420" spans="7:7">
      <c r="G420" s="530"/>
    </row>
    <row r="421" spans="7:7">
      <c r="G421" s="530"/>
    </row>
    <row r="422" spans="7:7">
      <c r="G422" s="530"/>
    </row>
    <row r="423" spans="7:7">
      <c r="G423" s="530"/>
    </row>
    <row r="424" spans="7:7">
      <c r="G424" s="530"/>
    </row>
    <row r="425" spans="7:7">
      <c r="G425" s="530"/>
    </row>
    <row r="426" spans="7:7">
      <c r="G426" s="530"/>
    </row>
    <row r="427" spans="7:7">
      <c r="G427" s="530"/>
    </row>
    <row r="428" spans="7:7">
      <c r="G428" s="530"/>
    </row>
    <row r="429" spans="7:7">
      <c r="G429" s="530"/>
    </row>
    <row r="430" spans="7:7">
      <c r="G430" s="530"/>
    </row>
    <row r="431" spans="7:7">
      <c r="G431" s="530"/>
    </row>
    <row r="432" spans="7:7">
      <c r="G432" s="530"/>
    </row>
    <row r="433" spans="7:7">
      <c r="G433" s="530"/>
    </row>
    <row r="434" spans="7:7">
      <c r="G434" s="530"/>
    </row>
    <row r="435" spans="7:7">
      <c r="G435" s="530"/>
    </row>
    <row r="436" spans="7:7">
      <c r="G436" s="530"/>
    </row>
    <row r="437" spans="7:7">
      <c r="G437" s="530"/>
    </row>
    <row r="438" spans="7:7">
      <c r="G438" s="530"/>
    </row>
    <row r="439" spans="7:7">
      <c r="G439" s="530"/>
    </row>
    <row r="440" spans="7:7">
      <c r="G440" s="530"/>
    </row>
    <row r="441" spans="7:7">
      <c r="G441" s="530"/>
    </row>
    <row r="442" spans="7:7">
      <c r="G442" s="530"/>
    </row>
    <row r="443" spans="7:7">
      <c r="G443" s="530"/>
    </row>
    <row r="444" spans="7:7">
      <c r="G444" s="530"/>
    </row>
    <row r="445" spans="7:7">
      <c r="G445" s="530"/>
    </row>
    <row r="446" spans="7:7">
      <c r="G446" s="530"/>
    </row>
    <row r="447" spans="7:7">
      <c r="G447" s="530"/>
    </row>
    <row r="448" spans="7:7">
      <c r="G448" s="530"/>
    </row>
    <row r="449" spans="7:7">
      <c r="G449" s="530"/>
    </row>
    <row r="450" spans="7:7">
      <c r="G450" s="530"/>
    </row>
    <row r="451" spans="7:7">
      <c r="G451" s="530"/>
    </row>
    <row r="452" spans="7:7">
      <c r="G452" s="530"/>
    </row>
    <row r="453" spans="7:7">
      <c r="G453" s="530"/>
    </row>
    <row r="454" spans="7:7">
      <c r="G454" s="530"/>
    </row>
    <row r="455" spans="7:7">
      <c r="G455" s="530"/>
    </row>
    <row r="456" spans="7:7">
      <c r="G456" s="530"/>
    </row>
    <row r="457" spans="7:7">
      <c r="G457" s="530"/>
    </row>
    <row r="458" spans="7:7">
      <c r="G458" s="530"/>
    </row>
    <row r="459" spans="7:7">
      <c r="G459" s="530"/>
    </row>
    <row r="460" spans="7:7">
      <c r="G460" s="530"/>
    </row>
    <row r="461" spans="7:7">
      <c r="G461" s="530"/>
    </row>
    <row r="462" spans="7:7">
      <c r="G462" s="530"/>
    </row>
    <row r="463" spans="7:7">
      <c r="G463" s="530"/>
    </row>
    <row r="464" spans="7:7">
      <c r="G464" s="530"/>
    </row>
    <row r="465" spans="7:7">
      <c r="G465" s="530"/>
    </row>
    <row r="466" spans="7:7">
      <c r="G466" s="530"/>
    </row>
    <row r="467" spans="7:7">
      <c r="G467" s="530"/>
    </row>
    <row r="468" spans="7:7">
      <c r="G468" s="530"/>
    </row>
    <row r="469" spans="7:7">
      <c r="G469" s="530"/>
    </row>
    <row r="470" spans="7:7">
      <c r="G470" s="530"/>
    </row>
    <row r="471" spans="7:7">
      <c r="G471" s="530"/>
    </row>
    <row r="472" spans="7:7">
      <c r="G472" s="530"/>
    </row>
    <row r="473" spans="7:7">
      <c r="G473" s="530"/>
    </row>
    <row r="474" spans="7:7">
      <c r="G474" s="530"/>
    </row>
    <row r="475" spans="7:7">
      <c r="G475" s="530"/>
    </row>
    <row r="476" spans="7:7">
      <c r="G476" s="530"/>
    </row>
    <row r="477" spans="7:7">
      <c r="G477" s="530"/>
    </row>
    <row r="478" spans="7:7">
      <c r="G478" s="530"/>
    </row>
    <row r="479" spans="7:7">
      <c r="G479" s="530"/>
    </row>
    <row r="480" spans="7:7">
      <c r="G480" s="530"/>
    </row>
    <row r="481" spans="7:7">
      <c r="G481" s="530"/>
    </row>
    <row r="482" spans="7:7">
      <c r="G482" s="530"/>
    </row>
    <row r="483" spans="7:7">
      <c r="G483" s="530"/>
    </row>
    <row r="484" spans="7:7">
      <c r="G484" s="530"/>
    </row>
    <row r="485" spans="7:7">
      <c r="G485" s="530"/>
    </row>
    <row r="486" spans="7:7">
      <c r="G486" s="530"/>
    </row>
    <row r="487" spans="7:7">
      <c r="G487" s="530"/>
    </row>
    <row r="488" spans="7:7">
      <c r="G488" s="530"/>
    </row>
    <row r="489" spans="7:7">
      <c r="G489" s="530"/>
    </row>
    <row r="490" spans="7:7">
      <c r="G490" s="530"/>
    </row>
    <row r="491" spans="7:7">
      <c r="G491" s="530"/>
    </row>
    <row r="492" spans="7:7">
      <c r="G492" s="530"/>
    </row>
    <row r="493" spans="7:7">
      <c r="G493" s="530"/>
    </row>
    <row r="494" spans="7:7">
      <c r="G494" s="530"/>
    </row>
    <row r="495" spans="7:7">
      <c r="G495" s="530"/>
    </row>
    <row r="496" spans="7:7">
      <c r="G496" s="530"/>
    </row>
    <row r="497" spans="7:7">
      <c r="G497" s="530"/>
    </row>
    <row r="498" spans="7:7">
      <c r="G498" s="530"/>
    </row>
    <row r="499" spans="7:7">
      <c r="G499" s="530"/>
    </row>
    <row r="500" spans="7:7">
      <c r="G500" s="530"/>
    </row>
    <row r="501" spans="7:7">
      <c r="G501" s="530"/>
    </row>
    <row r="502" spans="7:7">
      <c r="G502" s="530"/>
    </row>
    <row r="503" spans="7:7">
      <c r="G503" s="530"/>
    </row>
    <row r="504" spans="7:7">
      <c r="G504" s="530"/>
    </row>
    <row r="505" spans="7:7">
      <c r="G505" s="530"/>
    </row>
    <row r="506" spans="7:7">
      <c r="G506" s="530"/>
    </row>
    <row r="507" spans="7:7">
      <c r="G507" s="530"/>
    </row>
    <row r="508" spans="7:7">
      <c r="G508" s="530"/>
    </row>
    <row r="509" spans="7:7">
      <c r="G509" s="530"/>
    </row>
    <row r="510" spans="7:7">
      <c r="G510" s="530"/>
    </row>
    <row r="511" spans="7:7">
      <c r="G511" s="530"/>
    </row>
    <row r="512" spans="7:7">
      <c r="G512" s="530"/>
    </row>
    <row r="513" spans="7:7">
      <c r="G513" s="530"/>
    </row>
    <row r="514" spans="7:7">
      <c r="G514" s="530"/>
    </row>
    <row r="515" spans="7:7">
      <c r="G515" s="530"/>
    </row>
    <row r="516" spans="7:7">
      <c r="G516" s="530"/>
    </row>
    <row r="517" spans="7:7">
      <c r="G517" s="530"/>
    </row>
    <row r="518" spans="7:7">
      <c r="G518" s="530"/>
    </row>
    <row r="519" spans="7:7">
      <c r="G519" s="530"/>
    </row>
    <row r="520" spans="7:7">
      <c r="G520" s="530"/>
    </row>
    <row r="521" spans="7:7">
      <c r="G521" s="530"/>
    </row>
    <row r="522" spans="7:7">
      <c r="G522" s="530"/>
    </row>
    <row r="523" spans="7:7">
      <c r="G523" s="530"/>
    </row>
    <row r="524" spans="7:7">
      <c r="G524" s="530"/>
    </row>
    <row r="525" spans="7:7">
      <c r="G525" s="530"/>
    </row>
    <row r="526" spans="7:7">
      <c r="G526" s="530"/>
    </row>
    <row r="527" spans="7:7">
      <c r="G527" s="530"/>
    </row>
    <row r="528" spans="7:7">
      <c r="G528" s="530"/>
    </row>
    <row r="529" spans="7:7">
      <c r="G529" s="530"/>
    </row>
    <row r="530" spans="7:7">
      <c r="G530" s="530"/>
    </row>
    <row r="531" spans="7:7">
      <c r="G531" s="530"/>
    </row>
    <row r="532" spans="7:7">
      <c r="G532" s="530"/>
    </row>
    <row r="533" spans="7:7">
      <c r="G533" s="530"/>
    </row>
    <row r="534" spans="7:7">
      <c r="G534" s="530"/>
    </row>
    <row r="535" spans="7:7">
      <c r="G535" s="530"/>
    </row>
    <row r="536" spans="7:7">
      <c r="G536" s="530"/>
    </row>
    <row r="537" spans="7:7">
      <c r="G537" s="530"/>
    </row>
    <row r="538" spans="7:7">
      <c r="G538" s="530"/>
    </row>
    <row r="539" spans="7:7">
      <c r="G539" s="530"/>
    </row>
    <row r="540" spans="7:7">
      <c r="G540" s="530"/>
    </row>
    <row r="541" spans="7:7">
      <c r="G541" s="530"/>
    </row>
    <row r="542" spans="7:7">
      <c r="G542" s="530"/>
    </row>
    <row r="543" spans="7:7">
      <c r="G543" s="530"/>
    </row>
    <row r="544" spans="7:7">
      <c r="G544" s="530"/>
    </row>
    <row r="545" spans="7:7">
      <c r="G545" s="530"/>
    </row>
    <row r="546" spans="7:7">
      <c r="G546" s="530"/>
    </row>
    <row r="547" spans="7:7">
      <c r="G547" s="530"/>
    </row>
    <row r="548" spans="7:7">
      <c r="G548" s="530"/>
    </row>
    <row r="549" spans="7:7">
      <c r="G549" s="530"/>
    </row>
    <row r="550" spans="7:7">
      <c r="G550" s="530"/>
    </row>
    <row r="551" spans="7:7">
      <c r="G551" s="530"/>
    </row>
    <row r="552" spans="7:7">
      <c r="G552" s="530"/>
    </row>
    <row r="553" spans="7:7">
      <c r="G553" s="530"/>
    </row>
    <row r="554" spans="7:7">
      <c r="G554" s="530"/>
    </row>
    <row r="555" spans="7:7">
      <c r="G555" s="530"/>
    </row>
    <row r="556" spans="7:7">
      <c r="G556" s="530"/>
    </row>
    <row r="557" spans="7:7">
      <c r="G557" s="530"/>
    </row>
    <row r="558" spans="7:7">
      <c r="G558" s="530"/>
    </row>
    <row r="559" spans="7:7">
      <c r="G559" s="530"/>
    </row>
    <row r="560" spans="7:7">
      <c r="G560" s="530"/>
    </row>
    <row r="561" spans="7:7">
      <c r="G561" s="530"/>
    </row>
    <row r="562" spans="7:7">
      <c r="G562" s="530"/>
    </row>
    <row r="563" spans="7:7">
      <c r="G563" s="530"/>
    </row>
    <row r="564" spans="7:7">
      <c r="G564" s="530"/>
    </row>
    <row r="565" spans="7:7">
      <c r="G565" s="530"/>
    </row>
    <row r="566" spans="7:7">
      <c r="G566" s="530"/>
    </row>
    <row r="567" spans="7:7">
      <c r="G567" s="530"/>
    </row>
    <row r="568" spans="7:7">
      <c r="G568" s="530"/>
    </row>
    <row r="569" spans="7:7">
      <c r="G569" s="530"/>
    </row>
    <row r="570" spans="7:7">
      <c r="G570" s="530"/>
    </row>
    <row r="571" spans="7:7">
      <c r="G571" s="530"/>
    </row>
    <row r="572" spans="7:7">
      <c r="G572" s="530"/>
    </row>
    <row r="573" spans="7:7">
      <c r="G573" s="530"/>
    </row>
    <row r="574" spans="7:7">
      <c r="G574" s="530"/>
    </row>
    <row r="575" spans="7:7">
      <c r="G575" s="530"/>
    </row>
    <row r="576" spans="7:7">
      <c r="G576" s="530"/>
    </row>
    <row r="577" spans="7:7">
      <c r="G577" s="530"/>
    </row>
    <row r="578" spans="7:7">
      <c r="G578" s="530"/>
    </row>
    <row r="579" spans="7:7">
      <c r="G579" s="530"/>
    </row>
    <row r="580" spans="7:7">
      <c r="G580" s="530"/>
    </row>
    <row r="581" spans="7:7">
      <c r="G581" s="530"/>
    </row>
    <row r="582" spans="7:7">
      <c r="G582" s="530"/>
    </row>
    <row r="583" spans="7:7">
      <c r="G583" s="530"/>
    </row>
    <row r="584" spans="7:7">
      <c r="G584" s="530"/>
    </row>
    <row r="585" spans="7:7">
      <c r="G585" s="530"/>
    </row>
    <row r="586" spans="7:7">
      <c r="G586" s="530"/>
    </row>
    <row r="587" spans="7:7">
      <c r="G587" s="530"/>
    </row>
    <row r="588" spans="7:7">
      <c r="G588" s="530"/>
    </row>
    <row r="589" spans="7:7">
      <c r="G589" s="530"/>
    </row>
    <row r="590" spans="7:7">
      <c r="G590" s="530"/>
    </row>
    <row r="591" spans="7:7">
      <c r="G591" s="530"/>
    </row>
    <row r="592" spans="7:7">
      <c r="G592" s="530"/>
    </row>
    <row r="593" spans="7:7">
      <c r="G593" s="530"/>
    </row>
    <row r="594" spans="7:7">
      <c r="G594" s="530"/>
    </row>
    <row r="595" spans="7:7">
      <c r="G595" s="530"/>
    </row>
    <row r="596" spans="7:7">
      <c r="G596" s="530"/>
    </row>
    <row r="597" spans="7:7">
      <c r="G597" s="530"/>
    </row>
    <row r="598" spans="7:7">
      <c r="G598" s="530"/>
    </row>
    <row r="599" spans="7:7">
      <c r="G599" s="530"/>
    </row>
    <row r="600" spans="7:7">
      <c r="G600" s="530"/>
    </row>
    <row r="601" spans="7:7">
      <c r="G601" s="530"/>
    </row>
    <row r="602" spans="7:7">
      <c r="G602" s="530"/>
    </row>
    <row r="603" spans="7:7">
      <c r="G603" s="530"/>
    </row>
    <row r="604" spans="7:7">
      <c r="G604" s="530"/>
    </row>
    <row r="605" spans="7:7">
      <c r="G605" s="530"/>
    </row>
    <row r="606" spans="7:7">
      <c r="G606" s="530"/>
    </row>
    <row r="607" spans="7:7">
      <c r="G607" s="530"/>
    </row>
    <row r="608" spans="7:7">
      <c r="G608" s="530"/>
    </row>
    <row r="609" spans="7:7">
      <c r="G609" s="530"/>
    </row>
    <row r="610" spans="7:7">
      <c r="G610" s="530"/>
    </row>
    <row r="611" spans="7:7">
      <c r="G611" s="530"/>
    </row>
    <row r="612" spans="7:7">
      <c r="G612" s="530"/>
    </row>
    <row r="613" spans="7:7">
      <c r="G613" s="530"/>
    </row>
    <row r="614" spans="7:7">
      <c r="G614" s="530"/>
    </row>
    <row r="615" spans="7:7">
      <c r="G615" s="530"/>
    </row>
    <row r="616" spans="7:7">
      <c r="G616" s="530"/>
    </row>
    <row r="617" spans="7:7">
      <c r="G617" s="530"/>
    </row>
    <row r="618" spans="7:7">
      <c r="G618" s="530"/>
    </row>
    <row r="619" spans="7:7">
      <c r="G619" s="530"/>
    </row>
    <row r="620" spans="7:7">
      <c r="G620" s="530"/>
    </row>
    <row r="621" spans="7:7">
      <c r="G621" s="530"/>
    </row>
    <row r="622" spans="7:7">
      <c r="G622" s="530"/>
    </row>
    <row r="623" spans="7:7">
      <c r="G623" s="530"/>
    </row>
    <row r="624" spans="7:7">
      <c r="G624" s="530"/>
    </row>
    <row r="625" spans="7:7">
      <c r="G625" s="530"/>
    </row>
    <row r="626" spans="7:7">
      <c r="G626" s="530"/>
    </row>
    <row r="627" spans="7:7">
      <c r="G627" s="530"/>
    </row>
    <row r="628" spans="7:7">
      <c r="G628" s="530"/>
    </row>
    <row r="629" spans="7:7">
      <c r="G629" s="530"/>
    </row>
    <row r="630" spans="7:7">
      <c r="G630" s="530"/>
    </row>
    <row r="631" spans="7:7">
      <c r="G631" s="530"/>
    </row>
    <row r="632" spans="7:7">
      <c r="G632" s="530"/>
    </row>
    <row r="633" spans="7:7">
      <c r="G633" s="530"/>
    </row>
    <row r="634" spans="7:7">
      <c r="G634" s="530"/>
    </row>
    <row r="635" spans="7:7">
      <c r="G635" s="530"/>
    </row>
    <row r="636" spans="7:7">
      <c r="G636" s="530"/>
    </row>
    <row r="637" spans="7:7">
      <c r="G637" s="530"/>
    </row>
    <row r="638" spans="7:7">
      <c r="G638" s="530"/>
    </row>
    <row r="639" spans="7:7">
      <c r="G639" s="530"/>
    </row>
    <row r="640" spans="7:7">
      <c r="G640" s="530"/>
    </row>
    <row r="641" spans="7:7">
      <c r="G641" s="530"/>
    </row>
    <row r="642" spans="7:7">
      <c r="G642" s="530"/>
    </row>
    <row r="643" spans="7:7">
      <c r="G643" s="530"/>
    </row>
    <row r="644" spans="7:7">
      <c r="G644" s="530"/>
    </row>
    <row r="645" spans="7:7">
      <c r="G645" s="530"/>
    </row>
    <row r="646" spans="7:7">
      <c r="G646" s="530"/>
    </row>
    <row r="647" spans="7:7">
      <c r="G647" s="530"/>
    </row>
    <row r="648" spans="7:7">
      <c r="G648" s="530"/>
    </row>
    <row r="649" spans="7:7">
      <c r="G649" s="530"/>
    </row>
    <row r="650" spans="7:7">
      <c r="G650" s="530"/>
    </row>
    <row r="651" spans="7:7">
      <c r="G651" s="530"/>
    </row>
    <row r="652" spans="7:7">
      <c r="G652" s="530"/>
    </row>
    <row r="653" spans="7:7">
      <c r="G653" s="530"/>
    </row>
    <row r="654" spans="7:7">
      <c r="G654" s="530"/>
    </row>
    <row r="655" spans="7:7">
      <c r="G655" s="530"/>
    </row>
    <row r="656" spans="7:7">
      <c r="G656" s="530"/>
    </row>
    <row r="657" spans="7:7">
      <c r="G657" s="530"/>
    </row>
    <row r="658" spans="7:7">
      <c r="G658" s="530"/>
    </row>
    <row r="659" spans="7:7">
      <c r="G659" s="530"/>
    </row>
    <row r="660" spans="7:7">
      <c r="G660" s="530"/>
    </row>
    <row r="661" spans="7:7">
      <c r="G661" s="530"/>
    </row>
    <row r="662" spans="7:7">
      <c r="G662" s="530"/>
    </row>
    <row r="663" spans="7:7">
      <c r="G663" s="530"/>
    </row>
    <row r="664" spans="7:7">
      <c r="G664" s="530"/>
    </row>
    <row r="665" spans="7:7">
      <c r="G665" s="530"/>
    </row>
    <row r="666" spans="7:7">
      <c r="G666" s="530"/>
    </row>
    <row r="667" spans="7:7">
      <c r="G667" s="530"/>
    </row>
    <row r="668" spans="7:7">
      <c r="G668" s="530"/>
    </row>
    <row r="669" spans="7:7">
      <c r="G669" s="530"/>
    </row>
    <row r="670" spans="7:7">
      <c r="G670" s="530"/>
    </row>
    <row r="671" spans="7:7">
      <c r="G671" s="530"/>
    </row>
    <row r="672" spans="7:7">
      <c r="G672" s="530"/>
    </row>
    <row r="673" spans="7:7">
      <c r="G673" s="530"/>
    </row>
    <row r="674" spans="7:7">
      <c r="G674" s="530"/>
    </row>
    <row r="675" spans="7:7">
      <c r="G675" s="530"/>
    </row>
    <row r="676" spans="7:7">
      <c r="G676" s="530"/>
    </row>
    <row r="677" spans="7:7">
      <c r="G677" s="530"/>
    </row>
    <row r="678" spans="7:7">
      <c r="G678" s="530"/>
    </row>
    <row r="679" spans="7:7">
      <c r="G679" s="530"/>
    </row>
    <row r="680" spans="7:7">
      <c r="G680" s="530"/>
    </row>
    <row r="681" spans="7:7">
      <c r="G681" s="530"/>
    </row>
    <row r="682" spans="7:7">
      <c r="G682" s="530"/>
    </row>
    <row r="683" spans="7:7">
      <c r="G683" s="530"/>
    </row>
    <row r="684" spans="7:7">
      <c r="G684" s="530"/>
    </row>
    <row r="685" spans="7:7">
      <c r="G685" s="530"/>
    </row>
    <row r="686" spans="7:7">
      <c r="G686" s="530"/>
    </row>
    <row r="687" spans="7:7">
      <c r="G687" s="530"/>
    </row>
    <row r="688" spans="7:7">
      <c r="G688" s="530"/>
    </row>
    <row r="689" spans="7:7">
      <c r="G689" s="530"/>
    </row>
    <row r="690" spans="7:7">
      <c r="G690" s="530"/>
    </row>
    <row r="691" spans="7:7">
      <c r="G691" s="530"/>
    </row>
    <row r="692" spans="7:7">
      <c r="G692" s="530"/>
    </row>
    <row r="693" spans="7:7">
      <c r="G693" s="530"/>
    </row>
    <row r="694" spans="7:7">
      <c r="G694" s="530"/>
    </row>
    <row r="695" spans="7:7">
      <c r="G695" s="530"/>
    </row>
    <row r="696" spans="7:7">
      <c r="G696" s="530"/>
    </row>
    <row r="697" spans="7:7">
      <c r="G697" s="530"/>
    </row>
    <row r="698" spans="7:7">
      <c r="G698" s="530"/>
    </row>
    <row r="699" spans="7:7">
      <c r="G699" s="530"/>
    </row>
    <row r="700" spans="7:7">
      <c r="G700" s="530"/>
    </row>
    <row r="701" spans="7:7">
      <c r="G701" s="530"/>
    </row>
    <row r="702" spans="7:7">
      <c r="G702" s="530"/>
    </row>
    <row r="703" spans="7:7">
      <c r="G703" s="530"/>
    </row>
    <row r="704" spans="7:7">
      <c r="G704" s="530"/>
    </row>
    <row r="705" spans="7:7">
      <c r="G705" s="530"/>
    </row>
    <row r="706" spans="7:7">
      <c r="G706" s="530"/>
    </row>
    <row r="707" spans="7:7">
      <c r="G707" s="530"/>
    </row>
    <row r="708" spans="7:7">
      <c r="G708" s="530"/>
    </row>
    <row r="709" spans="7:7">
      <c r="G709" s="530"/>
    </row>
    <row r="710" spans="7:7">
      <c r="G710" s="530"/>
    </row>
    <row r="711" spans="7:7">
      <c r="G711" s="530"/>
    </row>
    <row r="712" spans="7:7">
      <c r="G712" s="530"/>
    </row>
    <row r="713" spans="7:7">
      <c r="G713" s="530"/>
    </row>
    <row r="714" spans="7:7">
      <c r="G714" s="530"/>
    </row>
    <row r="715" spans="7:7">
      <c r="G715" s="530"/>
    </row>
    <row r="716" spans="7:7">
      <c r="G716" s="530"/>
    </row>
    <row r="717" spans="7:7">
      <c r="G717" s="530"/>
    </row>
    <row r="718" spans="7:7">
      <c r="G718" s="530"/>
    </row>
    <row r="719" spans="7:7">
      <c r="G719" s="530"/>
    </row>
    <row r="720" spans="7:7">
      <c r="G720" s="530"/>
    </row>
    <row r="721" spans="7:7">
      <c r="G721" s="530"/>
    </row>
    <row r="722" spans="7:7">
      <c r="G722" s="530"/>
    </row>
    <row r="723" spans="7:7">
      <c r="G723" s="530"/>
    </row>
    <row r="724" spans="7:7">
      <c r="G724" s="530"/>
    </row>
    <row r="725" spans="7:7">
      <c r="G725" s="530"/>
    </row>
    <row r="726" spans="7:7">
      <c r="G726" s="530"/>
    </row>
    <row r="727" spans="7:7">
      <c r="G727" s="530"/>
    </row>
    <row r="728" spans="7:7">
      <c r="G728" s="530"/>
    </row>
    <row r="729" spans="7:7">
      <c r="G729" s="530"/>
    </row>
    <row r="730" spans="7:7">
      <c r="G730" s="530"/>
    </row>
    <row r="731" spans="7:7">
      <c r="G731" s="530"/>
    </row>
    <row r="732" spans="7:7">
      <c r="G732" s="530"/>
    </row>
    <row r="733" spans="7:7">
      <c r="G733" s="530"/>
    </row>
    <row r="734" spans="7:7">
      <c r="G734" s="530"/>
    </row>
    <row r="735" spans="7:7">
      <c r="G735" s="530"/>
    </row>
    <row r="736" spans="7:7">
      <c r="G736" s="530"/>
    </row>
    <row r="737" spans="7:7">
      <c r="G737" s="530"/>
    </row>
    <row r="738" spans="7:7">
      <c r="G738" s="530"/>
    </row>
    <row r="739" spans="7:7">
      <c r="G739" s="530"/>
    </row>
    <row r="740" spans="7:7">
      <c r="G740" s="530"/>
    </row>
    <row r="741" spans="7:7">
      <c r="G741" s="530"/>
    </row>
    <row r="742" spans="7:7">
      <c r="G742" s="530"/>
    </row>
    <row r="743" spans="7:7">
      <c r="G743" s="530"/>
    </row>
    <row r="744" spans="7:7">
      <c r="G744" s="530"/>
    </row>
    <row r="745" spans="7:7">
      <c r="G745" s="530"/>
    </row>
    <row r="746" spans="7:7">
      <c r="G746" s="530"/>
    </row>
    <row r="747" spans="7:7">
      <c r="G747" s="530"/>
    </row>
    <row r="748" spans="7:7">
      <c r="G748" s="530"/>
    </row>
    <row r="749" spans="7:7">
      <c r="G749" s="530"/>
    </row>
    <row r="750" spans="7:7">
      <c r="G750" s="530"/>
    </row>
    <row r="751" spans="7:7">
      <c r="G751" s="530"/>
    </row>
    <row r="752" spans="7:7">
      <c r="G752" s="530"/>
    </row>
    <row r="753" spans="7:7">
      <c r="G753" s="530"/>
    </row>
    <row r="754" spans="7:7">
      <c r="G754" s="530"/>
    </row>
    <row r="755" spans="7:7">
      <c r="G755" s="530"/>
    </row>
    <row r="756" spans="7:7">
      <c r="G756" s="530"/>
    </row>
    <row r="757" spans="7:7">
      <c r="G757" s="530"/>
    </row>
    <row r="758" spans="7:7">
      <c r="G758" s="530"/>
    </row>
    <row r="759" spans="7:7">
      <c r="G759" s="530"/>
    </row>
    <row r="760" spans="7:7">
      <c r="G760" s="530"/>
    </row>
    <row r="761" spans="7:7">
      <c r="G761" s="530"/>
    </row>
    <row r="762" spans="7:7">
      <c r="G762" s="530"/>
    </row>
    <row r="763" spans="7:7">
      <c r="G763" s="530"/>
    </row>
    <row r="764" spans="7:7">
      <c r="G764" s="530"/>
    </row>
    <row r="765" spans="7:7">
      <c r="G765" s="530"/>
    </row>
    <row r="766" spans="7:7">
      <c r="G766" s="530"/>
    </row>
  </sheetData>
  <mergeCells count="1">
    <mergeCell ref="C1:D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49F5D-5BD9-4DDA-85E0-95DE7DC71A74}">
  <dimension ref="A1:H19"/>
  <sheetViews>
    <sheetView workbookViewId="0">
      <selection activeCell="B10" sqref="B10:D10"/>
    </sheetView>
  </sheetViews>
  <sheetFormatPr defaultRowHeight="14.5"/>
  <cols>
    <col min="1" max="1" width="54.36328125" bestFit="1" customWidth="1"/>
    <col min="2" max="2" width="33.6328125" bestFit="1" customWidth="1"/>
    <col min="3" max="3" width="8.90625" customWidth="1"/>
    <col min="8" max="8" width="11.453125" bestFit="1" customWidth="1"/>
  </cols>
  <sheetData>
    <row r="1" spans="1:8">
      <c r="A1" s="603" t="s">
        <v>225</v>
      </c>
      <c r="B1" s="603" t="s">
        <v>217</v>
      </c>
      <c r="C1" s="604">
        <v>2.5000000000000001E-3</v>
      </c>
      <c r="D1" s="605">
        <v>105.996</v>
      </c>
      <c r="E1" s="606">
        <v>87.6</v>
      </c>
      <c r="F1" s="606">
        <v>0.26499</v>
      </c>
      <c r="G1" s="607">
        <v>2.0125000000000002</v>
      </c>
      <c r="H1" s="607">
        <v>1.0481770833333335E-3</v>
      </c>
    </row>
    <row r="2" spans="1:8">
      <c r="A2" s="603"/>
      <c r="B2" s="603" t="s">
        <v>218</v>
      </c>
      <c r="C2" s="604">
        <v>0.04</v>
      </c>
      <c r="D2" s="605">
        <v>81.55</v>
      </c>
      <c r="E2" s="606">
        <v>67.400000000000006</v>
      </c>
      <c r="F2" s="606">
        <v>3.262</v>
      </c>
      <c r="G2" s="607">
        <v>32.200000000000003</v>
      </c>
      <c r="H2" s="607">
        <v>1.6770833333333336E-2</v>
      </c>
    </row>
    <row r="3" spans="1:8">
      <c r="A3" s="603"/>
      <c r="B3" s="603" t="s">
        <v>236</v>
      </c>
      <c r="C3" s="604">
        <v>0.35</v>
      </c>
      <c r="D3" s="605">
        <v>82.625748046874989</v>
      </c>
      <c r="E3" s="606">
        <v>68.290000000000006</v>
      </c>
      <c r="F3" s="606">
        <v>28.919011816406243</v>
      </c>
      <c r="G3" s="607">
        <v>281.75</v>
      </c>
      <c r="H3" s="607">
        <v>0.14674479166666668</v>
      </c>
    </row>
    <row r="4" spans="1:8">
      <c r="A4" s="603"/>
      <c r="B4" s="603" t="s">
        <v>237</v>
      </c>
      <c r="C4" s="604">
        <v>0.03</v>
      </c>
      <c r="D4" s="605">
        <v>110.26589526562501</v>
      </c>
      <c r="E4" s="606">
        <v>91.13</v>
      </c>
      <c r="F4" s="606">
        <v>3.3079768579687499</v>
      </c>
      <c r="G4" s="607">
        <v>24.15</v>
      </c>
      <c r="H4" s="607">
        <v>1.2578124999999999E-2</v>
      </c>
    </row>
    <row r="5" spans="1:8">
      <c r="A5" s="603"/>
      <c r="B5" s="603" t="s">
        <v>226</v>
      </c>
      <c r="C5" s="604">
        <v>0.50749999999999995</v>
      </c>
      <c r="D5" s="605">
        <v>71.765525390624987</v>
      </c>
      <c r="E5" s="606">
        <v>59.31</v>
      </c>
      <c r="F5" s="606">
        <v>36.42100413574218</v>
      </c>
      <c r="G5" s="607">
        <v>408.53749999999997</v>
      </c>
      <c r="H5" s="607">
        <v>0.21277994791666663</v>
      </c>
    </row>
    <row r="6" spans="1:8">
      <c r="A6" s="603"/>
      <c r="B6" s="603" t="s">
        <v>238</v>
      </c>
      <c r="C6" s="604">
        <v>7.0000000000000007E-2</v>
      </c>
      <c r="D6" s="605">
        <v>71.765525390624987</v>
      </c>
      <c r="E6" s="606">
        <v>59.31</v>
      </c>
      <c r="F6" s="606">
        <v>5.0235867773437493</v>
      </c>
      <c r="G6" s="607">
        <v>56.350000000000009</v>
      </c>
      <c r="H6" s="607">
        <v>2.9348958333333335E-2</v>
      </c>
    </row>
    <row r="7" spans="1:8">
      <c r="A7" s="603"/>
      <c r="B7" s="603" t="s">
        <v>222</v>
      </c>
      <c r="C7" s="603"/>
      <c r="D7" s="605"/>
      <c r="E7" s="606"/>
      <c r="F7" s="606">
        <v>77.198569587460923</v>
      </c>
      <c r="G7" s="603"/>
      <c r="H7" s="607">
        <v>0.41927083333333331</v>
      </c>
    </row>
    <row r="8" spans="1:8">
      <c r="A8" s="603" t="s">
        <v>227</v>
      </c>
      <c r="B8" s="603" t="s">
        <v>217</v>
      </c>
      <c r="C8" s="604">
        <v>2.5000000000000001E-3</v>
      </c>
      <c r="D8" s="605">
        <v>105.996</v>
      </c>
      <c r="E8" s="606">
        <v>87.6</v>
      </c>
      <c r="F8" s="606">
        <v>0.26499</v>
      </c>
      <c r="G8" s="603"/>
      <c r="H8" s="608">
        <v>62144.848517906044</v>
      </c>
    </row>
    <row r="9" spans="1:8">
      <c r="A9" s="603"/>
      <c r="B9" s="603" t="s">
        <v>218</v>
      </c>
      <c r="C9" s="604">
        <v>0.04</v>
      </c>
      <c r="D9" s="605">
        <v>81.55</v>
      </c>
      <c r="E9" s="606">
        <v>67.400000000000006</v>
      </c>
      <c r="F9" s="606">
        <v>3.262</v>
      </c>
      <c r="G9" s="603"/>
      <c r="H9" s="603"/>
    </row>
    <row r="10" spans="1:8">
      <c r="A10" s="603"/>
      <c r="B10" s="603" t="s">
        <v>236</v>
      </c>
      <c r="C10" s="604">
        <v>0.35</v>
      </c>
      <c r="D10" s="605">
        <v>82.625748046874989</v>
      </c>
      <c r="E10" s="606">
        <v>68.290000000000006</v>
      </c>
      <c r="F10" s="606">
        <v>28.919011816406243</v>
      </c>
      <c r="G10" s="603"/>
      <c r="H10" s="603"/>
    </row>
    <row r="11" spans="1:8">
      <c r="A11" s="603"/>
      <c r="B11" s="603" t="s">
        <v>237</v>
      </c>
      <c r="C11" s="604">
        <v>0.03</v>
      </c>
      <c r="D11" s="605">
        <v>110.26589526562501</v>
      </c>
      <c r="E11" s="606">
        <v>91.13</v>
      </c>
      <c r="F11" s="606">
        <v>3.3079768579687499</v>
      </c>
      <c r="G11" s="603"/>
      <c r="H11" s="603"/>
    </row>
    <row r="12" spans="1:8">
      <c r="A12" s="603"/>
      <c r="B12" s="603" t="s">
        <v>226</v>
      </c>
      <c r="C12" s="604">
        <v>0.50749999999999995</v>
      </c>
      <c r="D12" s="605">
        <v>71.765525390624987</v>
      </c>
      <c r="E12" s="606">
        <v>59.31</v>
      </c>
      <c r="F12" s="606">
        <v>36.42100413574218</v>
      </c>
      <c r="G12" s="603"/>
      <c r="H12" s="603"/>
    </row>
    <row r="13" spans="1:8">
      <c r="A13" s="603"/>
      <c r="B13" s="603" t="s">
        <v>238</v>
      </c>
      <c r="C13" s="604">
        <v>7.0000000000000007E-2</v>
      </c>
      <c r="D13" s="605">
        <v>71.765525390624987</v>
      </c>
      <c r="E13" s="606">
        <v>59.31</v>
      </c>
      <c r="F13" s="606">
        <v>5.0235867773437493</v>
      </c>
      <c r="G13" s="603"/>
      <c r="H13" s="603"/>
    </row>
    <row r="14" spans="1:8">
      <c r="A14" s="603"/>
      <c r="B14" s="603" t="s">
        <v>222</v>
      </c>
      <c r="C14" s="603"/>
      <c r="D14" s="606"/>
      <c r="E14" s="606"/>
      <c r="F14" s="606">
        <v>77.198569587460923</v>
      </c>
      <c r="G14" s="603"/>
      <c r="H14" s="603"/>
    </row>
    <row r="15" spans="1:8">
      <c r="A15" s="603"/>
      <c r="B15" s="603"/>
      <c r="C15" s="603"/>
      <c r="D15" s="603"/>
      <c r="E15" s="603"/>
      <c r="F15" s="603"/>
      <c r="G15" s="603"/>
      <c r="H15" s="603"/>
    </row>
    <row r="16" spans="1:8">
      <c r="A16" s="603"/>
      <c r="B16" s="603"/>
      <c r="C16" s="603"/>
      <c r="D16" s="603"/>
      <c r="E16" s="603"/>
      <c r="F16" s="603"/>
      <c r="G16" s="603"/>
      <c r="H16" s="603"/>
    </row>
    <row r="17" spans="1:8">
      <c r="A17" s="603"/>
      <c r="B17" s="603"/>
      <c r="C17" s="603"/>
      <c r="D17" s="603"/>
      <c r="E17" s="603"/>
      <c r="F17" s="603"/>
      <c r="G17" s="603"/>
      <c r="H17" s="603"/>
    </row>
    <row r="18" spans="1:8">
      <c r="A18" s="603"/>
      <c r="B18" s="603"/>
      <c r="C18" s="603"/>
      <c r="D18" s="603"/>
      <c r="E18" s="603"/>
      <c r="F18" s="603"/>
      <c r="G18" s="603"/>
      <c r="H18" s="603"/>
    </row>
    <row r="19" spans="1:8">
      <c r="A19" s="603"/>
      <c r="B19" s="603">
        <v>805</v>
      </c>
      <c r="C19" s="603"/>
      <c r="D19" s="603"/>
      <c r="E19" s="603"/>
      <c r="F19" s="603"/>
      <c r="G19" s="603"/>
      <c r="H19" s="60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6DBBED9E69BE642BA9EBF2AB47EED16" ma:contentTypeVersion="4" ma:contentTypeDescription="Crear nuevo documento." ma:contentTypeScope="" ma:versionID="749fd3babbedbccc8e0c0dbc5e045569">
  <xsd:schema xmlns:xsd="http://www.w3.org/2001/XMLSchema" xmlns:xs="http://www.w3.org/2001/XMLSchema" xmlns:p="http://schemas.microsoft.com/office/2006/metadata/properties" xmlns:ns2="07d37fac-901b-4cf3-991c-dbd96965eb66" targetNamespace="http://schemas.microsoft.com/office/2006/metadata/properties" ma:root="true" ma:fieldsID="a61e633b02bb371f444dad2c63c55bb2" ns2:_="">
    <xsd:import namespace="07d37fac-901b-4cf3-991c-dbd96965eb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d37fac-901b-4cf3-991c-dbd96965eb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79DA69D-C6EB-4F34-9497-925028566E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d37fac-901b-4cf3-991c-dbd96965eb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2E9B5F-C26A-44F6-AF0F-5FF8D55955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751C173-E463-46E9-8214-74E6B6D0BAA5}">
  <ds:schemaRefs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07d37fac-901b-4cf3-991c-dbd96965eb66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34637414-62AD-4AF9-BC13-C26022AEB901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10</vt:i4>
      </vt:variant>
    </vt:vector>
  </HeadingPairs>
  <TitlesOfParts>
    <vt:vector size="10" baseType="lpstr">
      <vt:lpstr>Càlcul pressupost </vt:lpstr>
      <vt:lpstr>Resum volumetries</vt:lpstr>
      <vt:lpstr>Perfils</vt:lpstr>
      <vt:lpstr>Cultura</vt:lpstr>
      <vt:lpstr>DS_IMSS_AREA</vt:lpstr>
      <vt:lpstr>Taules IJ</vt:lpstr>
      <vt:lpstr>Transició</vt:lpstr>
      <vt:lpstr>Costos directes-indirectes</vt:lpstr>
      <vt:lpstr>Full1</vt:lpstr>
      <vt:lpstr>Quadre desglossament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Clara Ripoll Sánchez</dc:creator>
  <cp:keywords/>
  <dc:description/>
  <cp:lastModifiedBy>MUÑOZ IBAÑEZ, FRANCISCO</cp:lastModifiedBy>
  <cp:revision/>
  <dcterms:created xsi:type="dcterms:W3CDTF">2017-03-09T17:46:58Z</dcterms:created>
  <dcterms:modified xsi:type="dcterms:W3CDTF">2025-12-17T08:35:44Z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0x010100F6DBBED9E69BE642BA9EBF2AB47EED16</vt:lpwstr>
  </property>
</Properties>
</file>