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documents V0271\G0600_Gestió Economica\G2000_Contractació administrativa\01. Concursos\2026\DGP\IT-2026-61 Clima Premià-Viladecans\02_Pressupost i documentació tècnica\"/>
    </mc:Choice>
  </mc:AlternateContent>
  <bookViews>
    <workbookView xWindow="0" yWindow="0" windowWidth="28800" windowHeight="12300"/>
  </bookViews>
  <sheets>
    <sheet name="Pressupost per lot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51" i="1"/>
  <c r="F50" i="1"/>
  <c r="D48" i="1"/>
  <c r="F48" i="1" s="1"/>
  <c r="D47" i="1"/>
  <c r="F47" i="1" s="1"/>
  <c r="F46" i="1"/>
  <c r="F45" i="1"/>
  <c r="D44" i="1"/>
  <c r="F44" i="1" s="1"/>
  <c r="D43" i="1"/>
  <c r="F43" i="1" s="1"/>
  <c r="D42" i="1"/>
  <c r="F42" i="1" s="1"/>
  <c r="F40" i="1"/>
  <c r="D40" i="1"/>
  <c r="F39" i="1"/>
  <c r="D39" i="1"/>
  <c r="D38" i="1"/>
  <c r="F38" i="1" s="1"/>
  <c r="F37" i="1"/>
  <c r="D37" i="1"/>
  <c r="F36" i="1"/>
  <c r="D36" i="1"/>
  <c r="D35" i="1"/>
  <c r="F35" i="1" s="1"/>
  <c r="F54" i="1" s="1"/>
  <c r="F25" i="1"/>
  <c r="F24" i="1"/>
  <c r="F23" i="1"/>
  <c r="D21" i="1"/>
  <c r="F21" i="1" s="1"/>
  <c r="D20" i="1"/>
  <c r="F20" i="1" s="1"/>
  <c r="F19" i="1"/>
  <c r="F18" i="1"/>
  <c r="F17" i="1"/>
  <c r="D17" i="1"/>
  <c r="F16" i="1"/>
  <c r="D16" i="1"/>
  <c r="F15" i="1"/>
  <c r="D15" i="1"/>
  <c r="D13" i="1"/>
  <c r="F13" i="1" s="1"/>
  <c r="F12" i="1"/>
  <c r="D12" i="1"/>
  <c r="F11" i="1"/>
  <c r="D11" i="1"/>
  <c r="F10" i="1"/>
  <c r="D10" i="1"/>
  <c r="D9" i="1"/>
  <c r="F9" i="1" s="1"/>
  <c r="D8" i="1"/>
  <c r="F8" i="1" s="1"/>
  <c r="F27" i="1" s="1"/>
  <c r="L14" i="1" l="1"/>
  <c r="F56" i="1"/>
  <c r="L28" i="1"/>
  <c r="F55" i="1"/>
  <c r="F57" i="1" s="1"/>
  <c r="F28" i="1"/>
  <c r="L24" i="1"/>
  <c r="L10" i="1"/>
  <c r="F29" i="1"/>
  <c r="F30" i="1" s="1"/>
  <c r="F31" i="1" l="1"/>
  <c r="F32" i="1"/>
  <c r="B2" i="1" s="1"/>
  <c r="F58" i="1"/>
  <c r="F59" i="1" s="1"/>
  <c r="B3" i="1" s="1"/>
  <c r="L11" i="1"/>
  <c r="L13" i="1" s="1"/>
  <c r="L18" i="1" s="1"/>
  <c r="L12" i="1"/>
  <c r="L30" i="1"/>
  <c r="L29" i="1"/>
  <c r="L31" i="1" s="1"/>
  <c r="L26" i="1"/>
  <c r="L27" i="1" s="1"/>
  <c r="L32" i="1" s="1"/>
  <c r="L25" i="1"/>
  <c r="L15" i="1"/>
  <c r="L16" i="1"/>
  <c r="L17" i="1"/>
  <c r="L33" i="1" l="1"/>
  <c r="L34" i="1" s="1"/>
  <c r="L19" i="1"/>
  <c r="L20" i="1"/>
  <c r="B4" i="1"/>
  <c r="F14" i="1"/>
  <c r="F53" i="1"/>
  <c r="F22" i="1"/>
  <c r="F26" i="1"/>
  <c r="F49" i="1"/>
  <c r="F41" i="1"/>
  <c r="K14" i="1" l="1"/>
  <c r="K28" i="1"/>
  <c r="J28" i="1"/>
  <c r="J14" i="1"/>
  <c r="J10" i="1"/>
  <c r="J24" i="1"/>
  <c r="K24" i="1"/>
  <c r="K10" i="1"/>
  <c r="J25" i="1" l="1"/>
  <c r="J26" i="1"/>
  <c r="J27" i="1" s="1"/>
  <c r="J30" i="1"/>
  <c r="J29" i="1"/>
  <c r="J31" i="1" s="1"/>
  <c r="K26" i="1"/>
  <c r="K25" i="1"/>
  <c r="K27" i="1" s="1"/>
  <c r="K32" i="1" s="1"/>
  <c r="J16" i="1"/>
  <c r="J15" i="1"/>
  <c r="J17" i="1" s="1"/>
  <c r="K30" i="1"/>
  <c r="K29" i="1"/>
  <c r="K31" i="1"/>
  <c r="K12" i="1"/>
  <c r="K11" i="1"/>
  <c r="K13" i="1" s="1"/>
  <c r="J12" i="1"/>
  <c r="J11" i="1"/>
  <c r="J13" i="1"/>
  <c r="K16" i="1"/>
  <c r="K15" i="1"/>
  <c r="K17" i="1" s="1"/>
  <c r="J32" i="1" l="1"/>
  <c r="K33" i="1"/>
  <c r="K34" i="1" s="1"/>
  <c r="K18" i="1"/>
  <c r="J18" i="1"/>
  <c r="J19" i="1" l="1"/>
  <c r="J20" i="1" s="1"/>
  <c r="K19" i="1"/>
  <c r="K20" i="1"/>
  <c r="J33" i="1"/>
  <c r="J34" i="1" s="1"/>
</calcChain>
</file>

<file path=xl/sharedStrings.xml><?xml version="1.0" encoding="utf-8"?>
<sst xmlns="http://schemas.openxmlformats.org/spreadsheetml/2006/main" count="181" uniqueCount="42">
  <si>
    <t>Lot</t>
  </si>
  <si>
    <t>Total</t>
  </si>
  <si>
    <t>Lot 1: Premià</t>
  </si>
  <si>
    <t>Lot 2: Viladecans</t>
  </si>
  <si>
    <t>TOTAL</t>
  </si>
  <si>
    <t>Tipus</t>
  </si>
  <si>
    <t>Concepte</t>
  </si>
  <si>
    <t>Import</t>
  </si>
  <si>
    <t>Unitats</t>
  </si>
  <si>
    <t>Subministrament</t>
  </si>
  <si>
    <t>ACS</t>
  </si>
  <si>
    <t>Secundari ACS</t>
  </si>
  <si>
    <t>Obra</t>
  </si>
  <si>
    <t>Acumulació ACS</t>
  </si>
  <si>
    <t>Lot 1</t>
  </si>
  <si>
    <t>Inèrcia clima</t>
  </si>
  <si>
    <t>Despeses generals (13%)</t>
  </si>
  <si>
    <t>Caldera emergència</t>
  </si>
  <si>
    <t>Benefici industrial (6%)</t>
  </si>
  <si>
    <t>Climatització</t>
  </si>
  <si>
    <t>Pressupost de licitació IVA exclòs</t>
  </si>
  <si>
    <t>Lot 2</t>
  </si>
  <si>
    <t>Estructura de suport i adaptació de coberta</t>
  </si>
  <si>
    <t>Tancaments i divisòries</t>
  </si>
  <si>
    <t>Grues i recursos auxiliars d'elevació</t>
  </si>
  <si>
    <t>Comptador d'energia</t>
  </si>
  <si>
    <t>TOTAL 2 lots</t>
  </si>
  <si>
    <t>Sistema de control d'instal·lacions</t>
  </si>
  <si>
    <t>IVA (21%)</t>
  </si>
  <si>
    <t>Gestió de residus</t>
  </si>
  <si>
    <t>Pressupost base de licitació IVA inclòs</t>
  </si>
  <si>
    <t>Sistema de detecció de fuites</t>
  </si>
  <si>
    <t>Servei</t>
  </si>
  <si>
    <t>Projecte de modificació</t>
  </si>
  <si>
    <t>Seguretat i salut</t>
  </si>
  <si>
    <t>Legalització</t>
  </si>
  <si>
    <t>TOTAL Lot 1</t>
  </si>
  <si>
    <t>Pressupost base de licitació Lot 1 (IVA inclòs)</t>
  </si>
  <si>
    <t>Modificació (màxim 20%)</t>
  </si>
  <si>
    <t>Valor estimat del contracte (VEC)</t>
  </si>
  <si>
    <t>TOTAL Lot 2</t>
  </si>
  <si>
    <t>Pressupost base de licitació Lot 2 (IVA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</si>
</sst>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8" fontId="0" fillId="0" borderId="1" xfId="1" applyNumberFormat="1" applyFont="1" applyBorder="1"/>
    <xf numFmtId="0" fontId="0" fillId="0" borderId="0" xfId="0" applyAlignment="1">
      <alignment horizontal="center"/>
    </xf>
    <xf numFmtId="0" fontId="0" fillId="3" borderId="1" xfId="0" applyFill="1" applyBorder="1"/>
    <xf numFmtId="44" fontId="0" fillId="3" borderId="1" xfId="0" applyNumberFormat="1" applyFill="1" applyBorder="1"/>
    <xf numFmtId="0" fontId="0" fillId="0" borderId="1" xfId="0" applyBorder="1" applyAlignment="1">
      <alignment vertical="center" wrapText="1"/>
    </xf>
    <xf numFmtId="8" fontId="3" fillId="0" borderId="1" xfId="0" applyNumberFormat="1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8" fontId="5" fillId="0" borderId="1" xfId="0" applyNumberFormat="1" applyFont="1" applyBorder="1" applyAlignment="1">
      <alignment horizontal="center" vertical="center"/>
    </xf>
    <xf numFmtId="8" fontId="5" fillId="5" borderId="1" xfId="0" applyNumberFormat="1" applyFont="1" applyFill="1" applyBorder="1" applyAlignment="1">
      <alignment horizontal="center" vertical="center"/>
    </xf>
    <xf numFmtId="8" fontId="5" fillId="0" borderId="2" xfId="0" applyNumberFormat="1" applyFont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8" fontId="4" fillId="5" borderId="3" xfId="0" applyNumberFormat="1" applyFont="1" applyFill="1" applyBorder="1" applyAlignment="1">
      <alignment horizontal="center" vertical="center"/>
    </xf>
    <xf numFmtId="8" fontId="4" fillId="5" borderId="4" xfId="0" applyNumberFormat="1" applyFont="1" applyFill="1" applyBorder="1" applyAlignment="1">
      <alignment horizontal="center" vertical="center"/>
    </xf>
    <xf numFmtId="8" fontId="4" fillId="6" borderId="3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justify" vertical="center"/>
    </xf>
    <xf numFmtId="0" fontId="2" fillId="7" borderId="1" xfId="0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center" vertical="center"/>
    </xf>
    <xf numFmtId="8" fontId="2" fillId="7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8" fontId="4" fillId="8" borderId="3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8" fontId="4" fillId="9" borderId="1" xfId="0" applyNumberFormat="1" applyFont="1" applyFill="1" applyBorder="1" applyAlignment="1">
      <alignment horizontal="center" vertical="center"/>
    </xf>
    <xf numFmtId="8" fontId="4" fillId="10" borderId="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8" fontId="5" fillId="0" borderId="6" xfId="0" applyNumberFormat="1" applyFont="1" applyBorder="1" applyAlignment="1">
      <alignment horizontal="center" vertical="center"/>
    </xf>
    <xf numFmtId="8" fontId="5" fillId="5" borderId="7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8" fontId="6" fillId="11" borderId="2" xfId="0" applyNumberFormat="1" applyFont="1" applyFill="1" applyBorder="1" applyAlignment="1">
      <alignment horizontal="center" vertical="center"/>
    </xf>
    <xf numFmtId="8" fontId="6" fillId="11" borderId="1" xfId="0" applyNumberFormat="1" applyFont="1" applyFill="1" applyBorder="1" applyAlignment="1">
      <alignment horizontal="center" vertical="center"/>
    </xf>
    <xf numFmtId="8" fontId="6" fillId="12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2" fillId="7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8" fontId="2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8" fontId="3" fillId="2" borderId="1" xfId="0" applyNumberFormat="1" applyFont="1" applyFill="1" applyBorder="1" applyAlignment="1">
      <alignment horizontal="justify" vertical="center"/>
    </xf>
    <xf numFmtId="0" fontId="3" fillId="13" borderId="1" xfId="0" applyFont="1" applyFill="1" applyBorder="1" applyAlignment="1">
      <alignment horizontal="right" vertical="center"/>
    </xf>
    <xf numFmtId="8" fontId="3" fillId="0" borderId="2" xfId="0" applyNumberFormat="1" applyFont="1" applyBorder="1" applyAlignment="1">
      <alignment horizontal="justify" vertical="center"/>
    </xf>
    <xf numFmtId="0" fontId="2" fillId="2" borderId="1" xfId="0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justify" vertical="center"/>
    </xf>
    <xf numFmtId="0" fontId="0" fillId="0" borderId="0" xfId="0" applyAlignment="1">
      <alignment horizontal="right"/>
    </xf>
    <xf numFmtId="8" fontId="5" fillId="0" borderId="7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supost%20-%20cont&#233;%20empresa%20i%20expedi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upost empresa Premià"/>
      <sheetName val="Pressupost empresa Viladecans"/>
      <sheetName val="IT-2022-322 Comuns"/>
      <sheetName val="Pressupost per lots"/>
    </sheetNames>
    <sheetDataSet>
      <sheetData sheetId="0">
        <row r="4">
          <cell r="D4" t="str">
            <v>TOTAL pressupostat</v>
          </cell>
          <cell r="E4">
            <v>262353.09999999998</v>
          </cell>
        </row>
        <row r="5">
          <cell r="C5" t="str">
            <v>Quantitat</v>
          </cell>
          <cell r="D5" t="str">
            <v>Preu unitari</v>
          </cell>
          <cell r="E5" t="str">
            <v>Total</v>
          </cell>
        </row>
        <row r="6">
          <cell r="C6">
            <v>1</v>
          </cell>
          <cell r="D6">
            <v>157</v>
          </cell>
          <cell r="E6">
            <v>157</v>
          </cell>
        </row>
        <row r="7">
          <cell r="C7">
            <v>1</v>
          </cell>
          <cell r="D7">
            <v>177</v>
          </cell>
          <cell r="E7">
            <v>177</v>
          </cell>
        </row>
        <row r="8">
          <cell r="C8">
            <v>1</v>
          </cell>
          <cell r="D8">
            <v>72</v>
          </cell>
          <cell r="E8">
            <v>72</v>
          </cell>
        </row>
        <row r="9">
          <cell r="C9">
            <v>1</v>
          </cell>
          <cell r="D9">
            <v>74</v>
          </cell>
          <cell r="E9">
            <v>74</v>
          </cell>
        </row>
        <row r="10">
          <cell r="C10">
            <v>1</v>
          </cell>
          <cell r="D10">
            <v>890</v>
          </cell>
          <cell r="E10">
            <v>890</v>
          </cell>
        </row>
        <row r="11">
          <cell r="C11">
            <v>1</v>
          </cell>
          <cell r="D11">
            <v>38.1</v>
          </cell>
          <cell r="E11">
            <v>38.1</v>
          </cell>
        </row>
        <row r="12">
          <cell r="C12">
            <v>1</v>
          </cell>
          <cell r="D12">
            <v>20510</v>
          </cell>
          <cell r="E12">
            <v>20510</v>
          </cell>
        </row>
        <row r="13">
          <cell r="C13" t="str">
            <v>ACS</v>
          </cell>
          <cell r="D13" t="str">
            <v>TOTAL</v>
          </cell>
          <cell r="E13">
            <v>21918.1</v>
          </cell>
        </row>
        <row r="14">
          <cell r="C14">
            <v>1</v>
          </cell>
          <cell r="D14">
            <v>883</v>
          </cell>
          <cell r="E14">
            <v>883</v>
          </cell>
        </row>
        <row r="15">
          <cell r="C15">
            <v>1</v>
          </cell>
          <cell r="D15">
            <v>1284</v>
          </cell>
          <cell r="E15">
            <v>1284</v>
          </cell>
        </row>
        <row r="16">
          <cell r="C16" t="str">
            <v>Secundari ACS</v>
          </cell>
          <cell r="D16" t="str">
            <v>TOTAL</v>
          </cell>
          <cell r="E16">
            <v>2167</v>
          </cell>
        </row>
        <row r="17">
          <cell r="C17">
            <v>1</v>
          </cell>
          <cell r="D17">
            <v>6067</v>
          </cell>
          <cell r="E17">
            <v>6067</v>
          </cell>
        </row>
        <row r="18">
          <cell r="C18">
            <v>1</v>
          </cell>
          <cell r="D18">
            <v>55</v>
          </cell>
          <cell r="E18">
            <v>55</v>
          </cell>
        </row>
        <row r="19">
          <cell r="C19">
            <v>1</v>
          </cell>
          <cell r="D19">
            <v>222</v>
          </cell>
          <cell r="E19">
            <v>222</v>
          </cell>
        </row>
        <row r="20">
          <cell r="C20" t="str">
            <v>Acumulació ACS</v>
          </cell>
          <cell r="D20" t="str">
            <v>TOTAL</v>
          </cell>
          <cell r="E20">
            <v>6344</v>
          </cell>
        </row>
        <row r="21">
          <cell r="C21">
            <v>1</v>
          </cell>
          <cell r="D21">
            <v>4176</v>
          </cell>
          <cell r="E21">
            <v>4176</v>
          </cell>
        </row>
        <row r="22">
          <cell r="C22">
            <v>1</v>
          </cell>
          <cell r="D22">
            <v>2430</v>
          </cell>
          <cell r="E22">
            <v>2430</v>
          </cell>
        </row>
        <row r="23">
          <cell r="C23" t="str">
            <v>Inèrcia clima</v>
          </cell>
          <cell r="D23" t="str">
            <v>TOTAL</v>
          </cell>
          <cell r="E23">
            <v>6606</v>
          </cell>
        </row>
        <row r="24">
          <cell r="C24">
            <v>1</v>
          </cell>
          <cell r="D24">
            <v>2078</v>
          </cell>
          <cell r="E24">
            <v>2078</v>
          </cell>
        </row>
        <row r="25">
          <cell r="C25" t="str">
            <v>Caldera emergència</v>
          </cell>
          <cell r="D25" t="str">
            <v>TOTAL</v>
          </cell>
          <cell r="E25">
            <v>2078</v>
          </cell>
        </row>
        <row r="26">
          <cell r="C26">
            <v>1</v>
          </cell>
          <cell r="D26">
            <v>146699</v>
          </cell>
          <cell r="E26">
            <v>146699</v>
          </cell>
        </row>
        <row r="27">
          <cell r="C27">
            <v>1</v>
          </cell>
          <cell r="D27">
            <v>53222</v>
          </cell>
          <cell r="E27">
            <v>53222</v>
          </cell>
        </row>
        <row r="28">
          <cell r="C28">
            <v>1</v>
          </cell>
          <cell r="D28">
            <v>23319</v>
          </cell>
          <cell r="E28">
            <v>23319</v>
          </cell>
        </row>
        <row r="29">
          <cell r="C29" t="str">
            <v>Climatització</v>
          </cell>
          <cell r="D29" t="str">
            <v>TOTAL</v>
          </cell>
          <cell r="E29">
            <v>223240</v>
          </cell>
        </row>
        <row r="30">
          <cell r="D30" t="str">
            <v>TOTAL pressupostat</v>
          </cell>
          <cell r="E30">
            <v>262353.09999999998</v>
          </cell>
        </row>
      </sheetData>
      <sheetData sheetId="1">
        <row r="4">
          <cell r="D4" t="str">
            <v>TOTAL pressupostat</v>
          </cell>
          <cell r="E4">
            <v>167558.1</v>
          </cell>
        </row>
        <row r="5">
          <cell r="C5" t="str">
            <v>Quantitat</v>
          </cell>
          <cell r="D5" t="str">
            <v>Preu unitari</v>
          </cell>
          <cell r="E5" t="str">
            <v>Total</v>
          </cell>
        </row>
        <row r="6">
          <cell r="C6">
            <v>1</v>
          </cell>
          <cell r="D6">
            <v>20510</v>
          </cell>
          <cell r="E6">
            <v>20510</v>
          </cell>
        </row>
        <row r="7">
          <cell r="C7">
            <v>1</v>
          </cell>
          <cell r="D7">
            <v>890</v>
          </cell>
          <cell r="E7">
            <v>890</v>
          </cell>
        </row>
        <row r="8">
          <cell r="C8">
            <v>1</v>
          </cell>
          <cell r="D8">
            <v>177</v>
          </cell>
          <cell r="E8">
            <v>177</v>
          </cell>
        </row>
        <row r="9">
          <cell r="C9">
            <v>1</v>
          </cell>
          <cell r="D9">
            <v>74</v>
          </cell>
          <cell r="E9">
            <v>74</v>
          </cell>
        </row>
        <row r="10">
          <cell r="C10">
            <v>1</v>
          </cell>
          <cell r="D10">
            <v>157</v>
          </cell>
          <cell r="E10">
            <v>157</v>
          </cell>
        </row>
        <row r="11">
          <cell r="C11">
            <v>1</v>
          </cell>
          <cell r="D11">
            <v>38.1</v>
          </cell>
          <cell r="E11">
            <v>38.1</v>
          </cell>
        </row>
        <row r="12">
          <cell r="C12">
            <v>1</v>
          </cell>
          <cell r="D12">
            <v>72</v>
          </cell>
          <cell r="E12">
            <v>72</v>
          </cell>
        </row>
        <row r="13">
          <cell r="C13" t="str">
            <v>ACS</v>
          </cell>
          <cell r="D13" t="str">
            <v>TOTAL</v>
          </cell>
          <cell r="E13">
            <v>21918.1</v>
          </cell>
        </row>
        <row r="14">
          <cell r="C14">
            <v>1</v>
          </cell>
          <cell r="D14">
            <v>883</v>
          </cell>
          <cell r="E14">
            <v>883</v>
          </cell>
        </row>
        <row r="15">
          <cell r="C15">
            <v>1</v>
          </cell>
          <cell r="D15">
            <v>1284</v>
          </cell>
          <cell r="E15">
            <v>1284</v>
          </cell>
        </row>
        <row r="16">
          <cell r="C16" t="str">
            <v>Secundari ACS</v>
          </cell>
          <cell r="D16" t="str">
            <v>TOTAL</v>
          </cell>
          <cell r="E16">
            <v>2167</v>
          </cell>
        </row>
        <row r="17">
          <cell r="C17">
            <v>1</v>
          </cell>
          <cell r="D17">
            <v>6067</v>
          </cell>
          <cell r="E17">
            <v>6067</v>
          </cell>
        </row>
        <row r="18">
          <cell r="C18">
            <v>1</v>
          </cell>
          <cell r="D18">
            <v>222</v>
          </cell>
          <cell r="E18">
            <v>222</v>
          </cell>
        </row>
        <row r="19">
          <cell r="C19">
            <v>1</v>
          </cell>
          <cell r="D19">
            <v>55</v>
          </cell>
          <cell r="E19">
            <v>55</v>
          </cell>
        </row>
        <row r="20">
          <cell r="C20" t="str">
            <v>Acumulació ACS</v>
          </cell>
          <cell r="D20" t="str">
            <v>TOTAL</v>
          </cell>
          <cell r="E20">
            <v>6344</v>
          </cell>
        </row>
        <row r="21">
          <cell r="C21">
            <v>1</v>
          </cell>
          <cell r="D21">
            <v>2078</v>
          </cell>
          <cell r="E21">
            <v>2078</v>
          </cell>
        </row>
        <row r="22">
          <cell r="C22" t="str">
            <v>Caldera emergència</v>
          </cell>
          <cell r="D22" t="str">
            <v>TOTAL</v>
          </cell>
          <cell r="E22">
            <v>2078</v>
          </cell>
        </row>
        <row r="23">
          <cell r="C23">
            <v>1</v>
          </cell>
          <cell r="D23">
            <v>2430</v>
          </cell>
          <cell r="E23">
            <v>2430</v>
          </cell>
        </row>
        <row r="24">
          <cell r="C24">
            <v>1</v>
          </cell>
          <cell r="D24">
            <v>1291</v>
          </cell>
          <cell r="E24">
            <v>1291</v>
          </cell>
        </row>
        <row r="25">
          <cell r="C25" t="str">
            <v>Inèrcia clima</v>
          </cell>
          <cell r="D25" t="str">
            <v>TOTAL</v>
          </cell>
          <cell r="E25">
            <v>3721</v>
          </cell>
        </row>
        <row r="26">
          <cell r="C26">
            <v>1</v>
          </cell>
          <cell r="D26">
            <v>89660</v>
          </cell>
          <cell r="E26">
            <v>89660</v>
          </cell>
        </row>
        <row r="27">
          <cell r="C27">
            <v>1</v>
          </cell>
          <cell r="D27">
            <v>41670</v>
          </cell>
          <cell r="E27">
            <v>41670</v>
          </cell>
        </row>
        <row r="28">
          <cell r="C28" t="str">
            <v>Climatització</v>
          </cell>
          <cell r="D28" t="str">
            <v>TOTAL</v>
          </cell>
          <cell r="E28">
            <v>131330</v>
          </cell>
        </row>
        <row r="29">
          <cell r="D29" t="str">
            <v>TOTAL pressupostat</v>
          </cell>
          <cell r="E29">
            <v>167558.1</v>
          </cell>
        </row>
      </sheetData>
      <sheetData sheetId="2">
        <row r="6">
          <cell r="J6">
            <v>1</v>
          </cell>
        </row>
        <row r="7">
          <cell r="C7" t="str">
            <v>Pressupost subministrament i instal·lació bomba de calor: costos indirectes</v>
          </cell>
          <cell r="I7" t="str">
            <v>Premià</v>
          </cell>
          <cell r="J7" t="str">
            <v>Viladecans</v>
          </cell>
        </row>
        <row r="8">
          <cell r="C8" t="str">
            <v>CD Caldes</v>
          </cell>
          <cell r="G8" t="str">
            <v xml:space="preserve">Total presupost (1 comissaria)   </v>
          </cell>
          <cell r="I8">
            <v>45403.58795652174</v>
          </cell>
          <cell r="J8">
            <v>50403.587956521733</v>
          </cell>
        </row>
        <row r="10">
          <cell r="C10" t="str">
            <v>Estructura de suport i adaptació de coberta</v>
          </cell>
          <cell r="F10" t="str">
            <v>01.L1.0K</v>
          </cell>
          <cell r="G10" t="str">
            <v>TOTAL</v>
          </cell>
          <cell r="H10">
            <v>7684.2800000000007</v>
          </cell>
          <cell r="I10">
            <v>7684.2800000000007</v>
          </cell>
          <cell r="J10">
            <v>12684.28</v>
          </cell>
        </row>
        <row r="11">
          <cell r="D11" t="str">
            <v>Unitats</v>
          </cell>
          <cell r="F11" t="str">
            <v>Preu unitari</v>
          </cell>
          <cell r="G11" t="str">
            <v>Quantitat</v>
          </cell>
          <cell r="H11" t="str">
            <v>Total</v>
          </cell>
          <cell r="I11" t="str">
            <v>Total (+10%)</v>
          </cell>
          <cell r="J11" t="str">
            <v>Total (+10%)</v>
          </cell>
        </row>
        <row r="12">
          <cell r="C12" t="str">
            <v>EK445111</v>
          </cell>
          <cell r="D12" t="str">
            <v>kg</v>
          </cell>
          <cell r="E12" t="str">
            <v>Acer S275JR segons UNE-EN 10025-2, per a biguetes formades per peça simple, en perfils laminats en calent sèrie IPN, IPE, HEB, HEA, HEM i UPN, amb una capa d'imprimació antioxidant, col·locat a l'obra</v>
          </cell>
          <cell r="F12">
            <v>1.48</v>
          </cell>
          <cell r="G12">
            <v>1600</v>
          </cell>
          <cell r="H12">
            <v>2368</v>
          </cell>
          <cell r="I12">
            <v>2368</v>
          </cell>
          <cell r="J12">
            <v>2368</v>
          </cell>
        </row>
        <row r="13">
          <cell r="C13" t="str">
            <v>EK5CJ8B3</v>
          </cell>
          <cell r="D13" t="str">
            <v>m3</v>
          </cell>
          <cell r="E13" t="str">
            <v>Formigó, per a bancades, HA-25/P/10/IIa, de consistència plàstica i grandària màxima del granulat 10 mm, abocat amb cubilot</v>
          </cell>
          <cell r="F13">
            <v>91.5</v>
          </cell>
          <cell r="G13">
            <v>2</v>
          </cell>
          <cell r="H13">
            <v>183</v>
          </cell>
          <cell r="I13">
            <v>183</v>
          </cell>
          <cell r="J13">
            <v>183</v>
          </cell>
        </row>
        <row r="14">
          <cell r="C14" t="str">
            <v>EKBC1000</v>
          </cell>
          <cell r="D14" t="str">
            <v>kg</v>
          </cell>
          <cell r="E14" t="str">
            <v>Armadura per a lloses d'estructura AP400 S d'acer en barres corrugades B400S de límit elàstic &gt;= 400 N/mm2</v>
          </cell>
          <cell r="F14">
            <v>1.26</v>
          </cell>
          <cell r="G14">
            <v>300</v>
          </cell>
          <cell r="H14">
            <v>378</v>
          </cell>
          <cell r="I14">
            <v>378</v>
          </cell>
          <cell r="J14">
            <v>378</v>
          </cell>
        </row>
        <row r="15">
          <cell r="C15" t="str">
            <v>EK113TCG</v>
          </cell>
          <cell r="D15" t="str">
            <v>m2</v>
          </cell>
          <cell r="E15" t="str">
            <v>Coberta invertida transitable, amb formació de pendents amb formigó cel·lular, capa separadora, impermeabilització amb una membrana d'una làmina de PVC flexible no resistent a la intempèrie, aïllament amb plaques de poliestirè extruït (XPS) de 40 mm de gruix, geotèxtil i acabat amb terratzo rentat amb àcid col·locat sense adherir sobre suports. inclou elements especials com minvells i aiguafons, amb una repercussió de 0,2 m/m2 de minvell i 0,15 m2/m2 de reforç de membrana en aiguafons i careners</v>
          </cell>
          <cell r="F15">
            <v>53.37</v>
          </cell>
          <cell r="G15">
            <v>64</v>
          </cell>
          <cell r="H15">
            <v>3415.68</v>
          </cell>
          <cell r="I15">
            <v>3415.68</v>
          </cell>
          <cell r="J15">
            <v>3415.68</v>
          </cell>
        </row>
        <row r="16">
          <cell r="C16" t="str">
            <v>E894GBJ0</v>
          </cell>
          <cell r="D16" t="str">
            <v>m2</v>
          </cell>
          <cell r="E16" t="str">
            <v>Pintat de biga composta de perfils d'acer, prèvi raspallat amb mitjans manuals fins a un grau de preparació St 2, i pintat a l'esmalt sintètic amb 2 capes d'emprimació antioxidant i 2 d'acabat</v>
          </cell>
          <cell r="F16">
            <v>33.49</v>
          </cell>
          <cell r="G16">
            <v>40</v>
          </cell>
          <cell r="H16">
            <v>1339.6000000000001</v>
          </cell>
          <cell r="I16">
            <v>1339.6000000000001</v>
          </cell>
          <cell r="J16">
            <v>1339.6000000000001</v>
          </cell>
        </row>
        <row r="17">
          <cell r="C17" t="str">
            <v>AFEGIT per a Vilaecans</v>
          </cell>
          <cell r="D17" t="str">
            <v>kg</v>
          </cell>
          <cell r="E17" t="str">
            <v>Desmantellament de les plaques de coberta i adaptació per a ubicació de la nova maquinària.</v>
          </cell>
          <cell r="F17">
            <v>5000</v>
          </cell>
          <cell r="G17">
            <v>1</v>
          </cell>
          <cell r="H17">
            <v>5000</v>
          </cell>
          <cell r="I17">
            <v>5000</v>
          </cell>
          <cell r="J17">
            <v>5000</v>
          </cell>
        </row>
        <row r="19">
          <cell r="C19" t="str">
            <v>Tancaments i divisòries</v>
          </cell>
          <cell r="F19" t="str">
            <v>01.L1.0L</v>
          </cell>
          <cell r="G19" t="str">
            <v>TOTAL</v>
          </cell>
          <cell r="H19">
            <v>4000</v>
          </cell>
          <cell r="I19">
            <v>4000</v>
          </cell>
          <cell r="J19">
            <v>4000</v>
          </cell>
        </row>
        <row r="20">
          <cell r="D20" t="str">
            <v>Unitats</v>
          </cell>
          <cell r="F20" t="str">
            <v>Preu unitari</v>
          </cell>
          <cell r="G20" t="str">
            <v>Quantitat</v>
          </cell>
          <cell r="H20" t="str">
            <v>Total</v>
          </cell>
          <cell r="I20" t="str">
            <v>Total</v>
          </cell>
          <cell r="J20" t="str">
            <v>Total</v>
          </cell>
        </row>
        <row r="21">
          <cell r="C21" t="str">
            <v>EABL0001</v>
          </cell>
          <cell r="D21" t="str">
            <v>m2</v>
          </cell>
          <cell r="E21" t="str">
            <v>Tancament de reixes d'acer A/42-B per a ventilació, formada per bastiment i lamel·les formant brise-solei. Conjunt per tancar un buit d'obra de 5,00m*3,10m, amb bastidor de tub de 60*40*1,5 i amb lamel.les d'acer galvanitzat. Acabat amb dues capes de pintura antioxidant i dues capes d'esmalt sintètic en color a determinar. Totalment col·locada.</v>
          </cell>
          <cell r="F21">
            <v>250</v>
          </cell>
          <cell r="G21">
            <v>16</v>
          </cell>
          <cell r="H21">
            <v>4000</v>
          </cell>
          <cell r="I21">
            <v>4000</v>
          </cell>
          <cell r="J21">
            <v>4000</v>
          </cell>
        </row>
        <row r="23">
          <cell r="C23" t="str">
            <v>Grues i recursos auxiliars d'elevació</v>
          </cell>
          <cell r="F23" t="str">
            <v>01.L1.0X</v>
          </cell>
          <cell r="G23" t="str">
            <v>TOTAL</v>
          </cell>
          <cell r="H23">
            <v>3068</v>
          </cell>
          <cell r="I23">
            <v>3068</v>
          </cell>
          <cell r="J23">
            <v>3068</v>
          </cell>
        </row>
        <row r="24">
          <cell r="D24" t="str">
            <v>Unitats</v>
          </cell>
          <cell r="F24" t="str">
            <v>Preu unitari</v>
          </cell>
          <cell r="G24" t="str">
            <v>Quantitat</v>
          </cell>
          <cell r="H24" t="str">
            <v>Total</v>
          </cell>
          <cell r="I24" t="str">
            <v>Total</v>
          </cell>
          <cell r="J24" t="str">
            <v>Total</v>
          </cell>
        </row>
        <row r="25">
          <cell r="C25" t="str">
            <v>IKBI001</v>
          </cell>
          <cell r="D25" t="str">
            <v>u</v>
          </cell>
          <cell r="E25" t="str">
            <v>Grua per retirada de maquinària</v>
          </cell>
          <cell r="F25">
            <v>2360</v>
          </cell>
          <cell r="G25">
            <v>1</v>
          </cell>
          <cell r="H25">
            <v>2360</v>
          </cell>
          <cell r="I25">
            <v>2360</v>
          </cell>
          <cell r="J25">
            <v>2360</v>
          </cell>
        </row>
        <row r="26">
          <cell r="C26" t="str">
            <v>IKBI0N1</v>
          </cell>
          <cell r="D26" t="str">
            <v>u</v>
          </cell>
          <cell r="E26" t="str">
            <v>Partida alçada per compensació d'horaris especials
Inclou treballs nocturs o en diumenge.</v>
          </cell>
          <cell r="F26">
            <v>708</v>
          </cell>
          <cell r="G26">
            <v>1</v>
          </cell>
          <cell r="H26">
            <v>708</v>
          </cell>
          <cell r="I26">
            <v>708</v>
          </cell>
          <cell r="J26">
            <v>708</v>
          </cell>
        </row>
        <row r="28">
          <cell r="C28" t="str">
            <v>Gestió de residus</v>
          </cell>
          <cell r="F28" t="str">
            <v>01.L1.0Y</v>
          </cell>
          <cell r="G28" t="str">
            <v>TOTAL</v>
          </cell>
          <cell r="H28">
            <v>1174.51</v>
          </cell>
          <cell r="I28">
            <v>1174.51</v>
          </cell>
          <cell r="J28">
            <v>1174.51</v>
          </cell>
        </row>
        <row r="29">
          <cell r="D29" t="str">
            <v>Unitats</v>
          </cell>
          <cell r="F29" t="str">
            <v>Preu unitari</v>
          </cell>
          <cell r="G29" t="str">
            <v>Quantitat</v>
          </cell>
          <cell r="H29" t="str">
            <v>Total</v>
          </cell>
          <cell r="I29" t="str">
            <v>Total</v>
          </cell>
          <cell r="J29" t="str">
            <v>Total</v>
          </cell>
        </row>
        <row r="30">
          <cell r="C30" t="str">
            <v>E2AAI00C</v>
          </cell>
          <cell r="D30" t="str">
            <v>kg</v>
          </cell>
          <cell r="E30" t="str">
            <v>Destrucció de gas refrigerant R-22, R-407C, R-427 o R-410</v>
          </cell>
          <cell r="F30">
            <v>7.2</v>
          </cell>
          <cell r="G30">
            <v>37.5</v>
          </cell>
          <cell r="H30">
            <v>270</v>
          </cell>
          <cell r="I30">
            <v>270</v>
          </cell>
          <cell r="J30">
            <v>270</v>
          </cell>
        </row>
        <row r="31">
          <cell r="C31" t="str">
            <v>E2ABI00A</v>
          </cell>
          <cell r="D31" t="str">
            <v>u</v>
          </cell>
          <cell r="E31" t="str">
            <v>Neteja de dipòsits per trasllat de gasos refrigerants al gestor de residus</v>
          </cell>
          <cell r="F31">
            <v>40</v>
          </cell>
          <cell r="G31">
            <v>4</v>
          </cell>
          <cell r="H31">
            <v>160</v>
          </cell>
          <cell r="I31">
            <v>160</v>
          </cell>
          <cell r="J31">
            <v>160</v>
          </cell>
        </row>
        <row r="32">
          <cell r="C32" t="str">
            <v>I2R5I00A</v>
          </cell>
          <cell r="D32" t="str">
            <v>u</v>
          </cell>
          <cell r="E32" t="str">
            <v>Transport de residus especials a instal·lació autoritzada de gestió de residus</v>
          </cell>
          <cell r="F32">
            <v>200</v>
          </cell>
          <cell r="G32">
            <v>1</v>
          </cell>
          <cell r="H32">
            <v>200</v>
          </cell>
          <cell r="I32">
            <v>200</v>
          </cell>
          <cell r="J32">
            <v>200</v>
          </cell>
        </row>
        <row r="33">
          <cell r="C33" t="str">
            <v>L21E53C5</v>
          </cell>
          <cell r="D33" t="str">
            <v>u</v>
          </cell>
          <cell r="E33" t="str">
            <v>Desmuntatge per a substitució de planta de refredament o bomba de calor de 400 kW de potència calorífica màxima, desconnexió de les xarxes de subministrament i d'evacuació, amb mitjans manuals i mecànics i càrrega manual i mecànica sobre camió o contenidor</v>
          </cell>
          <cell r="F33">
            <v>327.91</v>
          </cell>
          <cell r="G33">
            <v>1</v>
          </cell>
          <cell r="H33">
            <v>327.91</v>
          </cell>
          <cell r="I33">
            <v>327.91</v>
          </cell>
          <cell r="J33">
            <v>327.91</v>
          </cell>
        </row>
        <row r="34">
          <cell r="C34" t="str">
            <v>L21E5B01</v>
          </cell>
          <cell r="D34" t="str">
            <v>m2</v>
          </cell>
          <cell r="E34" t="str">
            <v>Desmuntatge per a substitució de conducte rectangular metàl·lic, inclosa la retirada de l'aïllament si és el cas, muntat sobre suports, amb mitjans manuals i càrrega manual sobre camió o contenidor</v>
          </cell>
          <cell r="F34">
            <v>7.22</v>
          </cell>
          <cell r="G34">
            <v>30</v>
          </cell>
          <cell r="H34">
            <v>216.6</v>
          </cell>
          <cell r="I34">
            <v>216.6</v>
          </cell>
          <cell r="J34">
            <v>216.6</v>
          </cell>
        </row>
        <row r="36">
          <cell r="C36" t="str">
            <v>Projectes i tramitació administrativa</v>
          </cell>
          <cell r="F36" t="str">
            <v>01.L1.0Z</v>
          </cell>
          <cell r="G36" t="str">
            <v>TOTAL</v>
          </cell>
          <cell r="H36">
            <v>8800</v>
          </cell>
          <cell r="I36">
            <v>8800</v>
          </cell>
          <cell r="J36">
            <v>8800</v>
          </cell>
        </row>
        <row r="37">
          <cell r="D37" t="str">
            <v>Unitats</v>
          </cell>
          <cell r="F37" t="str">
            <v>Preu unitari</v>
          </cell>
          <cell r="G37" t="str">
            <v>Quantitat</v>
          </cell>
          <cell r="H37" t="str">
            <v>Total</v>
          </cell>
          <cell r="I37" t="str">
            <v>Total</v>
          </cell>
          <cell r="J37" t="str">
            <v>Total</v>
          </cell>
        </row>
        <row r="38">
          <cell r="C38" t="str">
            <v>T00AI00B</v>
          </cell>
          <cell r="D38" t="str">
            <v>u</v>
          </cell>
          <cell r="E38" t="str">
            <v>Tramitació de legalització de l'actuació de substitució de bomba de calor o refredadora. Inclou lliurament de tota la documentació necessària i presentació de la Declaració Responsable a la Oficina de Gestó Empresarial (OGE)</v>
          </cell>
          <cell r="F38">
            <v>1800</v>
          </cell>
          <cell r="G38">
            <v>1</v>
          </cell>
          <cell r="H38">
            <v>1800</v>
          </cell>
          <cell r="I38">
            <v>1800</v>
          </cell>
          <cell r="J38">
            <v>1800</v>
          </cell>
        </row>
        <row r="39">
          <cell r="C39" t="str">
            <v>AFEGIT</v>
          </cell>
          <cell r="D39" t="str">
            <v>u</v>
          </cell>
          <cell r="E39" t="str">
            <v>Projecte de modificació</v>
          </cell>
          <cell r="F39">
            <v>6000</v>
          </cell>
          <cell r="G39">
            <v>1</v>
          </cell>
          <cell r="H39">
            <v>6000</v>
          </cell>
          <cell r="I39">
            <v>6000</v>
          </cell>
          <cell r="J39">
            <v>6000</v>
          </cell>
        </row>
        <row r="40">
          <cell r="C40" t="str">
            <v>AFEGIT</v>
          </cell>
          <cell r="D40" t="str">
            <v>u</v>
          </cell>
          <cell r="E40" t="str">
            <v>Seguretat i salut</v>
          </cell>
          <cell r="F40">
            <v>1000</v>
          </cell>
          <cell r="G40">
            <v>1</v>
          </cell>
          <cell r="H40">
            <v>1000</v>
          </cell>
          <cell r="I40">
            <v>1000</v>
          </cell>
          <cell r="J40">
            <v>1000</v>
          </cell>
        </row>
        <row r="42">
          <cell r="C42" t="str">
            <v>Sistema de detecció de fuites</v>
          </cell>
          <cell r="F42" t="str">
            <v>01.L1.1A</v>
          </cell>
          <cell r="G42" t="str">
            <v>TOTAL</v>
          </cell>
          <cell r="H42">
            <v>2495.04</v>
          </cell>
          <cell r="I42">
            <v>2495.04</v>
          </cell>
          <cell r="J42">
            <v>2495.04</v>
          </cell>
        </row>
        <row r="43">
          <cell r="D43" t="str">
            <v>Unitats</v>
          </cell>
          <cell r="F43" t="str">
            <v>Preu unitari</v>
          </cell>
          <cell r="G43" t="str">
            <v>Quantitat</v>
          </cell>
          <cell r="H43" t="str">
            <v>Total</v>
          </cell>
          <cell r="I43" t="str">
            <v>Total</v>
          </cell>
          <cell r="J43" t="str">
            <v>Total</v>
          </cell>
        </row>
        <row r="44">
          <cell r="C44" t="str">
            <v>EM1U00A</v>
          </cell>
          <cell r="D44" t="str">
            <v>u</v>
          </cell>
          <cell r="E44" t="str">
            <v>Detector de gasos refrigerants A2L a dos nivells, IP65, muntat superficialment</v>
          </cell>
          <cell r="F44">
            <v>602.84</v>
          </cell>
          <cell r="G44">
            <v>2</v>
          </cell>
          <cell r="H44">
            <v>1205.68</v>
          </cell>
          <cell r="I44">
            <v>1205.68</v>
          </cell>
          <cell r="J44">
            <v>1205.68</v>
          </cell>
        </row>
        <row r="45">
          <cell r="C45" t="str">
            <v>EM1U00B</v>
          </cell>
          <cell r="D45" t="str">
            <v>u</v>
          </cell>
          <cell r="E45" t="str">
            <v>Central d'alarma de detecció de gasos refrigerans de 4 canals, amb bateria i construida d'acord amb les normes UNE-EN 378-1, UNE-EN 378-3 i Reial Decret 552/2019</v>
          </cell>
          <cell r="F45">
            <v>818.04</v>
          </cell>
          <cell r="G45">
            <v>1</v>
          </cell>
          <cell r="H45">
            <v>818.04</v>
          </cell>
          <cell r="I45">
            <v>818.04</v>
          </cell>
          <cell r="J45">
            <v>818.04</v>
          </cell>
        </row>
        <row r="46">
          <cell r="C46" t="str">
            <v>EMD4U140</v>
          </cell>
          <cell r="D46" t="str">
            <v>u</v>
          </cell>
          <cell r="E46" t="str">
            <v>Sirena per a instal·lació de seguretat, per a ús interior, fabricació en plàstic ABS, de 2 tons i flash estroboscòpic, sortida acústica de 101 dB i bronzidor de 100 dB a 1 m de distància, alimentació 12 Vcc i possibilitat d'autoalimentació amb bateria de NI-Cd, amb grau de seguretat 2 segons UNE-EN 50131-4, grau de protecció IP 315, col·locada</v>
          </cell>
          <cell r="F46">
            <v>88.45</v>
          </cell>
          <cell r="G46">
            <v>1</v>
          </cell>
          <cell r="H46">
            <v>88.45</v>
          </cell>
          <cell r="I46">
            <v>88.45</v>
          </cell>
          <cell r="J46">
            <v>88.45</v>
          </cell>
        </row>
        <row r="47">
          <cell r="C47" t="str">
            <v>EG312334</v>
          </cell>
          <cell r="D47" t="str">
            <v>m</v>
          </cell>
          <cell r="E47" t="str">
            <v>Cable amb conductor de coure de 0,6/1 kV de tensió assignada, amb designació RZ1-K (AS), tripolar, de secció 3 x 2,5 mm2, amb coberta del cable de poliolefines amb baixa emissió fums, col·locat en tub.
Criteri d'amidament: m de llargària instal·lada, amidada segons les especificacions del projecte, entre els eixos dels elements per connectar.
Aquest criteri inclou les pèrdues de material corresponents a retalls, així com l'excés previst per a les connexions.</v>
          </cell>
          <cell r="F47">
            <v>2.21</v>
          </cell>
          <cell r="G47">
            <v>40</v>
          </cell>
          <cell r="H47">
            <v>88.4</v>
          </cell>
          <cell r="I47">
            <v>88.4</v>
          </cell>
          <cell r="J47">
            <v>88.4</v>
          </cell>
        </row>
        <row r="48">
          <cell r="C48" t="str">
            <v>EG242402</v>
          </cell>
          <cell r="D48" t="str">
            <v>m</v>
          </cell>
          <cell r="E48" t="str">
            <v>Tub flexible d'acer galvanitzat, roscat, de diàmetre nominal referència 16 i muntat superficialment.
Criteri d'amidament: m de llargària instal·lada, amidada segons les especificacions de la DT, entre els eixos dels elements o dels punts per connectar.
Aquest criteri inclou les pèrdues de material com a conseqüència dels retalls.La instal·lació inclou les fixacions, provisionals quan el muntatge és encastat i definitives en la resta de muntatges.</v>
          </cell>
          <cell r="F48">
            <v>3.66</v>
          </cell>
          <cell r="G48">
            <v>40</v>
          </cell>
          <cell r="H48">
            <v>146.4</v>
          </cell>
          <cell r="I48">
            <v>146.4</v>
          </cell>
          <cell r="J48">
            <v>146.4</v>
          </cell>
        </row>
        <row r="49">
          <cell r="C49" t="str">
            <v>EG415F9B</v>
          </cell>
          <cell r="D49" t="str">
            <v>u</v>
          </cell>
          <cell r="E49" t="str">
            <v>Interruptor automàtic magnetotèrmic de 16 A d'intensitat nominal, tipus PIA corba C, bipolar (2P), de 10000 A de poder de tall segons UNE-EN 60898 i de 15 kA de poder de tall segons UNE-EN 60947-2, de 2 mòduls DIN de 18 mm d'amplària, muntat en perfil DIN</v>
          </cell>
          <cell r="F49">
            <v>43.47</v>
          </cell>
          <cell r="G49">
            <v>1</v>
          </cell>
          <cell r="H49">
            <v>43.47</v>
          </cell>
          <cell r="I49">
            <v>43.47</v>
          </cell>
          <cell r="J49">
            <v>43.47</v>
          </cell>
        </row>
        <row r="50">
          <cell r="C50" t="str">
            <v>EG42439H</v>
          </cell>
          <cell r="D50" t="str">
            <v>u</v>
          </cell>
          <cell r="E50" t="str">
            <v>Interruptor diferencial de la classe AC, gamma terciari, de 40 A d'intensitat nominal, bipolar (2P), de sensibilitat 0.3 A, de desconnexió fix instantani, amb botó de test incorporat i indicador mecànic de defecte, construït segons les especificacions de la norma UNE-EN 61008-1, de 2 mòduls DIN de 18 mm d'amplària, muntat en perfil DIN</v>
          </cell>
          <cell r="F50">
            <v>104.6</v>
          </cell>
          <cell r="G50">
            <v>1</v>
          </cell>
          <cell r="H50">
            <v>104.6</v>
          </cell>
          <cell r="I50">
            <v>104.6</v>
          </cell>
          <cell r="J50">
            <v>104.6</v>
          </cell>
        </row>
        <row r="52">
          <cell r="C52" t="str">
            <v>Bomba de calor</v>
          </cell>
          <cell r="F52" t="str">
            <v>01.L1.0A</v>
          </cell>
          <cell r="G52" t="str">
            <v>TOTAL</v>
          </cell>
          <cell r="H52">
            <v>10635.405956521739</v>
          </cell>
          <cell r="I52">
            <v>10635.405956521739</v>
          </cell>
          <cell r="J52">
            <v>10635.405956521739</v>
          </cell>
        </row>
        <row r="53">
          <cell r="D53" t="str">
            <v>Unitats</v>
          </cell>
          <cell r="F53" t="str">
            <v>Preu unitari</v>
          </cell>
          <cell r="G53" t="str">
            <v>Quantitat</v>
          </cell>
          <cell r="H53" t="str">
            <v>Total</v>
          </cell>
          <cell r="I53" t="str">
            <v>Total</v>
          </cell>
          <cell r="J53" t="str">
            <v>Total</v>
          </cell>
        </row>
        <row r="54">
          <cell r="C54" t="str">
            <v>EEVG2EA01</v>
          </cell>
          <cell r="D54" t="str">
            <v>u</v>
          </cell>
          <cell r="E54" t="str">
            <v>Comptador de calories de tipus hidrodinàmic, sense peces mòbils, per a un cabal nominal de 25,0 m3/h i una pressió nominal de 16 bar, de 65 mm de diàmetre nominal, per a una temperatura màxima del fluid de 90°C en funcionament continu, amb sonda de temperatura de baix consum i llarga durada i capçal electrònic mesurador amb memòria EEPROM amb capacitat per a emmagatzemar les lectures dels últims 12 mesos, bateria de liti i sortida d'impulsos per a energia i entrada d'impulsos per a comptador auxiliar, muntat entre tubs en posició vertical u horitzontal i amb totes les connexions fetes</v>
          </cell>
          <cell r="F54">
            <v>1456.2449999999999</v>
          </cell>
          <cell r="G54">
            <v>1</v>
          </cell>
          <cell r="H54">
            <v>1392.93</v>
          </cell>
          <cell r="I54">
            <v>1392.93</v>
          </cell>
          <cell r="J54">
            <v>1392.93</v>
          </cell>
        </row>
        <row r="55">
          <cell r="C55" t="str">
            <v>EG51UE02</v>
          </cell>
          <cell r="D55" t="str">
            <v>u</v>
          </cell>
          <cell r="E55" t="str">
            <v>Equip de comptatge per a subministre BT entre 160 A i 315 A, amb comptador trifàsic digital multifució de 2 o 4 quadrants, precisió 1 en activa i 2 en reactiva, comunicació amb port COM1 (RS-232, RS-484, Ethernet), per a mesura indirecta, inclosos transformadors d'intensitat 200/5, col·locat en CPM</v>
          </cell>
          <cell r="F55">
            <v>1062.5884999999998</v>
          </cell>
          <cell r="G55">
            <v>1</v>
          </cell>
          <cell r="H55">
            <v>1016.389</v>
          </cell>
          <cell r="I55">
            <v>1016.389</v>
          </cell>
          <cell r="J55">
            <v>1016.389</v>
          </cell>
        </row>
        <row r="56">
          <cell r="C56" t="str">
            <v>AFEGIT</v>
          </cell>
          <cell r="D56" t="str">
            <v>u</v>
          </cell>
          <cell r="E56" t="str">
            <v>Treballs de desmantellament</v>
          </cell>
          <cell r="F56">
            <v>1600</v>
          </cell>
          <cell r="G56">
            <v>1</v>
          </cell>
          <cell r="H56">
            <v>1530.4347826086957</v>
          </cell>
          <cell r="I56">
            <v>1530.4347826086957</v>
          </cell>
          <cell r="J56">
            <v>1530.4347826086957</v>
          </cell>
        </row>
        <row r="57">
          <cell r="C57" t="str">
            <v>AFEGIT</v>
          </cell>
          <cell r="D57" t="str">
            <v>u</v>
          </cell>
          <cell r="E57" t="str">
            <v>Treballs d'instal·lació</v>
          </cell>
          <cell r="F57">
            <v>7000</v>
          </cell>
          <cell r="G57">
            <v>1</v>
          </cell>
          <cell r="H57">
            <v>6695.6521739130449</v>
          </cell>
          <cell r="I57">
            <v>6695.6521739130449</v>
          </cell>
          <cell r="J57">
            <v>6695.6521739130449</v>
          </cell>
        </row>
        <row r="59">
          <cell r="C59" t="str">
            <v>Xarxa de climatització</v>
          </cell>
          <cell r="F59" t="str">
            <v>01.L1.0B</v>
          </cell>
          <cell r="G59" t="str">
            <v>TOTAL</v>
          </cell>
          <cell r="H59">
            <v>7546.3519999999999</v>
          </cell>
          <cell r="I59">
            <v>7546.3519999999999</v>
          </cell>
          <cell r="J59">
            <v>7546.3519999999999</v>
          </cell>
        </row>
        <row r="60">
          <cell r="D60" t="str">
            <v>Unitats</v>
          </cell>
          <cell r="F60" t="str">
            <v>Preu unitari</v>
          </cell>
          <cell r="G60" t="str">
            <v>Quantitat</v>
          </cell>
          <cell r="H60" t="str">
            <v>Total</v>
          </cell>
          <cell r="I60" t="str">
            <v>Total</v>
          </cell>
          <cell r="J60" t="str">
            <v>Total</v>
          </cell>
        </row>
        <row r="61">
          <cell r="C61" t="str">
            <v>ENL2I00C</v>
          </cell>
          <cell r="D61" t="str">
            <v>u</v>
          </cell>
          <cell r="E61" t="str">
            <v>Bomba centrífuga en línia de rotor sec, amb control electrònic, de tipus simple, connexions hidràuliques embridades de 50 mm de diàmetre nominal en l'aspiració i en la impulsió, rotor de 200 mm de diàmetre nominal, pressió nominal 10 bar, índex d'eficiència mínima de la bomba (MEI)&gt;=0,7 segons REGLAMENTO (UE) 547/2012, motor trifàsic de 400 V i 3 kW i velocitat nominal entre 180 i 2200 rpm. Classe d'eficiència energètica IE5 segons REGLAMENTO (CE) 640/2009,  Modes de control: pressió proporcional, pressió diferencial constant, corba constant.
Cabal nominal 40.0 m3/h, alçada nominal: 15 m.
Preparada per targeta de comunicacions BACnet/TCP o BACnet/MSTP no inclosa en aquesta partida.</v>
          </cell>
          <cell r="F61">
            <v>7889.3679999999995</v>
          </cell>
          <cell r="G61">
            <v>1</v>
          </cell>
          <cell r="H61">
            <v>7546.3519999999999</v>
          </cell>
          <cell r="I61">
            <v>7546.3519999999999</v>
          </cell>
          <cell r="J61">
            <v>7546.3519999999999</v>
          </cell>
        </row>
        <row r="63">
          <cell r="C63" t="str">
            <v>Pressupost subministrament i instal·lació bomba de calor: costos indirectes</v>
          </cell>
          <cell r="I63" t="str">
            <v>Premià</v>
          </cell>
          <cell r="J63" t="str">
            <v>Viladecans</v>
          </cell>
        </row>
        <row r="64">
          <cell r="C64" t="str">
            <v>CD Caldes</v>
          </cell>
          <cell r="G64" t="str">
            <v>Total presupost</v>
          </cell>
          <cell r="I64">
            <v>45403.58795652174</v>
          </cell>
          <cell r="J64">
            <v>50403.587956521733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22" workbookViewId="0">
      <selection activeCell="J19" sqref="J19"/>
    </sheetView>
  </sheetViews>
  <sheetFormatPr defaultRowHeight="15" x14ac:dyDescent="0.25"/>
  <cols>
    <col min="1" max="1" width="19" customWidth="1"/>
    <col min="2" max="2" width="17.5703125" customWidth="1"/>
    <col min="3" max="3" width="39.42578125" customWidth="1"/>
    <col min="4" max="4" width="19.85546875" customWidth="1"/>
    <col min="5" max="5" width="10.28515625" style="4" customWidth="1"/>
    <col min="6" max="6" width="20" customWidth="1"/>
    <col min="9" max="9" width="33" customWidth="1"/>
    <col min="10" max="10" width="14.28515625" customWidth="1"/>
    <col min="11" max="11" width="11.28515625" customWidth="1"/>
    <col min="12" max="12" width="13" customWidth="1"/>
  </cols>
  <sheetData>
    <row r="1" spans="1:12" x14ac:dyDescent="0.25">
      <c r="A1" s="1" t="s">
        <v>0</v>
      </c>
      <c r="B1" s="1" t="s">
        <v>1</v>
      </c>
      <c r="E1"/>
    </row>
    <row r="2" spans="1:12" x14ac:dyDescent="0.25">
      <c r="A2" s="2" t="s">
        <v>2</v>
      </c>
      <c r="B2" s="3">
        <f>F32</f>
        <v>430350.01170699991</v>
      </c>
    </row>
    <row r="3" spans="1:12" x14ac:dyDescent="0.25">
      <c r="A3" s="2" t="s">
        <v>3</v>
      </c>
      <c r="B3" s="3">
        <f>F59</f>
        <v>301054.191207</v>
      </c>
    </row>
    <row r="4" spans="1:12" x14ac:dyDescent="0.25">
      <c r="A4" s="5" t="s">
        <v>4</v>
      </c>
      <c r="B4" s="6">
        <f>SUM(B2:B3)</f>
        <v>731404.20291399991</v>
      </c>
    </row>
    <row r="7" spans="1:12" x14ac:dyDescent="0.25">
      <c r="A7" s="1" t="s">
        <v>0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1</v>
      </c>
    </row>
    <row r="8" spans="1:12" x14ac:dyDescent="0.25">
      <c r="A8" s="2" t="s">
        <v>2</v>
      </c>
      <c r="B8" s="2" t="s">
        <v>9</v>
      </c>
      <c r="C8" s="7" t="s">
        <v>10</v>
      </c>
      <c r="D8" s="8">
        <f>VLOOKUP(C8,'[1]Pressupost empresa Premià'!C:E,3,0)</f>
        <v>21918.1</v>
      </c>
      <c r="E8" s="9">
        <v>1</v>
      </c>
      <c r="F8" s="10">
        <f>D8*E8</f>
        <v>21918.1</v>
      </c>
    </row>
    <row r="9" spans="1:12" x14ac:dyDescent="0.25">
      <c r="A9" s="2" t="s">
        <v>2</v>
      </c>
      <c r="B9" s="2" t="s">
        <v>9</v>
      </c>
      <c r="C9" s="7" t="s">
        <v>11</v>
      </c>
      <c r="D9" s="8">
        <f>VLOOKUP(C9,'[1]Pressupost empresa Premià'!C:E,3,0)</f>
        <v>2167</v>
      </c>
      <c r="E9" s="9">
        <v>1</v>
      </c>
      <c r="F9" s="10">
        <f t="shared" ref="F9:F21" si="0">D9*E9</f>
        <v>2167</v>
      </c>
      <c r="J9" s="11" t="s">
        <v>9</v>
      </c>
      <c r="K9" s="11" t="s">
        <v>12</v>
      </c>
      <c r="L9" s="12" t="s">
        <v>1</v>
      </c>
    </row>
    <row r="10" spans="1:12" x14ac:dyDescent="0.25">
      <c r="A10" s="2" t="s">
        <v>2</v>
      </c>
      <c r="B10" s="2" t="s">
        <v>9</v>
      </c>
      <c r="C10" s="7" t="s">
        <v>13</v>
      </c>
      <c r="D10" s="8">
        <f>VLOOKUP(C10,'[1]Pressupost empresa Premià'!C:E,3,0)</f>
        <v>6344</v>
      </c>
      <c r="E10" s="9">
        <v>1</v>
      </c>
      <c r="F10" s="10">
        <f t="shared" si="0"/>
        <v>6344</v>
      </c>
      <c r="H10" s="13" t="s">
        <v>14</v>
      </c>
      <c r="I10" s="13" t="s">
        <v>4</v>
      </c>
      <c r="J10" s="14">
        <f>F14</f>
        <v>262353.09999999998</v>
      </c>
      <c r="K10" s="14">
        <f>F22+F26</f>
        <v>36521.83</v>
      </c>
      <c r="L10" s="15">
        <f>F27</f>
        <v>298874.93</v>
      </c>
    </row>
    <row r="11" spans="1:12" x14ac:dyDescent="0.25">
      <c r="A11" s="2" t="s">
        <v>2</v>
      </c>
      <c r="B11" s="2" t="s">
        <v>9</v>
      </c>
      <c r="C11" s="7" t="s">
        <v>15</v>
      </c>
      <c r="D11" s="8">
        <f>VLOOKUP(C11,'[1]Pressupost empresa Premià'!C:E,3,0)</f>
        <v>6606</v>
      </c>
      <c r="E11" s="9">
        <v>1</v>
      </c>
      <c r="F11" s="10">
        <f t="shared" si="0"/>
        <v>6606</v>
      </c>
      <c r="H11" s="13" t="s">
        <v>14</v>
      </c>
      <c r="I11" s="13" t="s">
        <v>16</v>
      </c>
      <c r="J11" s="14">
        <f t="shared" ref="J11:K11" si="1">J10*0.13</f>
        <v>34105.902999999998</v>
      </c>
      <c r="K11" s="14">
        <f t="shared" si="1"/>
        <v>4747.8379000000004</v>
      </c>
      <c r="L11" s="15">
        <f>L10*0.13</f>
        <v>38853.740899999997</v>
      </c>
    </row>
    <row r="12" spans="1:12" x14ac:dyDescent="0.25">
      <c r="A12" s="2" t="s">
        <v>2</v>
      </c>
      <c r="B12" s="2" t="s">
        <v>9</v>
      </c>
      <c r="C12" s="7" t="s">
        <v>17</v>
      </c>
      <c r="D12" s="8">
        <f>VLOOKUP(C12,'[1]Pressupost empresa Premià'!C:E,3,0)</f>
        <v>2078</v>
      </c>
      <c r="E12" s="9">
        <v>1</v>
      </c>
      <c r="F12" s="10">
        <f t="shared" si="0"/>
        <v>2078</v>
      </c>
      <c r="H12" s="13" t="s">
        <v>14</v>
      </c>
      <c r="I12" s="13" t="s">
        <v>18</v>
      </c>
      <c r="J12" s="14">
        <f t="shared" ref="J12:K12" si="2">J10*0.06</f>
        <v>15741.185999999998</v>
      </c>
      <c r="K12" s="16">
        <f t="shared" si="2"/>
        <v>2191.3098</v>
      </c>
      <c r="L12" s="15">
        <f>L10*0.06</f>
        <v>17932.495800000001</v>
      </c>
    </row>
    <row r="13" spans="1:12" ht="15.75" thickBot="1" x14ac:dyDescent="0.3">
      <c r="A13" s="2" t="s">
        <v>2</v>
      </c>
      <c r="B13" s="2" t="s">
        <v>9</v>
      </c>
      <c r="C13" s="7" t="s">
        <v>19</v>
      </c>
      <c r="D13" s="8">
        <f>VLOOKUP(C13,'[1]Pressupost empresa Premià'!C:E,3,0)</f>
        <v>223240</v>
      </c>
      <c r="E13" s="9">
        <v>1</v>
      </c>
      <c r="F13" s="10">
        <f t="shared" si="0"/>
        <v>223240</v>
      </c>
      <c r="H13" s="17" t="s">
        <v>14</v>
      </c>
      <c r="I13" s="17" t="s">
        <v>20</v>
      </c>
      <c r="J13" s="18">
        <f>SUM(J10:J12)</f>
        <v>312200.18899999995</v>
      </c>
      <c r="K13" s="19">
        <f t="shared" ref="K13" si="3">SUM(K10:K12)</f>
        <v>43460.977700000003</v>
      </c>
      <c r="L13" s="20">
        <f>SUM(L10:L12)</f>
        <v>355661.16669999994</v>
      </c>
    </row>
    <row r="14" spans="1:12" ht="15.75" thickTop="1" x14ac:dyDescent="0.25">
      <c r="A14" s="21"/>
      <c r="B14" s="21"/>
      <c r="C14" s="22"/>
      <c r="D14" s="23" t="s">
        <v>9</v>
      </c>
      <c r="E14" s="24" t="s">
        <v>4</v>
      </c>
      <c r="F14" s="25">
        <f>SUMIFS(F:F,B:B,D14,A:A,"Lot 1: Premià")</f>
        <v>262353.09999999998</v>
      </c>
      <c r="H14" s="13" t="s">
        <v>21</v>
      </c>
      <c r="I14" s="13" t="s">
        <v>4</v>
      </c>
      <c r="J14" s="14">
        <f>F41</f>
        <v>167558.1</v>
      </c>
      <c r="K14" s="14">
        <f>F49+F53</f>
        <v>41521.83</v>
      </c>
      <c r="L14" s="15">
        <f>F54</f>
        <v>209079.93000000002</v>
      </c>
    </row>
    <row r="15" spans="1:12" x14ac:dyDescent="0.25">
      <c r="A15" s="2" t="s">
        <v>2</v>
      </c>
      <c r="B15" s="2" t="s">
        <v>12</v>
      </c>
      <c r="C15" s="26" t="s">
        <v>22</v>
      </c>
      <c r="D15" s="8">
        <f>VLOOKUP($C15,'[1]IT-2022-322 Comuns'!$C:$J,7,0)</f>
        <v>7684.2800000000007</v>
      </c>
      <c r="E15" s="9">
        <v>1</v>
      </c>
      <c r="F15" s="10">
        <f t="shared" si="0"/>
        <v>7684.2800000000007</v>
      </c>
      <c r="H15" s="13" t="s">
        <v>21</v>
      </c>
      <c r="I15" s="13" t="s">
        <v>16</v>
      </c>
      <c r="J15" s="14">
        <f t="shared" ref="J15:K15" si="4">J14*0.13</f>
        <v>21782.553</v>
      </c>
      <c r="K15" s="14">
        <f t="shared" si="4"/>
        <v>5397.8379000000004</v>
      </c>
      <c r="L15" s="15">
        <f>L14*0.13</f>
        <v>27180.390900000002</v>
      </c>
    </row>
    <row r="16" spans="1:12" x14ac:dyDescent="0.25">
      <c r="A16" s="2" t="s">
        <v>2</v>
      </c>
      <c r="B16" s="2" t="s">
        <v>12</v>
      </c>
      <c r="C16" s="27" t="s">
        <v>23</v>
      </c>
      <c r="D16" s="8">
        <f>VLOOKUP($C16,'[1]IT-2022-322 Comuns'!$C:$J,7,0)</f>
        <v>4000</v>
      </c>
      <c r="E16" s="9">
        <v>1</v>
      </c>
      <c r="F16" s="10">
        <f t="shared" si="0"/>
        <v>4000</v>
      </c>
      <c r="H16" s="13" t="s">
        <v>21</v>
      </c>
      <c r="I16" s="13" t="s">
        <v>18</v>
      </c>
      <c r="J16" s="14">
        <f t="shared" ref="J16:K16" si="5">J14*0.06</f>
        <v>10053.486000000001</v>
      </c>
      <c r="K16" s="16">
        <f t="shared" si="5"/>
        <v>2491.3098</v>
      </c>
      <c r="L16" s="15">
        <f>L14*0.06</f>
        <v>12544.795800000002</v>
      </c>
    </row>
    <row r="17" spans="1:12" ht="15.75" thickBot="1" x14ac:dyDescent="0.3">
      <c r="A17" s="2" t="s">
        <v>2</v>
      </c>
      <c r="B17" s="2" t="s">
        <v>12</v>
      </c>
      <c r="C17" s="27" t="s">
        <v>24</v>
      </c>
      <c r="D17" s="8">
        <f>VLOOKUP($C17,'[1]IT-2022-322 Comuns'!$C:$J,7,0)</f>
        <v>3068</v>
      </c>
      <c r="E17" s="9">
        <v>1</v>
      </c>
      <c r="F17" s="10">
        <f t="shared" si="0"/>
        <v>3068</v>
      </c>
      <c r="H17" s="17" t="s">
        <v>21</v>
      </c>
      <c r="I17" s="17" t="s">
        <v>20</v>
      </c>
      <c r="J17" s="18">
        <f>SUM(J14:J16)</f>
        <v>199394.139</v>
      </c>
      <c r="K17" s="19">
        <f>SUM(K14:K16)</f>
        <v>49410.977700000003</v>
      </c>
      <c r="L17" s="28">
        <f>SUM(L14:L16)</f>
        <v>248805.11670000001</v>
      </c>
    </row>
    <row r="18" spans="1:12" ht="15.75" thickTop="1" x14ac:dyDescent="0.25">
      <c r="A18" s="2" t="s">
        <v>2</v>
      </c>
      <c r="B18" s="2" t="s">
        <v>12</v>
      </c>
      <c r="C18" s="27" t="s">
        <v>25</v>
      </c>
      <c r="D18" s="8">
        <v>2400</v>
      </c>
      <c r="E18" s="9">
        <v>1</v>
      </c>
      <c r="F18" s="10">
        <f t="shared" si="0"/>
        <v>2400</v>
      </c>
      <c r="H18" s="29"/>
      <c r="I18" s="29" t="s">
        <v>26</v>
      </c>
      <c r="J18" s="30">
        <f>J13+J17</f>
        <v>511594.32799999998</v>
      </c>
      <c r="K18" s="30">
        <f>K13+K17</f>
        <v>92871.955400000006</v>
      </c>
      <c r="L18" s="31">
        <f>L13+L17</f>
        <v>604466.28339999996</v>
      </c>
    </row>
    <row r="19" spans="1:12" x14ac:dyDescent="0.25">
      <c r="A19" s="2" t="s">
        <v>2</v>
      </c>
      <c r="B19" s="2" t="s">
        <v>12</v>
      </c>
      <c r="C19" s="27" t="s">
        <v>27</v>
      </c>
      <c r="D19" s="8">
        <v>6000</v>
      </c>
      <c r="E19" s="9">
        <v>1</v>
      </c>
      <c r="F19" s="10">
        <f t="shared" si="0"/>
        <v>6000</v>
      </c>
      <c r="I19" s="32" t="s">
        <v>28</v>
      </c>
      <c r="J19" s="33">
        <f>J18*0.21</f>
        <v>107434.80888</v>
      </c>
      <c r="K19" s="33">
        <f>K18*0.21</f>
        <v>19503.110634000001</v>
      </c>
      <c r="L19" s="34">
        <f>L18*0.21</f>
        <v>126937.91951399998</v>
      </c>
    </row>
    <row r="20" spans="1:12" x14ac:dyDescent="0.25">
      <c r="A20" s="2" t="s">
        <v>2</v>
      </c>
      <c r="B20" s="2" t="s">
        <v>12</v>
      </c>
      <c r="C20" s="27" t="s">
        <v>29</v>
      </c>
      <c r="D20" s="8">
        <f>VLOOKUP($C20,'[1]IT-2022-322 Comuns'!$C:$J,7,0)</f>
        <v>1174.51</v>
      </c>
      <c r="E20" s="9">
        <v>1</v>
      </c>
      <c r="F20" s="10">
        <f t="shared" si="0"/>
        <v>1174.51</v>
      </c>
      <c r="I20" s="35" t="s">
        <v>30</v>
      </c>
      <c r="J20" s="36">
        <f t="shared" ref="J20:K20" si="6">J18+J19</f>
        <v>619029.13688000001</v>
      </c>
      <c r="K20" s="37">
        <f t="shared" si="6"/>
        <v>112375.066034</v>
      </c>
      <c r="L20" s="38">
        <f>L18+L19</f>
        <v>731404.20291399991</v>
      </c>
    </row>
    <row r="21" spans="1:12" x14ac:dyDescent="0.25">
      <c r="A21" s="2" t="s">
        <v>2</v>
      </c>
      <c r="B21" s="2" t="s">
        <v>12</v>
      </c>
      <c r="C21" s="27" t="s">
        <v>31</v>
      </c>
      <c r="D21" s="8">
        <f>VLOOKUP($C21,'[1]IT-2022-322 Comuns'!$C:$J,7,0)</f>
        <v>2495.04</v>
      </c>
      <c r="E21" s="9">
        <v>1</v>
      </c>
      <c r="F21" s="10">
        <f t="shared" si="0"/>
        <v>2495.04</v>
      </c>
    </row>
    <row r="22" spans="1:12" x14ac:dyDescent="0.25">
      <c r="A22" s="21"/>
      <c r="B22" s="21"/>
      <c r="C22" s="22"/>
      <c r="D22" s="23" t="s">
        <v>12</v>
      </c>
      <c r="E22" s="24" t="s">
        <v>4</v>
      </c>
      <c r="F22" s="25">
        <f>SUMIFS(F:F,B:B,D22,A:A,"Lot 1: Premià")</f>
        <v>26821.829999999998</v>
      </c>
    </row>
    <row r="23" spans="1:12" x14ac:dyDescent="0.25">
      <c r="A23" s="2" t="s">
        <v>2</v>
      </c>
      <c r="B23" s="2" t="s">
        <v>32</v>
      </c>
      <c r="C23" s="27" t="s">
        <v>33</v>
      </c>
      <c r="D23" s="8">
        <v>6600.0000000000009</v>
      </c>
      <c r="E23" s="9">
        <v>1</v>
      </c>
      <c r="F23" s="10">
        <f t="shared" ref="F23:F25" si="7">D23*E23</f>
        <v>6600.0000000000009</v>
      </c>
      <c r="J23" s="11" t="s">
        <v>9</v>
      </c>
      <c r="K23" s="11" t="s">
        <v>12</v>
      </c>
      <c r="L23" s="12" t="s">
        <v>1</v>
      </c>
    </row>
    <row r="24" spans="1:12" x14ac:dyDescent="0.25">
      <c r="A24" s="2" t="s">
        <v>2</v>
      </c>
      <c r="B24" s="2" t="s">
        <v>32</v>
      </c>
      <c r="C24" s="27" t="s">
        <v>34</v>
      </c>
      <c r="D24" s="8">
        <v>1100</v>
      </c>
      <c r="E24" s="9">
        <v>1</v>
      </c>
      <c r="F24" s="10">
        <f t="shared" si="7"/>
        <v>1100</v>
      </c>
      <c r="H24" s="13" t="s">
        <v>14</v>
      </c>
      <c r="I24" s="13" t="s">
        <v>4</v>
      </c>
      <c r="J24" s="14">
        <f>F14</f>
        <v>262353.09999999998</v>
      </c>
      <c r="K24" s="14">
        <f>F22+F26</f>
        <v>36521.83</v>
      </c>
      <c r="L24" s="15">
        <f>F27</f>
        <v>298874.93</v>
      </c>
    </row>
    <row r="25" spans="1:12" x14ac:dyDescent="0.25">
      <c r="A25" s="2" t="s">
        <v>2</v>
      </c>
      <c r="B25" s="2" t="s">
        <v>32</v>
      </c>
      <c r="C25" s="27" t="s">
        <v>35</v>
      </c>
      <c r="D25" s="8">
        <v>2000</v>
      </c>
      <c r="E25" s="9">
        <v>1</v>
      </c>
      <c r="F25" s="10">
        <f t="shared" si="7"/>
        <v>2000</v>
      </c>
      <c r="H25" s="13" t="s">
        <v>14</v>
      </c>
      <c r="I25" s="13" t="s">
        <v>16</v>
      </c>
      <c r="J25" s="14">
        <f t="shared" ref="J25:K25" si="8">J24*0.13</f>
        <v>34105.902999999998</v>
      </c>
      <c r="K25" s="14">
        <f t="shared" si="8"/>
        <v>4747.8379000000004</v>
      </c>
      <c r="L25" s="15">
        <f>L24*0.13</f>
        <v>38853.740899999997</v>
      </c>
    </row>
    <row r="26" spans="1:12" x14ac:dyDescent="0.25">
      <c r="A26" s="39"/>
      <c r="B26" s="39"/>
      <c r="C26" s="39"/>
      <c r="D26" s="23" t="s">
        <v>32</v>
      </c>
      <c r="E26" s="40" t="s">
        <v>4</v>
      </c>
      <c r="F26" s="25">
        <f>SUMIFS(F:F,B:B,D26,A:A,"Lot 1: Premià")</f>
        <v>9700</v>
      </c>
      <c r="H26" s="13" t="s">
        <v>14</v>
      </c>
      <c r="I26" s="13" t="s">
        <v>18</v>
      </c>
      <c r="J26" s="14">
        <f t="shared" ref="J26:K26" si="9">J24*0.06</f>
        <v>15741.185999999998</v>
      </c>
      <c r="K26" s="16">
        <f t="shared" si="9"/>
        <v>2191.3098</v>
      </c>
      <c r="L26" s="15">
        <f>L24*0.06</f>
        <v>17932.495800000001</v>
      </c>
    </row>
    <row r="27" spans="1:12" ht="15.75" thickBot="1" x14ac:dyDescent="0.3">
      <c r="C27" s="41" t="s">
        <v>36</v>
      </c>
      <c r="D27" s="41"/>
      <c r="E27" s="41"/>
      <c r="F27" s="42">
        <f>SUMIF(A:A,"Lot 1: Premià",F:F)</f>
        <v>298874.93</v>
      </c>
      <c r="H27" s="17" t="s">
        <v>14</v>
      </c>
      <c r="I27" s="17" t="s">
        <v>20</v>
      </c>
      <c r="J27" s="18">
        <f t="shared" ref="J27:K27" si="10">SUM(J24:J26)</f>
        <v>312200.18899999995</v>
      </c>
      <c r="K27" s="19">
        <f t="shared" si="10"/>
        <v>43460.977700000003</v>
      </c>
      <c r="L27" s="20">
        <f>SUM(L24:L26)</f>
        <v>355661.16669999994</v>
      </c>
    </row>
    <row r="28" spans="1:12" ht="15.75" thickTop="1" x14ac:dyDescent="0.25">
      <c r="C28" s="43" t="s">
        <v>16</v>
      </c>
      <c r="D28" s="43"/>
      <c r="E28" s="43"/>
      <c r="F28" s="8">
        <f>F27*0.13</f>
        <v>38853.740899999997</v>
      </c>
      <c r="H28" s="13" t="s">
        <v>21</v>
      </c>
      <c r="I28" s="13" t="s">
        <v>4</v>
      </c>
      <c r="J28" s="14">
        <f>F41</f>
        <v>167558.1</v>
      </c>
      <c r="K28" s="14">
        <f>F49+F53</f>
        <v>41521.83</v>
      </c>
      <c r="L28" s="15">
        <f>F54</f>
        <v>209079.93000000002</v>
      </c>
    </row>
    <row r="29" spans="1:12" x14ac:dyDescent="0.25">
      <c r="C29" s="43" t="s">
        <v>18</v>
      </c>
      <c r="D29" s="43"/>
      <c r="E29" s="43"/>
      <c r="F29" s="8">
        <f>F27*0.06</f>
        <v>17932.495800000001</v>
      </c>
      <c r="H29" s="13" t="s">
        <v>21</v>
      </c>
      <c r="I29" s="13" t="s">
        <v>16</v>
      </c>
      <c r="J29" s="14">
        <f t="shared" ref="J29:K29" si="11">J28*0.13</f>
        <v>21782.553</v>
      </c>
      <c r="K29" s="14">
        <f t="shared" si="11"/>
        <v>5397.8379000000004</v>
      </c>
      <c r="L29" s="15">
        <f>L28*0.13</f>
        <v>27180.390900000002</v>
      </c>
    </row>
    <row r="30" spans="1:12" x14ac:dyDescent="0.25">
      <c r="C30" s="44" t="s">
        <v>20</v>
      </c>
      <c r="D30" s="44"/>
      <c r="E30" s="44"/>
      <c r="F30" s="45">
        <f>SUM(F27:F29)</f>
        <v>355661.16669999994</v>
      </c>
      <c r="H30" s="13" t="s">
        <v>21</v>
      </c>
      <c r="I30" s="13" t="s">
        <v>18</v>
      </c>
      <c r="J30" s="14">
        <f t="shared" ref="J30:K30" si="12">J28*0.06</f>
        <v>10053.486000000001</v>
      </c>
      <c r="K30" s="16">
        <f t="shared" si="12"/>
        <v>2491.3098</v>
      </c>
      <c r="L30" s="15">
        <f>L28*0.06</f>
        <v>12544.795800000002</v>
      </c>
    </row>
    <row r="31" spans="1:12" ht="15.75" thickBot="1" x14ac:dyDescent="0.3">
      <c r="C31" s="46" t="s">
        <v>28</v>
      </c>
      <c r="D31" s="46"/>
      <c r="E31" s="46"/>
      <c r="F31" s="47">
        <f>F30*0.21</f>
        <v>74688.845006999982</v>
      </c>
      <c r="H31" s="17" t="s">
        <v>21</v>
      </c>
      <c r="I31" s="17" t="s">
        <v>20</v>
      </c>
      <c r="J31" s="18">
        <f>SUM(J28:J30)</f>
        <v>199394.139</v>
      </c>
      <c r="K31" s="19">
        <f>SUM(K28:K30)</f>
        <v>49410.977700000003</v>
      </c>
      <c r="L31" s="28">
        <f>SUM(L28:L30)</f>
        <v>248805.11670000001</v>
      </c>
    </row>
    <row r="32" spans="1:12" ht="15.75" thickTop="1" x14ac:dyDescent="0.25">
      <c r="C32" s="48" t="s">
        <v>37</v>
      </c>
      <c r="D32" s="48"/>
      <c r="E32" s="48"/>
      <c r="F32" s="49">
        <f>SUM(F30:F31)</f>
        <v>430350.01170699991</v>
      </c>
      <c r="H32" s="29"/>
      <c r="I32" s="29" t="s">
        <v>26</v>
      </c>
      <c r="J32" s="30">
        <f>J27+J31</f>
        <v>511594.32799999998</v>
      </c>
      <c r="K32" s="30">
        <f>K27+K31</f>
        <v>92871.955400000006</v>
      </c>
      <c r="L32" s="31">
        <f>L27+L31</f>
        <v>604466.28339999996</v>
      </c>
    </row>
    <row r="33" spans="1:12" x14ac:dyDescent="0.25">
      <c r="E33" s="50"/>
      <c r="I33" s="32" t="s">
        <v>38</v>
      </c>
      <c r="J33" s="33">
        <f>J32*0.2</f>
        <v>102318.8656</v>
      </c>
      <c r="K33" s="51">
        <f t="shared" ref="K33" si="13">K32*0.2</f>
        <v>18574.391080000001</v>
      </c>
      <c r="L33" s="34">
        <f>L32*0.2</f>
        <v>120893.25667999999</v>
      </c>
    </row>
    <row r="34" spans="1:12" x14ac:dyDescent="0.25">
      <c r="A34" s="1" t="s">
        <v>0</v>
      </c>
      <c r="B34" s="1" t="s">
        <v>5</v>
      </c>
      <c r="C34" s="1" t="s">
        <v>6</v>
      </c>
      <c r="D34" s="1" t="s">
        <v>7</v>
      </c>
      <c r="E34" s="1" t="s">
        <v>8</v>
      </c>
      <c r="F34" s="1" t="s">
        <v>1</v>
      </c>
      <c r="I34" s="35" t="s">
        <v>39</v>
      </c>
      <c r="J34" s="36">
        <f t="shared" ref="J34:K34" si="14">J32+J33</f>
        <v>613913.1936</v>
      </c>
      <c r="K34" s="37">
        <f t="shared" si="14"/>
        <v>111446.34648000001</v>
      </c>
      <c r="L34" s="38">
        <f>L32+L33</f>
        <v>725359.54007999995</v>
      </c>
    </row>
    <row r="35" spans="1:12" x14ac:dyDescent="0.25">
      <c r="A35" s="2" t="s">
        <v>3</v>
      </c>
      <c r="B35" s="2" t="s">
        <v>9</v>
      </c>
      <c r="C35" s="7" t="s">
        <v>10</v>
      </c>
      <c r="D35" s="8">
        <f>VLOOKUP(C35,'[1]Pressupost empresa Viladecans'!C:E,3,0)</f>
        <v>21918.1</v>
      </c>
      <c r="E35" s="9">
        <v>1</v>
      </c>
      <c r="F35" s="10">
        <f>D35*E35</f>
        <v>21918.1</v>
      </c>
    </row>
    <row r="36" spans="1:12" x14ac:dyDescent="0.25">
      <c r="A36" s="2" t="s">
        <v>3</v>
      </c>
      <c r="B36" s="2" t="s">
        <v>9</v>
      </c>
      <c r="C36" s="7" t="s">
        <v>11</v>
      </c>
      <c r="D36" s="8">
        <f>VLOOKUP(C36,'[1]Pressupost empresa Viladecans'!C:E,3,0)</f>
        <v>2167</v>
      </c>
      <c r="E36" s="9">
        <v>1</v>
      </c>
      <c r="F36" s="10">
        <f t="shared" ref="F36:F48" si="15">D36*E36</f>
        <v>2167</v>
      </c>
    </row>
    <row r="37" spans="1:12" x14ac:dyDescent="0.25">
      <c r="A37" s="2" t="s">
        <v>3</v>
      </c>
      <c r="B37" s="2" t="s">
        <v>9</v>
      </c>
      <c r="C37" s="7" t="s">
        <v>13</v>
      </c>
      <c r="D37" s="8">
        <f>VLOOKUP(C37,'[1]Pressupost empresa Viladecans'!C:E,3,0)</f>
        <v>6344</v>
      </c>
      <c r="E37" s="9">
        <v>1</v>
      </c>
      <c r="F37" s="10">
        <f t="shared" si="15"/>
        <v>6344</v>
      </c>
    </row>
    <row r="38" spans="1:12" x14ac:dyDescent="0.25">
      <c r="A38" s="2" t="s">
        <v>3</v>
      </c>
      <c r="B38" s="2" t="s">
        <v>9</v>
      </c>
      <c r="C38" s="7" t="s">
        <v>15</v>
      </c>
      <c r="D38" s="8">
        <f>VLOOKUP(C38,'[1]Pressupost empresa Viladecans'!C:E,3,0)</f>
        <v>3721</v>
      </c>
      <c r="E38" s="9">
        <v>1</v>
      </c>
      <c r="F38" s="10">
        <f>D38*E38</f>
        <v>3721</v>
      </c>
    </row>
    <row r="39" spans="1:12" x14ac:dyDescent="0.25">
      <c r="A39" s="2" t="s">
        <v>3</v>
      </c>
      <c r="B39" s="2" t="s">
        <v>9</v>
      </c>
      <c r="C39" s="7" t="s">
        <v>17</v>
      </c>
      <c r="D39" s="8">
        <f>VLOOKUP(C39,'[1]Pressupost empresa Viladecans'!C:E,3,0)</f>
        <v>2078</v>
      </c>
      <c r="E39" s="9">
        <v>1</v>
      </c>
      <c r="F39" s="10">
        <f t="shared" ref="F39:F40" si="16">D39*E39</f>
        <v>2078</v>
      </c>
    </row>
    <row r="40" spans="1:12" x14ac:dyDescent="0.25">
      <c r="A40" s="2" t="s">
        <v>3</v>
      </c>
      <c r="B40" s="2" t="s">
        <v>9</v>
      </c>
      <c r="C40" s="7" t="s">
        <v>19</v>
      </c>
      <c r="D40" s="8">
        <f>VLOOKUP(C40,'[1]Pressupost empresa Viladecans'!C:E,3,0)</f>
        <v>131330</v>
      </c>
      <c r="E40" s="9">
        <v>1</v>
      </c>
      <c r="F40" s="10">
        <f t="shared" si="16"/>
        <v>131330</v>
      </c>
    </row>
    <row r="41" spans="1:12" x14ac:dyDescent="0.25">
      <c r="A41" s="21"/>
      <c r="B41" s="21"/>
      <c r="C41" s="22"/>
      <c r="D41" s="23" t="s">
        <v>9</v>
      </c>
      <c r="E41" s="24" t="s">
        <v>4</v>
      </c>
      <c r="F41" s="25">
        <f>SUMIFS(F:F,B:B,D41,A:A,"Lot 2: Viladecans")</f>
        <v>167558.1</v>
      </c>
    </row>
    <row r="42" spans="1:12" x14ac:dyDescent="0.25">
      <c r="A42" s="2" t="s">
        <v>3</v>
      </c>
      <c r="B42" s="2" t="s">
        <v>12</v>
      </c>
      <c r="C42" s="26" t="s">
        <v>22</v>
      </c>
      <c r="D42" s="8">
        <f>VLOOKUP($C42,'[1]IT-2022-322 Comuns'!$C:$J,8,0)</f>
        <v>12684.28</v>
      </c>
      <c r="E42" s="9">
        <v>1</v>
      </c>
      <c r="F42" s="10">
        <f t="shared" si="15"/>
        <v>12684.28</v>
      </c>
    </row>
    <row r="43" spans="1:12" x14ac:dyDescent="0.25">
      <c r="A43" s="2" t="s">
        <v>3</v>
      </c>
      <c r="B43" s="2" t="s">
        <v>12</v>
      </c>
      <c r="C43" s="27" t="s">
        <v>23</v>
      </c>
      <c r="D43" s="8">
        <f>VLOOKUP($C43,'[1]IT-2022-322 Comuns'!$C:$J,8,0)</f>
        <v>4000</v>
      </c>
      <c r="E43" s="9">
        <v>1</v>
      </c>
      <c r="F43" s="10">
        <f t="shared" si="15"/>
        <v>4000</v>
      </c>
    </row>
    <row r="44" spans="1:12" x14ac:dyDescent="0.25">
      <c r="A44" s="2" t="s">
        <v>3</v>
      </c>
      <c r="B44" s="2" t="s">
        <v>12</v>
      </c>
      <c r="C44" s="27" t="s">
        <v>24</v>
      </c>
      <c r="D44" s="8">
        <f>VLOOKUP($C44,'[1]IT-2022-322 Comuns'!$C:$J,8,0)</f>
        <v>3068</v>
      </c>
      <c r="E44" s="9">
        <v>1</v>
      </c>
      <c r="F44" s="10">
        <f t="shared" si="15"/>
        <v>3068</v>
      </c>
    </row>
    <row r="45" spans="1:12" x14ac:dyDescent="0.25">
      <c r="A45" s="2" t="s">
        <v>3</v>
      </c>
      <c r="B45" s="2" t="s">
        <v>12</v>
      </c>
      <c r="C45" s="27" t="s">
        <v>25</v>
      </c>
      <c r="D45" s="8">
        <v>2400</v>
      </c>
      <c r="E45" s="9">
        <v>1</v>
      </c>
      <c r="F45" s="10">
        <f t="shared" si="15"/>
        <v>2400</v>
      </c>
    </row>
    <row r="46" spans="1:12" x14ac:dyDescent="0.25">
      <c r="A46" s="2" t="s">
        <v>3</v>
      </c>
      <c r="B46" s="2" t="s">
        <v>12</v>
      </c>
      <c r="C46" s="27" t="s">
        <v>27</v>
      </c>
      <c r="D46" s="8">
        <v>6000</v>
      </c>
      <c r="E46" s="9">
        <v>1</v>
      </c>
      <c r="F46" s="10">
        <f t="shared" si="15"/>
        <v>6000</v>
      </c>
    </row>
    <row r="47" spans="1:12" x14ac:dyDescent="0.25">
      <c r="A47" s="2" t="s">
        <v>3</v>
      </c>
      <c r="B47" s="2" t="s">
        <v>12</v>
      </c>
      <c r="C47" s="27" t="s">
        <v>29</v>
      </c>
      <c r="D47" s="8">
        <f>VLOOKUP($C47,'[1]IT-2022-322 Comuns'!$C:$J,8,0)</f>
        <v>1174.51</v>
      </c>
      <c r="E47" s="9">
        <v>1</v>
      </c>
      <c r="F47" s="10">
        <f t="shared" si="15"/>
        <v>1174.51</v>
      </c>
    </row>
    <row r="48" spans="1:12" x14ac:dyDescent="0.25">
      <c r="A48" s="2" t="s">
        <v>3</v>
      </c>
      <c r="B48" s="2" t="s">
        <v>12</v>
      </c>
      <c r="C48" s="27" t="s">
        <v>31</v>
      </c>
      <c r="D48" s="8">
        <f>VLOOKUP($C48,'[1]IT-2022-322 Comuns'!$C:$J,8,0)</f>
        <v>2495.04</v>
      </c>
      <c r="E48" s="9">
        <v>1</v>
      </c>
      <c r="F48" s="10">
        <f t="shared" si="15"/>
        <v>2495.04</v>
      </c>
    </row>
    <row r="49" spans="1:6" x14ac:dyDescent="0.25">
      <c r="A49" s="21"/>
      <c r="B49" s="21"/>
      <c r="C49" s="22"/>
      <c r="D49" s="23" t="s">
        <v>12</v>
      </c>
      <c r="E49" s="24" t="s">
        <v>4</v>
      </c>
      <c r="F49" s="25">
        <f>SUMIFS(F:F,B:B,D49,A:A,"Lot 2: Viladecans")</f>
        <v>31821.829999999998</v>
      </c>
    </row>
    <row r="50" spans="1:6" x14ac:dyDescent="0.25">
      <c r="A50" s="2" t="s">
        <v>3</v>
      </c>
      <c r="B50" s="2" t="s">
        <v>32</v>
      </c>
      <c r="C50" s="27" t="s">
        <v>33</v>
      </c>
      <c r="D50" s="8">
        <v>6600.0000000000009</v>
      </c>
      <c r="E50" s="9">
        <v>1</v>
      </c>
      <c r="F50" s="10">
        <f t="shared" ref="F50:F52" si="17">D50*E50</f>
        <v>6600.0000000000009</v>
      </c>
    </row>
    <row r="51" spans="1:6" x14ac:dyDescent="0.25">
      <c r="A51" s="2" t="s">
        <v>3</v>
      </c>
      <c r="B51" s="2" t="s">
        <v>32</v>
      </c>
      <c r="C51" s="27" t="s">
        <v>34</v>
      </c>
      <c r="D51" s="8">
        <v>1100</v>
      </c>
      <c r="E51" s="9">
        <v>1</v>
      </c>
      <c r="F51" s="10">
        <f t="shared" si="17"/>
        <v>1100</v>
      </c>
    </row>
    <row r="52" spans="1:6" x14ac:dyDescent="0.25">
      <c r="A52" s="2" t="s">
        <v>3</v>
      </c>
      <c r="B52" s="2" t="s">
        <v>32</v>
      </c>
      <c r="C52" s="27" t="s">
        <v>35</v>
      </c>
      <c r="D52" s="8">
        <v>2000</v>
      </c>
      <c r="E52" s="9">
        <v>1</v>
      </c>
      <c r="F52" s="10">
        <f t="shared" si="17"/>
        <v>2000</v>
      </c>
    </row>
    <row r="53" spans="1:6" x14ac:dyDescent="0.25">
      <c r="A53" s="39"/>
      <c r="B53" s="39"/>
      <c r="C53" s="39"/>
      <c r="D53" s="23" t="s">
        <v>32</v>
      </c>
      <c r="E53" s="40" t="s">
        <v>4</v>
      </c>
      <c r="F53" s="25">
        <f>SUMIFS(F:F,B:B,D53,A:A,"Lot 2: Viladecans")</f>
        <v>9700</v>
      </c>
    </row>
    <row r="54" spans="1:6" x14ac:dyDescent="0.25">
      <c r="C54" s="41" t="s">
        <v>40</v>
      </c>
      <c r="D54" s="41"/>
      <c r="E54" s="41"/>
      <c r="F54" s="42">
        <f>SUMIF(A:A,"Lot 2: Viladecans",F:F)</f>
        <v>209079.93000000002</v>
      </c>
    </row>
    <row r="55" spans="1:6" x14ac:dyDescent="0.25">
      <c r="C55" s="43" t="s">
        <v>16</v>
      </c>
      <c r="D55" s="43"/>
      <c r="E55" s="43"/>
      <c r="F55" s="8">
        <f>F54*0.13</f>
        <v>27180.390900000002</v>
      </c>
    </row>
    <row r="56" spans="1:6" x14ac:dyDescent="0.25">
      <c r="C56" s="43" t="s">
        <v>18</v>
      </c>
      <c r="D56" s="43"/>
      <c r="E56" s="43"/>
      <c r="F56" s="8">
        <f>F54*0.06</f>
        <v>12544.795800000002</v>
      </c>
    </row>
    <row r="57" spans="1:6" x14ac:dyDescent="0.25">
      <c r="C57" s="44" t="s">
        <v>20</v>
      </c>
      <c r="D57" s="44"/>
      <c r="E57" s="44"/>
      <c r="F57" s="45">
        <f>SUM(F54:F56)</f>
        <v>248805.11670000001</v>
      </c>
    </row>
    <row r="58" spans="1:6" x14ac:dyDescent="0.25">
      <c r="C58" s="46" t="s">
        <v>28</v>
      </c>
      <c r="D58" s="46"/>
      <c r="E58" s="46"/>
      <c r="F58" s="47">
        <f>F57*0.21</f>
        <v>52249.074506999998</v>
      </c>
    </row>
    <row r="59" spans="1:6" x14ac:dyDescent="0.25">
      <c r="C59" s="48" t="s">
        <v>41</v>
      </c>
      <c r="D59" s="48"/>
      <c r="E59" s="48"/>
      <c r="F59" s="49">
        <f>SUM(F57:F58)</f>
        <v>301054.191207</v>
      </c>
    </row>
  </sheetData>
  <mergeCells count="12">
    <mergeCell ref="C54:E54"/>
    <mergeCell ref="C55:E55"/>
    <mergeCell ref="C56:E56"/>
    <mergeCell ref="C57:E57"/>
    <mergeCell ref="C58:E58"/>
    <mergeCell ref="C59:E59"/>
    <mergeCell ref="C27:E27"/>
    <mergeCell ref="C28:E28"/>
    <mergeCell ref="C29:E29"/>
    <mergeCell ref="C30:E30"/>
    <mergeCell ref="C31:E31"/>
    <mergeCell ref="C32:E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 per lots</vt:lpstr>
    </vt:vector>
  </TitlesOfParts>
  <Company>Departament d'Interior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Fenes, Maria Angels</dc:creator>
  <cp:lastModifiedBy>Sala Fenes, Maria Angels</cp:lastModifiedBy>
  <dcterms:created xsi:type="dcterms:W3CDTF">2026-01-13T16:41:34Z</dcterms:created>
  <dcterms:modified xsi:type="dcterms:W3CDTF">2026-01-13T16:43:18Z</dcterms:modified>
</cp:coreProperties>
</file>