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VEIDORS\AA CONTRACTACIO\Expedients contractació 2018-2025\SE 2025 03 (Legionel·la II)\Docs obertura\"/>
    </mc:Choice>
  </mc:AlternateContent>
  <xr:revisionPtr revIDLastSave="0" documentId="13_ncr:1_{D051AD6C-B7C7-4CCA-90B0-A068CA346F15}" xr6:coauthVersionLast="47" xr6:coauthVersionMax="47" xr10:uidLastSave="{00000000-0000-0000-0000-000000000000}"/>
  <bookViews>
    <workbookView xWindow="28680" yWindow="-210" windowWidth="29040" windowHeight="15840" xr2:uid="{4307E78D-F5E8-48EE-896A-8C62BC9630D3}"/>
  </bookViews>
  <sheets>
    <sheet name="Sobre A (01.12.2025)" sheetId="2" r:id="rId1"/>
    <sheet name="Sobre B (01.12.2025)" sheetId="1" r:id="rId2"/>
    <sheet name="Puntuacions TOTALS" sheetId="3" r:id="rId3"/>
  </sheets>
  <definedNames>
    <definedName name="_xlnm._FilterDatabase" localSheetId="2" hidden="1">'Puntuacions TOTALS'!$B$3:$F$4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H8" i="1"/>
  <c r="H12" i="1"/>
  <c r="K8" i="1"/>
  <c r="K12" i="1"/>
  <c r="K29" i="1" l="1"/>
  <c r="K28" i="1"/>
  <c r="L28" i="1" s="1"/>
  <c r="E12" i="1"/>
  <c r="E8" i="1"/>
  <c r="M28" i="1" l="1"/>
  <c r="N28" i="1" s="1"/>
  <c r="M29" i="1"/>
  <c r="N29" i="1" s="1"/>
  <c r="F5" i="3"/>
  <c r="L12" i="1"/>
  <c r="C29" i="1"/>
  <c r="C28" i="1"/>
  <c r="F6" i="3"/>
  <c r="D28" i="1" l="1"/>
  <c r="E29" i="1" s="1"/>
  <c r="F29" i="1" s="1"/>
  <c r="M12" i="1"/>
  <c r="L8" i="1"/>
  <c r="E28" i="1" l="1"/>
  <c r="F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tc={733A3441-A492-4956-A193-2150E026D352}</author>
  </authors>
  <commentList>
    <comment ref="G5" authorId="0" shapeId="0" xr:uid="{733A3441-A492-4956-A193-2150E026D3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Mesa acorda atendre la sol·licitud de confidencialitat, únicament respecte aquella informació que compleixi o pugui complir la Clàusula 16.1 del PCAP.</t>
      </text>
    </comment>
  </commentList>
</comments>
</file>

<file path=xl/sharedStrings.xml><?xml version="1.0" encoding="utf-8"?>
<sst xmlns="http://schemas.openxmlformats.org/spreadsheetml/2006/main" count="89" uniqueCount="59">
  <si>
    <t>Licitador</t>
  </si>
  <si>
    <t>Preu ofert</t>
  </si>
  <si>
    <t>punts</t>
  </si>
  <si>
    <t>Valoració Sobre Únic: màxim 100 punts</t>
  </si>
  <si>
    <t>Total punts</t>
  </si>
  <si>
    <t>Avaluació ofertes desproporcionades o anormalment baixes</t>
  </si>
  <si>
    <t>NIF</t>
  </si>
  <si>
    <t>Declaració de submissió a jutjats espanyols</t>
  </si>
  <si>
    <t>Declaració de confidencialitat</t>
  </si>
  <si>
    <t>Criteri</t>
  </si>
  <si>
    <t>Declaració de concórrer en UTE</t>
  </si>
  <si>
    <t>No presenta, doncs no pretén confidencialitzar cap documentació.</t>
  </si>
  <si>
    <t xml:space="preserve">Núm. </t>
  </si>
  <si>
    <t>Total valoració (màxim 100 punts)</t>
  </si>
  <si>
    <t>Puntuació tècnica</t>
  </si>
  <si>
    <t>Puntuació econòmica</t>
  </si>
  <si>
    <t>1. Utilització mitjans de transport sostenibles</t>
  </si>
  <si>
    <r>
      <t xml:space="preserve">2. Servei web consultable </t>
    </r>
    <r>
      <rPr>
        <i/>
        <sz val="11"/>
        <color theme="1"/>
        <rFont val="Calibri"/>
        <family val="2"/>
        <scheme val="minor"/>
      </rPr>
      <t>on-line</t>
    </r>
  </si>
  <si>
    <t>3. Formació específica al personal municipal</t>
  </si>
  <si>
    <t>4. Temps de resposta davant incidències/urgències</t>
  </si>
  <si>
    <t>A1) Oferta tècnica (fins a 65 punts)</t>
  </si>
  <si>
    <t>Puntuació total part econòmica</t>
  </si>
  <si>
    <t>Puntuació total part tècnica</t>
  </si>
  <si>
    <t>SERVICIOS LEGIONELLA CALIDAD AMBIENTAL, S.L. (SELECAM)</t>
  </si>
  <si>
    <t>B65104812</t>
  </si>
  <si>
    <t>A) Al concórrer únicament dues empreses licitadores, es considera anormalment baixa l'oferta que compleixi els dos criteris següents</t>
  </si>
  <si>
    <t xml:space="preserve">1. Que la part econòmica de l'oferta presentada sigui un 20% més baixa que l'oferta presentada per l'altre licitador. </t>
  </si>
  <si>
    <t>Sobre B "Càlcul d'ofertes anormalment baixes (Part tècnica)"</t>
  </si>
  <si>
    <t>LICITADOR</t>
  </si>
  <si>
    <t>Temeritat</t>
  </si>
  <si>
    <t>Presenta degudament signada.</t>
  </si>
  <si>
    <t>Declaració Responsable *</t>
  </si>
  <si>
    <t>Declaració adscripció mitjans *</t>
  </si>
  <si>
    <t>Adhesió al Codi Ètic de SABEMSA *</t>
  </si>
  <si>
    <t>SOBRE A.- Documentació general i/o administrativa</t>
  </si>
  <si>
    <t>SOBRE B.- Criteris d'adjudicació avaluables automàticament (Exp. SE-2025-03)</t>
  </si>
  <si>
    <t>SE-2025-03</t>
  </si>
  <si>
    <t>Clàusula 15ª i apartat Q del Resum de característiques PCAP</t>
  </si>
  <si>
    <t>Classificació resultant de les empreses presentades al SE-2025-03</t>
  </si>
  <si>
    <t>BRAUT EIX AMBIENTAL, S.L.</t>
  </si>
  <si>
    <t>B63701775</t>
  </si>
  <si>
    <t>SERVICIOS LEGIONELLA CALIDAD AMBIENTAL, S.L.</t>
  </si>
  <si>
    <t>(*) documents i/o informació d'obligada presentació</t>
  </si>
  <si>
    <t>Sobre B "Càlcul d'ofertes anormalment baixes (Part econòmica)"</t>
  </si>
  <si>
    <t>BRAUT EIX AMBIENTAL, S.L</t>
  </si>
  <si>
    <t>Millor oferta</t>
  </si>
  <si>
    <t>Baixa respecte millor oferta</t>
  </si>
  <si>
    <t>Suma oferta econòmica (Ord. + Extr.)</t>
  </si>
  <si>
    <t>Pitjor puntuada</t>
  </si>
  <si>
    <t>Inscripció RELIC + ROESP</t>
  </si>
  <si>
    <t>Inscripció RELIC i ROLECE + ROESP</t>
  </si>
  <si>
    <t>Inscripció Registres Oficials</t>
  </si>
  <si>
    <t>No presenta (no escau)</t>
  </si>
  <si>
    <t>Presenta degudament signada. Es pretén confidencialitzar la proposta tècnica al contenir possibles secrets comercials i/o industrials</t>
  </si>
  <si>
    <t>Millora respecte pitjor oferta</t>
  </si>
  <si>
    <t>2. Que la puntuació més elevada de l'oferta tècnica sigui un 20% superior a la puntuació rebuda per l'altra licitador.</t>
  </si>
  <si>
    <t>Presenta degudament signada. Manifesta que no es troba obligat a disposar del 2% de plantilla amb discapacitat ni d'un Pla d'Igualtat. Es troba exempt d'aplicació d'IAE. No té intenció de concòrrer en UTE i no té intenció de subcontractar una part de la prestació. No pertany a cap grup empresarial</t>
  </si>
  <si>
    <t xml:space="preserve">B2) Oferta pels preus unitaris dels serveis extraordinaris
(fins a 5 punts) </t>
  </si>
  <si>
    <t>B1) Oferta pel pressupost base de licitació corresponent al servei ordinari
(fins a 30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</si>
</sst>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AE3F3"/>
        <bgColor rgb="FFDEEBF7"/>
      </patternFill>
    </fill>
    <fill>
      <patternFill patternType="solid">
        <fgColor rgb="FF8FAADC"/>
        <bgColor rgb="FF99CCFF"/>
      </patternFill>
    </fill>
    <fill>
      <patternFill patternType="solid">
        <fgColor rgb="FFFBE5D6"/>
        <bgColor rgb="FFDEEBF7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8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0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1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0" fillId="5" borderId="16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11" borderId="4" xfId="0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left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1" fillId="0" borderId="0" xfId="0" applyFont="1"/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22" fillId="0" borderId="0" xfId="0" applyFont="1"/>
    <xf numFmtId="0" fontId="10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6" fillId="13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2" fontId="0" fillId="0" borderId="31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2" fontId="0" fillId="7" borderId="19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14" borderId="1" xfId="0" applyNumberFormat="1" applyFill="1" applyBorder="1" applyAlignment="1">
      <alignment horizontal="center" vertical="center"/>
    </xf>
    <xf numFmtId="164" fontId="0" fillId="14" borderId="38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38" xfId="0" applyNumberFormat="1" applyFill="1" applyBorder="1" applyAlignment="1">
      <alignment horizontal="center" vertical="center"/>
    </xf>
    <xf numFmtId="2" fontId="0" fillId="6" borderId="15" xfId="0" applyNumberFormat="1" applyFill="1" applyBorder="1" applyAlignment="1">
      <alignment horizontal="center" vertical="center"/>
    </xf>
    <xf numFmtId="2" fontId="0" fillId="6" borderId="29" xfId="0" applyNumberFormat="1" applyFill="1" applyBorder="1" applyAlignment="1">
      <alignment horizontal="center" vertical="center"/>
    </xf>
    <xf numFmtId="2" fontId="0" fillId="6" borderId="30" xfId="0" applyNumberFormat="1" applyFill="1" applyBorder="1" applyAlignment="1">
      <alignment horizontal="center" vertical="center"/>
    </xf>
    <xf numFmtId="2" fontId="0" fillId="6" borderId="34" xfId="0" applyNumberFormat="1" applyFill="1" applyBorder="1" applyAlignment="1">
      <alignment horizontal="center" vertical="center" wrapText="1"/>
    </xf>
    <xf numFmtId="2" fontId="0" fillId="6" borderId="7" xfId="0" applyNumberFormat="1" applyFill="1" applyBorder="1" applyAlignment="1">
      <alignment horizontal="center" vertical="center" wrapText="1"/>
    </xf>
    <xf numFmtId="2" fontId="0" fillId="6" borderId="8" xfId="0" applyNumberFormat="1" applyFill="1" applyBorder="1" applyAlignment="1">
      <alignment horizontal="center" vertical="center" wrapText="1"/>
    </xf>
    <xf numFmtId="164" fontId="0" fillId="5" borderId="16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164" fontId="0" fillId="5" borderId="38" xfId="0" applyNumberFormat="1" applyFill="1" applyBorder="1" applyAlignment="1">
      <alignment horizontal="center" vertical="center"/>
    </xf>
    <xf numFmtId="2" fontId="0" fillId="6" borderId="35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4" borderId="31" xfId="0" applyFont="1" applyFill="1" applyBorder="1" applyAlignment="1">
      <alignment horizontal="left"/>
    </xf>
    <xf numFmtId="0" fontId="1" fillId="4" borderId="4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7" fillId="6" borderId="31" xfId="0" applyFont="1" applyFill="1" applyBorder="1" applyAlignment="1">
      <alignment horizontal="left"/>
    </xf>
    <xf numFmtId="0" fontId="7" fillId="6" borderId="45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164" fontId="0" fillId="0" borderId="1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4" fillId="10" borderId="11" xfId="0" applyFont="1" applyFill="1" applyBorder="1" applyAlignment="1">
      <alignment horizontal="center"/>
    </xf>
    <xf numFmtId="0" fontId="14" fillId="10" borderId="12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4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13" fillId="0" borderId="1" xfId="0" quotePrefix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gnasi Hidalgo" id="{FF14FA1F-3265-4714-A394-F63193559D4F}" userId="S-1-5-21-3389814850-2328284110-674358130-1189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5-12-02T06:46:15.94" personId="{FF14FA1F-3265-4714-A394-F63193559D4F}" id="{733A3441-A492-4956-A193-2150E026D352}">
    <text>La Mesa acorda atendre la sol·licitud de confidencialitat, únicament respecte aquella informació que compleixi o pugui complir la Clàusula 16.1 del PCAP.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D62C-69EF-41B2-B71A-387DE30CD53F}">
  <sheetPr>
    <pageSetUpPr fitToPage="1"/>
  </sheetPr>
  <dimension ref="B3:P13"/>
  <sheetViews>
    <sheetView tabSelected="1" workbookViewId="0">
      <selection activeCell="N6" sqref="N6"/>
    </sheetView>
  </sheetViews>
  <sheetFormatPr baseColWidth="10" defaultRowHeight="15" x14ac:dyDescent="0.25"/>
  <cols>
    <col min="2" max="2" width="18.7109375" customWidth="1"/>
    <col min="4" max="4" width="24.7109375" customWidth="1"/>
    <col min="5" max="5" width="13.42578125" customWidth="1"/>
    <col min="6" max="6" width="11.5703125" customWidth="1"/>
    <col min="7" max="7" width="15.7109375" customWidth="1"/>
    <col min="10" max="10" width="17.5703125" customWidth="1"/>
  </cols>
  <sheetData>
    <row r="3" spans="2:16" ht="19.5" customHeight="1" x14ac:dyDescent="0.25">
      <c r="B3" s="47" t="s">
        <v>34</v>
      </c>
      <c r="C3" s="47"/>
      <c r="D3" s="47"/>
      <c r="E3" s="47"/>
      <c r="F3" s="47"/>
      <c r="G3" s="47"/>
      <c r="H3" s="47"/>
      <c r="I3" s="47"/>
      <c r="J3" s="47"/>
    </row>
    <row r="4" spans="2:16" ht="75" x14ac:dyDescent="0.25">
      <c r="B4" s="37" t="s">
        <v>0</v>
      </c>
      <c r="C4" s="37" t="s">
        <v>6</v>
      </c>
      <c r="D4" s="37" t="s">
        <v>31</v>
      </c>
      <c r="E4" s="37" t="s">
        <v>10</v>
      </c>
      <c r="F4" s="37" t="s">
        <v>7</v>
      </c>
      <c r="G4" s="37" t="s">
        <v>8</v>
      </c>
      <c r="H4" s="37" t="s">
        <v>32</v>
      </c>
      <c r="I4" s="37" t="s">
        <v>33</v>
      </c>
      <c r="J4" s="37" t="s">
        <v>51</v>
      </c>
    </row>
    <row r="5" spans="2:16" ht="149.25" customHeight="1" x14ac:dyDescent="0.25">
      <c r="B5" s="40" t="s">
        <v>39</v>
      </c>
      <c r="C5" s="39" t="s">
        <v>40</v>
      </c>
      <c r="D5" s="46" t="s">
        <v>56</v>
      </c>
      <c r="E5" s="39" t="s">
        <v>52</v>
      </c>
      <c r="F5" s="39" t="s">
        <v>52</v>
      </c>
      <c r="G5" s="39" t="s">
        <v>53</v>
      </c>
      <c r="H5" s="39" t="s">
        <v>30</v>
      </c>
      <c r="I5" s="39" t="s">
        <v>30</v>
      </c>
      <c r="J5" s="39" t="s">
        <v>49</v>
      </c>
    </row>
    <row r="6" spans="2:16" ht="162.75" customHeight="1" x14ac:dyDescent="0.25">
      <c r="B6" s="38" t="s">
        <v>23</v>
      </c>
      <c r="C6" s="12" t="s">
        <v>24</v>
      </c>
      <c r="D6" s="46" t="s">
        <v>56</v>
      </c>
      <c r="E6" s="137" t="s">
        <v>52</v>
      </c>
      <c r="F6" s="137" t="s">
        <v>52</v>
      </c>
      <c r="G6" s="137" t="s">
        <v>11</v>
      </c>
      <c r="H6" s="18" t="s">
        <v>30</v>
      </c>
      <c r="I6" s="18" t="s">
        <v>30</v>
      </c>
      <c r="J6" s="18" t="s">
        <v>50</v>
      </c>
    </row>
    <row r="7" spans="2:16" x14ac:dyDescent="0.25">
      <c r="B7" s="36" t="s">
        <v>42</v>
      </c>
    </row>
    <row r="13" spans="2:16" x14ac:dyDescent="0.25">
      <c r="P13" s="15"/>
    </row>
  </sheetData>
  <mergeCells count="1">
    <mergeCell ref="B3:J3"/>
  </mergeCells>
  <pageMargins left="0.25" right="0.25" top="0.75" bottom="0.75" header="0.3" footer="0.3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125E-253D-4D83-8E0F-52EF122E1365}">
  <dimension ref="A1:S35"/>
  <sheetViews>
    <sheetView zoomScale="90" zoomScaleNormal="90" workbookViewId="0">
      <selection activeCell="J12" activeCellId="1" sqref="F12:G15 J12:J15"/>
    </sheetView>
  </sheetViews>
  <sheetFormatPr baseColWidth="10" defaultColWidth="11.42578125" defaultRowHeight="15" x14ac:dyDescent="0.25"/>
  <cols>
    <col min="1" max="1" width="5.140625" style="1" customWidth="1"/>
    <col min="2" max="2" width="27.85546875" style="1" customWidth="1"/>
    <col min="3" max="3" width="34.28515625" style="1" customWidth="1"/>
    <col min="4" max="4" width="16.5703125" style="1" customWidth="1"/>
    <col min="5" max="5" width="23.140625" style="1" customWidth="1"/>
    <col min="6" max="6" width="9" style="1" customWidth="1"/>
    <col min="7" max="7" width="13" style="1" customWidth="1"/>
    <col min="8" max="8" width="11.85546875" style="1" customWidth="1"/>
    <col min="9" max="9" width="12.85546875" style="1" customWidth="1"/>
    <col min="10" max="10" width="20.42578125" style="1" customWidth="1"/>
    <col min="11" max="11" width="24.28515625" style="1" customWidth="1"/>
    <col min="12" max="12" width="20.42578125" style="1" customWidth="1"/>
    <col min="13" max="13" width="15.5703125" style="1" customWidth="1"/>
    <col min="14" max="14" width="13.28515625" style="1" customWidth="1"/>
    <col min="15" max="16384" width="11.42578125" style="1"/>
  </cols>
  <sheetData>
    <row r="1" spans="2:18" ht="15.75" thickBot="1" x14ac:dyDescent="0.3"/>
    <row r="2" spans="2:18" ht="30.75" customHeight="1" thickBot="1" x14ac:dyDescent="0.3">
      <c r="B2" s="81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84"/>
    </row>
    <row r="3" spans="2:18" ht="15" customHeight="1" x14ac:dyDescent="0.25">
      <c r="B3" s="90" t="s">
        <v>0</v>
      </c>
      <c r="C3" s="112" t="s">
        <v>20</v>
      </c>
      <c r="D3" s="113"/>
      <c r="E3" s="118" t="s">
        <v>22</v>
      </c>
      <c r="F3" s="94" t="s">
        <v>58</v>
      </c>
      <c r="G3" s="95"/>
      <c r="H3" s="95"/>
      <c r="I3" s="96"/>
      <c r="J3" s="101" t="s">
        <v>57</v>
      </c>
      <c r="K3" s="102"/>
      <c r="L3" s="107" t="s">
        <v>21</v>
      </c>
      <c r="M3" s="86" t="s">
        <v>3</v>
      </c>
      <c r="N3" s="87"/>
    </row>
    <row r="4" spans="2:18" x14ac:dyDescent="0.25">
      <c r="B4" s="91"/>
      <c r="C4" s="114"/>
      <c r="D4" s="115"/>
      <c r="E4" s="119"/>
      <c r="F4" s="97"/>
      <c r="G4" s="98"/>
      <c r="H4" s="98"/>
      <c r="I4" s="99"/>
      <c r="J4" s="103"/>
      <c r="K4" s="104"/>
      <c r="L4" s="108"/>
      <c r="M4" s="88"/>
      <c r="N4" s="89"/>
    </row>
    <row r="5" spans="2:18" x14ac:dyDescent="0.25">
      <c r="B5" s="91"/>
      <c r="C5" s="116"/>
      <c r="D5" s="117"/>
      <c r="E5" s="119"/>
      <c r="F5" s="97"/>
      <c r="G5" s="98"/>
      <c r="H5" s="98"/>
      <c r="I5" s="99"/>
      <c r="J5" s="105"/>
      <c r="K5" s="106"/>
      <c r="L5" s="109"/>
      <c r="M5" s="88"/>
      <c r="N5" s="89"/>
      <c r="R5" s="2"/>
    </row>
    <row r="6" spans="2:18" x14ac:dyDescent="0.25">
      <c r="B6" s="91"/>
      <c r="C6" s="85" t="s">
        <v>9</v>
      </c>
      <c r="D6" s="79" t="s">
        <v>2</v>
      </c>
      <c r="E6" s="78" t="s">
        <v>4</v>
      </c>
      <c r="F6" s="85" t="s">
        <v>1</v>
      </c>
      <c r="G6" s="60"/>
      <c r="H6" s="60" t="s">
        <v>2</v>
      </c>
      <c r="I6" s="100"/>
      <c r="J6" s="60" t="s">
        <v>1</v>
      </c>
      <c r="K6" s="60" t="s">
        <v>2</v>
      </c>
      <c r="L6" s="110" t="s">
        <v>4</v>
      </c>
      <c r="M6" s="93" t="s">
        <v>4</v>
      </c>
      <c r="N6" s="78"/>
    </row>
    <row r="7" spans="2:18" ht="15.75" thickBot="1" x14ac:dyDescent="0.3">
      <c r="B7" s="92"/>
      <c r="C7" s="85"/>
      <c r="D7" s="80"/>
      <c r="E7" s="78"/>
      <c r="F7" s="85"/>
      <c r="G7" s="60"/>
      <c r="H7" s="60"/>
      <c r="I7" s="100"/>
      <c r="J7" s="60"/>
      <c r="K7" s="60"/>
      <c r="L7" s="111"/>
      <c r="M7" s="93"/>
      <c r="N7" s="78"/>
    </row>
    <row r="8" spans="2:18" ht="33" customHeight="1" x14ac:dyDescent="0.25">
      <c r="B8" s="57" t="s">
        <v>39</v>
      </c>
      <c r="C8" s="13" t="s">
        <v>16</v>
      </c>
      <c r="D8" s="19">
        <v>10</v>
      </c>
      <c r="E8" s="68">
        <f>SUM(D8:D11)</f>
        <v>60</v>
      </c>
      <c r="F8" s="71">
        <v>30613</v>
      </c>
      <c r="G8" s="72"/>
      <c r="H8" s="75">
        <f>IF(F8&gt;38155.95,"EXCLOSA",IF(F8&lt;(F12/1.2),"Desproporcionada",((1-((F8-MIN($F$8:$G$12))/38155.95)*1)*30)))</f>
        <v>30</v>
      </c>
      <c r="I8" s="75"/>
      <c r="J8" s="61">
        <v>3750</v>
      </c>
      <c r="K8" s="63">
        <f>IF(J8&gt;4410,"EXCLOSA", IF(J8&lt;(J12/1.2), "Desproporcionada", ((1-((J8-MIN($J$8:$J$12))/4410)*1)*5)))</f>
        <v>5</v>
      </c>
      <c r="L8" s="65">
        <f>H8+K8</f>
        <v>35</v>
      </c>
      <c r="M8" s="53">
        <f>E8+L8</f>
        <v>95</v>
      </c>
      <c r="N8" s="54"/>
    </row>
    <row r="9" spans="2:18" ht="32.25" customHeight="1" x14ac:dyDescent="0.25">
      <c r="B9" s="58"/>
      <c r="C9" s="13" t="s">
        <v>17</v>
      </c>
      <c r="D9" s="19">
        <v>20</v>
      </c>
      <c r="E9" s="69"/>
      <c r="F9" s="71"/>
      <c r="G9" s="72"/>
      <c r="H9" s="76"/>
      <c r="I9" s="76"/>
      <c r="J9" s="61"/>
      <c r="K9" s="63"/>
      <c r="L9" s="66"/>
      <c r="M9" s="53"/>
      <c r="N9" s="54"/>
    </row>
    <row r="10" spans="2:18" ht="32.25" customHeight="1" x14ac:dyDescent="0.25">
      <c r="B10" s="58"/>
      <c r="C10" s="22" t="s">
        <v>18</v>
      </c>
      <c r="D10" s="14">
        <v>20</v>
      </c>
      <c r="E10" s="69"/>
      <c r="F10" s="71"/>
      <c r="G10" s="72"/>
      <c r="H10" s="76"/>
      <c r="I10" s="76"/>
      <c r="J10" s="61"/>
      <c r="K10" s="63"/>
      <c r="L10" s="66"/>
      <c r="M10" s="53"/>
      <c r="N10" s="54"/>
    </row>
    <row r="11" spans="2:18" ht="33" customHeight="1" thickBot="1" x14ac:dyDescent="0.3">
      <c r="B11" s="59"/>
      <c r="C11" s="20" t="s">
        <v>19</v>
      </c>
      <c r="D11" s="21">
        <v>10</v>
      </c>
      <c r="E11" s="70"/>
      <c r="F11" s="73"/>
      <c r="G11" s="74"/>
      <c r="H11" s="77"/>
      <c r="I11" s="77"/>
      <c r="J11" s="62"/>
      <c r="K11" s="64"/>
      <c r="L11" s="67"/>
      <c r="M11" s="55"/>
      <c r="N11" s="56"/>
    </row>
    <row r="12" spans="2:18" ht="32.25" customHeight="1" x14ac:dyDescent="0.25">
      <c r="B12" s="57" t="s">
        <v>41</v>
      </c>
      <c r="C12" s="13" t="s">
        <v>16</v>
      </c>
      <c r="D12" s="19">
        <v>15</v>
      </c>
      <c r="E12" s="68">
        <f>SUM(D12:D15)</f>
        <v>65</v>
      </c>
      <c r="F12" s="71">
        <v>35041</v>
      </c>
      <c r="G12" s="72"/>
      <c r="H12" s="75">
        <f>IF(F12&gt;38155.95,"EXCLOSA",IF(F12&lt;(F8/1.2),"Desproporcionada",((1-((F12-MIN($F$8:$G$12))/38155.95)*1)*30)))</f>
        <v>26.518498425540447</v>
      </c>
      <c r="I12" s="75"/>
      <c r="J12" s="61">
        <v>4000</v>
      </c>
      <c r="K12" s="63">
        <f>IF(J12&gt;4410,"EXCLOSA", IF(J12&lt;(J8/1.2), "Desproporcionada", ((1-((J12-MIN($J$8:$J$12))/4410)*1)*5)))</f>
        <v>4.7165532879818599</v>
      </c>
      <c r="L12" s="65">
        <f>H12+K12</f>
        <v>31.235051713522306</v>
      </c>
      <c r="M12" s="53">
        <f>E12+L12</f>
        <v>96.23505171352231</v>
      </c>
      <c r="N12" s="54"/>
    </row>
    <row r="13" spans="2:18" ht="31.5" customHeight="1" x14ac:dyDescent="0.25">
      <c r="B13" s="58"/>
      <c r="C13" s="13" t="s">
        <v>17</v>
      </c>
      <c r="D13" s="19">
        <v>20</v>
      </c>
      <c r="E13" s="69"/>
      <c r="F13" s="71"/>
      <c r="G13" s="72"/>
      <c r="H13" s="76"/>
      <c r="I13" s="76"/>
      <c r="J13" s="61"/>
      <c r="K13" s="63"/>
      <c r="L13" s="66"/>
      <c r="M13" s="53"/>
      <c r="N13" s="54"/>
    </row>
    <row r="14" spans="2:18" ht="31.5" customHeight="1" x14ac:dyDescent="0.25">
      <c r="B14" s="58"/>
      <c r="C14" s="22" t="s">
        <v>18</v>
      </c>
      <c r="D14" s="14">
        <v>20</v>
      </c>
      <c r="E14" s="69"/>
      <c r="F14" s="71"/>
      <c r="G14" s="72"/>
      <c r="H14" s="76"/>
      <c r="I14" s="76"/>
      <c r="J14" s="61"/>
      <c r="K14" s="63"/>
      <c r="L14" s="66"/>
      <c r="M14" s="53"/>
      <c r="N14" s="54"/>
    </row>
    <row r="15" spans="2:18" ht="33" customHeight="1" thickBot="1" x14ac:dyDescent="0.3">
      <c r="B15" s="59"/>
      <c r="C15" s="20" t="s">
        <v>19</v>
      </c>
      <c r="D15" s="21">
        <v>10</v>
      </c>
      <c r="E15" s="70"/>
      <c r="F15" s="73"/>
      <c r="G15" s="74"/>
      <c r="H15" s="77"/>
      <c r="I15" s="77"/>
      <c r="J15" s="62"/>
      <c r="K15" s="64"/>
      <c r="L15" s="67"/>
      <c r="M15" s="55"/>
      <c r="N15" s="56"/>
    </row>
    <row r="18" spans="1:19" ht="15.75" x14ac:dyDescent="0.25">
      <c r="A18" s="3" t="s">
        <v>5</v>
      </c>
    </row>
    <row r="19" spans="1:19" x14ac:dyDescent="0.25">
      <c r="A19" s="4"/>
      <c r="F19" s="4"/>
      <c r="G19" s="4"/>
      <c r="H19" s="4"/>
      <c r="I19" s="4"/>
      <c r="J19" s="4"/>
      <c r="K19" s="4"/>
      <c r="L19" s="4"/>
    </row>
    <row r="20" spans="1:19" x14ac:dyDescent="0.25">
      <c r="A20" s="5" t="s">
        <v>25</v>
      </c>
    </row>
    <row r="21" spans="1:19" x14ac:dyDescent="0.25">
      <c r="A21" s="5" t="s">
        <v>26</v>
      </c>
      <c r="N21" s="6"/>
      <c r="S21" s="7"/>
    </row>
    <row r="22" spans="1:19" x14ac:dyDescent="0.25">
      <c r="A22" s="5" t="s">
        <v>55</v>
      </c>
      <c r="N22" s="6"/>
    </row>
    <row r="23" spans="1:19" x14ac:dyDescent="0.25">
      <c r="A23" s="5"/>
      <c r="N23" s="6"/>
    </row>
    <row r="24" spans="1:19" x14ac:dyDescent="0.25">
      <c r="Q24" s="10"/>
      <c r="S24" s="10"/>
    </row>
    <row r="25" spans="1:19" x14ac:dyDescent="0.25">
      <c r="B25" s="122" t="s">
        <v>27</v>
      </c>
      <c r="C25" s="123"/>
      <c r="D25" s="123"/>
      <c r="E25" s="123"/>
      <c r="F25" s="124"/>
      <c r="G25" s="24" t="s">
        <v>36</v>
      </c>
      <c r="J25" s="122" t="s">
        <v>43</v>
      </c>
      <c r="K25" s="123"/>
      <c r="L25" s="123"/>
      <c r="M25" s="123"/>
      <c r="N25" s="124"/>
      <c r="O25" s="24" t="s">
        <v>36</v>
      </c>
      <c r="Q25" s="10"/>
      <c r="S25" s="10"/>
    </row>
    <row r="26" spans="1:19" x14ac:dyDescent="0.25">
      <c r="B26" s="125" t="s">
        <v>37</v>
      </c>
      <c r="C26" s="126"/>
      <c r="D26" s="126"/>
      <c r="E26" s="126"/>
      <c r="F26" s="126"/>
      <c r="G26" s="127"/>
      <c r="J26" s="125" t="s">
        <v>37</v>
      </c>
      <c r="K26" s="126"/>
      <c r="L26" s="126"/>
      <c r="M26" s="126"/>
      <c r="N26" s="126"/>
      <c r="O26" s="127"/>
      <c r="Q26" s="6"/>
      <c r="S26" s="9"/>
    </row>
    <row r="27" spans="1:19" ht="45" customHeight="1" x14ac:dyDescent="0.25">
      <c r="B27" s="25" t="s">
        <v>28</v>
      </c>
      <c r="C27" s="26" t="s">
        <v>14</v>
      </c>
      <c r="D27" s="27" t="s">
        <v>48</v>
      </c>
      <c r="E27" s="27" t="s">
        <v>54</v>
      </c>
      <c r="F27" s="50" t="s">
        <v>29</v>
      </c>
      <c r="G27" s="51"/>
      <c r="J27" s="25" t="s">
        <v>28</v>
      </c>
      <c r="K27" s="27" t="s">
        <v>47</v>
      </c>
      <c r="L27" s="27" t="s">
        <v>45</v>
      </c>
      <c r="M27" s="27" t="s">
        <v>46</v>
      </c>
      <c r="N27" s="50" t="s">
        <v>29</v>
      </c>
      <c r="O27" s="51"/>
      <c r="Q27" s="6"/>
      <c r="S27" s="9"/>
    </row>
    <row r="28" spans="1:19" ht="31.5" customHeight="1" x14ac:dyDescent="0.25">
      <c r="B28" s="28" t="s">
        <v>44</v>
      </c>
      <c r="C28" s="34">
        <f>E8</f>
        <v>60</v>
      </c>
      <c r="D28" s="120">
        <f>MIN(C28:C29)</f>
        <v>60</v>
      </c>
      <c r="E28" s="42">
        <f>(C28-D28)/D28</f>
        <v>0</v>
      </c>
      <c r="F28" s="52" t="str">
        <f>IF(E28&gt;20%,"Temeritat","--")</f>
        <v>--</v>
      </c>
      <c r="G28" s="52"/>
      <c r="J28" s="28" t="s">
        <v>39</v>
      </c>
      <c r="K28" s="41">
        <f>F8+J8</f>
        <v>34363</v>
      </c>
      <c r="L28" s="128">
        <f>MIN(K28:K29)</f>
        <v>34363</v>
      </c>
      <c r="M28" s="42">
        <f>(L28-K28)/L28</f>
        <v>0</v>
      </c>
      <c r="N28" s="48" t="str">
        <f>IF(M28&lt;-20%,"Temeritat","--")</f>
        <v>--</v>
      </c>
      <c r="O28" s="49"/>
      <c r="Q28" s="6"/>
      <c r="S28" s="8"/>
    </row>
    <row r="29" spans="1:19" ht="45" customHeight="1" x14ac:dyDescent="0.25">
      <c r="B29" s="28" t="s">
        <v>41</v>
      </c>
      <c r="C29" s="34">
        <f>E12</f>
        <v>65</v>
      </c>
      <c r="D29" s="121"/>
      <c r="E29" s="42">
        <f>(D28-C29)/D28</f>
        <v>-8.3333333333333329E-2</v>
      </c>
      <c r="F29" s="52" t="str">
        <f>IF(E29&gt;20%,"Temeritat","--")</f>
        <v>--</v>
      </c>
      <c r="G29" s="52"/>
      <c r="J29" s="28" t="s">
        <v>41</v>
      </c>
      <c r="K29" s="41">
        <f>F12+J12</f>
        <v>39041</v>
      </c>
      <c r="L29" s="129"/>
      <c r="M29" s="42">
        <f>(L28-K29)/L28</f>
        <v>-0.13613479614701859</v>
      </c>
      <c r="N29" s="48" t="str">
        <f>IF(M29&lt;-20%,"Temeritat","--")</f>
        <v>--</v>
      </c>
      <c r="O29" s="49"/>
    </row>
    <row r="30" spans="1:19" x14ac:dyDescent="0.25">
      <c r="B30"/>
      <c r="C30"/>
      <c r="D30"/>
      <c r="E30"/>
      <c r="F30"/>
      <c r="G30"/>
    </row>
    <row r="31" spans="1:19" x14ac:dyDescent="0.25">
      <c r="B31" s="29"/>
      <c r="C31" s="30"/>
      <c r="D31"/>
      <c r="E31"/>
      <c r="F31"/>
      <c r="G31"/>
      <c r="H31" s="5"/>
      <c r="I31" s="5"/>
      <c r="J31" s="5"/>
      <c r="K31" s="5"/>
      <c r="L31" s="5"/>
      <c r="M31" s="11"/>
      <c r="N31" s="5"/>
      <c r="Q31" s="6"/>
    </row>
    <row r="32" spans="1:19" x14ac:dyDescent="0.25">
      <c r="B32" s="29"/>
      <c r="C32" s="30"/>
      <c r="D32"/>
      <c r="E32"/>
      <c r="F32"/>
      <c r="G32"/>
    </row>
    <row r="33" spans="2:7" x14ac:dyDescent="0.25">
      <c r="B33" s="31"/>
      <c r="C33" s="30"/>
      <c r="D33"/>
      <c r="E33"/>
      <c r="F33"/>
      <c r="G33"/>
    </row>
    <row r="34" spans="2:7" x14ac:dyDescent="0.25">
      <c r="B34" s="32"/>
      <c r="C34" s="30"/>
      <c r="D34" s="33"/>
      <c r="E34" s="35"/>
      <c r="F34" s="35"/>
      <c r="G34"/>
    </row>
    <row r="35" spans="2:7" x14ac:dyDescent="0.25">
      <c r="B35"/>
      <c r="C35"/>
      <c r="D35"/>
      <c r="E35" s="35"/>
      <c r="F35" s="35"/>
      <c r="G35"/>
    </row>
  </sheetData>
  <mergeCells count="45">
    <mergeCell ref="D28:D29"/>
    <mergeCell ref="K12:K15"/>
    <mergeCell ref="L12:L15"/>
    <mergeCell ref="M12:N15"/>
    <mergeCell ref="B25:F25"/>
    <mergeCell ref="B26:G26"/>
    <mergeCell ref="B12:B15"/>
    <mergeCell ref="E12:E15"/>
    <mergeCell ref="F12:G15"/>
    <mergeCell ref="H12:I15"/>
    <mergeCell ref="J12:J15"/>
    <mergeCell ref="J25:N25"/>
    <mergeCell ref="J26:O26"/>
    <mergeCell ref="L28:L29"/>
    <mergeCell ref="N27:O27"/>
    <mergeCell ref="N28:O28"/>
    <mergeCell ref="B2:N2"/>
    <mergeCell ref="C6:C7"/>
    <mergeCell ref="M3:N5"/>
    <mergeCell ref="B3:B7"/>
    <mergeCell ref="M6:N7"/>
    <mergeCell ref="F3:I5"/>
    <mergeCell ref="F6:G7"/>
    <mergeCell ref="H6:I7"/>
    <mergeCell ref="J3:K5"/>
    <mergeCell ref="L3:L5"/>
    <mergeCell ref="L6:L7"/>
    <mergeCell ref="C3:D5"/>
    <mergeCell ref="E3:E5"/>
    <mergeCell ref="B8:B11"/>
    <mergeCell ref="J6:J7"/>
    <mergeCell ref="K6:K7"/>
    <mergeCell ref="J8:J11"/>
    <mergeCell ref="K8:K11"/>
    <mergeCell ref="E8:E11"/>
    <mergeCell ref="F8:G11"/>
    <mergeCell ref="H8:I11"/>
    <mergeCell ref="E6:E7"/>
    <mergeCell ref="D6:D7"/>
    <mergeCell ref="N29:O29"/>
    <mergeCell ref="F27:G27"/>
    <mergeCell ref="F29:G29"/>
    <mergeCell ref="F28:G28"/>
    <mergeCell ref="M8:N11"/>
    <mergeCell ref="L8: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3E17-24EA-453C-A4B2-2E0709577AF0}">
  <dimension ref="B1:F6"/>
  <sheetViews>
    <sheetView zoomScaleNormal="100" workbookViewId="0">
      <selection activeCell="M21" sqref="M21"/>
    </sheetView>
  </sheetViews>
  <sheetFormatPr baseColWidth="10" defaultColWidth="11.42578125" defaultRowHeight="15" x14ac:dyDescent="0.25"/>
  <cols>
    <col min="2" max="2" width="7.7109375" customWidth="1"/>
    <col min="3" max="3" width="32.42578125" customWidth="1"/>
    <col min="4" max="4" width="13.28515625" customWidth="1"/>
    <col min="5" max="5" width="15.85546875" customWidth="1"/>
    <col min="6" max="6" width="12.7109375" customWidth="1"/>
  </cols>
  <sheetData>
    <row r="1" spans="2:6" ht="15.75" thickBot="1" x14ac:dyDescent="0.3"/>
    <row r="2" spans="2:6" ht="19.5" thickBot="1" x14ac:dyDescent="0.35">
      <c r="B2" s="130" t="s">
        <v>38</v>
      </c>
      <c r="C2" s="131"/>
      <c r="D2" s="131"/>
      <c r="E2" s="131"/>
      <c r="F2" s="132"/>
    </row>
    <row r="3" spans="2:6" ht="60" x14ac:dyDescent="0.25">
      <c r="B3" s="133" t="s">
        <v>12</v>
      </c>
      <c r="C3" s="133" t="s">
        <v>0</v>
      </c>
      <c r="D3" s="135" t="s">
        <v>14</v>
      </c>
      <c r="E3" s="135" t="s">
        <v>15</v>
      </c>
      <c r="F3" s="16" t="s">
        <v>13</v>
      </c>
    </row>
    <row r="4" spans="2:6" x14ac:dyDescent="0.25">
      <c r="B4" s="134"/>
      <c r="C4" s="134"/>
      <c r="D4" s="136"/>
      <c r="E4" s="136"/>
      <c r="F4" s="17" t="s">
        <v>4</v>
      </c>
    </row>
    <row r="5" spans="2:6" ht="25.5" x14ac:dyDescent="0.25">
      <c r="B5" s="23">
        <v>1</v>
      </c>
      <c r="C5" s="12" t="s">
        <v>41</v>
      </c>
      <c r="D5" s="43">
        <v>65</v>
      </c>
      <c r="E5" s="44">
        <v>31.24</v>
      </c>
      <c r="F5" s="45">
        <f>+D5+E5</f>
        <v>96.24</v>
      </c>
    </row>
    <row r="6" spans="2:6" ht="27" customHeight="1" x14ac:dyDescent="0.25">
      <c r="B6" s="23">
        <v>2</v>
      </c>
      <c r="C6" s="12" t="s">
        <v>39</v>
      </c>
      <c r="D6" s="43">
        <v>60</v>
      </c>
      <c r="E6" s="44">
        <v>35</v>
      </c>
      <c r="F6" s="45">
        <f>+D6+E6</f>
        <v>95</v>
      </c>
    </row>
  </sheetData>
  <autoFilter ref="B3:F4" xr:uid="{00000000-0001-0000-0400-000000000000}">
    <sortState xmlns:xlrd2="http://schemas.microsoft.com/office/spreadsheetml/2017/richdata2" ref="B6:F6">
      <sortCondition descending="1" ref="F3:F4"/>
    </sortState>
  </autoFilter>
  <mergeCells count="5">
    <mergeCell ref="B2:F2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Sobre A (01.12.2025)</vt:lpstr>
      <vt:lpstr>Sobre B (01.12.2025)</vt:lpstr>
      <vt:lpstr>Puntuacions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 Perez</dc:creator>
  <cp:lastModifiedBy>Ignasi Hidalgo</cp:lastModifiedBy>
  <dcterms:created xsi:type="dcterms:W3CDTF">2019-03-04T07:33:01Z</dcterms:created>
  <dcterms:modified xsi:type="dcterms:W3CDTF">2025-12-03T07:15:55Z</dcterms:modified>
</cp:coreProperties>
</file>