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https://tmbbcn-my.sharepoint.com/personal/fros_tmb_cat/Documents/TMB Expedientes/01 Pliegos en proceso/2026 EXP15013383 Nuevo Operador Telefonía/"/>
    </mc:Choice>
  </mc:AlternateContent>
  <xr:revisionPtr revIDLastSave="13" documentId="8_{4E57B794-CF45-478B-857C-BD22B3755C2F}" xr6:coauthVersionLast="47" xr6:coauthVersionMax="47" xr10:uidLastSave="{316FD4AE-24C5-43C7-98BA-BAF5FA79BD4E}"/>
  <bookViews>
    <workbookView xWindow="-120" yWindow="-120" windowWidth="29040" windowHeight="15840" firstSheet="1" activeTab="1" xr2:uid="{102B815B-B151-4A0D-9A97-CDCECBE7D0BF}"/>
  </bookViews>
  <sheets>
    <sheet name="RESUM" sheetId="10" r:id="rId1"/>
    <sheet name="TERMINALS" sheetId="3" r:id="rId2"/>
    <sheet name="LLICENCIAMENT" sheetId="13" r:id="rId3"/>
    <sheet name="SERVEIS - ECON" sheetId="6" r:id="rId4"/>
    <sheet name="INTERNACIONAL-ROAMING" sheetId="8" r:id="rId5"/>
    <sheet name="CENTRE LOGÍSTIC" sheetId="9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1" i="3" l="1"/>
  <c r="W11" i="3"/>
  <c r="Y11" i="3" s="1"/>
  <c r="Q11" i="3"/>
  <c r="L11" i="3"/>
  <c r="R11" i="3" s="1"/>
  <c r="X11" i="3" s="1"/>
  <c r="AD11" i="3" s="1"/>
  <c r="K11" i="3"/>
  <c r="M11" i="3" s="1"/>
  <c r="E11" i="3"/>
  <c r="G11" i="3" s="1"/>
  <c r="H48" i="6"/>
  <c r="H43" i="6"/>
  <c r="H26" i="6"/>
  <c r="I26" i="6" s="1"/>
  <c r="H25" i="6"/>
  <c r="I25" i="6" s="1"/>
  <c r="H24" i="6"/>
  <c r="I24" i="6" s="1"/>
  <c r="H23" i="6"/>
  <c r="I23" i="6" s="1"/>
  <c r="H22" i="6"/>
  <c r="I22" i="6" s="1"/>
  <c r="H21" i="6"/>
  <c r="I21" i="6" s="1"/>
  <c r="H20" i="6"/>
  <c r="I20" i="6" s="1"/>
  <c r="H19" i="6"/>
  <c r="I19" i="6" s="1"/>
  <c r="H18" i="6"/>
  <c r="I18" i="6" s="1"/>
  <c r="H17" i="6"/>
  <c r="I17" i="6" s="1"/>
  <c r="H16" i="6"/>
  <c r="I16" i="6" s="1"/>
  <c r="H15" i="6"/>
  <c r="I15" i="6" s="1"/>
  <c r="H14" i="6"/>
  <c r="I14" i="6" s="1"/>
  <c r="H13" i="6"/>
  <c r="I13" i="6" s="1"/>
  <c r="H12" i="6"/>
  <c r="I12" i="6" s="1"/>
  <c r="H11" i="6"/>
  <c r="I11" i="6" s="1"/>
  <c r="H10" i="6"/>
  <c r="I10" i="6" s="1"/>
  <c r="H9" i="6"/>
  <c r="I9" i="6" s="1"/>
  <c r="S11" i="3" l="1"/>
  <c r="AE11" i="3"/>
  <c r="F8" i="9"/>
  <c r="H40" i="6"/>
  <c r="H39" i="6"/>
  <c r="D40" i="6"/>
  <c r="D39" i="6"/>
  <c r="H37" i="6"/>
  <c r="I37" i="6" s="1"/>
  <c r="E37" i="6"/>
  <c r="H36" i="6"/>
  <c r="I36" i="6" s="1"/>
  <c r="E36" i="6"/>
  <c r="E35" i="6"/>
  <c r="H35" i="6"/>
  <c r="I35" i="6" s="1"/>
  <c r="H38" i="6"/>
  <c r="F8" i="13" l="1"/>
  <c r="F7" i="13"/>
  <c r="F9" i="13" l="1"/>
  <c r="H9" i="10" s="1"/>
  <c r="K27" i="6" l="1"/>
  <c r="D27" i="6"/>
  <c r="L10" i="6"/>
  <c r="Q10" i="6" s="1"/>
  <c r="L11" i="6"/>
  <c r="M11" i="6" s="1"/>
  <c r="N11" i="6" s="1"/>
  <c r="V10" i="6" l="1"/>
  <c r="R10" i="6"/>
  <c r="S10" i="6" s="1"/>
  <c r="M10" i="6"/>
  <c r="N10" i="6" s="1"/>
  <c r="Q11" i="6"/>
  <c r="AA10" i="6" l="1"/>
  <c r="AB10" i="6" s="1"/>
  <c r="AC10" i="6" s="1"/>
  <c r="W10" i="6"/>
  <c r="X10" i="6" s="1"/>
  <c r="R11" i="6"/>
  <c r="S11" i="6" s="1"/>
  <c r="V11" i="6"/>
  <c r="H9" i="9"/>
  <c r="I9" i="9" s="1"/>
  <c r="H10" i="9"/>
  <c r="I10" i="9" s="1"/>
  <c r="F9" i="9"/>
  <c r="F10" i="9"/>
  <c r="D11" i="9"/>
  <c r="F11" i="9" l="1"/>
  <c r="K9" i="9"/>
  <c r="L9" i="9" s="1"/>
  <c r="K10" i="9"/>
  <c r="W11" i="6"/>
  <c r="X11" i="6" s="1"/>
  <c r="AA11" i="6"/>
  <c r="AB11" i="6" s="1"/>
  <c r="AC11" i="6" s="1"/>
  <c r="H8" i="9"/>
  <c r="K8" i="9" s="1"/>
  <c r="C12" i="10"/>
  <c r="N9" i="9" l="1"/>
  <c r="Q9" i="9" s="1"/>
  <c r="R9" i="9" s="1"/>
  <c r="N10" i="9"/>
  <c r="L10" i="9"/>
  <c r="O9" i="9"/>
  <c r="I8" i="9"/>
  <c r="L8" i="9"/>
  <c r="N8" i="9"/>
  <c r="L11" i="9" l="1"/>
  <c r="E12" i="10" s="1"/>
  <c r="I11" i="9"/>
  <c r="D12" i="10" s="1"/>
  <c r="O10" i="9"/>
  <c r="Q10" i="9"/>
  <c r="R10" i="9" s="1"/>
  <c r="Q8" i="9"/>
  <c r="R8" i="9" s="1"/>
  <c r="O8" i="9"/>
  <c r="O11" i="9" l="1"/>
  <c r="F12" i="10" s="1"/>
  <c r="R11" i="9"/>
  <c r="G12" i="10" s="1"/>
  <c r="K28" i="8"/>
  <c r="I40" i="6"/>
  <c r="I39" i="6"/>
  <c r="K210" i="8"/>
  <c r="K208" i="8"/>
  <c r="K207" i="8"/>
  <c r="K206" i="8"/>
  <c r="K205" i="8"/>
  <c r="K204" i="8"/>
  <c r="K203" i="8"/>
  <c r="K202" i="8"/>
  <c r="K201" i="8"/>
  <c r="K200" i="8"/>
  <c r="K199" i="8"/>
  <c r="K198" i="8"/>
  <c r="K197" i="8"/>
  <c r="K196" i="8"/>
  <c r="K195" i="8"/>
  <c r="K194" i="8"/>
  <c r="K193" i="8"/>
  <c r="K192" i="8"/>
  <c r="K191" i="8"/>
  <c r="K190" i="8"/>
  <c r="K189" i="8"/>
  <c r="K188" i="8"/>
  <c r="K181" i="8"/>
  <c r="K179" i="8"/>
  <c r="K178" i="8"/>
  <c r="K177" i="8"/>
  <c r="K176" i="8"/>
  <c r="K175" i="8"/>
  <c r="K174" i="8"/>
  <c r="K173" i="8"/>
  <c r="K172" i="8"/>
  <c r="K171" i="8"/>
  <c r="K170" i="8"/>
  <c r="K169" i="8"/>
  <c r="K168" i="8"/>
  <c r="K167" i="8"/>
  <c r="K166" i="8"/>
  <c r="K165" i="8"/>
  <c r="K164" i="8"/>
  <c r="K163" i="8"/>
  <c r="K162" i="8"/>
  <c r="K161" i="8"/>
  <c r="K154" i="8"/>
  <c r="K152" i="8"/>
  <c r="K151" i="8"/>
  <c r="K150" i="8"/>
  <c r="K149" i="8"/>
  <c r="K148" i="8"/>
  <c r="K147" i="8"/>
  <c r="K146" i="8"/>
  <c r="K145" i="8"/>
  <c r="K144" i="8"/>
  <c r="K143" i="8"/>
  <c r="K142" i="8"/>
  <c r="K141" i="8"/>
  <c r="K140" i="8"/>
  <c r="K139" i="8"/>
  <c r="K138" i="8"/>
  <c r="K137" i="8"/>
  <c r="K136" i="8"/>
  <c r="K135" i="8"/>
  <c r="K134" i="8"/>
  <c r="K133" i="8"/>
  <c r="K132" i="8"/>
  <c r="K131" i="8"/>
  <c r="K130" i="8"/>
  <c r="K129" i="8"/>
  <c r="K128" i="8"/>
  <c r="K127" i="8"/>
  <c r="K126" i="8"/>
  <c r="K125" i="8"/>
  <c r="K124" i="8"/>
  <c r="K123" i="8"/>
  <c r="K122" i="8"/>
  <c r="K121" i="8"/>
  <c r="K120" i="8"/>
  <c r="K119" i="8"/>
  <c r="K118" i="8"/>
  <c r="K117" i="8"/>
  <c r="K116" i="8"/>
  <c r="K115" i="8"/>
  <c r="K114" i="8"/>
  <c r="K113" i="8"/>
  <c r="K106" i="8"/>
  <c r="K104" i="8"/>
  <c r="K103" i="8"/>
  <c r="K102" i="8"/>
  <c r="K101" i="8"/>
  <c r="K100" i="8"/>
  <c r="K99" i="8"/>
  <c r="K98" i="8"/>
  <c r="K97" i="8"/>
  <c r="K96" i="8"/>
  <c r="K95" i="8"/>
  <c r="K94" i="8"/>
  <c r="K93" i="8"/>
  <c r="K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H211" i="8"/>
  <c r="G211" i="8"/>
  <c r="H182" i="8"/>
  <c r="G182" i="8"/>
  <c r="H155" i="8"/>
  <c r="G155" i="8"/>
  <c r="H107" i="8"/>
  <c r="G107" i="8"/>
  <c r="H28" i="8"/>
  <c r="G28" i="8"/>
  <c r="H12" i="10" l="1"/>
  <c r="K153" i="8"/>
  <c r="K180" i="8"/>
  <c r="K182" i="8" s="1"/>
  <c r="K155" i="8"/>
  <c r="K105" i="8"/>
  <c r="K209" i="8"/>
  <c r="K211" i="8"/>
  <c r="K107" i="8"/>
  <c r="I48" i="6" l="1"/>
  <c r="L23" i="6" l="1"/>
  <c r="Q23" i="6" s="1"/>
  <c r="L9" i="6"/>
  <c r="M9" i="6" s="1"/>
  <c r="N9" i="6" s="1"/>
  <c r="L14" i="6"/>
  <c r="Q14" i="6" s="1"/>
  <c r="L15" i="6"/>
  <c r="Q15" i="6" s="1"/>
  <c r="L16" i="6"/>
  <c r="Q16" i="6" s="1"/>
  <c r="V16" i="6" s="1"/>
  <c r="AA16" i="6" s="1"/>
  <c r="AB16" i="6" s="1"/>
  <c r="AC16" i="6" s="1"/>
  <c r="L17" i="6"/>
  <c r="Q17" i="6" s="1"/>
  <c r="V17" i="6" s="1"/>
  <c r="AA17" i="6" s="1"/>
  <c r="AB17" i="6" s="1"/>
  <c r="AC17" i="6" s="1"/>
  <c r="L18" i="6"/>
  <c r="M18" i="6" s="1"/>
  <c r="N18" i="6" s="1"/>
  <c r="L19" i="6"/>
  <c r="Q19" i="6" s="1"/>
  <c r="V19" i="6" s="1"/>
  <c r="AA19" i="6" s="1"/>
  <c r="AB19" i="6" s="1"/>
  <c r="AC19" i="6" s="1"/>
  <c r="L20" i="6"/>
  <c r="Q20" i="6" s="1"/>
  <c r="L21" i="6"/>
  <c r="Q21" i="6" s="1"/>
  <c r="V21" i="6" s="1"/>
  <c r="AA21" i="6" s="1"/>
  <c r="AB21" i="6" s="1"/>
  <c r="AC21" i="6" s="1"/>
  <c r="L22" i="6"/>
  <c r="Q22" i="6" s="1"/>
  <c r="L25" i="6"/>
  <c r="M36" i="6"/>
  <c r="N36" i="6" s="1"/>
  <c r="M35" i="6"/>
  <c r="Z27" i="6"/>
  <c r="U27" i="6"/>
  <c r="P27" i="6"/>
  <c r="M38" i="6" l="1"/>
  <c r="N38" i="6" s="1"/>
  <c r="I38" i="6"/>
  <c r="M23" i="6"/>
  <c r="N23" i="6" s="1"/>
  <c r="R23" i="6"/>
  <c r="S23" i="6" s="1"/>
  <c r="V23" i="6"/>
  <c r="M17" i="6"/>
  <c r="N17" i="6" s="1"/>
  <c r="M21" i="6"/>
  <c r="N21" i="6" s="1"/>
  <c r="M16" i="6"/>
  <c r="N16" i="6" s="1"/>
  <c r="Q18" i="6"/>
  <c r="R18" i="6" s="1"/>
  <c r="S18" i="6" s="1"/>
  <c r="M19" i="6"/>
  <c r="N19" i="6" s="1"/>
  <c r="M15" i="6"/>
  <c r="N15" i="6" s="1"/>
  <c r="R19" i="6"/>
  <c r="S19" i="6" s="1"/>
  <c r="M20" i="6"/>
  <c r="N20" i="6" s="1"/>
  <c r="M22" i="6"/>
  <c r="N22" i="6" s="1"/>
  <c r="R36" i="6"/>
  <c r="W36" i="6" s="1"/>
  <c r="M40" i="6"/>
  <c r="N40" i="6" s="1"/>
  <c r="V14" i="6"/>
  <c r="R14" i="6"/>
  <c r="S14" i="6" s="1"/>
  <c r="R15" i="6"/>
  <c r="S15" i="6" s="1"/>
  <c r="V15" i="6"/>
  <c r="W16" i="6"/>
  <c r="X16" i="6" s="1"/>
  <c r="R22" i="6"/>
  <c r="S22" i="6" s="1"/>
  <c r="V22" i="6"/>
  <c r="Q25" i="6"/>
  <c r="M25" i="6"/>
  <c r="N25" i="6" s="1"/>
  <c r="M39" i="6"/>
  <c r="M14" i="6"/>
  <c r="N14" i="6" s="1"/>
  <c r="R17" i="6"/>
  <c r="S17" i="6" s="1"/>
  <c r="W19" i="6"/>
  <c r="X19" i="6" s="1"/>
  <c r="R20" i="6"/>
  <c r="S20" i="6" s="1"/>
  <c r="V20" i="6"/>
  <c r="R21" i="6"/>
  <c r="S21" i="6" s="1"/>
  <c r="H27" i="6"/>
  <c r="I27" i="6"/>
  <c r="Q9" i="6"/>
  <c r="R16" i="6"/>
  <c r="S16" i="6" s="1"/>
  <c r="W17" i="6"/>
  <c r="X17" i="6" s="1"/>
  <c r="W21" i="6"/>
  <c r="X21" i="6" s="1"/>
  <c r="R35" i="6"/>
  <c r="N35" i="6"/>
  <c r="I43" i="6"/>
  <c r="M43" i="6"/>
  <c r="M37" i="6"/>
  <c r="H49" i="6"/>
  <c r="C10" i="10" l="1"/>
  <c r="R38" i="6"/>
  <c r="W38" i="6" s="1"/>
  <c r="W23" i="6"/>
  <c r="X23" i="6" s="1"/>
  <c r="AA23" i="6"/>
  <c r="AB23" i="6" s="1"/>
  <c r="AC23" i="6" s="1"/>
  <c r="N27" i="6"/>
  <c r="D10" i="10" s="1"/>
  <c r="R40" i="6"/>
  <c r="W40" i="6" s="1"/>
  <c r="S36" i="6"/>
  <c r="V18" i="6"/>
  <c r="W18" i="6" s="1"/>
  <c r="X18" i="6" s="1"/>
  <c r="I49" i="6"/>
  <c r="C11" i="10" s="1"/>
  <c r="R37" i="6"/>
  <c r="N37" i="6"/>
  <c r="AB36" i="6"/>
  <c r="AC36" i="6" s="1"/>
  <c r="X36" i="6"/>
  <c r="M49" i="6"/>
  <c r="V25" i="6"/>
  <c r="R25" i="6"/>
  <c r="S25" i="6" s="1"/>
  <c r="S38" i="6"/>
  <c r="R9" i="6"/>
  <c r="S9" i="6" s="1"/>
  <c r="V9" i="6"/>
  <c r="W22" i="6"/>
  <c r="X22" i="6" s="1"/>
  <c r="AA22" i="6"/>
  <c r="AB22" i="6" s="1"/>
  <c r="AC22" i="6" s="1"/>
  <c r="W15" i="6"/>
  <c r="X15" i="6" s="1"/>
  <c r="AA15" i="6"/>
  <c r="AB15" i="6" s="1"/>
  <c r="AC15" i="6" s="1"/>
  <c r="W35" i="6"/>
  <c r="S35" i="6"/>
  <c r="R43" i="6"/>
  <c r="N43" i="6"/>
  <c r="W20" i="6"/>
  <c r="X20" i="6" s="1"/>
  <c r="AA20" i="6"/>
  <c r="AB20" i="6" s="1"/>
  <c r="AC20" i="6" s="1"/>
  <c r="R39" i="6"/>
  <c r="N39" i="6"/>
  <c r="AA14" i="6"/>
  <c r="AB14" i="6" s="1"/>
  <c r="AC14" i="6" s="1"/>
  <c r="W14" i="6"/>
  <c r="X14" i="6" s="1"/>
  <c r="S40" i="6" l="1"/>
  <c r="AA18" i="6"/>
  <c r="AB18" i="6" s="1"/>
  <c r="AC18" i="6" s="1"/>
  <c r="N49" i="6"/>
  <c r="D11" i="10" s="1"/>
  <c r="R49" i="6"/>
  <c r="W9" i="6"/>
  <c r="X9" i="6" s="1"/>
  <c r="AA9" i="6"/>
  <c r="AB9" i="6" s="1"/>
  <c r="AC9" i="6" s="1"/>
  <c r="W25" i="6"/>
  <c r="X25" i="6" s="1"/>
  <c r="AA25" i="6"/>
  <c r="AB25" i="6" s="1"/>
  <c r="AC25" i="6" s="1"/>
  <c r="S27" i="6"/>
  <c r="E10" i="10" s="1"/>
  <c r="AB38" i="6"/>
  <c r="AC38" i="6" s="1"/>
  <c r="X38" i="6"/>
  <c r="X40" i="6"/>
  <c r="AB40" i="6"/>
  <c r="AC40" i="6" s="1"/>
  <c r="S43" i="6"/>
  <c r="W43" i="6"/>
  <c r="S39" i="6"/>
  <c r="W39" i="6"/>
  <c r="X35" i="6"/>
  <c r="AB35" i="6"/>
  <c r="AC35" i="6" s="1"/>
  <c r="S37" i="6"/>
  <c r="W37" i="6"/>
  <c r="S49" i="6" l="1"/>
  <c r="E11" i="10" s="1"/>
  <c r="W49" i="6"/>
  <c r="AB37" i="6"/>
  <c r="AC37" i="6" s="1"/>
  <c r="X37" i="6"/>
  <c r="X43" i="6"/>
  <c r="AB43" i="6"/>
  <c r="AC43" i="6" s="1"/>
  <c r="X27" i="6"/>
  <c r="F10" i="10" s="1"/>
  <c r="X39" i="6"/>
  <c r="AB39" i="6"/>
  <c r="AC39" i="6" s="1"/>
  <c r="AC27" i="6"/>
  <c r="G10" i="10" s="1"/>
  <c r="H10" i="10" l="1"/>
  <c r="X49" i="6"/>
  <c r="F11" i="10" s="1"/>
  <c r="AC49" i="6"/>
  <c r="G11" i="10" s="1"/>
  <c r="AB49" i="6"/>
  <c r="H11" i="10" l="1"/>
  <c r="E20" i="3"/>
  <c r="G20" i="3" s="1"/>
  <c r="E21" i="3"/>
  <c r="G21" i="3" s="1"/>
  <c r="E22" i="3"/>
  <c r="G22" i="3" s="1"/>
  <c r="K13" i="3" l="1"/>
  <c r="U13" i="3" s="1"/>
  <c r="W13" i="3" s="1"/>
  <c r="I12" i="3"/>
  <c r="K12" i="3" s="1"/>
  <c r="C12" i="3"/>
  <c r="E12" i="3" s="1"/>
  <c r="G12" i="3" s="1"/>
  <c r="I14" i="3"/>
  <c r="K14" i="3" s="1"/>
  <c r="C14" i="3"/>
  <c r="AB24" i="3"/>
  <c r="V24" i="3"/>
  <c r="P24" i="3"/>
  <c r="J24" i="3"/>
  <c r="D24" i="3"/>
  <c r="L23" i="3"/>
  <c r="R23" i="3" s="1"/>
  <c r="E23" i="3"/>
  <c r="G23" i="3" s="1"/>
  <c r="X22" i="3"/>
  <c r="AD22" i="3" s="1"/>
  <c r="AE22" i="3" s="1"/>
  <c r="L22" i="3"/>
  <c r="M22" i="3" s="1"/>
  <c r="X21" i="3"/>
  <c r="AD21" i="3" s="1"/>
  <c r="AE21" i="3" s="1"/>
  <c r="L21" i="3"/>
  <c r="M21" i="3" s="1"/>
  <c r="L20" i="3"/>
  <c r="M20" i="3" s="1"/>
  <c r="AC19" i="3"/>
  <c r="W19" i="3"/>
  <c r="Q19" i="3"/>
  <c r="L19" i="3"/>
  <c r="R19" i="3" s="1"/>
  <c r="K19" i="3"/>
  <c r="E19" i="3"/>
  <c r="G19" i="3" s="1"/>
  <c r="AC18" i="3"/>
  <c r="W18" i="3"/>
  <c r="Q18" i="3"/>
  <c r="L18" i="3"/>
  <c r="R18" i="3" s="1"/>
  <c r="X18" i="3" s="1"/>
  <c r="AD18" i="3" s="1"/>
  <c r="K18" i="3"/>
  <c r="E18" i="3"/>
  <c r="G18" i="3" s="1"/>
  <c r="AC17" i="3"/>
  <c r="W17" i="3"/>
  <c r="Q17" i="3"/>
  <c r="L17" i="3"/>
  <c r="R17" i="3" s="1"/>
  <c r="X17" i="3" s="1"/>
  <c r="K17" i="3"/>
  <c r="E17" i="3"/>
  <c r="G17" i="3" s="1"/>
  <c r="AA16" i="3"/>
  <c r="AC16" i="3" s="1"/>
  <c r="W16" i="3"/>
  <c r="Q16" i="3"/>
  <c r="L16" i="3"/>
  <c r="R16" i="3" s="1"/>
  <c r="X16" i="3" s="1"/>
  <c r="K16" i="3"/>
  <c r="E16" i="3"/>
  <c r="G16" i="3" s="1"/>
  <c r="AC15" i="3"/>
  <c r="W15" i="3"/>
  <c r="Q15" i="3"/>
  <c r="L15" i="3"/>
  <c r="R15" i="3" s="1"/>
  <c r="K15" i="3"/>
  <c r="E15" i="3"/>
  <c r="G15" i="3" s="1"/>
  <c r="L14" i="3"/>
  <c r="R14" i="3" s="1"/>
  <c r="X14" i="3" s="1"/>
  <c r="AD14" i="3" s="1"/>
  <c r="L13" i="3"/>
  <c r="M13" i="3" s="1"/>
  <c r="E13" i="3"/>
  <c r="G13" i="3" s="1"/>
  <c r="L12" i="3"/>
  <c r="R12" i="3" s="1"/>
  <c r="X12" i="3" s="1"/>
  <c r="AD12" i="3" s="1"/>
  <c r="AC10" i="3"/>
  <c r="W10" i="3"/>
  <c r="Q10" i="3"/>
  <c r="L10" i="3"/>
  <c r="R10" i="3" s="1"/>
  <c r="X10" i="3" s="1"/>
  <c r="AD10" i="3" s="1"/>
  <c r="K10" i="3"/>
  <c r="E10" i="3"/>
  <c r="G10" i="3" s="1"/>
  <c r="AC9" i="3"/>
  <c r="W9" i="3"/>
  <c r="Q9" i="3"/>
  <c r="L9" i="3"/>
  <c r="R9" i="3" s="1"/>
  <c r="K9" i="3"/>
  <c r="E9" i="3"/>
  <c r="G9" i="3" s="1"/>
  <c r="C24" i="3" l="1"/>
  <c r="O13" i="3"/>
  <c r="M9" i="3"/>
  <c r="M14" i="3"/>
  <c r="M19" i="3"/>
  <c r="M17" i="3"/>
  <c r="M16" i="3"/>
  <c r="M15" i="3"/>
  <c r="I24" i="3"/>
  <c r="E14" i="3"/>
  <c r="G14" i="3" s="1"/>
  <c r="G24" i="3" s="1"/>
  <c r="C8" i="10" s="1"/>
  <c r="S17" i="3"/>
  <c r="R13" i="3"/>
  <c r="X13" i="3" s="1"/>
  <c r="AD13" i="3" s="1"/>
  <c r="M18" i="3"/>
  <c r="AE18" i="3"/>
  <c r="M10" i="3"/>
  <c r="U14" i="3"/>
  <c r="W14" i="3" s="1"/>
  <c r="Y14" i="3" s="1"/>
  <c r="M12" i="3"/>
  <c r="U12" i="3"/>
  <c r="O12" i="3"/>
  <c r="Q12" i="3" s="1"/>
  <c r="AA12" i="3" s="1"/>
  <c r="AC12" i="3" s="1"/>
  <c r="AE12" i="3" s="1"/>
  <c r="K24" i="3"/>
  <c r="S15" i="3"/>
  <c r="X15" i="3"/>
  <c r="AD15" i="3" s="1"/>
  <c r="AE15" i="3" s="1"/>
  <c r="Y16" i="3"/>
  <c r="AD16" i="3"/>
  <c r="AE16" i="3" s="1"/>
  <c r="S16" i="3"/>
  <c r="S10" i="3"/>
  <c r="X23" i="3"/>
  <c r="S23" i="3"/>
  <c r="S18" i="3"/>
  <c r="S19" i="3"/>
  <c r="X19" i="3"/>
  <c r="AD19" i="3" s="1"/>
  <c r="AE19" i="3" s="1"/>
  <c r="S9" i="3"/>
  <c r="X9" i="3"/>
  <c r="AD9" i="3" s="1"/>
  <c r="AE9" i="3" s="1"/>
  <c r="Y10" i="3"/>
  <c r="Y18" i="3"/>
  <c r="AE10" i="3"/>
  <c r="Y17" i="3"/>
  <c r="AD17" i="3"/>
  <c r="AE17" i="3" s="1"/>
  <c r="R20" i="3"/>
  <c r="Q13" i="3"/>
  <c r="Y22" i="3"/>
  <c r="M23" i="3"/>
  <c r="Y21" i="3"/>
  <c r="E24" i="3" l="1"/>
  <c r="S12" i="3"/>
  <c r="C13" i="10"/>
  <c r="O14" i="3"/>
  <c r="Q14" i="3" s="1"/>
  <c r="AA14" i="3" s="1"/>
  <c r="AC14" i="3" s="1"/>
  <c r="AE14" i="3" s="1"/>
  <c r="S13" i="3"/>
  <c r="Y13" i="3"/>
  <c r="O24" i="3"/>
  <c r="Y15" i="3"/>
  <c r="Y9" i="3"/>
  <c r="M24" i="3"/>
  <c r="D8" i="10" s="1"/>
  <c r="D13" i="10" s="1"/>
  <c r="W12" i="3"/>
  <c r="U24" i="3"/>
  <c r="AC13" i="3"/>
  <c r="Q24" i="3"/>
  <c r="AD23" i="3"/>
  <c r="AE23" i="3" s="1"/>
  <c r="Y23" i="3"/>
  <c r="X20" i="3"/>
  <c r="S20" i="3"/>
  <c r="Y19" i="3"/>
  <c r="S14" i="3" l="1"/>
  <c r="AA24" i="3"/>
  <c r="S24" i="3"/>
  <c r="E8" i="10" s="1"/>
  <c r="E13" i="10" s="1"/>
  <c r="W24" i="3"/>
  <c r="Y12" i="3"/>
  <c r="AD20" i="3"/>
  <c r="AE20" i="3" s="1"/>
  <c r="Y20" i="3"/>
  <c r="AE13" i="3"/>
  <c r="AC24" i="3"/>
  <c r="AE24" i="3" l="1"/>
  <c r="G8" i="10" s="1"/>
  <c r="G13" i="10" s="1"/>
  <c r="Y24" i="3"/>
  <c r="F8" i="10" l="1"/>
  <c r="F13" i="10" l="1"/>
  <c r="H8" i="10"/>
  <c r="H13" i="10" s="1"/>
</calcChain>
</file>

<file path=xl/sharedStrings.xml><?xml version="1.0" encoding="utf-8"?>
<sst xmlns="http://schemas.openxmlformats.org/spreadsheetml/2006/main" count="571" uniqueCount="224">
  <si>
    <t>ANNEX IX. Proposta econòmica Lot 2- Serveis</t>
  </si>
  <si>
    <t>Aquest taula s'omplirà amb les dades de les altres pestanyes</t>
  </si>
  <si>
    <t>RESUM</t>
  </si>
  <si>
    <t>Any 1</t>
  </si>
  <si>
    <t>Any 2</t>
  </si>
  <si>
    <t>Any 3</t>
  </si>
  <si>
    <t>Any 4</t>
  </si>
  <si>
    <t>Any 5</t>
  </si>
  <si>
    <t>TOTAL</t>
  </si>
  <si>
    <t>TERMINALS</t>
  </si>
  <si>
    <t>LLICENCIAMENT</t>
  </si>
  <si>
    <t>SERVEIS - ECON</t>
  </si>
  <si>
    <t>TRÀFIC</t>
  </si>
  <si>
    <t>CENTRE LOGÍSTIC</t>
  </si>
  <si>
    <t>TOTAL (sense IVA)</t>
  </si>
  <si>
    <t>El proveïdor haurà de completar les caselles identificades en verd.</t>
  </si>
  <si>
    <t>Dispositius (Entrega anualitzada)</t>
  </si>
  <si>
    <t>ANY 1</t>
  </si>
  <si>
    <t>ANY 2</t>
  </si>
  <si>
    <t>ANY 3</t>
  </si>
  <si>
    <t>ANY 4</t>
  </si>
  <si>
    <t>ANY 5</t>
  </si>
  <si>
    <t>Tipus de dispositiu</t>
  </si>
  <si>
    <t>Terminals 
inicials</t>
  </si>
  <si>
    <t>Creixement 
previst</t>
  </si>
  <si>
    <t>TOTAL 
unitats</t>
  </si>
  <si>
    <t>Preu 
unitari</t>
  </si>
  <si>
    <t>Cost (€)</t>
  </si>
  <si>
    <t>Terminals 
inicials a renovar</t>
  </si>
  <si>
    <t>Gamma Avançada - Apple IPhone 1X (X es correspon al model més actualitzat corresponent a l’any en que TMB sol·licita el terminal) Pro Max de 256GB o superior</t>
  </si>
  <si>
    <t>Gamma Avançada - Apple IPhone 1X (X es correspon al model més actualitzat corresponent a l’any en que TMB sol·licita el terminal) Pro de 256GB o superior</t>
  </si>
  <si>
    <t>Gamma Avançada - Apple IPhone 1X (X es correspon al model més actualitzat corresponent a l’any en que TMB sol·licita el terminal) AIR de 256GB o superior</t>
  </si>
  <si>
    <t>Gamma Avançada - Samsung Galaxy S2X Ultra Enterprise Edition (X es correspon al model més actualitzat corresponent a l’any en que TMB sol·licita el terminal) de 256GB o superior</t>
  </si>
  <si>
    <t>Gamma Avançada - Samsung Galaxy S2X Enterprise Edition (X es correspon al model més actualitzat corresponent a l’any en que TMB sol·licita el terminal) de 128GB o superior</t>
  </si>
  <si>
    <t>Gamma mitja - Samsung Galaxy A5X 5G Enterprise Edition (X es correspon al model més actualitzat corresponent a l’any en que TMB sol·licita el terminal) de 128GB o superior</t>
  </si>
  <si>
    <t>Gamma mitja -  Samsung Galaxy XCOVERY Enterprise Edition (Y es correspon al model més actualitzat corresponent a l’any en que TMB sol·licita el terminal) o superior</t>
  </si>
  <si>
    <t xml:space="preserve">Gamma Avançada Tablet - Apple IPad Pro 13” de 256GB WiFi + Cellular </t>
  </si>
  <si>
    <t>Gamma Avançada Tablet -  Samsung Galaxy Tab S1X+ 12,4” (X es correspon al model més actualitzat corresponent a l’any en que TMB sol·licita el terminal) amb connexió WiFI i eSIM de 128 GB o superior</t>
  </si>
  <si>
    <t>Gamma mitja Tablet - Samsung Galaxy Tab ActiveX Pro 5G 10.1"  (X es correspon al model més actualitzat corresponent a l’any en que TMB sol·licita el terminal) de 128 GB o superior</t>
  </si>
  <si>
    <t>Gamma mitja Tablet - Samsung Galaxy Tab ActiveX 5G 8” (X es correspon al model més actualitzat corresponent a l’any en que TMB sol·licita el terminal) de 128 GB o superior</t>
  </si>
  <si>
    <t>Gamma baixa - Nokia 3310 o equivalent</t>
  </si>
  <si>
    <t>-</t>
  </si>
  <si>
    <t>Terminal de sobretaula amb SIM</t>
  </si>
  <si>
    <t>Router 4G/5G per a connectivitat temporal a dependències petites</t>
  </si>
  <si>
    <t xml:space="preserve">Módem 4G/5G USB </t>
  </si>
  <si>
    <t>TOTAL Dispositius</t>
  </si>
  <si>
    <t>ANNEX IX. Model de proposta econòmica - Llicenciament Samsung</t>
  </si>
  <si>
    <t>SERVEI</t>
  </si>
  <si>
    <t>Unitats</t>
  </si>
  <si>
    <t>Preu Unitari en €</t>
  </si>
  <si>
    <t>Total en €</t>
  </si>
  <si>
    <t>Llicenciament Samsung</t>
  </si>
  <si>
    <t>SAMSUNG KNOX Configure Dynamic per seat (5 anys)</t>
  </si>
  <si>
    <t>SAMSUNG KNOX SUITE Enterprise Edition per seat (5 anys)</t>
  </si>
  <si>
    <t>SUBTOTAL</t>
  </si>
  <si>
    <t>ANNEX IX. Model de proposta econòmica - Serveis</t>
  </si>
  <si>
    <t>El proveïdor haurà de completar les caselles identificades en verd</t>
  </si>
  <si>
    <t>Infraestructures i serveis</t>
  </si>
  <si>
    <t>Àmbit</t>
  </si>
  <si>
    <t>Concepte</t>
  </si>
  <si>
    <t>C. Unitari (€/mes)</t>
  </si>
  <si>
    <t>C. Total (€/mes)</t>
  </si>
  <si>
    <t>C. Total (€/any</t>
  </si>
  <si>
    <t>Connectivitat fixa i mòbil de veu</t>
  </si>
  <si>
    <t>Trunk SIP (Sagrera i Triangle)</t>
  </si>
  <si>
    <t>Primaris QSIG/XDSI backup (Sagrera i Zona Franca)</t>
  </si>
  <si>
    <t>Primaris QSIG/XDSI L9 i L10 (Sagrera i Can Zam)</t>
  </si>
  <si>
    <t>Numeració DDI</t>
  </si>
  <si>
    <t>Numeració DDI associada a troncals i primaris</t>
  </si>
  <si>
    <t>Xarxa intel·ligent</t>
  </si>
  <si>
    <t>Numeració de xarxa intel·ligent 90X</t>
  </si>
  <si>
    <t>Dispositius mòbils</t>
  </si>
  <si>
    <t>Línia "només veu"</t>
  </si>
  <si>
    <t>Línia amb tarifa plana il·limitada i trucades il·limitades</t>
  </si>
  <si>
    <t>Multsim</t>
  </si>
  <si>
    <t>Bossa de dades en roaming mundial de 100GB compartida entre usuaris de TMB</t>
  </si>
  <si>
    <t>Connectivitat Intranet</t>
  </si>
  <si>
    <t>Enllaç principal Sagrera 100M + GPRS 400M ( APNs)</t>
  </si>
  <si>
    <t xml:space="preserve">Enllaç secundari Triangle 100M + GPRS 400M ( APNs) </t>
  </si>
  <si>
    <t>Connectivitat autobusos</t>
  </si>
  <si>
    <t>Línies de dades en bossa conjunta i compartida</t>
  </si>
  <si>
    <t>Connectivitat trens</t>
  </si>
  <si>
    <t>Connectivitat PIUs</t>
  </si>
  <si>
    <t>Consum de 500MB compartits entre totes les línies</t>
  </si>
  <si>
    <t>Altres</t>
  </si>
  <si>
    <t>MouTV</t>
  </si>
  <si>
    <t>Servei housing MouTV 100Mb Ethernet MPLS. Simètric i garantitzat 100%</t>
  </si>
  <si>
    <t>Plataforma SMS</t>
  </si>
  <si>
    <t>Integració Telefonia amb Teams</t>
  </si>
  <si>
    <t>Integració telefonia amb MS Teams via SBC (Enrutament Directe)</t>
  </si>
  <si>
    <t>Tràfic</t>
  </si>
  <si>
    <t>Tipus de tràfic (dades de consums actuals en el moment de redacció del Plec)</t>
  </si>
  <si>
    <t>Trucades / Connexions / SMS mes</t>
  </si>
  <si>
    <t>Minuts / GB mes</t>
  </si>
  <si>
    <t>C.establiment</t>
  </si>
  <si>
    <t>C. minut / MB</t>
  </si>
  <si>
    <t>VEU NACIONAL</t>
  </si>
  <si>
    <t>Trucades amb Tarifa Plana</t>
  </si>
  <si>
    <t>Completar taula superior (Tarifa Plana)</t>
  </si>
  <si>
    <t>VEU INTERNACIONAL / ROAMING</t>
  </si>
  <si>
    <t>Internacional</t>
  </si>
  <si>
    <t>Completar pestanya "INTERNACIONAL-ROAMING"</t>
  </si>
  <si>
    <t>Roaming realitzat</t>
  </si>
  <si>
    <t>Roaming rebut</t>
  </si>
  <si>
    <t>SMS NACIONAL</t>
  </si>
  <si>
    <t>SMS Nacional</t>
  </si>
  <si>
    <t>SMS INTERNACIONAL  / ROAMING</t>
  </si>
  <si>
    <t>SMS Internacional</t>
  </si>
  <si>
    <t>SMS Roaming</t>
  </si>
  <si>
    <t>DADES NACIONAL + EUROPA</t>
  </si>
  <si>
    <t>Dades Tarifa Plana</t>
  </si>
  <si>
    <t>DADES ROAMING AMB BONO</t>
  </si>
  <si>
    <t>PLATAFORMA SMS</t>
  </si>
  <si>
    <t>SMS</t>
  </si>
  <si>
    <t>DADES DISPOSITIUS IoT</t>
  </si>
  <si>
    <t>BUS</t>
  </si>
  <si>
    <t>TRENS</t>
  </si>
  <si>
    <t>PIUs</t>
  </si>
  <si>
    <t>Housing Servidor 20 Mbps + 30M MOBILE (GPRSLAN)</t>
  </si>
  <si>
    <t>VEU DISPOSITIUS IoT</t>
  </si>
  <si>
    <t>Comptadors</t>
  </si>
  <si>
    <t>El proveïdor haurà de completar les caselles identificades en verd. Les dades indicades pertanyen a consums històrics de TMB</t>
  </si>
  <si>
    <t>Trucades internacional</t>
  </si>
  <si>
    <t>ORIGEN</t>
  </si>
  <si>
    <t>AGRUPACIÓ TRÀFIC</t>
  </si>
  <si>
    <t>TIPUS TRÀFIC</t>
  </si>
  <si>
    <t>DESTÍ</t>
  </si>
  <si>
    <t>TRUCADES</t>
  </si>
  <si>
    <t>DURADA</t>
  </si>
  <si>
    <t>Cost Establiment (€)</t>
  </si>
  <si>
    <t>Cost minut (€/min)</t>
  </si>
  <si>
    <t>Coste total (€/mes)</t>
  </si>
  <si>
    <t>MÒBILS</t>
  </si>
  <si>
    <t>VEU INTERNACIONAL</t>
  </si>
  <si>
    <t>Alemania</t>
  </si>
  <si>
    <t>Andorra</t>
  </si>
  <si>
    <t>Argentina</t>
  </si>
  <si>
    <t>Bèlgica</t>
  </si>
  <si>
    <t>Xile</t>
  </si>
  <si>
    <t>Colombia</t>
  </si>
  <si>
    <t>Equador</t>
  </si>
  <si>
    <t>França</t>
  </si>
  <si>
    <t>Itàlia</t>
  </si>
  <si>
    <t>Luxemburg</t>
  </si>
  <si>
    <t>Mèxic</t>
  </si>
  <si>
    <t>Norteamérica</t>
  </si>
  <si>
    <t>Noruega</t>
  </si>
  <si>
    <t>Países Bajos</t>
  </si>
  <si>
    <t>Panamá</t>
  </si>
  <si>
    <t>Perú</t>
  </si>
  <si>
    <t>Polonia</t>
  </si>
  <si>
    <t>Portugal</t>
  </si>
  <si>
    <t>Reino Unido</t>
  </si>
  <si>
    <t>Rusia Europea</t>
  </si>
  <si>
    <t>Suecia</t>
  </si>
  <si>
    <t xml:space="preserve">Trucades realitzades en Roaming </t>
  </si>
  <si>
    <t>CLAS</t>
  </si>
  <si>
    <t>VEU EN ROAMING</t>
  </si>
  <si>
    <t>TRUCADES REALITZADES</t>
  </si>
  <si>
    <t>España</t>
  </si>
  <si>
    <t>Francia</t>
  </si>
  <si>
    <t>República Checa</t>
  </si>
  <si>
    <t>Austria</t>
  </si>
  <si>
    <t>Bélgica</t>
  </si>
  <si>
    <t>Bosnia</t>
  </si>
  <si>
    <t>Bostwana</t>
  </si>
  <si>
    <t>Brasil</t>
  </si>
  <si>
    <t>Canadá</t>
  </si>
  <si>
    <t>Chile</t>
  </si>
  <si>
    <t>Croacia</t>
  </si>
  <si>
    <t>Cuba</t>
  </si>
  <si>
    <t>Dinamarca</t>
  </si>
  <si>
    <t>Ecuador</t>
  </si>
  <si>
    <t>Emiratos Árabes Unidos</t>
  </si>
  <si>
    <t>Eslovenia</t>
  </si>
  <si>
    <t>Estados Unidos</t>
  </si>
  <si>
    <t>Finlandia</t>
  </si>
  <si>
    <t>Grecia</t>
  </si>
  <si>
    <t>Holanda</t>
  </si>
  <si>
    <t>Hungría</t>
  </si>
  <si>
    <t>Irlanda</t>
  </si>
  <si>
    <t>Islandia</t>
  </si>
  <si>
    <t>Italia</t>
  </si>
  <si>
    <t>Japón</t>
  </si>
  <si>
    <t>Letonia</t>
  </si>
  <si>
    <t>Lituania</t>
  </si>
  <si>
    <t>Malta</t>
  </si>
  <si>
    <t>Marruecos</t>
  </si>
  <si>
    <t>México</t>
  </si>
  <si>
    <t>Namibia</t>
  </si>
  <si>
    <t>Costa Rica</t>
  </si>
  <si>
    <t>Paraguay</t>
  </si>
  <si>
    <t>Suiza</t>
  </si>
  <si>
    <t>Turquía</t>
  </si>
  <si>
    <t>Trucades rebudes en Roaming</t>
  </si>
  <si>
    <t>VOZ INTERNACIONAL/ROAMING</t>
  </si>
  <si>
    <t>TRUCADES REBUDES</t>
  </si>
  <si>
    <t>Corea</t>
  </si>
  <si>
    <t>Estonia</t>
  </si>
  <si>
    <t>Hong Kong</t>
  </si>
  <si>
    <t>Singapur</t>
  </si>
  <si>
    <t>Tailandia</t>
  </si>
  <si>
    <t>SMS INTERNACIONAL</t>
  </si>
  <si>
    <t>SMS INTERNACIONAL/ROAMING</t>
  </si>
  <si>
    <t>China</t>
  </si>
  <si>
    <t>Egipto</t>
  </si>
  <si>
    <t>Georgia</t>
  </si>
  <si>
    <t>Luxemburgo</t>
  </si>
  <si>
    <t>Sri Lanka</t>
  </si>
  <si>
    <t>Ucrania</t>
  </si>
  <si>
    <t>SMS ROAMING</t>
  </si>
  <si>
    <t>SMS ENVIATS</t>
  </si>
  <si>
    <t>Sudáfrica</t>
  </si>
  <si>
    <t>ANNEX IX. Model de proposta econòmica - Centre Logístic</t>
  </si>
  <si>
    <r>
      <t>Els valors anuals</t>
    </r>
    <r>
      <rPr>
        <b/>
        <sz val="9.1999999999999993"/>
        <rFont val="Arial"/>
        <family val="2"/>
      </rPr>
      <t xml:space="preserve"> han de ser com a mínim iguals o superiors als indicats en la columna D</t>
    </r>
  </si>
  <si>
    <t>Centre</t>
  </si>
  <si>
    <t>Característiques</t>
  </si>
  <si>
    <t>Cost mínim anual (€/any)</t>
  </si>
  <si>
    <t>Cost Mensual
(€/mes)</t>
  </si>
  <si>
    <t>Cost anual
(€/any)</t>
  </si>
  <si>
    <t>Centre Logístic</t>
  </si>
  <si>
    <t>Centre Logístic (Local Físic)</t>
  </si>
  <si>
    <t>1 Coordinador</t>
  </si>
  <si>
    <t>5 Tècnics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</si>
</sst>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#,##0_ ;\-#,##0\ "/>
    <numFmt numFmtId="167" formatCode="0.0%"/>
    <numFmt numFmtId="168" formatCode="_-* #,##0\ _€_-;\-* #,##0\ _€_-;_-* &quot;-&quot;??\ _€_-;_-@_-"/>
    <numFmt numFmtId="169" formatCode="_-* #,##0.00\ _€_-;\-* #,##0.00\ _€_-;_-* &quot;-&quot;??\ _€_-;_-@_-"/>
    <numFmt numFmtId="170" formatCode="#,##0.00_ ;\-#,##0.00\ 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u/>
      <sz val="11"/>
      <color theme="1"/>
      <name val="Aptos Narrow"/>
      <family val="2"/>
      <scheme val="minor"/>
    </font>
    <font>
      <b/>
      <sz val="8"/>
      <color theme="0"/>
      <name val="Arial"/>
      <family val="2"/>
    </font>
    <font>
      <sz val="9"/>
      <color theme="1"/>
      <name val="Aptos Narrow"/>
      <family val="2"/>
      <scheme val="minor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b/>
      <sz val="11"/>
      <color theme="0"/>
      <name val="Aptos Narrow"/>
      <family val="2"/>
      <scheme val="minor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9.199999999999999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6" fillId="0" borderId="0"/>
    <xf numFmtId="0" fontId="16" fillId="0" borderId="0"/>
  </cellStyleXfs>
  <cellXfs count="172">
    <xf numFmtId="0" fontId="0" fillId="0" borderId="0" xfId="0"/>
    <xf numFmtId="44" fontId="4" fillId="2" borderId="4" xfId="1" applyNumberFormat="1" applyFont="1" applyFill="1" applyBorder="1" applyAlignment="1" applyProtection="1">
      <alignment horizontal="center" vertical="center"/>
      <protection locked="0"/>
    </xf>
    <xf numFmtId="44" fontId="13" fillId="2" borderId="4" xfId="2" applyFont="1" applyFill="1" applyBorder="1" applyAlignment="1" applyProtection="1">
      <alignment vertical="center"/>
      <protection locked="0"/>
    </xf>
    <xf numFmtId="44" fontId="4" fillId="2" borderId="4" xfId="2" applyFont="1" applyFill="1" applyBorder="1" applyAlignment="1" applyProtection="1">
      <alignment vertical="center"/>
      <protection locked="0"/>
    </xf>
    <xf numFmtId="44" fontId="4" fillId="9" borderId="4" xfId="2" applyFont="1" applyFill="1" applyBorder="1" applyAlignment="1" applyProtection="1">
      <alignment vertical="center"/>
    </xf>
    <xf numFmtId="0" fontId="2" fillId="0" borderId="0" xfId="0" applyFont="1" applyProtection="1">
      <protection locked="0"/>
    </xf>
    <xf numFmtId="0" fontId="18" fillId="0" borderId="0" xfId="0" applyFont="1"/>
    <xf numFmtId="0" fontId="2" fillId="0" borderId="0" xfId="0" applyFont="1"/>
    <xf numFmtId="0" fontId="12" fillId="3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44" fontId="19" fillId="0" borderId="4" xfId="2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44" fontId="19" fillId="6" borderId="4" xfId="2" applyFont="1" applyFill="1" applyBorder="1" applyAlignment="1" applyProtection="1">
      <alignment horizontal="center" vertical="center"/>
    </xf>
    <xf numFmtId="0" fontId="20" fillId="6" borderId="4" xfId="0" applyFont="1" applyFill="1" applyBorder="1" applyAlignment="1">
      <alignment horizontal="left" vertical="center"/>
    </xf>
    <xf numFmtId="44" fontId="20" fillId="6" borderId="4" xfId="2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164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6" fillId="3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Continuous" vertical="center"/>
    </xf>
    <xf numFmtId="0" fontId="7" fillId="0" borderId="0" xfId="0" applyFont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3" fontId="8" fillId="0" borderId="4" xfId="1" applyNumberFormat="1" applyFont="1" applyBorder="1" applyAlignment="1" applyProtection="1">
      <alignment horizontal="center" vertical="center"/>
    </xf>
    <xf numFmtId="3" fontId="4" fillId="0" borderId="4" xfId="1" applyNumberFormat="1" applyFont="1" applyBorder="1" applyAlignment="1" applyProtection="1">
      <alignment horizontal="center" vertical="center"/>
    </xf>
    <xf numFmtId="3" fontId="8" fillId="0" borderId="4" xfId="1" applyNumberFormat="1" applyFont="1" applyFill="1" applyBorder="1" applyAlignment="1" applyProtection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9" fillId="5" borderId="4" xfId="0" applyFont="1" applyFill="1" applyBorder="1" applyAlignment="1">
      <alignment horizontal="left" vertical="center" wrapText="1"/>
    </xf>
    <xf numFmtId="3" fontId="9" fillId="5" borderId="4" xfId="1" applyNumberFormat="1" applyFont="1" applyFill="1" applyBorder="1" applyAlignment="1" applyProtection="1">
      <alignment horizontal="center" vertical="center"/>
    </xf>
    <xf numFmtId="0" fontId="4" fillId="0" borderId="0" xfId="0" applyFont="1"/>
    <xf numFmtId="9" fontId="4" fillId="0" borderId="0" xfId="0" applyNumberFormat="1" applyFont="1"/>
    <xf numFmtId="167" fontId="4" fillId="0" borderId="0" xfId="3" applyNumberFormat="1" applyFont="1" applyProtection="1"/>
    <xf numFmtId="0" fontId="4" fillId="4" borderId="5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44" fontId="4" fillId="0" borderId="4" xfId="1" applyNumberFormat="1" applyFont="1" applyBorder="1" applyAlignment="1" applyProtection="1">
      <alignment horizontal="center" vertical="center"/>
    </xf>
    <xf numFmtId="3" fontId="4" fillId="4" borderId="6" xfId="0" applyNumberFormat="1" applyFont="1" applyFill="1" applyBorder="1" applyAlignment="1">
      <alignment horizontal="center" vertical="center"/>
    </xf>
    <xf numFmtId="44" fontId="9" fillId="5" borderId="4" xfId="1" applyNumberFormat="1" applyFont="1" applyFill="1" applyBorder="1" applyAlignment="1" applyProtection="1">
      <alignment horizontal="center" vertical="center"/>
    </xf>
    <xf numFmtId="3" fontId="4" fillId="4" borderId="7" xfId="0" applyNumberFormat="1" applyFont="1" applyFill="1" applyBorder="1" applyAlignment="1">
      <alignment horizontal="center" vertical="center"/>
    </xf>
    <xf numFmtId="44" fontId="14" fillId="2" borderId="8" xfId="2" applyFont="1" applyFill="1" applyBorder="1" applyAlignment="1" applyProtection="1">
      <alignment vertical="center"/>
    </xf>
    <xf numFmtId="44" fontId="14" fillId="2" borderId="9" xfId="2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3" fontId="4" fillId="7" borderId="4" xfId="0" quotePrefix="1" applyNumberFormat="1" applyFont="1" applyFill="1" applyBorder="1" applyAlignment="1">
      <alignment horizontal="right" vertical="center" wrapText="1" indent="1"/>
    </xf>
    <xf numFmtId="0" fontId="9" fillId="8" borderId="4" xfId="0" applyFont="1" applyFill="1" applyBorder="1" applyAlignment="1">
      <alignment vertical="center"/>
    </xf>
    <xf numFmtId="4" fontId="9" fillId="8" borderId="4" xfId="0" applyNumberFormat="1" applyFont="1" applyFill="1" applyBorder="1" applyAlignment="1">
      <alignment horizontal="right" vertical="center" indent="1"/>
    </xf>
    <xf numFmtId="44" fontId="9" fillId="8" borderId="4" xfId="0" applyNumberFormat="1" applyFont="1" applyFill="1" applyBorder="1" applyAlignment="1">
      <alignment vertical="center"/>
    </xf>
    <xf numFmtId="0" fontId="12" fillId="3" borderId="2" xfId="0" applyFont="1" applyFill="1" applyBorder="1" applyAlignment="1">
      <alignment horizontal="centerContinuous" vertical="center"/>
    </xf>
    <xf numFmtId="0" fontId="12" fillId="3" borderId="3" xfId="0" applyFont="1" applyFill="1" applyBorder="1" applyAlignment="1">
      <alignment horizontal="centerContinuous" vertical="center"/>
    </xf>
    <xf numFmtId="0" fontId="12" fillId="4" borderId="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Continuous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3" fontId="11" fillId="3" borderId="4" xfId="0" applyNumberFormat="1" applyFont="1" applyFill="1" applyBorder="1" applyAlignment="1">
      <alignment horizontal="center" vertical="center" wrapText="1"/>
    </xf>
    <xf numFmtId="44" fontId="4" fillId="0" borderId="4" xfId="2" applyFont="1" applyBorder="1" applyAlignment="1" applyProtection="1">
      <alignment vertical="center"/>
    </xf>
    <xf numFmtId="44" fontId="4" fillId="4" borderId="4" xfId="2" applyFont="1" applyFill="1" applyBorder="1" applyAlignment="1" applyProtection="1">
      <alignment vertical="center"/>
    </xf>
    <xf numFmtId="166" fontId="4" fillId="0" borderId="4" xfId="1" applyNumberFormat="1" applyFont="1" applyBorder="1" applyAlignment="1" applyProtection="1">
      <alignment horizontal="center" vertical="center"/>
    </xf>
    <xf numFmtId="44" fontId="4" fillId="7" borderId="4" xfId="2" applyFont="1" applyFill="1" applyBorder="1" applyAlignment="1" applyProtection="1">
      <alignment vertical="center"/>
    </xf>
    <xf numFmtId="166" fontId="4" fillId="0" borderId="4" xfId="1" applyNumberFormat="1" applyFont="1" applyFill="1" applyBorder="1" applyAlignment="1" applyProtection="1">
      <alignment horizontal="center" vertical="center"/>
    </xf>
    <xf numFmtId="3" fontId="4" fillId="0" borderId="4" xfId="1" applyNumberFormat="1" applyFont="1" applyFill="1" applyBorder="1" applyAlignment="1" applyProtection="1">
      <alignment horizontal="center" vertical="center"/>
    </xf>
    <xf numFmtId="44" fontId="9" fillId="8" borderId="4" xfId="2" applyFont="1" applyFill="1" applyBorder="1" applyAlignment="1" applyProtection="1">
      <alignment vertical="center"/>
    </xf>
    <xf numFmtId="44" fontId="9" fillId="4" borderId="4" xfId="2" applyFont="1" applyFill="1" applyBorder="1" applyAlignment="1" applyProtection="1">
      <alignment vertical="center"/>
    </xf>
    <xf numFmtId="166" fontId="9" fillId="8" borderId="4" xfId="1" applyNumberFormat="1" applyFont="1" applyFill="1" applyBorder="1" applyAlignment="1" applyProtection="1">
      <alignment horizontal="center" vertical="center"/>
    </xf>
    <xf numFmtId="3" fontId="9" fillId="8" borderId="4" xfId="1" applyNumberFormat="1" applyFont="1" applyFill="1" applyBorder="1" applyAlignment="1" applyProtection="1">
      <alignment horizontal="center" vertical="center"/>
    </xf>
    <xf numFmtId="0" fontId="13" fillId="0" borderId="0" xfId="0" applyFont="1"/>
    <xf numFmtId="44" fontId="13" fillId="0" borderId="0" xfId="0" applyNumberFormat="1" applyFont="1"/>
    <xf numFmtId="9" fontId="13" fillId="0" borderId="0" xfId="3" applyFont="1" applyBorder="1" applyProtection="1"/>
    <xf numFmtId="44" fontId="14" fillId="4" borderId="4" xfId="2" applyFont="1" applyFill="1" applyBorder="1" applyAlignment="1" applyProtection="1">
      <alignment vertical="center"/>
    </xf>
    <xf numFmtId="44" fontId="14" fillId="4" borderId="4" xfId="2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44" fontId="13" fillId="7" borderId="4" xfId="2" applyFont="1" applyFill="1" applyBorder="1" applyAlignment="1" applyProtection="1">
      <alignment vertical="center"/>
    </xf>
    <xf numFmtId="0" fontId="2" fillId="7" borderId="4" xfId="0" applyFont="1" applyFill="1" applyBorder="1"/>
    <xf numFmtId="44" fontId="13" fillId="0" borderId="4" xfId="2" applyFont="1" applyFill="1" applyBorder="1" applyAlignment="1" applyProtection="1">
      <alignment vertical="center"/>
    </xf>
    <xf numFmtId="44" fontId="13" fillId="0" borderId="4" xfId="2" applyFont="1" applyBorder="1" applyAlignment="1" applyProtection="1">
      <alignment vertical="center"/>
    </xf>
    <xf numFmtId="44" fontId="14" fillId="8" borderId="4" xfId="2" applyFont="1" applyFill="1" applyBorder="1" applyAlignment="1" applyProtection="1">
      <alignment vertical="center"/>
    </xf>
    <xf numFmtId="0" fontId="14" fillId="8" borderId="4" xfId="0" applyFont="1" applyFill="1" applyBorder="1" applyAlignment="1">
      <alignment vertical="center"/>
    </xf>
    <xf numFmtId="44" fontId="4" fillId="2" borderId="1" xfId="2" applyFont="1" applyFill="1" applyBorder="1" applyAlignment="1" applyProtection="1">
      <alignment vertical="center"/>
    </xf>
    <xf numFmtId="44" fontId="4" fillId="2" borderId="2" xfId="2" applyFont="1" applyFill="1" applyBorder="1" applyAlignment="1" applyProtection="1">
      <alignment vertical="center"/>
    </xf>
    <xf numFmtId="44" fontId="4" fillId="2" borderId="3" xfId="2" applyFont="1" applyFill="1" applyBorder="1" applyAlignment="1" applyProtection="1">
      <alignment vertical="center"/>
    </xf>
    <xf numFmtId="0" fontId="10" fillId="0" borderId="0" xfId="0" applyFont="1" applyAlignment="1">
      <alignment vertical="center"/>
    </xf>
    <xf numFmtId="165" fontId="13" fillId="0" borderId="0" xfId="1" applyNumberFormat="1" applyFont="1" applyProtection="1"/>
    <xf numFmtId="0" fontId="9" fillId="9" borderId="5" xfId="0" applyFont="1" applyFill="1" applyBorder="1" applyAlignment="1">
      <alignment horizontal="left" vertical="center" wrapText="1"/>
    </xf>
    <xf numFmtId="0" fontId="4" fillId="9" borderId="4" xfId="0" applyFont="1" applyFill="1" applyBorder="1" applyAlignment="1">
      <alignment vertical="center"/>
    </xf>
    <xf numFmtId="166" fontId="4" fillId="9" borderId="4" xfId="1" applyNumberFormat="1" applyFont="1" applyFill="1" applyBorder="1" applyAlignment="1" applyProtection="1">
      <alignment horizontal="center" vertical="center"/>
    </xf>
    <xf numFmtId="4" fontId="4" fillId="10" borderId="4" xfId="1" applyNumberFormat="1" applyFont="1" applyFill="1" applyBorder="1" applyAlignment="1" applyProtection="1">
      <alignment horizontal="center" vertical="center"/>
    </xf>
    <xf numFmtId="166" fontId="4" fillId="10" borderId="4" xfId="1" applyNumberFormat="1" applyFont="1" applyFill="1" applyBorder="1" applyAlignment="1" applyProtection="1">
      <alignment horizontal="center" vertical="center"/>
    </xf>
    <xf numFmtId="4" fontId="4" fillId="9" borderId="4" xfId="1" applyNumberFormat="1" applyFont="1" applyFill="1" applyBorder="1" applyAlignment="1" applyProtection="1">
      <alignment horizontal="center" vertical="center"/>
    </xf>
    <xf numFmtId="0" fontId="9" fillId="9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9" fillId="12" borderId="4" xfId="0" applyFont="1" applyFill="1" applyBorder="1" applyAlignment="1">
      <alignment vertical="center" wrapText="1"/>
    </xf>
    <xf numFmtId="0" fontId="4" fillId="12" borderId="4" xfId="0" applyFont="1" applyFill="1" applyBorder="1" applyAlignment="1">
      <alignment vertical="center"/>
    </xf>
    <xf numFmtId="44" fontId="13" fillId="7" borderId="1" xfId="2" applyFont="1" applyFill="1" applyBorder="1" applyAlignment="1" applyProtection="1">
      <alignment horizontal="center" vertical="center" wrapText="1"/>
    </xf>
    <xf numFmtId="44" fontId="13" fillId="7" borderId="3" xfId="2" applyFont="1" applyFill="1" applyBorder="1" applyAlignment="1" applyProtection="1">
      <alignment horizontal="center" vertical="center" wrapText="1"/>
    </xf>
    <xf numFmtId="168" fontId="2" fillId="0" borderId="0" xfId="0" applyNumberFormat="1" applyFont="1"/>
    <xf numFmtId="0" fontId="4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44" fontId="4" fillId="2" borderId="2" xfId="2" applyFont="1" applyFill="1" applyBorder="1" applyAlignment="1" applyProtection="1">
      <alignment horizontal="left" vertical="center"/>
    </xf>
    <xf numFmtId="0" fontId="0" fillId="0" borderId="0" xfId="0" applyAlignment="1">
      <alignment wrapText="1"/>
    </xf>
    <xf numFmtId="166" fontId="4" fillId="9" borderId="4" xfId="6" applyNumberFormat="1" applyFont="1" applyFill="1" applyBorder="1" applyAlignment="1" applyProtection="1">
      <alignment horizontal="center" vertical="center"/>
    </xf>
    <xf numFmtId="170" fontId="4" fillId="9" borderId="4" xfId="6" applyNumberFormat="1" applyFont="1" applyFill="1" applyBorder="1" applyAlignment="1" applyProtection="1">
      <alignment horizontal="center" vertical="center"/>
    </xf>
    <xf numFmtId="166" fontId="9" fillId="6" borderId="4" xfId="6" applyNumberFormat="1" applyFont="1" applyFill="1" applyBorder="1" applyAlignment="1" applyProtection="1">
      <alignment horizontal="center" vertical="center"/>
    </xf>
    <xf numFmtId="170" fontId="9" fillId="6" borderId="4" xfId="6" applyNumberFormat="1" applyFont="1" applyFill="1" applyBorder="1" applyAlignment="1" applyProtection="1">
      <alignment horizontal="center" vertical="center"/>
    </xf>
    <xf numFmtId="0" fontId="11" fillId="3" borderId="4" xfId="0" applyFont="1" applyFill="1" applyBorder="1" applyAlignment="1">
      <alignment vertical="center" wrapText="1"/>
    </xf>
    <xf numFmtId="169" fontId="4" fillId="9" borderId="4" xfId="6" applyFont="1" applyFill="1" applyBorder="1" applyAlignment="1" applyProtection="1">
      <alignment horizontal="center" vertical="center"/>
    </xf>
    <xf numFmtId="168" fontId="9" fillId="6" borderId="4" xfId="6" applyNumberFormat="1" applyFont="1" applyFill="1" applyBorder="1" applyAlignment="1" applyProtection="1">
      <alignment horizontal="center" vertical="center"/>
    </xf>
    <xf numFmtId="168" fontId="4" fillId="9" borderId="4" xfId="6" applyNumberFormat="1" applyFont="1" applyFill="1" applyBorder="1" applyAlignment="1" applyProtection="1">
      <alignment vertical="center"/>
    </xf>
    <xf numFmtId="169" fontId="4" fillId="9" borderId="4" xfId="6" applyFont="1" applyFill="1" applyBorder="1" applyAlignment="1" applyProtection="1">
      <alignment vertical="center"/>
    </xf>
    <xf numFmtId="0" fontId="15" fillId="11" borderId="4" xfId="0" applyFont="1" applyFill="1" applyBorder="1" applyAlignment="1">
      <alignment horizontal="center" vertical="center" wrapText="1"/>
    </xf>
    <xf numFmtId="44" fontId="9" fillId="6" borderId="4" xfId="2" applyFont="1" applyFill="1" applyBorder="1" applyAlignment="1" applyProtection="1">
      <alignment horizontal="center" vertical="center"/>
    </xf>
    <xf numFmtId="44" fontId="4" fillId="2" borderId="3" xfId="2" applyFont="1" applyFill="1" applyBorder="1" applyAlignment="1" applyProtection="1">
      <alignment horizontal="left" vertical="center"/>
    </xf>
    <xf numFmtId="169" fontId="9" fillId="6" borderId="4" xfId="6" applyFont="1" applyFill="1" applyBorder="1" applyAlignment="1" applyProtection="1">
      <alignment horizontal="center" vertical="center"/>
    </xf>
    <xf numFmtId="0" fontId="9" fillId="6" borderId="4" xfId="7" applyFont="1" applyFill="1" applyBorder="1" applyAlignment="1">
      <alignment horizontal="center" vertical="center"/>
    </xf>
    <xf numFmtId="0" fontId="21" fillId="2" borderId="8" xfId="8" applyFont="1" applyFill="1" applyBorder="1" applyAlignment="1">
      <alignment horizontal="left" vertical="center"/>
    </xf>
    <xf numFmtId="0" fontId="21" fillId="2" borderId="9" xfId="8" applyFont="1" applyFill="1" applyBorder="1" applyAlignment="1">
      <alignment vertical="center"/>
    </xf>
    <xf numFmtId="0" fontId="4" fillId="0" borderId="4" xfId="0" quotePrefix="1" applyFont="1" applyBorder="1" applyAlignment="1">
      <alignment vertical="center" wrapText="1"/>
    </xf>
    <xf numFmtId="4" fontId="4" fillId="7" borderId="4" xfId="0" quotePrefix="1" applyNumberFormat="1" applyFont="1" applyFill="1" applyBorder="1" applyAlignment="1">
      <alignment horizontal="right" vertical="center" wrapText="1" indent="1"/>
    </xf>
    <xf numFmtId="0" fontId="17" fillId="3" borderId="4" xfId="0" applyFont="1" applyFill="1" applyBorder="1" applyAlignment="1">
      <alignment horizontal="centerContinuous"/>
    </xf>
    <xf numFmtId="0" fontId="0" fillId="4" borderId="4" xfId="0" applyFill="1" applyBorder="1"/>
    <xf numFmtId="0" fontId="17" fillId="3" borderId="4" xfId="0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4" fillId="4" borderId="4" xfId="0" applyFont="1" applyFill="1" applyBorder="1" applyAlignment="1">
      <alignment vertical="center"/>
    </xf>
    <xf numFmtId="0" fontId="21" fillId="2" borderId="10" xfId="8" applyFont="1" applyFill="1" applyBorder="1" applyAlignment="1">
      <alignment vertical="center"/>
    </xf>
    <xf numFmtId="44" fontId="14" fillId="2" borderId="10" xfId="2" applyFont="1" applyFill="1" applyBorder="1" applyAlignment="1" applyProtection="1">
      <alignment vertical="center"/>
    </xf>
    <xf numFmtId="44" fontId="20" fillId="0" borderId="4" xfId="2" applyFont="1" applyFill="1" applyBorder="1" applyAlignment="1" applyProtection="1">
      <alignment horizontal="center" vertical="center"/>
    </xf>
    <xf numFmtId="44" fontId="4" fillId="5" borderId="4" xfId="1" applyNumberFormat="1" applyFont="1" applyFill="1" applyBorder="1" applyAlignment="1" applyProtection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44" fontId="14" fillId="2" borderId="1" xfId="2" applyFont="1" applyFill="1" applyBorder="1" applyAlignment="1" applyProtection="1">
      <alignment horizontal="center" vertical="center"/>
    </xf>
    <xf numFmtId="44" fontId="14" fillId="2" borderId="2" xfId="2" applyFont="1" applyFill="1" applyBorder="1" applyAlignment="1" applyProtection="1">
      <alignment horizontal="center" vertical="center"/>
    </xf>
    <xf numFmtId="44" fontId="14" fillId="2" borderId="3" xfId="2" applyFont="1" applyFill="1" applyBorder="1" applyAlignment="1" applyProtection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166" fontId="4" fillId="0" borderId="1" xfId="1" applyNumberFormat="1" applyFont="1" applyBorder="1" applyAlignment="1" applyProtection="1">
      <alignment horizontal="center" vertical="center"/>
    </xf>
    <xf numFmtId="166" fontId="4" fillId="0" borderId="3" xfId="1" applyNumberFormat="1" applyFont="1" applyBorder="1" applyAlignment="1" applyProtection="1">
      <alignment horizontal="center" vertical="center"/>
    </xf>
    <xf numFmtId="44" fontId="4" fillId="2" borderId="1" xfId="2" applyFont="1" applyFill="1" applyBorder="1" applyAlignment="1" applyProtection="1">
      <alignment horizontal="center" vertical="center"/>
      <protection locked="0"/>
    </xf>
    <xf numFmtId="44" fontId="4" fillId="2" borderId="3" xfId="2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9" fillId="9" borderId="4" xfId="0" applyFont="1" applyFill="1" applyBorder="1" applyAlignment="1">
      <alignment vertical="center" wrapText="1"/>
    </xf>
    <xf numFmtId="44" fontId="13" fillId="7" borderId="1" xfId="2" applyFont="1" applyFill="1" applyBorder="1" applyAlignment="1" applyProtection="1">
      <alignment horizontal="center" vertical="center" wrapText="1"/>
    </xf>
    <xf numFmtId="44" fontId="13" fillId="7" borderId="3" xfId="2" applyFont="1" applyFill="1" applyBorder="1" applyAlignment="1" applyProtection="1">
      <alignment horizontal="center" vertical="center" wrapText="1"/>
    </xf>
    <xf numFmtId="0" fontId="14" fillId="8" borderId="4" xfId="0" applyFont="1" applyFill="1" applyBorder="1" applyAlignment="1">
      <alignment horizontal="center" vertical="center"/>
    </xf>
    <xf numFmtId="44" fontId="14" fillId="8" borderId="4" xfId="2" applyFont="1" applyFill="1" applyBorder="1" applyAlignment="1" applyProtection="1">
      <alignment horizontal="center" vertical="center"/>
    </xf>
    <xf numFmtId="3" fontId="9" fillId="8" borderId="4" xfId="0" applyNumberFormat="1" applyFont="1" applyFill="1" applyBorder="1" applyAlignment="1">
      <alignment horizontal="center" vertical="center"/>
    </xf>
    <xf numFmtId="44" fontId="9" fillId="8" borderId="1" xfId="2" applyFont="1" applyFill="1" applyBorder="1" applyAlignment="1" applyProtection="1">
      <alignment horizontal="center" vertical="center"/>
    </xf>
    <xf numFmtId="44" fontId="9" fillId="8" borderId="3" xfId="2" applyFont="1" applyFill="1" applyBorder="1" applyAlignment="1" applyProtection="1">
      <alignment horizontal="center" vertical="center"/>
    </xf>
    <xf numFmtId="166" fontId="4" fillId="0" borderId="1" xfId="1" applyNumberFormat="1" applyFont="1" applyFill="1" applyBorder="1" applyAlignment="1" applyProtection="1">
      <alignment horizontal="center" vertical="center"/>
    </xf>
    <xf numFmtId="166" fontId="4" fillId="0" borderId="3" xfId="1" applyNumberFormat="1" applyFont="1" applyFill="1" applyBorder="1" applyAlignment="1" applyProtection="1">
      <alignment horizontal="center" vertical="center"/>
    </xf>
    <xf numFmtId="0" fontId="9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9" borderId="4" xfId="0" applyFont="1" applyFill="1" applyBorder="1" applyAlignment="1">
      <alignment vertical="center"/>
    </xf>
    <xf numFmtId="0" fontId="9" fillId="6" borderId="4" xfId="7" applyFont="1" applyFill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</cellXfs>
  <cellStyles count="9">
    <cellStyle name="Millares" xfId="1" builtinId="3"/>
    <cellStyle name="Millares 2" xfId="4" xr:uid="{4230F2CA-C75E-4F22-90C2-20E1FEA96EEF}"/>
    <cellStyle name="Millares 2 2" xfId="6" xr:uid="{F4B7BD71-E234-42D9-A8E2-5C9A74CEC3DB}"/>
    <cellStyle name="Moneda" xfId="2" builtinId="4"/>
    <cellStyle name="Moneda 2" xfId="5" xr:uid="{AF0723B9-260B-4B7A-8060-A51530189E94}"/>
    <cellStyle name="Normal" xfId="0" builtinId="0"/>
    <cellStyle name="Normal 8" xfId="7" xr:uid="{42B5ECB8-6344-461C-95E7-FA004B9F3114}"/>
    <cellStyle name="Normal_WAN PAISES-2" xfId="8" xr:uid="{3D60A9F2-267A-47EE-ACEA-7664991AB8BE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28085-001B-4078-8C10-C0A36795031E}">
  <dimension ref="B2:H13"/>
  <sheetViews>
    <sheetView zoomScaleNormal="100" workbookViewId="0"/>
  </sheetViews>
  <sheetFormatPr defaultColWidth="10.42578125" defaultRowHeight="14.25"/>
  <cols>
    <col min="1" max="1" width="4.85546875" style="7" customWidth="1"/>
    <col min="2" max="2" width="27.5703125" style="7" bestFit="1" customWidth="1"/>
    <col min="3" max="8" width="13.7109375" style="7" customWidth="1"/>
    <col min="9" max="16384" width="10.42578125" style="7"/>
  </cols>
  <sheetData>
    <row r="2" spans="2:8" ht="18.75" thickBot="1">
      <c r="B2" s="19" t="s">
        <v>0</v>
      </c>
      <c r="C2" s="20"/>
    </row>
    <row r="3" spans="2:8" ht="23.25" customHeight="1" thickBot="1">
      <c r="B3" s="44" t="s">
        <v>1</v>
      </c>
      <c r="C3" s="45"/>
      <c r="D3" s="127"/>
    </row>
    <row r="5" spans="2:8" ht="15">
      <c r="B5" s="6" t="s">
        <v>2</v>
      </c>
    </row>
    <row r="7" spans="2:8" ht="22.5" customHeight="1">
      <c r="B7" s="8"/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</row>
    <row r="8" spans="2:8" s="11" customFormat="1">
      <c r="B8" s="9" t="s">
        <v>9</v>
      </c>
      <c r="C8" s="10">
        <f>TERMINALS!G24</f>
        <v>0</v>
      </c>
      <c r="D8" s="10">
        <f>TERMINALS!M24</f>
        <v>0</v>
      </c>
      <c r="E8" s="10">
        <f>TERMINALS!S24</f>
        <v>0</v>
      </c>
      <c r="F8" s="10">
        <f>TERMINALS!Y24</f>
        <v>0</v>
      </c>
      <c r="G8" s="10">
        <f>TERMINALS!AE24</f>
        <v>0</v>
      </c>
      <c r="H8" s="10">
        <f>SUM(C8:G8)</f>
        <v>0</v>
      </c>
    </row>
    <row r="9" spans="2:8" s="11" customFormat="1">
      <c r="B9" s="9" t="s">
        <v>10</v>
      </c>
      <c r="C9" s="12"/>
      <c r="D9" s="12"/>
      <c r="E9" s="12"/>
      <c r="F9" s="12"/>
      <c r="G9" s="12"/>
      <c r="H9" s="10">
        <f>LLICENCIAMENT!F9</f>
        <v>0</v>
      </c>
    </row>
    <row r="10" spans="2:8" s="11" customFormat="1">
      <c r="B10" s="9" t="s">
        <v>11</v>
      </c>
      <c r="C10" s="10">
        <f>'SERVEIS - ECON'!I27</f>
        <v>0</v>
      </c>
      <c r="D10" s="10">
        <f>'SERVEIS - ECON'!N27</f>
        <v>0</v>
      </c>
      <c r="E10" s="10">
        <f>'SERVEIS - ECON'!S27</f>
        <v>0</v>
      </c>
      <c r="F10" s="10">
        <f>'SERVEIS - ECON'!X27</f>
        <v>0</v>
      </c>
      <c r="G10" s="10">
        <f>'SERVEIS - ECON'!AC27</f>
        <v>0</v>
      </c>
      <c r="H10" s="10">
        <f>SUM(C10:G10)</f>
        <v>0</v>
      </c>
    </row>
    <row r="11" spans="2:8" s="11" customFormat="1">
      <c r="B11" s="9" t="s">
        <v>12</v>
      </c>
      <c r="C11" s="10">
        <f>'SERVEIS - ECON'!I49</f>
        <v>0</v>
      </c>
      <c r="D11" s="10">
        <f>'SERVEIS - ECON'!N49</f>
        <v>0</v>
      </c>
      <c r="E11" s="10">
        <f>'SERVEIS - ECON'!S49</f>
        <v>0</v>
      </c>
      <c r="F11" s="10">
        <f>'SERVEIS - ECON'!X49</f>
        <v>0</v>
      </c>
      <c r="G11" s="10">
        <f>'SERVEIS - ECON'!AC49</f>
        <v>0</v>
      </c>
      <c r="H11" s="10">
        <f t="shared" ref="H11" si="0">SUM(C11:G11)</f>
        <v>0</v>
      </c>
    </row>
    <row r="12" spans="2:8" s="11" customFormat="1">
      <c r="B12" s="9" t="s">
        <v>13</v>
      </c>
      <c r="C12" s="10">
        <f>'CENTRE LOGÍSTIC'!F11</f>
        <v>0</v>
      </c>
      <c r="D12" s="10">
        <f>'CENTRE LOGÍSTIC'!I11</f>
        <v>0</v>
      </c>
      <c r="E12" s="10">
        <f>'CENTRE LOGÍSTIC'!L11</f>
        <v>0</v>
      </c>
      <c r="F12" s="10">
        <f>'CENTRE LOGÍSTIC'!O11</f>
        <v>0</v>
      </c>
      <c r="G12" s="10">
        <f>'CENTRE LOGÍSTIC'!R11</f>
        <v>0</v>
      </c>
      <c r="H12" s="10">
        <f>SUM(C12:G12)</f>
        <v>0</v>
      </c>
    </row>
    <row r="13" spans="2:8" s="11" customFormat="1">
      <c r="B13" s="13" t="s">
        <v>14</v>
      </c>
      <c r="C13" s="14">
        <f t="shared" ref="C13:H13" si="1">SUM(C8:C12)</f>
        <v>0</v>
      </c>
      <c r="D13" s="14">
        <f t="shared" si="1"/>
        <v>0</v>
      </c>
      <c r="E13" s="14">
        <f t="shared" si="1"/>
        <v>0</v>
      </c>
      <c r="F13" s="14">
        <f t="shared" si="1"/>
        <v>0</v>
      </c>
      <c r="G13" s="14">
        <f t="shared" si="1"/>
        <v>0</v>
      </c>
      <c r="H13" s="128">
        <f t="shared" si="1"/>
        <v>0</v>
      </c>
    </row>
  </sheetData>
  <sheetProtection algorithmName="SHA-512" hashValue="/VH0SxaZnpou3exubwJkT1u1TjGvLcotq6UHvQoNAyXsb61g3C6MTn9OSFOnTjjKRsNfAOogTF9YQBh2bSyPTw==" saltValue="Ags0AfrIue1pF4ZT4FWJdQ==" spinCount="100000" sheet="1" objects="1" scenarios="1" selectLockedCells="1"/>
  <pageMargins left="0.7" right="0.7" top="0.75" bottom="0.75" header="0.3" footer="0.3"/>
  <pageSetup paperSize="9" orientation="portrait" verticalDpi="0" r:id="rId1"/>
  <ignoredErrors>
    <ignoredError sqref="H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507E0-192E-41C8-9D6C-DAA5831B91D2}">
  <dimension ref="A1:EH106"/>
  <sheetViews>
    <sheetView tabSelected="1" zoomScaleNormal="100" workbookViewId="0">
      <selection activeCell="F13" sqref="F13"/>
    </sheetView>
  </sheetViews>
  <sheetFormatPr defaultColWidth="11.42578125" defaultRowHeight="14.25"/>
  <cols>
    <col min="1" max="1" width="3.42578125" customWidth="1"/>
    <col min="2" max="2" width="31.7109375" customWidth="1"/>
    <col min="3" max="3" width="9.7109375" customWidth="1"/>
    <col min="4" max="4" width="11" customWidth="1"/>
    <col min="5" max="5" width="9.7109375" customWidth="1"/>
    <col min="6" max="6" width="9.7109375" style="16" customWidth="1"/>
    <col min="7" max="7" width="10.28515625" bestFit="1" customWidth="1"/>
    <col min="8" max="8" width="1.5703125" customWidth="1"/>
    <col min="9" max="9" width="9.7109375" customWidth="1"/>
    <col min="10" max="10" width="11" customWidth="1"/>
    <col min="11" max="12" width="9.7109375" customWidth="1"/>
    <col min="13" max="13" width="10.28515625" bestFit="1" customWidth="1"/>
    <col min="14" max="14" width="1.5703125" customWidth="1"/>
    <col min="15" max="15" width="9.7109375" customWidth="1"/>
    <col min="16" max="16" width="11" customWidth="1"/>
    <col min="17" max="18" width="9.7109375" customWidth="1"/>
    <col min="19" max="19" width="10.28515625" bestFit="1" customWidth="1"/>
    <col min="20" max="20" width="1.5703125" customWidth="1"/>
    <col min="21" max="21" width="9.7109375" customWidth="1"/>
    <col min="22" max="22" width="11" customWidth="1"/>
    <col min="23" max="24" width="9.7109375" customWidth="1"/>
    <col min="25" max="25" width="10.28515625" bestFit="1" customWidth="1"/>
    <col min="26" max="26" width="1.5703125" customWidth="1"/>
    <col min="27" max="27" width="9.7109375" customWidth="1"/>
    <col min="28" max="28" width="11" customWidth="1"/>
    <col min="29" max="30" width="9.7109375" customWidth="1"/>
    <col min="31" max="31" width="10.28515625" bestFit="1" customWidth="1"/>
    <col min="139" max="16384" width="11.42578125" style="16"/>
  </cols>
  <sheetData>
    <row r="1" spans="1:138" s="7" customFormat="1"/>
    <row r="2" spans="1:138" s="7" customFormat="1" ht="18.75" thickBot="1">
      <c r="B2" s="19" t="s">
        <v>0</v>
      </c>
      <c r="C2" s="20"/>
    </row>
    <row r="3" spans="1:138" s="7" customFormat="1" ht="23.25" customHeight="1" thickBot="1">
      <c r="B3" s="44" t="s">
        <v>15</v>
      </c>
      <c r="C3" s="45"/>
      <c r="D3" s="127"/>
    </row>
    <row r="4" spans="1:138" s="7" customFormat="1">
      <c r="B4" s="20"/>
      <c r="C4" s="20"/>
    </row>
    <row r="5" spans="1:138" customFormat="1" ht="15">
      <c r="B5" s="21" t="s">
        <v>16</v>
      </c>
    </row>
    <row r="6" spans="1:138" customFormat="1"/>
    <row r="7" spans="1:138" s="22" customFormat="1" ht="12">
      <c r="B7" s="23"/>
      <c r="C7" s="24" t="s">
        <v>17</v>
      </c>
      <c r="D7" s="24"/>
      <c r="E7" s="24"/>
      <c r="F7" s="24"/>
      <c r="G7" s="24"/>
      <c r="H7" s="37"/>
      <c r="I7" s="24" t="s">
        <v>18</v>
      </c>
      <c r="J7" s="24"/>
      <c r="K7" s="24"/>
      <c r="L7" s="24"/>
      <c r="M7" s="24"/>
      <c r="N7" s="37"/>
      <c r="O7" s="24" t="s">
        <v>19</v>
      </c>
      <c r="P7" s="24"/>
      <c r="Q7" s="24"/>
      <c r="R7" s="24"/>
      <c r="S7" s="24"/>
      <c r="T7" s="37"/>
      <c r="U7" s="24" t="s">
        <v>20</v>
      </c>
      <c r="V7" s="24"/>
      <c r="W7" s="24"/>
      <c r="X7" s="24"/>
      <c r="Y7" s="24"/>
      <c r="Z7" s="37"/>
      <c r="AA7" s="24" t="s">
        <v>21</v>
      </c>
      <c r="AB7" s="24"/>
      <c r="AC7" s="24"/>
      <c r="AD7" s="24"/>
      <c r="AE7" s="24"/>
    </row>
    <row r="8" spans="1:138" s="25" customFormat="1" ht="33.75">
      <c r="B8" s="26" t="s">
        <v>22</v>
      </c>
      <c r="C8" s="26" t="s">
        <v>23</v>
      </c>
      <c r="D8" s="26" t="s">
        <v>24</v>
      </c>
      <c r="E8" s="26" t="s">
        <v>25</v>
      </c>
      <c r="F8" s="26" t="s">
        <v>26</v>
      </c>
      <c r="G8" s="38" t="s">
        <v>27</v>
      </c>
      <c r="H8" s="39"/>
      <c r="I8" s="26" t="s">
        <v>28</v>
      </c>
      <c r="J8" s="26" t="s">
        <v>24</v>
      </c>
      <c r="K8" s="26" t="s">
        <v>25</v>
      </c>
      <c r="L8" s="26" t="s">
        <v>26</v>
      </c>
      <c r="M8" s="38" t="s">
        <v>27</v>
      </c>
      <c r="N8" s="39"/>
      <c r="O8" s="26" t="s">
        <v>28</v>
      </c>
      <c r="P8" s="26" t="s">
        <v>24</v>
      </c>
      <c r="Q8" s="26" t="s">
        <v>25</v>
      </c>
      <c r="R8" s="26" t="s">
        <v>26</v>
      </c>
      <c r="S8" s="38" t="s">
        <v>27</v>
      </c>
      <c r="T8" s="39"/>
      <c r="U8" s="26" t="s">
        <v>28</v>
      </c>
      <c r="V8" s="26" t="s">
        <v>24</v>
      </c>
      <c r="W8" s="26" t="s">
        <v>25</v>
      </c>
      <c r="X8" s="26" t="s">
        <v>26</v>
      </c>
      <c r="Y8" s="38" t="s">
        <v>27</v>
      </c>
      <c r="Z8" s="39"/>
      <c r="AA8" s="26" t="s">
        <v>28</v>
      </c>
      <c r="AB8" s="26" t="s">
        <v>24</v>
      </c>
      <c r="AC8" s="26" t="s">
        <v>25</v>
      </c>
      <c r="AD8" s="26" t="s">
        <v>26</v>
      </c>
      <c r="AE8" s="38" t="s">
        <v>27</v>
      </c>
    </row>
    <row r="9" spans="1:138" s="17" customFormat="1" ht="45">
      <c r="A9" s="22"/>
      <c r="B9" s="27" t="s">
        <v>29</v>
      </c>
      <c r="C9" s="28">
        <v>26</v>
      </c>
      <c r="D9" s="28">
        <v>1</v>
      </c>
      <c r="E9" s="29">
        <f>SUM(C9:D9)</f>
        <v>27</v>
      </c>
      <c r="F9" s="1">
        <v>0</v>
      </c>
      <c r="G9" s="40">
        <f>+E9*F9</f>
        <v>0</v>
      </c>
      <c r="H9" s="41"/>
      <c r="I9" s="28">
        <v>23</v>
      </c>
      <c r="J9" s="28">
        <v>1</v>
      </c>
      <c r="K9" s="29">
        <f>SUM(I9:J9)</f>
        <v>24</v>
      </c>
      <c r="L9" s="129">
        <f>+F9</f>
        <v>0</v>
      </c>
      <c r="M9" s="40">
        <f>+K9*L9</f>
        <v>0</v>
      </c>
      <c r="N9" s="41"/>
      <c r="O9" s="28">
        <v>27</v>
      </c>
      <c r="P9" s="28">
        <v>1</v>
      </c>
      <c r="Q9" s="29">
        <f>SUM(O9:P9)</f>
        <v>28</v>
      </c>
      <c r="R9" s="129">
        <f>+L9</f>
        <v>0</v>
      </c>
      <c r="S9" s="40">
        <f>+Q9*R9</f>
        <v>0</v>
      </c>
      <c r="T9" s="41"/>
      <c r="U9" s="28">
        <v>24</v>
      </c>
      <c r="V9" s="28">
        <v>1</v>
      </c>
      <c r="W9" s="29">
        <f>SUM(U9:V9)</f>
        <v>25</v>
      </c>
      <c r="X9" s="129">
        <f>+R9</f>
        <v>0</v>
      </c>
      <c r="Y9" s="40">
        <f>+W9*X9</f>
        <v>0</v>
      </c>
      <c r="Z9" s="41"/>
      <c r="AA9" s="28">
        <v>28</v>
      </c>
      <c r="AB9" s="28">
        <v>1</v>
      </c>
      <c r="AC9" s="29">
        <f>SUM(AA9:AB9)</f>
        <v>29</v>
      </c>
      <c r="AD9" s="129">
        <f>+X9</f>
        <v>0</v>
      </c>
      <c r="AE9" s="40">
        <f>+AC9*AD9</f>
        <v>0</v>
      </c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</row>
    <row r="10" spans="1:138" s="17" customFormat="1" ht="45">
      <c r="A10" s="22"/>
      <c r="B10" s="27" t="s">
        <v>30</v>
      </c>
      <c r="C10" s="28">
        <v>0</v>
      </c>
      <c r="D10" s="28">
        <v>0</v>
      </c>
      <c r="E10" s="29">
        <f t="shared" ref="E10:E13" si="0">SUM(C10:D10)</f>
        <v>0</v>
      </c>
      <c r="F10" s="1">
        <v>0</v>
      </c>
      <c r="G10" s="40">
        <f>+E10*F10</f>
        <v>0</v>
      </c>
      <c r="H10" s="41"/>
      <c r="I10" s="28">
        <v>0</v>
      </c>
      <c r="J10" s="28">
        <v>0</v>
      </c>
      <c r="K10" s="29">
        <f t="shared" ref="K10:K13" si="1">SUM(I10:J10)</f>
        <v>0</v>
      </c>
      <c r="L10" s="129">
        <f t="shared" ref="L10:L12" si="2">+F10</f>
        <v>0</v>
      </c>
      <c r="M10" s="40">
        <f t="shared" ref="M10:M23" si="3">+K10*L10</f>
        <v>0</v>
      </c>
      <c r="N10" s="41"/>
      <c r="O10" s="28">
        <v>0</v>
      </c>
      <c r="P10" s="28">
        <v>0</v>
      </c>
      <c r="Q10" s="29">
        <f t="shared" ref="Q10:Q12" si="4">SUM(O10:P10)</f>
        <v>0</v>
      </c>
      <c r="R10" s="129">
        <f t="shared" ref="R10:R12" si="5">+L10</f>
        <v>0</v>
      </c>
      <c r="S10" s="40">
        <f t="shared" ref="S10:S23" si="6">+Q10*R10</f>
        <v>0</v>
      </c>
      <c r="T10" s="41"/>
      <c r="U10" s="28">
        <v>0</v>
      </c>
      <c r="V10" s="28">
        <v>0</v>
      </c>
      <c r="W10" s="29">
        <f t="shared" ref="W10:W12" si="7">SUM(U10:V10)</f>
        <v>0</v>
      </c>
      <c r="X10" s="129">
        <f t="shared" ref="X10:X12" si="8">+R10</f>
        <v>0</v>
      </c>
      <c r="Y10" s="40">
        <f t="shared" ref="Y10:Y23" si="9">+W10*X10</f>
        <v>0</v>
      </c>
      <c r="Z10" s="41"/>
      <c r="AA10" s="28">
        <v>0</v>
      </c>
      <c r="AB10" s="28">
        <v>0</v>
      </c>
      <c r="AC10" s="29">
        <f t="shared" ref="AC10:AC12" si="10">SUM(AA10:AB10)</f>
        <v>0</v>
      </c>
      <c r="AD10" s="129">
        <f t="shared" ref="AD10:AD12" si="11">+X10</f>
        <v>0</v>
      </c>
      <c r="AE10" s="40">
        <f t="shared" ref="AE10:AE23" si="12">+AC10*AD10</f>
        <v>0</v>
      </c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</row>
    <row r="11" spans="1:138" s="17" customFormat="1" ht="45">
      <c r="A11" s="22"/>
      <c r="B11" s="27" t="s">
        <v>31</v>
      </c>
      <c r="C11" s="28">
        <v>0</v>
      </c>
      <c r="D11" s="28">
        <v>0</v>
      </c>
      <c r="E11" s="29">
        <f t="shared" ref="E11" si="13">SUM(C11:D11)</f>
        <v>0</v>
      </c>
      <c r="F11" s="1">
        <v>0</v>
      </c>
      <c r="G11" s="40">
        <f>+E11*F11</f>
        <v>0</v>
      </c>
      <c r="H11" s="41"/>
      <c r="I11" s="28">
        <v>0</v>
      </c>
      <c r="J11" s="28">
        <v>0</v>
      </c>
      <c r="K11" s="29">
        <f t="shared" ref="K11" si="14">SUM(I11:J11)</f>
        <v>0</v>
      </c>
      <c r="L11" s="129">
        <f t="shared" ref="L11" si="15">+F11</f>
        <v>0</v>
      </c>
      <c r="M11" s="40">
        <f t="shared" ref="M11" si="16">+K11*L11</f>
        <v>0</v>
      </c>
      <c r="N11" s="41"/>
      <c r="O11" s="28">
        <v>0</v>
      </c>
      <c r="P11" s="28">
        <v>0</v>
      </c>
      <c r="Q11" s="29">
        <f t="shared" ref="Q11" si="17">SUM(O11:P11)</f>
        <v>0</v>
      </c>
      <c r="R11" s="129">
        <f t="shared" ref="R11" si="18">+L11</f>
        <v>0</v>
      </c>
      <c r="S11" s="40">
        <f t="shared" ref="S11" si="19">+Q11*R11</f>
        <v>0</v>
      </c>
      <c r="T11" s="41"/>
      <c r="U11" s="28">
        <v>0</v>
      </c>
      <c r="V11" s="28">
        <v>0</v>
      </c>
      <c r="W11" s="29">
        <f t="shared" ref="W11" si="20">SUM(U11:V11)</f>
        <v>0</v>
      </c>
      <c r="X11" s="129">
        <f t="shared" ref="X11" si="21">+R11</f>
        <v>0</v>
      </c>
      <c r="Y11" s="40">
        <f t="shared" ref="Y11" si="22">+W11*X11</f>
        <v>0</v>
      </c>
      <c r="Z11" s="41"/>
      <c r="AA11" s="28">
        <v>0</v>
      </c>
      <c r="AB11" s="28">
        <v>0</v>
      </c>
      <c r="AC11" s="29">
        <f t="shared" ref="AC11" si="23">SUM(AA11:AB11)</f>
        <v>0</v>
      </c>
      <c r="AD11" s="129">
        <f t="shared" ref="AD11" si="24">+X11</f>
        <v>0</v>
      </c>
      <c r="AE11" s="40">
        <f t="shared" ref="AE11" si="25">+AC11*AD11</f>
        <v>0</v>
      </c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</row>
    <row r="12" spans="1:138" s="17" customFormat="1" ht="45">
      <c r="A12" s="22"/>
      <c r="B12" s="27" t="s">
        <v>32</v>
      </c>
      <c r="C12" s="28">
        <f>4</f>
        <v>4</v>
      </c>
      <c r="D12" s="28">
        <v>0</v>
      </c>
      <c r="E12" s="29">
        <f t="shared" si="0"/>
        <v>4</v>
      </c>
      <c r="F12" s="1">
        <v>0</v>
      </c>
      <c r="G12" s="40">
        <f>+E12*F12</f>
        <v>0</v>
      </c>
      <c r="H12" s="41"/>
      <c r="I12" s="28">
        <f>13</f>
        <v>13</v>
      </c>
      <c r="J12" s="28">
        <v>1</v>
      </c>
      <c r="K12" s="29">
        <f t="shared" si="1"/>
        <v>14</v>
      </c>
      <c r="L12" s="129">
        <f t="shared" si="2"/>
        <v>0</v>
      </c>
      <c r="M12" s="40">
        <f t="shared" si="3"/>
        <v>0</v>
      </c>
      <c r="N12" s="41"/>
      <c r="O12" s="28">
        <f>E12</f>
        <v>4</v>
      </c>
      <c r="P12" s="28">
        <v>0</v>
      </c>
      <c r="Q12" s="29">
        <f t="shared" si="4"/>
        <v>4</v>
      </c>
      <c r="R12" s="129">
        <f t="shared" si="5"/>
        <v>0</v>
      </c>
      <c r="S12" s="40">
        <f t="shared" si="6"/>
        <v>0</v>
      </c>
      <c r="T12" s="41"/>
      <c r="U12" s="28">
        <f>K12</f>
        <v>14</v>
      </c>
      <c r="V12" s="28">
        <v>1</v>
      </c>
      <c r="W12" s="29">
        <f t="shared" si="7"/>
        <v>15</v>
      </c>
      <c r="X12" s="129">
        <f t="shared" si="8"/>
        <v>0</v>
      </c>
      <c r="Y12" s="40">
        <f t="shared" si="9"/>
        <v>0</v>
      </c>
      <c r="Z12" s="41"/>
      <c r="AA12" s="28">
        <f>Q12</f>
        <v>4</v>
      </c>
      <c r="AB12" s="28">
        <v>0</v>
      </c>
      <c r="AC12" s="29">
        <f t="shared" si="10"/>
        <v>4</v>
      </c>
      <c r="AD12" s="129">
        <f t="shared" si="11"/>
        <v>0</v>
      </c>
      <c r="AE12" s="40">
        <f t="shared" si="12"/>
        <v>0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</row>
    <row r="13" spans="1:138" s="17" customFormat="1" ht="45">
      <c r="A13" s="22"/>
      <c r="B13" s="27" t="s">
        <v>33</v>
      </c>
      <c r="C13" s="28">
        <v>617</v>
      </c>
      <c r="D13" s="30">
        <v>5</v>
      </c>
      <c r="E13" s="29">
        <f t="shared" si="0"/>
        <v>622</v>
      </c>
      <c r="F13" s="1">
        <v>0</v>
      </c>
      <c r="G13" s="40">
        <f t="shared" ref="G13:G23" si="26">+E13*F13</f>
        <v>0</v>
      </c>
      <c r="H13" s="41"/>
      <c r="I13" s="28">
        <v>617</v>
      </c>
      <c r="J13" s="30">
        <v>5</v>
      </c>
      <c r="K13" s="29">
        <f t="shared" si="1"/>
        <v>622</v>
      </c>
      <c r="L13" s="129">
        <f t="shared" ref="L13:L20" si="27">+F13</f>
        <v>0</v>
      </c>
      <c r="M13" s="40">
        <f t="shared" si="3"/>
        <v>0</v>
      </c>
      <c r="N13" s="41"/>
      <c r="O13" s="28">
        <f>E13</f>
        <v>622</v>
      </c>
      <c r="P13" s="28">
        <v>5</v>
      </c>
      <c r="Q13" s="29">
        <f t="shared" ref="Q13:Q19" si="28">SUM(O13:P13)</f>
        <v>627</v>
      </c>
      <c r="R13" s="129">
        <f t="shared" ref="R13:R20" si="29">+L13</f>
        <v>0</v>
      </c>
      <c r="S13" s="40">
        <f t="shared" si="6"/>
        <v>0</v>
      </c>
      <c r="T13" s="41"/>
      <c r="U13" s="28">
        <f>K13</f>
        <v>622</v>
      </c>
      <c r="V13" s="28">
        <v>5</v>
      </c>
      <c r="W13" s="29">
        <f t="shared" ref="W13:W19" si="30">SUM(U13:V13)</f>
        <v>627</v>
      </c>
      <c r="X13" s="129">
        <f t="shared" ref="X13:X20" si="31">+R13</f>
        <v>0</v>
      </c>
      <c r="Y13" s="40">
        <f t="shared" si="9"/>
        <v>0</v>
      </c>
      <c r="Z13" s="41"/>
      <c r="AA13" s="28">
        <v>627</v>
      </c>
      <c r="AB13" s="28">
        <v>5</v>
      </c>
      <c r="AC13" s="29">
        <f t="shared" ref="AC13:AC19" si="32">SUM(AA13:AB13)</f>
        <v>632</v>
      </c>
      <c r="AD13" s="129">
        <f t="shared" ref="AD13:AD20" si="33">+X13</f>
        <v>0</v>
      </c>
      <c r="AE13" s="40">
        <f t="shared" si="12"/>
        <v>0</v>
      </c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</row>
    <row r="14" spans="1:138" s="17" customFormat="1" ht="45">
      <c r="A14" s="22"/>
      <c r="B14" s="27" t="s">
        <v>34</v>
      </c>
      <c r="C14" s="31">
        <f>1934-617</f>
        <v>1317</v>
      </c>
      <c r="D14" s="31">
        <v>15</v>
      </c>
      <c r="E14" s="29">
        <f t="shared" ref="E14:E22" si="34">SUM(C14:D14)</f>
        <v>1332</v>
      </c>
      <c r="F14" s="1">
        <v>0</v>
      </c>
      <c r="G14" s="40">
        <f t="shared" si="26"/>
        <v>0</v>
      </c>
      <c r="H14" s="41"/>
      <c r="I14" s="31">
        <f>1934-617</f>
        <v>1317</v>
      </c>
      <c r="J14" s="31">
        <v>15</v>
      </c>
      <c r="K14" s="29">
        <f t="shared" ref="K14:K19" si="35">SUM(I14:J14)</f>
        <v>1332</v>
      </c>
      <c r="L14" s="129">
        <f t="shared" si="27"/>
        <v>0</v>
      </c>
      <c r="M14" s="40">
        <f t="shared" si="3"/>
        <v>0</v>
      </c>
      <c r="N14" s="41"/>
      <c r="O14" s="31">
        <f>E14</f>
        <v>1332</v>
      </c>
      <c r="P14" s="31">
        <v>15</v>
      </c>
      <c r="Q14" s="29">
        <f t="shared" si="28"/>
        <v>1347</v>
      </c>
      <c r="R14" s="129">
        <f t="shared" si="29"/>
        <v>0</v>
      </c>
      <c r="S14" s="40">
        <f t="shared" si="6"/>
        <v>0</v>
      </c>
      <c r="T14" s="41"/>
      <c r="U14" s="31">
        <f>K14</f>
        <v>1332</v>
      </c>
      <c r="V14" s="31">
        <v>15</v>
      </c>
      <c r="W14" s="29">
        <f t="shared" si="30"/>
        <v>1347</v>
      </c>
      <c r="X14" s="129">
        <f t="shared" si="31"/>
        <v>0</v>
      </c>
      <c r="Y14" s="40">
        <f t="shared" si="9"/>
        <v>0</v>
      </c>
      <c r="Z14" s="41"/>
      <c r="AA14" s="31">
        <f>Q14</f>
        <v>1347</v>
      </c>
      <c r="AB14" s="31">
        <v>15</v>
      </c>
      <c r="AC14" s="29">
        <f t="shared" si="32"/>
        <v>1362</v>
      </c>
      <c r="AD14" s="129">
        <f t="shared" si="33"/>
        <v>0</v>
      </c>
      <c r="AE14" s="40">
        <f t="shared" si="12"/>
        <v>0</v>
      </c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</row>
    <row r="15" spans="1:138" s="17" customFormat="1" ht="45">
      <c r="A15" s="22"/>
      <c r="B15" s="27" t="s">
        <v>35</v>
      </c>
      <c r="C15" s="28">
        <v>228</v>
      </c>
      <c r="D15" s="28">
        <v>10</v>
      </c>
      <c r="E15" s="29">
        <f t="shared" si="34"/>
        <v>238</v>
      </c>
      <c r="F15" s="1">
        <v>0</v>
      </c>
      <c r="G15" s="40">
        <f t="shared" si="26"/>
        <v>0</v>
      </c>
      <c r="H15" s="41"/>
      <c r="I15" s="28">
        <v>0</v>
      </c>
      <c r="J15" s="28">
        <v>10</v>
      </c>
      <c r="K15" s="29">
        <f t="shared" si="35"/>
        <v>10</v>
      </c>
      <c r="L15" s="129">
        <f t="shared" si="27"/>
        <v>0</v>
      </c>
      <c r="M15" s="40">
        <f t="shared" si="3"/>
        <v>0</v>
      </c>
      <c r="N15" s="41"/>
      <c r="O15" s="28">
        <v>238</v>
      </c>
      <c r="P15" s="28">
        <v>10</v>
      </c>
      <c r="Q15" s="29">
        <f t="shared" si="28"/>
        <v>248</v>
      </c>
      <c r="R15" s="129">
        <f t="shared" si="29"/>
        <v>0</v>
      </c>
      <c r="S15" s="40">
        <f t="shared" si="6"/>
        <v>0</v>
      </c>
      <c r="T15" s="41"/>
      <c r="U15" s="28">
        <v>10</v>
      </c>
      <c r="V15" s="28">
        <v>10</v>
      </c>
      <c r="W15" s="29">
        <f t="shared" si="30"/>
        <v>20</v>
      </c>
      <c r="X15" s="129">
        <f t="shared" si="31"/>
        <v>0</v>
      </c>
      <c r="Y15" s="40">
        <f t="shared" si="9"/>
        <v>0</v>
      </c>
      <c r="Z15" s="41"/>
      <c r="AA15" s="28">
        <v>248</v>
      </c>
      <c r="AB15" s="28">
        <v>10</v>
      </c>
      <c r="AC15" s="29">
        <f t="shared" si="32"/>
        <v>258</v>
      </c>
      <c r="AD15" s="129">
        <f t="shared" si="33"/>
        <v>0</v>
      </c>
      <c r="AE15" s="40">
        <f t="shared" si="12"/>
        <v>0</v>
      </c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</row>
    <row r="16" spans="1:138" s="17" customFormat="1" ht="22.5">
      <c r="A16" s="22"/>
      <c r="B16" s="27" t="s">
        <v>36</v>
      </c>
      <c r="C16" s="28">
        <v>12</v>
      </c>
      <c r="D16" s="28">
        <v>1</v>
      </c>
      <c r="E16" s="29">
        <f t="shared" si="34"/>
        <v>13</v>
      </c>
      <c r="F16" s="1">
        <v>0</v>
      </c>
      <c r="G16" s="40">
        <f t="shared" si="26"/>
        <v>0</v>
      </c>
      <c r="H16" s="41"/>
      <c r="I16" s="28">
        <v>0</v>
      </c>
      <c r="J16" s="28">
        <v>0</v>
      </c>
      <c r="K16" s="29">
        <f t="shared" si="35"/>
        <v>0</v>
      </c>
      <c r="L16" s="129">
        <f t="shared" si="27"/>
        <v>0</v>
      </c>
      <c r="M16" s="40">
        <f t="shared" si="3"/>
        <v>0</v>
      </c>
      <c r="N16" s="41"/>
      <c r="O16" s="28">
        <v>0</v>
      </c>
      <c r="P16" s="28">
        <v>1</v>
      </c>
      <c r="Q16" s="29">
        <f t="shared" si="28"/>
        <v>1</v>
      </c>
      <c r="R16" s="129">
        <f t="shared" si="29"/>
        <v>0</v>
      </c>
      <c r="S16" s="40">
        <f t="shared" si="6"/>
        <v>0</v>
      </c>
      <c r="T16" s="41"/>
      <c r="U16" s="28">
        <v>0</v>
      </c>
      <c r="V16" s="28">
        <v>0</v>
      </c>
      <c r="W16" s="29">
        <f t="shared" si="30"/>
        <v>0</v>
      </c>
      <c r="X16" s="129">
        <f t="shared" si="31"/>
        <v>0</v>
      </c>
      <c r="Y16" s="40">
        <f t="shared" si="9"/>
        <v>0</v>
      </c>
      <c r="Z16" s="41"/>
      <c r="AA16" s="28">
        <f>+O16*0.5</f>
        <v>0</v>
      </c>
      <c r="AB16" s="28">
        <v>1</v>
      </c>
      <c r="AC16" s="29">
        <f t="shared" si="32"/>
        <v>1</v>
      </c>
      <c r="AD16" s="129">
        <f t="shared" si="33"/>
        <v>0</v>
      </c>
      <c r="AE16" s="40">
        <f t="shared" si="12"/>
        <v>0</v>
      </c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</row>
    <row r="17" spans="1:138" s="17" customFormat="1" ht="56.25">
      <c r="A17" s="22"/>
      <c r="B17" s="27" t="s">
        <v>37</v>
      </c>
      <c r="C17" s="28">
        <v>1</v>
      </c>
      <c r="D17" s="28">
        <v>0</v>
      </c>
      <c r="E17" s="29">
        <f t="shared" si="34"/>
        <v>1</v>
      </c>
      <c r="F17" s="1">
        <v>0</v>
      </c>
      <c r="G17" s="40">
        <f t="shared" si="26"/>
        <v>0</v>
      </c>
      <c r="H17" s="41"/>
      <c r="I17" s="28">
        <v>0</v>
      </c>
      <c r="J17" s="28">
        <v>0</v>
      </c>
      <c r="K17" s="29">
        <f t="shared" si="35"/>
        <v>0</v>
      </c>
      <c r="L17" s="129">
        <f t="shared" si="27"/>
        <v>0</v>
      </c>
      <c r="M17" s="40">
        <f t="shared" si="3"/>
        <v>0</v>
      </c>
      <c r="N17" s="41"/>
      <c r="O17" s="28">
        <v>130</v>
      </c>
      <c r="P17" s="28">
        <v>1</v>
      </c>
      <c r="Q17" s="29">
        <f t="shared" si="28"/>
        <v>131</v>
      </c>
      <c r="R17" s="129">
        <f t="shared" si="29"/>
        <v>0</v>
      </c>
      <c r="S17" s="40">
        <f t="shared" si="6"/>
        <v>0</v>
      </c>
      <c r="T17" s="41"/>
      <c r="U17" s="28">
        <v>0</v>
      </c>
      <c r="V17" s="28">
        <v>0</v>
      </c>
      <c r="W17" s="29">
        <f t="shared" si="30"/>
        <v>0</v>
      </c>
      <c r="X17" s="129">
        <f t="shared" si="31"/>
        <v>0</v>
      </c>
      <c r="Y17" s="40">
        <f t="shared" si="9"/>
        <v>0</v>
      </c>
      <c r="Z17" s="41"/>
      <c r="AA17" s="28">
        <v>0</v>
      </c>
      <c r="AB17" s="28">
        <v>0</v>
      </c>
      <c r="AC17" s="29">
        <f t="shared" si="32"/>
        <v>0</v>
      </c>
      <c r="AD17" s="129">
        <f t="shared" si="33"/>
        <v>0</v>
      </c>
      <c r="AE17" s="40">
        <f t="shared" si="12"/>
        <v>0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</row>
    <row r="18" spans="1:138" s="17" customFormat="1" ht="45">
      <c r="A18" s="22"/>
      <c r="B18" s="27" t="s">
        <v>38</v>
      </c>
      <c r="C18" s="28">
        <v>180</v>
      </c>
      <c r="D18" s="28">
        <v>4.375</v>
      </c>
      <c r="E18" s="29">
        <f t="shared" si="34"/>
        <v>184.375</v>
      </c>
      <c r="F18" s="1">
        <v>0</v>
      </c>
      <c r="G18" s="40">
        <f t="shared" si="26"/>
        <v>0</v>
      </c>
      <c r="H18" s="41"/>
      <c r="I18" s="28">
        <v>180</v>
      </c>
      <c r="J18" s="28">
        <v>4.375</v>
      </c>
      <c r="K18" s="29">
        <f t="shared" si="35"/>
        <v>184.375</v>
      </c>
      <c r="L18" s="129">
        <f t="shared" si="27"/>
        <v>0</v>
      </c>
      <c r="M18" s="40">
        <f t="shared" si="3"/>
        <v>0</v>
      </c>
      <c r="N18" s="41"/>
      <c r="O18" s="28">
        <v>0</v>
      </c>
      <c r="P18" s="28">
        <v>4</v>
      </c>
      <c r="Q18" s="29">
        <f t="shared" si="28"/>
        <v>4</v>
      </c>
      <c r="R18" s="129">
        <f t="shared" si="29"/>
        <v>0</v>
      </c>
      <c r="S18" s="40">
        <f t="shared" si="6"/>
        <v>0</v>
      </c>
      <c r="T18" s="41"/>
      <c r="U18" s="28">
        <v>0</v>
      </c>
      <c r="V18" s="28">
        <v>4</v>
      </c>
      <c r="W18" s="29">
        <f t="shared" si="30"/>
        <v>4</v>
      </c>
      <c r="X18" s="129">
        <f t="shared" si="31"/>
        <v>0</v>
      </c>
      <c r="Y18" s="40">
        <f t="shared" si="9"/>
        <v>0</v>
      </c>
      <c r="Z18" s="41"/>
      <c r="AA18" s="28">
        <v>0</v>
      </c>
      <c r="AB18" s="28">
        <v>4</v>
      </c>
      <c r="AC18" s="29">
        <f t="shared" si="32"/>
        <v>4</v>
      </c>
      <c r="AD18" s="129">
        <f t="shared" si="33"/>
        <v>0</v>
      </c>
      <c r="AE18" s="40">
        <f t="shared" si="12"/>
        <v>0</v>
      </c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</row>
    <row r="19" spans="1:138" s="17" customFormat="1" ht="45">
      <c r="A19" s="22"/>
      <c r="B19" s="27" t="s">
        <v>39</v>
      </c>
      <c r="C19" s="28">
        <v>40</v>
      </c>
      <c r="D19" s="28">
        <v>1</v>
      </c>
      <c r="E19" s="29">
        <f t="shared" si="34"/>
        <v>41</v>
      </c>
      <c r="F19" s="1">
        <v>0</v>
      </c>
      <c r="G19" s="40">
        <f t="shared" si="26"/>
        <v>0</v>
      </c>
      <c r="H19" s="41"/>
      <c r="I19" s="28">
        <v>0</v>
      </c>
      <c r="J19" s="28">
        <v>1</v>
      </c>
      <c r="K19" s="29">
        <f t="shared" si="35"/>
        <v>1</v>
      </c>
      <c r="L19" s="129">
        <f t="shared" si="27"/>
        <v>0</v>
      </c>
      <c r="M19" s="40">
        <f t="shared" si="3"/>
        <v>0</v>
      </c>
      <c r="N19" s="41"/>
      <c r="O19" s="28">
        <v>0</v>
      </c>
      <c r="P19" s="28">
        <v>1</v>
      </c>
      <c r="Q19" s="29">
        <f t="shared" si="28"/>
        <v>1</v>
      </c>
      <c r="R19" s="129">
        <f t="shared" si="29"/>
        <v>0</v>
      </c>
      <c r="S19" s="40">
        <f t="shared" si="6"/>
        <v>0</v>
      </c>
      <c r="T19" s="41"/>
      <c r="U19" s="28">
        <v>0</v>
      </c>
      <c r="V19" s="28">
        <v>1</v>
      </c>
      <c r="W19" s="29">
        <f t="shared" si="30"/>
        <v>1</v>
      </c>
      <c r="X19" s="129">
        <f t="shared" si="31"/>
        <v>0</v>
      </c>
      <c r="Y19" s="40">
        <f t="shared" si="9"/>
        <v>0</v>
      </c>
      <c r="Z19" s="41"/>
      <c r="AA19" s="28">
        <v>0</v>
      </c>
      <c r="AB19" s="28">
        <v>1</v>
      </c>
      <c r="AC19" s="29">
        <f t="shared" si="32"/>
        <v>1</v>
      </c>
      <c r="AD19" s="129">
        <f t="shared" si="33"/>
        <v>0</v>
      </c>
      <c r="AE19" s="40">
        <f t="shared" si="12"/>
        <v>0</v>
      </c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</row>
    <row r="20" spans="1:138" s="17" customFormat="1" ht="12">
      <c r="A20" s="22"/>
      <c r="B20" s="27" t="s">
        <v>40</v>
      </c>
      <c r="C20" s="28">
        <v>404</v>
      </c>
      <c r="D20" s="28">
        <v>0</v>
      </c>
      <c r="E20" s="29">
        <f t="shared" si="34"/>
        <v>404</v>
      </c>
      <c r="F20" s="1">
        <v>0</v>
      </c>
      <c r="G20" s="40">
        <f t="shared" si="26"/>
        <v>0</v>
      </c>
      <c r="H20" s="41"/>
      <c r="I20" s="28">
        <v>0</v>
      </c>
      <c r="J20" s="28">
        <v>0</v>
      </c>
      <c r="K20" s="29">
        <v>0</v>
      </c>
      <c r="L20" s="129">
        <f t="shared" si="27"/>
        <v>0</v>
      </c>
      <c r="M20" s="40">
        <f t="shared" si="3"/>
        <v>0</v>
      </c>
      <c r="N20" s="41"/>
      <c r="O20" s="28" t="s">
        <v>41</v>
      </c>
      <c r="P20" s="28">
        <v>0</v>
      </c>
      <c r="Q20" s="29">
        <v>0</v>
      </c>
      <c r="R20" s="129">
        <f t="shared" si="29"/>
        <v>0</v>
      </c>
      <c r="S20" s="40">
        <f t="shared" si="6"/>
        <v>0</v>
      </c>
      <c r="T20" s="41"/>
      <c r="U20" s="28" t="s">
        <v>41</v>
      </c>
      <c r="V20" s="28">
        <v>0</v>
      </c>
      <c r="W20" s="29">
        <v>0</v>
      </c>
      <c r="X20" s="129">
        <f t="shared" si="31"/>
        <v>0</v>
      </c>
      <c r="Y20" s="40">
        <f t="shared" si="9"/>
        <v>0</v>
      </c>
      <c r="Z20" s="41"/>
      <c r="AA20" s="28" t="s">
        <v>41</v>
      </c>
      <c r="AB20" s="28">
        <v>0</v>
      </c>
      <c r="AC20" s="29">
        <v>0</v>
      </c>
      <c r="AD20" s="129">
        <f t="shared" si="33"/>
        <v>0</v>
      </c>
      <c r="AE20" s="40">
        <f t="shared" si="12"/>
        <v>0</v>
      </c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</row>
    <row r="21" spans="1:138" s="17" customFormat="1" ht="12">
      <c r="A21" s="22"/>
      <c r="B21" s="27" t="s">
        <v>42</v>
      </c>
      <c r="C21" s="28">
        <v>1</v>
      </c>
      <c r="D21" s="28">
        <v>0</v>
      </c>
      <c r="E21" s="29">
        <f t="shared" si="34"/>
        <v>1</v>
      </c>
      <c r="F21" s="1">
        <v>0</v>
      </c>
      <c r="G21" s="40">
        <f t="shared" si="26"/>
        <v>0</v>
      </c>
      <c r="H21" s="41"/>
      <c r="I21" s="28">
        <v>0</v>
      </c>
      <c r="J21" s="28">
        <v>0</v>
      </c>
      <c r="K21" s="29">
        <v>0</v>
      </c>
      <c r="L21" s="129">
        <f t="shared" ref="L21:L22" si="36">+F21</f>
        <v>0</v>
      </c>
      <c r="M21" s="40">
        <f t="shared" si="3"/>
        <v>0</v>
      </c>
      <c r="N21" s="41"/>
      <c r="O21" s="28" t="s">
        <v>41</v>
      </c>
      <c r="P21" s="28">
        <v>0</v>
      </c>
      <c r="Q21" s="29">
        <v>0</v>
      </c>
      <c r="R21" s="129"/>
      <c r="S21" s="40"/>
      <c r="T21" s="41"/>
      <c r="U21" s="28" t="s">
        <v>41</v>
      </c>
      <c r="V21" s="28">
        <v>0</v>
      </c>
      <c r="W21" s="29">
        <v>0</v>
      </c>
      <c r="X21" s="129">
        <f t="shared" ref="X21:X23" si="37">+R21</f>
        <v>0</v>
      </c>
      <c r="Y21" s="40">
        <f t="shared" si="9"/>
        <v>0</v>
      </c>
      <c r="Z21" s="41"/>
      <c r="AA21" s="28" t="s">
        <v>41</v>
      </c>
      <c r="AB21" s="28">
        <v>0</v>
      </c>
      <c r="AC21" s="29">
        <v>0</v>
      </c>
      <c r="AD21" s="129">
        <f t="shared" ref="AD21:AD23" si="38">+X21</f>
        <v>0</v>
      </c>
      <c r="AE21" s="40">
        <f t="shared" si="12"/>
        <v>0</v>
      </c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</row>
    <row r="22" spans="1:138" s="17" customFormat="1" ht="22.5">
      <c r="A22" s="22"/>
      <c r="B22" s="27" t="s">
        <v>43</v>
      </c>
      <c r="C22" s="28">
        <v>1</v>
      </c>
      <c r="D22" s="28">
        <v>0</v>
      </c>
      <c r="E22" s="29">
        <f t="shared" si="34"/>
        <v>1</v>
      </c>
      <c r="F22" s="1">
        <v>0</v>
      </c>
      <c r="G22" s="40">
        <f t="shared" si="26"/>
        <v>0</v>
      </c>
      <c r="H22" s="41"/>
      <c r="I22" s="28">
        <v>0</v>
      </c>
      <c r="J22" s="28">
        <v>0</v>
      </c>
      <c r="K22" s="29">
        <v>0</v>
      </c>
      <c r="L22" s="129">
        <f t="shared" si="36"/>
        <v>0</v>
      </c>
      <c r="M22" s="40">
        <f t="shared" si="3"/>
        <v>0</v>
      </c>
      <c r="N22" s="41"/>
      <c r="O22" s="28" t="s">
        <v>41</v>
      </c>
      <c r="P22" s="28">
        <v>0</v>
      </c>
      <c r="Q22" s="29">
        <v>0</v>
      </c>
      <c r="R22" s="129"/>
      <c r="S22" s="40"/>
      <c r="T22" s="41"/>
      <c r="U22" s="28" t="s">
        <v>41</v>
      </c>
      <c r="V22" s="28">
        <v>0</v>
      </c>
      <c r="W22" s="29">
        <v>0</v>
      </c>
      <c r="X22" s="129">
        <f t="shared" si="37"/>
        <v>0</v>
      </c>
      <c r="Y22" s="40">
        <f t="shared" si="9"/>
        <v>0</v>
      </c>
      <c r="Z22" s="41"/>
      <c r="AA22" s="28" t="s">
        <v>41</v>
      </c>
      <c r="AB22" s="28">
        <v>0</v>
      </c>
      <c r="AC22" s="29">
        <v>0</v>
      </c>
      <c r="AD22" s="129">
        <f t="shared" si="38"/>
        <v>0</v>
      </c>
      <c r="AE22" s="40">
        <f t="shared" si="12"/>
        <v>0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</row>
    <row r="23" spans="1:138" s="17" customFormat="1" ht="12">
      <c r="A23" s="22"/>
      <c r="B23" s="27" t="s">
        <v>44</v>
      </c>
      <c r="C23" s="28">
        <v>10</v>
      </c>
      <c r="D23" s="28">
        <v>0</v>
      </c>
      <c r="E23" s="29">
        <f>SUM(C23:D23)</f>
        <v>10</v>
      </c>
      <c r="F23" s="1">
        <v>0</v>
      </c>
      <c r="G23" s="40">
        <f t="shared" si="26"/>
        <v>0</v>
      </c>
      <c r="H23" s="41"/>
      <c r="I23" s="28">
        <v>0</v>
      </c>
      <c r="J23" s="28">
        <v>0</v>
      </c>
      <c r="K23" s="29">
        <v>0</v>
      </c>
      <c r="L23" s="129">
        <f>+F23</f>
        <v>0</v>
      </c>
      <c r="M23" s="40">
        <f t="shared" si="3"/>
        <v>0</v>
      </c>
      <c r="N23" s="41"/>
      <c r="O23" s="28" t="s">
        <v>41</v>
      </c>
      <c r="P23" s="28">
        <v>0</v>
      </c>
      <c r="Q23" s="29">
        <v>0</v>
      </c>
      <c r="R23" s="129">
        <f>+L23</f>
        <v>0</v>
      </c>
      <c r="S23" s="40">
        <f t="shared" si="6"/>
        <v>0</v>
      </c>
      <c r="T23" s="41"/>
      <c r="U23" s="28" t="s">
        <v>41</v>
      </c>
      <c r="V23" s="28">
        <v>0</v>
      </c>
      <c r="W23" s="29">
        <v>0</v>
      </c>
      <c r="X23" s="129">
        <f t="shared" si="37"/>
        <v>0</v>
      </c>
      <c r="Y23" s="40">
        <f t="shared" si="9"/>
        <v>0</v>
      </c>
      <c r="Z23" s="41"/>
      <c r="AA23" s="28" t="s">
        <v>41</v>
      </c>
      <c r="AB23" s="28">
        <v>0</v>
      </c>
      <c r="AC23" s="29">
        <v>0</v>
      </c>
      <c r="AD23" s="129">
        <f t="shared" si="38"/>
        <v>0</v>
      </c>
      <c r="AE23" s="40">
        <f t="shared" si="12"/>
        <v>0</v>
      </c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</row>
    <row r="24" spans="1:138" s="22" customFormat="1" ht="12">
      <c r="B24" s="32" t="s">
        <v>45</v>
      </c>
      <c r="C24" s="33">
        <f>SUM(C9:C23)</f>
        <v>2841</v>
      </c>
      <c r="D24" s="33">
        <f>SUM(D9:D23)</f>
        <v>37.375</v>
      </c>
      <c r="E24" s="33">
        <f>SUM(E9:E23)</f>
        <v>2878.375</v>
      </c>
      <c r="F24" s="42"/>
      <c r="G24" s="42">
        <f>SUM(G9:G23)</f>
        <v>0</v>
      </c>
      <c r="H24" s="43"/>
      <c r="I24" s="33">
        <f>SUM(I9:I23)</f>
        <v>2150</v>
      </c>
      <c r="J24" s="33">
        <f>SUM(J9:J23)</f>
        <v>37.375</v>
      </c>
      <c r="K24" s="33">
        <f>SUM(K9:K23)</f>
        <v>2187.375</v>
      </c>
      <c r="L24" s="42"/>
      <c r="M24" s="42">
        <f>SUM(M9:M23)</f>
        <v>0</v>
      </c>
      <c r="N24" s="43"/>
      <c r="O24" s="33">
        <f>SUM(O9:O23)</f>
        <v>2353</v>
      </c>
      <c r="P24" s="33">
        <f>SUM(P9:P23)</f>
        <v>38</v>
      </c>
      <c r="Q24" s="33">
        <f>SUM(Q9:Q23)</f>
        <v>2391</v>
      </c>
      <c r="R24" s="42"/>
      <c r="S24" s="42">
        <f>SUM(S9:S23)</f>
        <v>0</v>
      </c>
      <c r="T24" s="43"/>
      <c r="U24" s="33">
        <f>SUM(U9:U23)</f>
        <v>2002</v>
      </c>
      <c r="V24" s="33">
        <f>SUM(V9:V23)</f>
        <v>37</v>
      </c>
      <c r="W24" s="33">
        <f>SUM(W9:W23)</f>
        <v>2039</v>
      </c>
      <c r="X24" s="42"/>
      <c r="Y24" s="42">
        <f>SUM(Y9:Y23)</f>
        <v>0</v>
      </c>
      <c r="Z24" s="43"/>
      <c r="AA24" s="33">
        <f>SUM(AA9:AA23)</f>
        <v>2254</v>
      </c>
      <c r="AB24" s="33">
        <f>SUM(AB9:AB23)</f>
        <v>37</v>
      </c>
      <c r="AC24" s="33">
        <f>SUM(AC9:AC23)</f>
        <v>2291</v>
      </c>
      <c r="AD24" s="42"/>
      <c r="AE24" s="42">
        <f>SUM(AE9:AE23)</f>
        <v>0</v>
      </c>
    </row>
    <row r="25" spans="1:138" customFormat="1"/>
    <row r="26" spans="1:138" s="34" customFormat="1" ht="11.25">
      <c r="C26" s="35"/>
      <c r="D26" s="36"/>
      <c r="E26" s="36"/>
      <c r="F26" s="36"/>
      <c r="G26" s="36"/>
    </row>
    <row r="27" spans="1:138" s="34" customFormat="1" ht="11.25">
      <c r="C27" s="35"/>
      <c r="D27" s="36"/>
      <c r="E27" s="36"/>
      <c r="F27" s="36"/>
      <c r="G27" s="36"/>
    </row>
    <row r="28" spans="1:138" customFormat="1"/>
    <row r="29" spans="1:138" customFormat="1"/>
    <row r="30" spans="1:138" customFormat="1"/>
    <row r="31" spans="1:138" customFormat="1"/>
    <row r="32" spans="1:138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</sheetData>
  <sheetProtection algorithmName="SHA-512" hashValue="+bPGwihz2ZpypY2bemNvuArUEvB7ztitf0V5Mf/nnI+NGev0lfWT1FQ2I9s2pr9yVvJlKz805FTV4b0qjEGlsw==" saltValue="Jsi/Z5gE2+ZQCGMZEbo8T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EA4CD-A121-4B4A-8103-272371F05472}">
  <dimension ref="A1:P25"/>
  <sheetViews>
    <sheetView workbookViewId="0">
      <selection activeCell="E26" sqref="E26"/>
    </sheetView>
  </sheetViews>
  <sheetFormatPr defaultColWidth="10.42578125" defaultRowHeight="14.25"/>
  <cols>
    <col min="1" max="1" width="3" customWidth="1"/>
    <col min="2" max="2" width="16.28515625" customWidth="1"/>
    <col min="3" max="3" width="39" customWidth="1"/>
    <col min="4" max="4" width="19" customWidth="1"/>
    <col min="5" max="5" width="19" style="16" customWidth="1"/>
    <col min="6" max="6" width="19" customWidth="1"/>
    <col min="7" max="7" width="1.5703125" customWidth="1"/>
    <col min="17" max="16384" width="10.42578125" style="16"/>
  </cols>
  <sheetData>
    <row r="1" spans="1:16" customFormat="1"/>
    <row r="2" spans="1:16" s="7" customFormat="1" ht="18">
      <c r="B2" s="19" t="s">
        <v>46</v>
      </c>
      <c r="C2" s="20"/>
      <c r="D2" s="20"/>
      <c r="E2" s="20"/>
    </row>
    <row r="3" spans="1:16" s="7" customFormat="1" ht="23.25" customHeight="1">
      <c r="B3" s="133" t="s">
        <v>15</v>
      </c>
      <c r="C3" s="134"/>
      <c r="D3" s="135"/>
    </row>
    <row r="4" spans="1:16" customFormat="1"/>
    <row r="5" spans="1:16" customFormat="1" ht="27.95" customHeight="1">
      <c r="B5" s="138" t="s">
        <v>47</v>
      </c>
      <c r="C5" s="139" t="s">
        <v>22</v>
      </c>
      <c r="D5" s="132" t="s">
        <v>48</v>
      </c>
      <c r="E5" s="130" t="s">
        <v>49</v>
      </c>
      <c r="F5" s="132" t="s">
        <v>50</v>
      </c>
    </row>
    <row r="6" spans="1:16" s="46" customFormat="1" ht="49.5" customHeight="1">
      <c r="B6" s="138"/>
      <c r="C6" s="140"/>
      <c r="D6" s="131"/>
      <c r="E6" s="131"/>
      <c r="F6" s="131"/>
    </row>
    <row r="7" spans="1:16" s="15" customFormat="1" ht="21" customHeight="1">
      <c r="A7" s="20"/>
      <c r="B7" s="136" t="s">
        <v>51</v>
      </c>
      <c r="C7" s="27" t="s">
        <v>52</v>
      </c>
      <c r="D7" s="47">
        <v>3000</v>
      </c>
      <c r="E7" s="3">
        <v>0</v>
      </c>
      <c r="F7" s="4">
        <f>D7*E7</f>
        <v>0</v>
      </c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6" s="15" customFormat="1" ht="20.100000000000001" customHeight="1">
      <c r="A8" s="20"/>
      <c r="B8" s="137"/>
      <c r="C8" s="27" t="s">
        <v>53</v>
      </c>
      <c r="D8" s="47">
        <v>5000</v>
      </c>
      <c r="E8" s="3">
        <v>0</v>
      </c>
      <c r="F8" s="4">
        <f>D8*E8</f>
        <v>0</v>
      </c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s="20" customFormat="1" ht="11.25">
      <c r="B9" s="48" t="s">
        <v>54</v>
      </c>
      <c r="C9" s="48"/>
      <c r="D9" s="49"/>
      <c r="E9" s="49"/>
      <c r="F9" s="50">
        <f>SUM(F7:F8)</f>
        <v>0</v>
      </c>
    </row>
    <row r="10" spans="1:16" s="20" customFormat="1" ht="11.25"/>
    <row r="11" spans="1:16" s="20" customFormat="1" ht="11.25"/>
    <row r="12" spans="1:16" s="20" customFormat="1" ht="11.25"/>
    <row r="13" spans="1:16" s="20" customFormat="1" ht="11.25"/>
    <row r="14" spans="1:16" s="34" customFormat="1" ht="11.25"/>
    <row r="15" spans="1:16" customFormat="1"/>
    <row r="16" spans="1: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</sheetData>
  <sheetProtection algorithmName="SHA-512" hashValue="yNfB+CqeWATyQA19pR0esBy+bl0oCEtuCzaAQ+EJQtu7a4UKIxssn/DaO9cZpwnTaO2vQRrGnq628/Cs1EN9Tg==" saltValue="FGtCLvqsVPdfYlq1Q5uMRA==" spinCount="100000" sheet="1" objects="1" scenarios="1" selectLockedCells="1"/>
  <mergeCells count="7">
    <mergeCell ref="E5:E6"/>
    <mergeCell ref="F5:F6"/>
    <mergeCell ref="B3:D3"/>
    <mergeCell ref="B7:B8"/>
    <mergeCell ref="B5:B6"/>
    <mergeCell ref="C5:C6"/>
    <mergeCell ref="D5:D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3F037-D392-4696-B0DD-55BEFE64776B}">
  <dimension ref="A1:AM103"/>
  <sheetViews>
    <sheetView zoomScaleNormal="100" workbookViewId="0">
      <selection activeCell="F19" sqref="F19:G19"/>
    </sheetView>
  </sheetViews>
  <sheetFormatPr defaultColWidth="10" defaultRowHeight="14.25"/>
  <cols>
    <col min="1" max="1" width="2.140625" style="7" customWidth="1"/>
    <col min="2" max="2" width="12.140625" style="7" customWidth="1"/>
    <col min="3" max="3" width="33.5703125" style="7" customWidth="1"/>
    <col min="4" max="5" width="10" style="7"/>
    <col min="6" max="7" width="7.42578125" style="5" customWidth="1"/>
    <col min="8" max="8" width="10" style="7"/>
    <col min="9" max="9" width="11.7109375" style="7" bestFit="1" customWidth="1"/>
    <col min="10" max="10" width="1.42578125" style="7" customWidth="1"/>
    <col min="11" max="13" width="10" style="7"/>
    <col min="14" max="14" width="10.85546875" style="7" bestFit="1" customWidth="1"/>
    <col min="15" max="15" width="1.42578125" style="7" customWidth="1"/>
    <col min="16" max="18" width="10" style="7"/>
    <col min="19" max="19" width="10.85546875" style="7" bestFit="1" customWidth="1"/>
    <col min="20" max="20" width="1.42578125" style="7" customWidth="1"/>
    <col min="21" max="23" width="10" style="7"/>
    <col min="24" max="24" width="10.85546875" style="7" bestFit="1" customWidth="1"/>
    <col min="25" max="25" width="1.42578125" style="7" customWidth="1"/>
    <col min="26" max="28" width="10" style="7"/>
    <col min="29" max="29" width="10.85546875" style="7" bestFit="1" customWidth="1"/>
    <col min="30" max="39" width="10" style="7"/>
    <col min="40" max="16384" width="10" style="5"/>
  </cols>
  <sheetData>
    <row r="1" spans="1:39" s="7" customFormat="1"/>
    <row r="2" spans="1:39" s="7" customFormat="1" ht="18">
      <c r="B2" s="19" t="s">
        <v>55</v>
      </c>
      <c r="C2" s="20"/>
    </row>
    <row r="3" spans="1:39" s="7" customFormat="1" ht="23.25" customHeight="1">
      <c r="B3" s="80" t="s">
        <v>56</v>
      </c>
      <c r="C3" s="81"/>
      <c r="D3" s="81"/>
      <c r="E3" s="82"/>
    </row>
    <row r="4" spans="1:39" s="7" customFormat="1">
      <c r="B4" s="20"/>
      <c r="C4" s="20"/>
    </row>
    <row r="5" spans="1:39" s="7" customFormat="1" ht="15">
      <c r="B5" s="83" t="s">
        <v>57</v>
      </c>
      <c r="C5" s="83"/>
    </row>
    <row r="6" spans="1:39" s="7" customFormat="1"/>
    <row r="7" spans="1:39" s="7" customFormat="1" ht="15">
      <c r="B7" s="148" t="s">
        <v>58</v>
      </c>
      <c r="C7" s="149" t="s">
        <v>59</v>
      </c>
      <c r="D7" s="54" t="s">
        <v>17</v>
      </c>
      <c r="E7" s="51"/>
      <c r="F7" s="51"/>
      <c r="G7" s="51"/>
      <c r="H7" s="51"/>
      <c r="I7" s="52"/>
      <c r="J7" s="53"/>
      <c r="K7" s="54" t="s">
        <v>18</v>
      </c>
      <c r="L7" s="51"/>
      <c r="M7" s="51"/>
      <c r="N7" s="51"/>
      <c r="O7" s="53"/>
      <c r="P7" s="54" t="s">
        <v>19</v>
      </c>
      <c r="Q7" s="51"/>
      <c r="R7" s="51"/>
      <c r="S7" s="51"/>
      <c r="T7" s="53"/>
      <c r="U7" s="54" t="s">
        <v>20</v>
      </c>
      <c r="V7" s="51"/>
      <c r="W7" s="51"/>
      <c r="X7" s="51"/>
      <c r="Y7" s="53"/>
      <c r="Z7" s="54" t="s">
        <v>21</v>
      </c>
      <c r="AA7" s="51"/>
      <c r="AB7" s="51"/>
      <c r="AC7" s="51"/>
    </row>
    <row r="8" spans="1:39" s="11" customFormat="1" ht="24">
      <c r="B8" s="148"/>
      <c r="C8" s="150"/>
      <c r="D8" s="151" t="s">
        <v>48</v>
      </c>
      <c r="E8" s="152"/>
      <c r="F8" s="151" t="s">
        <v>60</v>
      </c>
      <c r="G8" s="152"/>
      <c r="H8" s="55" t="s">
        <v>61</v>
      </c>
      <c r="I8" s="55" t="s">
        <v>62</v>
      </c>
      <c r="J8" s="56"/>
      <c r="K8" s="55" t="s">
        <v>48</v>
      </c>
      <c r="L8" s="55" t="s">
        <v>60</v>
      </c>
      <c r="M8" s="55" t="s">
        <v>61</v>
      </c>
      <c r="N8" s="55" t="s">
        <v>62</v>
      </c>
      <c r="O8" s="56"/>
      <c r="P8" s="57" t="s">
        <v>48</v>
      </c>
      <c r="Q8" s="55" t="s">
        <v>60</v>
      </c>
      <c r="R8" s="55" t="s">
        <v>61</v>
      </c>
      <c r="S8" s="55" t="s">
        <v>62</v>
      </c>
      <c r="T8" s="56"/>
      <c r="U8" s="55" t="s">
        <v>48</v>
      </c>
      <c r="V8" s="55" t="s">
        <v>60</v>
      </c>
      <c r="W8" s="55" t="s">
        <v>61</v>
      </c>
      <c r="X8" s="55" t="s">
        <v>62</v>
      </c>
      <c r="Y8" s="56"/>
      <c r="Z8" s="55" t="s">
        <v>48</v>
      </c>
      <c r="AA8" s="55" t="s">
        <v>60</v>
      </c>
      <c r="AB8" s="55" t="s">
        <v>61</v>
      </c>
      <c r="AC8" s="55" t="s">
        <v>62</v>
      </c>
    </row>
    <row r="9" spans="1:39" s="18" customFormat="1" ht="22.5">
      <c r="A9" s="34"/>
      <c r="B9" s="92" t="s">
        <v>63</v>
      </c>
      <c r="C9" s="92" t="s">
        <v>64</v>
      </c>
      <c r="D9" s="141">
        <v>2</v>
      </c>
      <c r="E9" s="142"/>
      <c r="F9" s="143">
        <v>0</v>
      </c>
      <c r="G9" s="144"/>
      <c r="H9" s="58">
        <f>D9*F9</f>
        <v>0</v>
      </c>
      <c r="I9" s="58">
        <f>H9*12</f>
        <v>0</v>
      </c>
      <c r="J9" s="59"/>
      <c r="K9" s="60">
        <v>2</v>
      </c>
      <c r="L9" s="61">
        <f>+F9</f>
        <v>0</v>
      </c>
      <c r="M9" s="58">
        <f>+K9*L9</f>
        <v>0</v>
      </c>
      <c r="N9" s="58">
        <f>+M9*12</f>
        <v>0</v>
      </c>
      <c r="O9" s="59"/>
      <c r="P9" s="60">
        <v>2</v>
      </c>
      <c r="Q9" s="61">
        <f>+L9</f>
        <v>0</v>
      </c>
      <c r="R9" s="58">
        <f>+P9*Q9</f>
        <v>0</v>
      </c>
      <c r="S9" s="58">
        <f>+R9*12</f>
        <v>0</v>
      </c>
      <c r="T9" s="59"/>
      <c r="U9" s="60">
        <v>2</v>
      </c>
      <c r="V9" s="61">
        <f>+Q9</f>
        <v>0</v>
      </c>
      <c r="W9" s="58">
        <f>+U9*V9</f>
        <v>0</v>
      </c>
      <c r="X9" s="58">
        <f>+W9*12</f>
        <v>0</v>
      </c>
      <c r="Y9" s="59"/>
      <c r="Z9" s="60">
        <v>2</v>
      </c>
      <c r="AA9" s="61">
        <f>+V9</f>
        <v>0</v>
      </c>
      <c r="AB9" s="58">
        <f>+Z9*AA9</f>
        <v>0</v>
      </c>
      <c r="AC9" s="58">
        <f>+AB9*12</f>
        <v>0</v>
      </c>
      <c r="AD9" s="34"/>
      <c r="AE9" s="34"/>
      <c r="AF9" s="34"/>
      <c r="AG9" s="34"/>
      <c r="AH9" s="34"/>
      <c r="AI9" s="34"/>
      <c r="AJ9" s="34"/>
      <c r="AK9" s="34"/>
      <c r="AL9" s="34"/>
      <c r="AM9" s="34"/>
    </row>
    <row r="10" spans="1:39" s="18" customFormat="1" ht="22.5">
      <c r="A10" s="34"/>
      <c r="B10" s="92" t="s">
        <v>63</v>
      </c>
      <c r="C10" s="92" t="s">
        <v>65</v>
      </c>
      <c r="D10" s="141">
        <v>2</v>
      </c>
      <c r="E10" s="142"/>
      <c r="F10" s="143">
        <v>0</v>
      </c>
      <c r="G10" s="144"/>
      <c r="H10" s="58">
        <f t="shared" ref="H10:H26" si="0">D10*F10</f>
        <v>0</v>
      </c>
      <c r="I10" s="58">
        <f t="shared" ref="I10:I26" si="1">H10*12</f>
        <v>0</v>
      </c>
      <c r="J10" s="59"/>
      <c r="K10" s="60">
        <v>2</v>
      </c>
      <c r="L10" s="61">
        <f>+F10</f>
        <v>0</v>
      </c>
      <c r="M10" s="58">
        <f>+K10*L10</f>
        <v>0</v>
      </c>
      <c r="N10" s="58">
        <f>+M10*12</f>
        <v>0</v>
      </c>
      <c r="O10" s="59"/>
      <c r="P10" s="60">
        <v>2</v>
      </c>
      <c r="Q10" s="61">
        <f>+L10</f>
        <v>0</v>
      </c>
      <c r="R10" s="58">
        <f>+P10*Q10</f>
        <v>0</v>
      </c>
      <c r="S10" s="58">
        <f>+R10*12</f>
        <v>0</v>
      </c>
      <c r="T10" s="59"/>
      <c r="U10" s="60">
        <v>2</v>
      </c>
      <c r="V10" s="61">
        <f>+Q10</f>
        <v>0</v>
      </c>
      <c r="W10" s="58">
        <f>+U10*V10</f>
        <v>0</v>
      </c>
      <c r="X10" s="58">
        <f>+W10*12</f>
        <v>0</v>
      </c>
      <c r="Y10" s="59"/>
      <c r="Z10" s="60">
        <v>2</v>
      </c>
      <c r="AA10" s="61">
        <f>+V10</f>
        <v>0</v>
      </c>
      <c r="AB10" s="58">
        <f>+Z10*AA10</f>
        <v>0</v>
      </c>
      <c r="AC10" s="58">
        <f>+AB10*12</f>
        <v>0</v>
      </c>
      <c r="AD10" s="34"/>
      <c r="AE10" s="34"/>
      <c r="AF10" s="34"/>
      <c r="AG10" s="34"/>
      <c r="AH10" s="34"/>
      <c r="AI10" s="34"/>
      <c r="AJ10" s="34"/>
      <c r="AK10" s="34"/>
      <c r="AL10" s="34"/>
      <c r="AM10" s="34"/>
    </row>
    <row r="11" spans="1:39" s="18" customFormat="1" ht="23.1" customHeight="1">
      <c r="A11" s="34"/>
      <c r="B11" s="92" t="s">
        <v>63</v>
      </c>
      <c r="C11" s="92" t="s">
        <v>66</v>
      </c>
      <c r="D11" s="141">
        <v>2</v>
      </c>
      <c r="E11" s="142"/>
      <c r="F11" s="143">
        <v>0</v>
      </c>
      <c r="G11" s="144"/>
      <c r="H11" s="58">
        <f t="shared" si="0"/>
        <v>0</v>
      </c>
      <c r="I11" s="58">
        <f t="shared" si="1"/>
        <v>0</v>
      </c>
      <c r="J11" s="59"/>
      <c r="K11" s="60">
        <v>2</v>
      </c>
      <c r="L11" s="61">
        <f>+F11</f>
        <v>0</v>
      </c>
      <c r="M11" s="58">
        <f>+K11*L11</f>
        <v>0</v>
      </c>
      <c r="N11" s="58">
        <f>+M11*12</f>
        <v>0</v>
      </c>
      <c r="O11" s="59"/>
      <c r="P11" s="60">
        <v>2</v>
      </c>
      <c r="Q11" s="61">
        <f>+L11</f>
        <v>0</v>
      </c>
      <c r="R11" s="58">
        <f>+P11*Q11</f>
        <v>0</v>
      </c>
      <c r="S11" s="58">
        <f>+R11*12</f>
        <v>0</v>
      </c>
      <c r="T11" s="59"/>
      <c r="U11" s="60">
        <v>2</v>
      </c>
      <c r="V11" s="61">
        <f>+Q11</f>
        <v>0</v>
      </c>
      <c r="W11" s="58">
        <f>+U11*V11</f>
        <v>0</v>
      </c>
      <c r="X11" s="58">
        <f>+W11*12</f>
        <v>0</v>
      </c>
      <c r="Y11" s="59"/>
      <c r="Z11" s="60">
        <v>2</v>
      </c>
      <c r="AA11" s="61">
        <f>+V11</f>
        <v>0</v>
      </c>
      <c r="AB11" s="58">
        <f>+Z11*AA11</f>
        <v>0</v>
      </c>
      <c r="AC11" s="58">
        <f>+AB11*12</f>
        <v>0</v>
      </c>
      <c r="AD11" s="34"/>
      <c r="AE11" s="34"/>
      <c r="AF11" s="34"/>
      <c r="AG11" s="34"/>
      <c r="AH11" s="34"/>
      <c r="AI11" s="34"/>
      <c r="AJ11" s="34"/>
      <c r="AK11" s="34"/>
      <c r="AL11" s="34"/>
      <c r="AM11" s="34"/>
    </row>
    <row r="12" spans="1:39" s="18" customFormat="1" ht="23.1" customHeight="1">
      <c r="A12" s="34"/>
      <c r="B12" s="98" t="s">
        <v>67</v>
      </c>
      <c r="C12" s="92" t="s">
        <v>68</v>
      </c>
      <c r="D12" s="162">
        <v>2431</v>
      </c>
      <c r="E12" s="163"/>
      <c r="F12" s="143">
        <v>0</v>
      </c>
      <c r="G12" s="144"/>
      <c r="H12" s="58">
        <f t="shared" si="0"/>
        <v>0</v>
      </c>
      <c r="I12" s="58">
        <f t="shared" si="1"/>
        <v>0</v>
      </c>
      <c r="J12" s="59"/>
      <c r="K12" s="60"/>
      <c r="L12" s="61"/>
      <c r="M12" s="58"/>
      <c r="N12" s="58"/>
      <c r="O12" s="59"/>
      <c r="P12" s="60"/>
      <c r="Q12" s="61"/>
      <c r="R12" s="58"/>
      <c r="S12" s="58"/>
      <c r="T12" s="59"/>
      <c r="U12" s="60"/>
      <c r="V12" s="61"/>
      <c r="W12" s="58"/>
      <c r="X12" s="58"/>
      <c r="Y12" s="59"/>
      <c r="Z12" s="60"/>
      <c r="AA12" s="61"/>
      <c r="AB12" s="58"/>
      <c r="AC12" s="58"/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1:39" s="18" customFormat="1" ht="23.1" customHeight="1">
      <c r="A13" s="34"/>
      <c r="B13" s="98" t="s">
        <v>69</v>
      </c>
      <c r="C13" s="92" t="s">
        <v>70</v>
      </c>
      <c r="D13" s="162">
        <v>5</v>
      </c>
      <c r="E13" s="163"/>
      <c r="F13" s="143">
        <v>0</v>
      </c>
      <c r="G13" s="144"/>
      <c r="H13" s="58">
        <f t="shared" si="0"/>
        <v>0</v>
      </c>
      <c r="I13" s="58">
        <f t="shared" si="1"/>
        <v>0</v>
      </c>
      <c r="J13" s="59"/>
      <c r="K13" s="60"/>
      <c r="L13" s="61"/>
      <c r="M13" s="58"/>
      <c r="N13" s="58"/>
      <c r="O13" s="59"/>
      <c r="P13" s="60"/>
      <c r="Q13" s="61"/>
      <c r="R13" s="58"/>
      <c r="S13" s="58"/>
      <c r="T13" s="59"/>
      <c r="U13" s="60"/>
      <c r="V13" s="61"/>
      <c r="W13" s="58"/>
      <c r="X13" s="58"/>
      <c r="Y13" s="59"/>
      <c r="Z13" s="60"/>
      <c r="AA13" s="61"/>
      <c r="AB13" s="58"/>
      <c r="AC13" s="58"/>
      <c r="AD13" s="34"/>
      <c r="AE13" s="34"/>
      <c r="AF13" s="34"/>
      <c r="AG13" s="34"/>
      <c r="AH13" s="34"/>
      <c r="AI13" s="34"/>
      <c r="AJ13" s="34"/>
      <c r="AK13" s="34"/>
      <c r="AL13" s="34"/>
      <c r="AM13" s="34"/>
    </row>
    <row r="14" spans="1:39" s="18" customFormat="1" ht="24" customHeight="1">
      <c r="A14" s="34"/>
      <c r="B14" s="145" t="s">
        <v>71</v>
      </c>
      <c r="C14" s="99" t="s">
        <v>72</v>
      </c>
      <c r="D14" s="141">
        <v>404</v>
      </c>
      <c r="E14" s="142"/>
      <c r="F14" s="143">
        <v>0</v>
      </c>
      <c r="G14" s="144"/>
      <c r="H14" s="58">
        <f t="shared" si="0"/>
        <v>0</v>
      </c>
      <c r="I14" s="58">
        <f t="shared" si="1"/>
        <v>0</v>
      </c>
      <c r="J14" s="59"/>
      <c r="K14" s="60">
        <v>404</v>
      </c>
      <c r="L14" s="61">
        <f t="shared" ref="L14:L25" si="2">+F14</f>
        <v>0</v>
      </c>
      <c r="M14" s="58">
        <f t="shared" ref="M14:M25" si="3">+K14*L14</f>
        <v>0</v>
      </c>
      <c r="N14" s="58">
        <f t="shared" ref="N14:N25" si="4">+M14*12</f>
        <v>0</v>
      </c>
      <c r="O14" s="59"/>
      <c r="P14" s="60">
        <v>404</v>
      </c>
      <c r="Q14" s="61">
        <f t="shared" ref="Q14:Q25" si="5">+L14</f>
        <v>0</v>
      </c>
      <c r="R14" s="58">
        <f t="shared" ref="R14:R25" si="6">+P14*Q14</f>
        <v>0</v>
      </c>
      <c r="S14" s="58">
        <f t="shared" ref="S14:S25" si="7">+R14*12</f>
        <v>0</v>
      </c>
      <c r="T14" s="59"/>
      <c r="U14" s="60">
        <v>404</v>
      </c>
      <c r="V14" s="61">
        <f t="shared" ref="V14:V25" si="8">+Q14</f>
        <v>0</v>
      </c>
      <c r="W14" s="58">
        <f t="shared" ref="W14:W25" si="9">+U14*V14</f>
        <v>0</v>
      </c>
      <c r="X14" s="58">
        <f t="shared" ref="X14:X25" si="10">+W14*12</f>
        <v>0</v>
      </c>
      <c r="Y14" s="59"/>
      <c r="Z14" s="60">
        <v>404</v>
      </c>
      <c r="AA14" s="61">
        <f t="shared" ref="AA14:AA25" si="11">+V14</f>
        <v>0</v>
      </c>
      <c r="AB14" s="58">
        <f t="shared" ref="AB14:AB25" si="12">+Z14*AA14</f>
        <v>0</v>
      </c>
      <c r="AC14" s="58">
        <f t="shared" ref="AC14:AC25" si="13">+AB14*12</f>
        <v>0</v>
      </c>
      <c r="AD14" s="34"/>
      <c r="AE14" s="34"/>
      <c r="AF14" s="34"/>
      <c r="AG14" s="34"/>
      <c r="AH14" s="34"/>
      <c r="AI14" s="34"/>
      <c r="AJ14" s="34"/>
      <c r="AK14" s="34"/>
      <c r="AL14" s="34"/>
      <c r="AM14" s="34"/>
    </row>
    <row r="15" spans="1:39" s="18" customFormat="1" ht="24" customHeight="1">
      <c r="A15" s="34"/>
      <c r="B15" s="146"/>
      <c r="C15" s="99" t="s">
        <v>73</v>
      </c>
      <c r="D15" s="141">
        <v>4768</v>
      </c>
      <c r="E15" s="142"/>
      <c r="F15" s="143">
        <v>0</v>
      </c>
      <c r="G15" s="144"/>
      <c r="H15" s="58">
        <f t="shared" si="0"/>
        <v>0</v>
      </c>
      <c r="I15" s="58">
        <f t="shared" si="1"/>
        <v>0</v>
      </c>
      <c r="J15" s="59"/>
      <c r="K15" s="60">
        <v>5000</v>
      </c>
      <c r="L15" s="61">
        <f t="shared" si="2"/>
        <v>0</v>
      </c>
      <c r="M15" s="58">
        <f t="shared" si="3"/>
        <v>0</v>
      </c>
      <c r="N15" s="58">
        <f t="shared" si="4"/>
        <v>0</v>
      </c>
      <c r="O15" s="59"/>
      <c r="P15" s="60">
        <v>5100</v>
      </c>
      <c r="Q15" s="61">
        <f t="shared" si="5"/>
        <v>0</v>
      </c>
      <c r="R15" s="58">
        <f t="shared" si="6"/>
        <v>0</v>
      </c>
      <c r="S15" s="58">
        <f t="shared" si="7"/>
        <v>0</v>
      </c>
      <c r="T15" s="59"/>
      <c r="U15" s="60">
        <v>5200</v>
      </c>
      <c r="V15" s="61">
        <f t="shared" si="8"/>
        <v>0</v>
      </c>
      <c r="W15" s="58">
        <f t="shared" si="9"/>
        <v>0</v>
      </c>
      <c r="X15" s="58">
        <f t="shared" si="10"/>
        <v>0</v>
      </c>
      <c r="Y15" s="59"/>
      <c r="Z15" s="60">
        <v>5300</v>
      </c>
      <c r="AA15" s="61">
        <f t="shared" si="11"/>
        <v>0</v>
      </c>
      <c r="AB15" s="58">
        <f t="shared" si="12"/>
        <v>0</v>
      </c>
      <c r="AC15" s="58">
        <f t="shared" si="13"/>
        <v>0</v>
      </c>
      <c r="AD15" s="34"/>
      <c r="AE15" s="34"/>
      <c r="AF15" s="34"/>
      <c r="AG15" s="34"/>
      <c r="AH15" s="34"/>
      <c r="AI15" s="34"/>
      <c r="AJ15" s="34"/>
      <c r="AK15" s="34"/>
      <c r="AL15" s="34"/>
      <c r="AM15" s="34"/>
    </row>
    <row r="16" spans="1:39" s="18" customFormat="1" ht="15" customHeight="1">
      <c r="A16" s="34"/>
      <c r="B16" s="146"/>
      <c r="C16" s="99" t="s">
        <v>74</v>
      </c>
      <c r="D16" s="141">
        <v>1500</v>
      </c>
      <c r="E16" s="142"/>
      <c r="F16" s="143">
        <v>0</v>
      </c>
      <c r="G16" s="144"/>
      <c r="H16" s="58">
        <f t="shared" si="0"/>
        <v>0</v>
      </c>
      <c r="I16" s="58">
        <f t="shared" si="1"/>
        <v>0</v>
      </c>
      <c r="J16" s="59"/>
      <c r="K16" s="60">
        <v>1500</v>
      </c>
      <c r="L16" s="61">
        <f t="shared" si="2"/>
        <v>0</v>
      </c>
      <c r="M16" s="58">
        <f t="shared" si="3"/>
        <v>0</v>
      </c>
      <c r="N16" s="58">
        <f t="shared" si="4"/>
        <v>0</v>
      </c>
      <c r="O16" s="59"/>
      <c r="P16" s="60">
        <v>1500</v>
      </c>
      <c r="Q16" s="61">
        <f t="shared" si="5"/>
        <v>0</v>
      </c>
      <c r="R16" s="58">
        <f t="shared" si="6"/>
        <v>0</v>
      </c>
      <c r="S16" s="58">
        <f t="shared" si="7"/>
        <v>0</v>
      </c>
      <c r="T16" s="59"/>
      <c r="U16" s="60">
        <v>1500</v>
      </c>
      <c r="V16" s="61">
        <f t="shared" si="8"/>
        <v>0</v>
      </c>
      <c r="W16" s="58">
        <f t="shared" si="9"/>
        <v>0</v>
      </c>
      <c r="X16" s="58">
        <f t="shared" si="10"/>
        <v>0</v>
      </c>
      <c r="Y16" s="59"/>
      <c r="Z16" s="60">
        <v>1500</v>
      </c>
      <c r="AA16" s="61">
        <f t="shared" si="11"/>
        <v>0</v>
      </c>
      <c r="AB16" s="58">
        <f t="shared" si="12"/>
        <v>0</v>
      </c>
      <c r="AC16" s="58">
        <f t="shared" si="13"/>
        <v>0</v>
      </c>
      <c r="AD16" s="34"/>
      <c r="AE16" s="34"/>
      <c r="AF16" s="34"/>
      <c r="AG16" s="34"/>
      <c r="AH16" s="34"/>
      <c r="AI16" s="34"/>
      <c r="AJ16" s="34"/>
      <c r="AK16" s="34"/>
      <c r="AL16" s="34"/>
      <c r="AM16" s="34"/>
    </row>
    <row r="17" spans="1:39" s="18" customFormat="1" ht="19.5" customHeight="1">
      <c r="A17" s="34"/>
      <c r="B17" s="147"/>
      <c r="C17" s="99" t="s">
        <v>75</v>
      </c>
      <c r="D17" s="141">
        <v>1</v>
      </c>
      <c r="E17" s="142"/>
      <c r="F17" s="143">
        <v>0</v>
      </c>
      <c r="G17" s="144"/>
      <c r="H17" s="58">
        <f t="shared" si="0"/>
        <v>0</v>
      </c>
      <c r="I17" s="58">
        <f t="shared" si="1"/>
        <v>0</v>
      </c>
      <c r="J17" s="59"/>
      <c r="K17" s="60">
        <v>1</v>
      </c>
      <c r="L17" s="61">
        <f t="shared" si="2"/>
        <v>0</v>
      </c>
      <c r="M17" s="58">
        <f t="shared" si="3"/>
        <v>0</v>
      </c>
      <c r="N17" s="58">
        <f t="shared" si="4"/>
        <v>0</v>
      </c>
      <c r="O17" s="59"/>
      <c r="P17" s="29">
        <v>1</v>
      </c>
      <c r="Q17" s="61">
        <f t="shared" si="5"/>
        <v>0</v>
      </c>
      <c r="R17" s="58">
        <f t="shared" si="6"/>
        <v>0</v>
      </c>
      <c r="S17" s="58">
        <f t="shared" si="7"/>
        <v>0</v>
      </c>
      <c r="T17" s="59"/>
      <c r="U17" s="60">
        <v>1</v>
      </c>
      <c r="V17" s="61">
        <f t="shared" si="8"/>
        <v>0</v>
      </c>
      <c r="W17" s="58">
        <f t="shared" si="9"/>
        <v>0</v>
      </c>
      <c r="X17" s="58">
        <f t="shared" si="10"/>
        <v>0</v>
      </c>
      <c r="Y17" s="59"/>
      <c r="Z17" s="60">
        <v>1</v>
      </c>
      <c r="AA17" s="61">
        <f t="shared" si="11"/>
        <v>0</v>
      </c>
      <c r="AB17" s="58">
        <f t="shared" si="12"/>
        <v>0</v>
      </c>
      <c r="AC17" s="58">
        <f t="shared" si="13"/>
        <v>0</v>
      </c>
      <c r="AD17" s="34"/>
      <c r="AE17" s="34"/>
      <c r="AF17" s="34"/>
      <c r="AG17" s="34"/>
      <c r="AH17" s="34"/>
      <c r="AI17" s="34"/>
      <c r="AJ17" s="34"/>
      <c r="AK17" s="34"/>
      <c r="AL17" s="34"/>
      <c r="AM17" s="34"/>
    </row>
    <row r="18" spans="1:39" s="18" customFormat="1" ht="22.5">
      <c r="A18" s="34"/>
      <c r="B18" s="27" t="s">
        <v>76</v>
      </c>
      <c r="C18" s="99" t="s">
        <v>77</v>
      </c>
      <c r="D18" s="141">
        <v>1</v>
      </c>
      <c r="E18" s="142"/>
      <c r="F18" s="143">
        <v>0</v>
      </c>
      <c r="G18" s="144"/>
      <c r="H18" s="58">
        <f t="shared" si="0"/>
        <v>0</v>
      </c>
      <c r="I18" s="58">
        <f t="shared" si="1"/>
        <v>0</v>
      </c>
      <c r="J18" s="59"/>
      <c r="K18" s="60">
        <v>1</v>
      </c>
      <c r="L18" s="61">
        <f t="shared" si="2"/>
        <v>0</v>
      </c>
      <c r="M18" s="58">
        <f t="shared" si="3"/>
        <v>0</v>
      </c>
      <c r="N18" s="58">
        <f t="shared" si="4"/>
        <v>0</v>
      </c>
      <c r="O18" s="59"/>
      <c r="P18" s="29">
        <v>1</v>
      </c>
      <c r="Q18" s="61">
        <f t="shared" si="5"/>
        <v>0</v>
      </c>
      <c r="R18" s="58">
        <f t="shared" si="6"/>
        <v>0</v>
      </c>
      <c r="S18" s="58">
        <f t="shared" si="7"/>
        <v>0</v>
      </c>
      <c r="T18" s="59"/>
      <c r="U18" s="60">
        <v>1</v>
      </c>
      <c r="V18" s="61">
        <f t="shared" si="8"/>
        <v>0</v>
      </c>
      <c r="W18" s="58">
        <f t="shared" si="9"/>
        <v>0</v>
      </c>
      <c r="X18" s="58">
        <f t="shared" si="10"/>
        <v>0</v>
      </c>
      <c r="Y18" s="59"/>
      <c r="Z18" s="60">
        <v>1</v>
      </c>
      <c r="AA18" s="61">
        <f t="shared" si="11"/>
        <v>0</v>
      </c>
      <c r="AB18" s="58">
        <f t="shared" si="12"/>
        <v>0</v>
      </c>
      <c r="AC18" s="58">
        <f t="shared" si="13"/>
        <v>0</v>
      </c>
      <c r="AD18" s="34"/>
      <c r="AE18" s="34"/>
      <c r="AF18" s="34"/>
      <c r="AG18" s="34"/>
      <c r="AH18" s="34"/>
      <c r="AI18" s="34"/>
      <c r="AJ18" s="34"/>
      <c r="AK18" s="34"/>
      <c r="AL18" s="34"/>
      <c r="AM18" s="34"/>
    </row>
    <row r="19" spans="1:39" s="18" customFormat="1" ht="22.5">
      <c r="A19" s="34"/>
      <c r="B19" s="27" t="s">
        <v>76</v>
      </c>
      <c r="C19" s="99" t="s">
        <v>78</v>
      </c>
      <c r="D19" s="141">
        <v>1</v>
      </c>
      <c r="E19" s="142"/>
      <c r="F19" s="143">
        <v>0</v>
      </c>
      <c r="G19" s="144"/>
      <c r="H19" s="58">
        <f t="shared" si="0"/>
        <v>0</v>
      </c>
      <c r="I19" s="58">
        <f t="shared" si="1"/>
        <v>0</v>
      </c>
      <c r="J19" s="59"/>
      <c r="K19" s="60">
        <v>1</v>
      </c>
      <c r="L19" s="61">
        <f t="shared" si="2"/>
        <v>0</v>
      </c>
      <c r="M19" s="58">
        <f t="shared" si="3"/>
        <v>0</v>
      </c>
      <c r="N19" s="58">
        <f t="shared" si="4"/>
        <v>0</v>
      </c>
      <c r="O19" s="59"/>
      <c r="P19" s="29">
        <v>1</v>
      </c>
      <c r="Q19" s="61">
        <f t="shared" si="5"/>
        <v>0</v>
      </c>
      <c r="R19" s="58">
        <f t="shared" si="6"/>
        <v>0</v>
      </c>
      <c r="S19" s="58">
        <f t="shared" si="7"/>
        <v>0</v>
      </c>
      <c r="T19" s="59"/>
      <c r="U19" s="60">
        <v>1</v>
      </c>
      <c r="V19" s="61">
        <f t="shared" si="8"/>
        <v>0</v>
      </c>
      <c r="W19" s="58">
        <f t="shared" si="9"/>
        <v>0</v>
      </c>
      <c r="X19" s="58">
        <f t="shared" si="10"/>
        <v>0</v>
      </c>
      <c r="Y19" s="59"/>
      <c r="Z19" s="60">
        <v>1</v>
      </c>
      <c r="AA19" s="61">
        <f t="shared" si="11"/>
        <v>0</v>
      </c>
      <c r="AB19" s="58">
        <f t="shared" si="12"/>
        <v>0</v>
      </c>
      <c r="AC19" s="58">
        <f t="shared" si="13"/>
        <v>0</v>
      </c>
      <c r="AD19" s="34"/>
      <c r="AE19" s="34"/>
      <c r="AF19" s="34"/>
      <c r="AG19" s="34"/>
      <c r="AH19" s="34"/>
      <c r="AI19" s="34"/>
      <c r="AJ19" s="34"/>
      <c r="AK19" s="34"/>
      <c r="AL19" s="34"/>
      <c r="AM19" s="34"/>
    </row>
    <row r="20" spans="1:39" s="18" customFormat="1" ht="22.5">
      <c r="A20" s="34"/>
      <c r="B20" s="27" t="s">
        <v>79</v>
      </c>
      <c r="C20" s="99" t="s">
        <v>80</v>
      </c>
      <c r="D20" s="141">
        <v>1558</v>
      </c>
      <c r="E20" s="142"/>
      <c r="F20" s="143">
        <v>0</v>
      </c>
      <c r="G20" s="144"/>
      <c r="H20" s="58">
        <f t="shared" si="0"/>
        <v>0</v>
      </c>
      <c r="I20" s="58">
        <f t="shared" si="1"/>
        <v>0</v>
      </c>
      <c r="J20" s="59"/>
      <c r="K20" s="60">
        <v>1558</v>
      </c>
      <c r="L20" s="61">
        <f t="shared" si="2"/>
        <v>0</v>
      </c>
      <c r="M20" s="58">
        <f t="shared" si="3"/>
        <v>0</v>
      </c>
      <c r="N20" s="58">
        <f t="shared" si="4"/>
        <v>0</v>
      </c>
      <c r="O20" s="59"/>
      <c r="P20" s="60">
        <v>1558</v>
      </c>
      <c r="Q20" s="61">
        <f t="shared" si="5"/>
        <v>0</v>
      </c>
      <c r="R20" s="58">
        <f t="shared" si="6"/>
        <v>0</v>
      </c>
      <c r="S20" s="58">
        <f t="shared" si="7"/>
        <v>0</v>
      </c>
      <c r="T20" s="59"/>
      <c r="U20" s="60">
        <v>1558</v>
      </c>
      <c r="V20" s="61">
        <f t="shared" si="8"/>
        <v>0</v>
      </c>
      <c r="W20" s="58">
        <f t="shared" si="9"/>
        <v>0</v>
      </c>
      <c r="X20" s="58">
        <f t="shared" si="10"/>
        <v>0</v>
      </c>
      <c r="Y20" s="59"/>
      <c r="Z20" s="60">
        <v>1558</v>
      </c>
      <c r="AA20" s="61">
        <f t="shared" si="11"/>
        <v>0</v>
      </c>
      <c r="AB20" s="58">
        <f t="shared" si="12"/>
        <v>0</v>
      </c>
      <c r="AC20" s="58">
        <f t="shared" si="13"/>
        <v>0</v>
      </c>
      <c r="AD20" s="34"/>
      <c r="AE20" s="34"/>
      <c r="AF20" s="34"/>
      <c r="AG20" s="34"/>
      <c r="AH20" s="34"/>
      <c r="AI20" s="34"/>
      <c r="AJ20" s="34"/>
      <c r="AK20" s="34"/>
      <c r="AL20" s="34"/>
      <c r="AM20" s="34"/>
    </row>
    <row r="21" spans="1:39" s="18" customFormat="1" ht="11.25">
      <c r="A21" s="34"/>
      <c r="B21" s="27" t="s">
        <v>81</v>
      </c>
      <c r="C21" s="99" t="s">
        <v>80</v>
      </c>
      <c r="D21" s="141">
        <v>415</v>
      </c>
      <c r="E21" s="142"/>
      <c r="F21" s="143">
        <v>0</v>
      </c>
      <c r="G21" s="144"/>
      <c r="H21" s="58">
        <f t="shared" si="0"/>
        <v>0</v>
      </c>
      <c r="I21" s="58">
        <f t="shared" si="1"/>
        <v>0</v>
      </c>
      <c r="J21" s="59"/>
      <c r="K21" s="62">
        <v>420</v>
      </c>
      <c r="L21" s="61">
        <f t="shared" si="2"/>
        <v>0</v>
      </c>
      <c r="M21" s="58">
        <f t="shared" si="3"/>
        <v>0</v>
      </c>
      <c r="N21" s="58">
        <f t="shared" si="4"/>
        <v>0</v>
      </c>
      <c r="O21" s="59"/>
      <c r="P21" s="63">
        <v>425</v>
      </c>
      <c r="Q21" s="61">
        <f t="shared" si="5"/>
        <v>0</v>
      </c>
      <c r="R21" s="58">
        <f t="shared" si="6"/>
        <v>0</v>
      </c>
      <c r="S21" s="58">
        <f t="shared" si="7"/>
        <v>0</v>
      </c>
      <c r="T21" s="59"/>
      <c r="U21" s="62">
        <v>430</v>
      </c>
      <c r="V21" s="61">
        <f t="shared" si="8"/>
        <v>0</v>
      </c>
      <c r="W21" s="58">
        <f t="shared" si="9"/>
        <v>0</v>
      </c>
      <c r="X21" s="58">
        <f t="shared" si="10"/>
        <v>0</v>
      </c>
      <c r="Y21" s="59"/>
      <c r="Z21" s="62">
        <v>435</v>
      </c>
      <c r="AA21" s="61">
        <f t="shared" si="11"/>
        <v>0</v>
      </c>
      <c r="AB21" s="58">
        <f t="shared" si="12"/>
        <v>0</v>
      </c>
      <c r="AC21" s="58">
        <f t="shared" si="13"/>
        <v>0</v>
      </c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1:39" s="18" customFormat="1" ht="11.25">
      <c r="A22" s="34"/>
      <c r="B22" s="27" t="s">
        <v>82</v>
      </c>
      <c r="C22" s="99" t="s">
        <v>83</v>
      </c>
      <c r="D22" s="141">
        <v>760</v>
      </c>
      <c r="E22" s="142"/>
      <c r="F22" s="143">
        <v>0</v>
      </c>
      <c r="G22" s="144"/>
      <c r="H22" s="58">
        <f t="shared" si="0"/>
        <v>0</v>
      </c>
      <c r="I22" s="58">
        <f t="shared" si="1"/>
        <v>0</v>
      </c>
      <c r="J22" s="59"/>
      <c r="K22" s="60">
        <v>760</v>
      </c>
      <c r="L22" s="61">
        <f t="shared" si="2"/>
        <v>0</v>
      </c>
      <c r="M22" s="58">
        <f t="shared" si="3"/>
        <v>0</v>
      </c>
      <c r="N22" s="58">
        <f t="shared" si="4"/>
        <v>0</v>
      </c>
      <c r="O22" s="59"/>
      <c r="P22" s="29">
        <v>760</v>
      </c>
      <c r="Q22" s="61">
        <f t="shared" si="5"/>
        <v>0</v>
      </c>
      <c r="R22" s="58">
        <f t="shared" si="6"/>
        <v>0</v>
      </c>
      <c r="S22" s="58">
        <f t="shared" si="7"/>
        <v>0</v>
      </c>
      <c r="T22" s="59"/>
      <c r="U22" s="60">
        <v>760</v>
      </c>
      <c r="V22" s="61">
        <f t="shared" si="8"/>
        <v>0</v>
      </c>
      <c r="W22" s="58">
        <f t="shared" si="9"/>
        <v>0</v>
      </c>
      <c r="X22" s="58">
        <f t="shared" si="10"/>
        <v>0</v>
      </c>
      <c r="Y22" s="59"/>
      <c r="Z22" s="60">
        <v>760</v>
      </c>
      <c r="AA22" s="61">
        <f t="shared" si="11"/>
        <v>0</v>
      </c>
      <c r="AB22" s="58">
        <f t="shared" si="12"/>
        <v>0</v>
      </c>
      <c r="AC22" s="58">
        <f t="shared" si="13"/>
        <v>0</v>
      </c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1:39" s="18" customFormat="1" ht="22.5">
      <c r="A23" s="34"/>
      <c r="B23" s="27" t="s">
        <v>84</v>
      </c>
      <c r="C23" s="99" t="s">
        <v>73</v>
      </c>
      <c r="D23" s="141">
        <v>95</v>
      </c>
      <c r="E23" s="142"/>
      <c r="F23" s="143">
        <v>0</v>
      </c>
      <c r="G23" s="144"/>
      <c r="H23" s="58">
        <f t="shared" si="0"/>
        <v>0</v>
      </c>
      <c r="I23" s="58">
        <f t="shared" si="1"/>
        <v>0</v>
      </c>
      <c r="J23" s="59"/>
      <c r="K23" s="60">
        <v>95</v>
      </c>
      <c r="L23" s="61">
        <f t="shared" si="2"/>
        <v>0</v>
      </c>
      <c r="M23" s="58">
        <f t="shared" ref="M23" si="14">+K23*L23</f>
        <v>0</v>
      </c>
      <c r="N23" s="58">
        <f t="shared" ref="N23" si="15">+M23*12</f>
        <v>0</v>
      </c>
      <c r="O23" s="59"/>
      <c r="P23" s="60">
        <v>95</v>
      </c>
      <c r="Q23" s="61">
        <f t="shared" ref="Q23" si="16">+L23</f>
        <v>0</v>
      </c>
      <c r="R23" s="58">
        <f t="shared" ref="R23" si="17">+P23*Q23</f>
        <v>0</v>
      </c>
      <c r="S23" s="58">
        <f t="shared" ref="S23" si="18">+R23*12</f>
        <v>0</v>
      </c>
      <c r="T23" s="59"/>
      <c r="U23" s="60">
        <v>95</v>
      </c>
      <c r="V23" s="61">
        <f t="shared" ref="V23" si="19">+Q23</f>
        <v>0</v>
      </c>
      <c r="W23" s="58">
        <f t="shared" ref="W23" si="20">+U23*V23</f>
        <v>0</v>
      </c>
      <c r="X23" s="58">
        <f t="shared" ref="X23" si="21">+W23*12</f>
        <v>0</v>
      </c>
      <c r="Y23" s="59"/>
      <c r="Z23" s="60">
        <v>95</v>
      </c>
      <c r="AA23" s="61">
        <f t="shared" ref="AA23" si="22">+V23</f>
        <v>0</v>
      </c>
      <c r="AB23" s="58">
        <f t="shared" ref="AB23" si="23">+Z23*AA23</f>
        <v>0</v>
      </c>
      <c r="AC23" s="58">
        <f t="shared" ref="AC23" si="24">+AB23*12</f>
        <v>0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1:39" s="18" customFormat="1" ht="22.5">
      <c r="A24" s="34"/>
      <c r="B24" s="27" t="s">
        <v>85</v>
      </c>
      <c r="C24" s="99" t="s">
        <v>86</v>
      </c>
      <c r="D24" s="141">
        <v>1</v>
      </c>
      <c r="E24" s="142"/>
      <c r="F24" s="143">
        <v>0</v>
      </c>
      <c r="G24" s="144"/>
      <c r="H24" s="58">
        <f t="shared" si="0"/>
        <v>0</v>
      </c>
      <c r="I24" s="58">
        <f t="shared" si="1"/>
        <v>0</v>
      </c>
      <c r="J24" s="59"/>
      <c r="K24" s="60"/>
      <c r="L24" s="61"/>
      <c r="M24" s="58"/>
      <c r="N24" s="58"/>
      <c r="O24" s="59"/>
      <c r="P24" s="60"/>
      <c r="Q24" s="61"/>
      <c r="R24" s="58"/>
      <c r="S24" s="58"/>
      <c r="T24" s="59"/>
      <c r="U24" s="60"/>
      <c r="V24" s="61"/>
      <c r="W24" s="58"/>
      <c r="X24" s="58"/>
      <c r="Y24" s="59"/>
      <c r="Z24" s="60"/>
      <c r="AA24" s="61"/>
      <c r="AB24" s="58"/>
      <c r="AC24" s="58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1:39" s="18" customFormat="1" ht="11.25">
      <c r="A25" s="34"/>
      <c r="B25" s="27" t="s">
        <v>87</v>
      </c>
      <c r="C25" s="99" t="s">
        <v>87</v>
      </c>
      <c r="D25" s="141">
        <v>1</v>
      </c>
      <c r="E25" s="142"/>
      <c r="F25" s="143">
        <v>0</v>
      </c>
      <c r="G25" s="144"/>
      <c r="H25" s="58">
        <f t="shared" si="0"/>
        <v>0</v>
      </c>
      <c r="I25" s="58">
        <f t="shared" si="1"/>
        <v>0</v>
      </c>
      <c r="J25" s="59"/>
      <c r="K25" s="60">
        <v>1</v>
      </c>
      <c r="L25" s="61">
        <f t="shared" si="2"/>
        <v>0</v>
      </c>
      <c r="M25" s="58">
        <f t="shared" si="3"/>
        <v>0</v>
      </c>
      <c r="N25" s="58">
        <f t="shared" si="4"/>
        <v>0</v>
      </c>
      <c r="O25" s="59"/>
      <c r="P25" s="29">
        <v>1</v>
      </c>
      <c r="Q25" s="61">
        <f t="shared" si="5"/>
        <v>0</v>
      </c>
      <c r="R25" s="58">
        <f t="shared" si="6"/>
        <v>0</v>
      </c>
      <c r="S25" s="58">
        <f t="shared" si="7"/>
        <v>0</v>
      </c>
      <c r="T25" s="59"/>
      <c r="U25" s="60">
        <v>1</v>
      </c>
      <c r="V25" s="61">
        <f t="shared" si="8"/>
        <v>0</v>
      </c>
      <c r="W25" s="58">
        <f t="shared" si="9"/>
        <v>0</v>
      </c>
      <c r="X25" s="58">
        <f t="shared" si="10"/>
        <v>0</v>
      </c>
      <c r="Y25" s="59"/>
      <c r="Z25" s="60">
        <v>1</v>
      </c>
      <c r="AA25" s="61">
        <f t="shared" si="11"/>
        <v>0</v>
      </c>
      <c r="AB25" s="58">
        <f t="shared" si="12"/>
        <v>0</v>
      </c>
      <c r="AC25" s="58">
        <f t="shared" si="13"/>
        <v>0</v>
      </c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1:39" s="18" customFormat="1" ht="33.75">
      <c r="A26" s="34"/>
      <c r="B26" s="27" t="s">
        <v>88</v>
      </c>
      <c r="C26" s="99" t="s">
        <v>89</v>
      </c>
      <c r="D26" s="141">
        <v>1</v>
      </c>
      <c r="E26" s="142"/>
      <c r="F26" s="143">
        <v>0</v>
      </c>
      <c r="G26" s="144"/>
      <c r="H26" s="58">
        <f t="shared" si="0"/>
        <v>0</v>
      </c>
      <c r="I26" s="58">
        <f t="shared" si="1"/>
        <v>0</v>
      </c>
      <c r="J26" s="59"/>
      <c r="K26" s="60"/>
      <c r="L26" s="61"/>
      <c r="M26" s="58"/>
      <c r="N26" s="58"/>
      <c r="O26" s="59"/>
      <c r="P26" s="29"/>
      <c r="Q26" s="61"/>
      <c r="R26" s="58"/>
      <c r="S26" s="58"/>
      <c r="T26" s="59"/>
      <c r="U26" s="60"/>
      <c r="V26" s="61"/>
      <c r="W26" s="58"/>
      <c r="X26" s="58"/>
      <c r="Y26" s="59"/>
      <c r="Z26" s="60"/>
      <c r="AA26" s="61"/>
      <c r="AB26" s="58"/>
      <c r="AC26" s="58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1:39" s="34" customFormat="1" ht="23.25" customHeight="1">
      <c r="B27" s="48" t="s">
        <v>54</v>
      </c>
      <c r="C27" s="48"/>
      <c r="D27" s="159">
        <f>SUM(D9:E25)</f>
        <v>11947</v>
      </c>
      <c r="E27" s="159"/>
      <c r="F27" s="160"/>
      <c r="G27" s="161"/>
      <c r="H27" s="64">
        <f>SUM(H9:H25)</f>
        <v>0</v>
      </c>
      <c r="I27" s="64">
        <f>SUM(I9:I25)</f>
        <v>0</v>
      </c>
      <c r="J27" s="65"/>
      <c r="K27" s="66">
        <f>SUM(K9:K25)</f>
        <v>9747</v>
      </c>
      <c r="L27" s="64"/>
      <c r="M27" s="64"/>
      <c r="N27" s="64">
        <f>SUM(N9:N25)</f>
        <v>0</v>
      </c>
      <c r="O27" s="65"/>
      <c r="P27" s="67">
        <f>SUM(P9:P25)</f>
        <v>9852</v>
      </c>
      <c r="Q27" s="64"/>
      <c r="R27" s="64"/>
      <c r="S27" s="64">
        <f>SUM(S9:S25)</f>
        <v>0</v>
      </c>
      <c r="T27" s="65"/>
      <c r="U27" s="66">
        <f>SUM(U9:U25)</f>
        <v>9957</v>
      </c>
      <c r="V27" s="64"/>
      <c r="W27" s="64"/>
      <c r="X27" s="64">
        <f>SUM(X9:X25)</f>
        <v>0</v>
      </c>
      <c r="Y27" s="65"/>
      <c r="Z27" s="66">
        <f>SUM(Z9:Z25)</f>
        <v>10062</v>
      </c>
      <c r="AA27" s="64"/>
      <c r="AB27" s="64"/>
      <c r="AC27" s="64">
        <f>SUM(AC9:AC25)</f>
        <v>0</v>
      </c>
    </row>
    <row r="28" spans="1:39" s="7" customFormat="1">
      <c r="B28" s="68"/>
      <c r="C28" s="68"/>
      <c r="D28" s="68"/>
      <c r="E28" s="84"/>
      <c r="F28" s="68"/>
      <c r="G28" s="68"/>
      <c r="H28" s="68"/>
      <c r="I28" s="69"/>
      <c r="J28" s="68"/>
      <c r="O28" s="68"/>
      <c r="T28" s="68"/>
      <c r="Y28" s="68"/>
    </row>
    <row r="29" spans="1:39" s="7" customFormat="1">
      <c r="B29" s="68"/>
      <c r="C29" s="68"/>
      <c r="D29" s="68"/>
      <c r="E29" s="84"/>
      <c r="F29" s="68"/>
      <c r="G29" s="68"/>
      <c r="H29" s="68"/>
      <c r="I29" s="68"/>
      <c r="J29" s="68"/>
      <c r="K29" s="153"/>
      <c r="L29" s="153"/>
      <c r="M29" s="153"/>
      <c r="N29" s="70"/>
      <c r="O29" s="68"/>
      <c r="P29" s="153"/>
      <c r="Q29" s="153"/>
      <c r="R29" s="153"/>
      <c r="S29" s="70"/>
      <c r="T29" s="68"/>
      <c r="U29" s="153"/>
      <c r="V29" s="153"/>
      <c r="W29" s="153"/>
      <c r="X29" s="70"/>
      <c r="Y29" s="68"/>
      <c r="Z29" s="153"/>
      <c r="AA29" s="153"/>
      <c r="AB29" s="153"/>
      <c r="AC29" s="70"/>
    </row>
    <row r="30" spans="1:39" s="7" customFormat="1" ht="15">
      <c r="B30" s="83" t="s">
        <v>90</v>
      </c>
      <c r="C30" s="68"/>
      <c r="D30" s="68"/>
      <c r="E30" s="68"/>
      <c r="F30" s="68"/>
      <c r="G30" s="68"/>
      <c r="H30" s="68"/>
      <c r="I30" s="68"/>
      <c r="J30" s="68"/>
      <c r="K30" s="153"/>
      <c r="L30" s="153"/>
      <c r="M30" s="153"/>
      <c r="N30" s="70"/>
      <c r="O30" s="68"/>
      <c r="P30" s="153"/>
      <c r="Q30" s="153"/>
      <c r="R30" s="153"/>
      <c r="S30" s="70"/>
      <c r="T30" s="68"/>
      <c r="U30" s="153"/>
      <c r="V30" s="153"/>
      <c r="W30" s="153"/>
      <c r="X30" s="70"/>
      <c r="Y30" s="68"/>
      <c r="Z30" s="153"/>
      <c r="AA30" s="153"/>
      <c r="AB30" s="153"/>
      <c r="AC30" s="70"/>
    </row>
    <row r="31" spans="1:39" s="7" customFormat="1"/>
    <row r="32" spans="1:39" s="7" customFormat="1" ht="14.25" customHeight="1">
      <c r="B32" s="148" t="s">
        <v>58</v>
      </c>
      <c r="C32" s="148" t="s">
        <v>91</v>
      </c>
      <c r="D32" s="54" t="s">
        <v>17</v>
      </c>
      <c r="E32" s="51"/>
      <c r="F32" s="51"/>
      <c r="G32" s="51"/>
      <c r="H32" s="54"/>
      <c r="I32" s="51"/>
      <c r="J32" s="71"/>
      <c r="K32" s="54" t="s">
        <v>18</v>
      </c>
      <c r="L32" s="51"/>
      <c r="M32" s="51"/>
      <c r="N32" s="51"/>
      <c r="O32" s="71"/>
      <c r="P32" s="54" t="s">
        <v>19</v>
      </c>
      <c r="Q32" s="51"/>
      <c r="R32" s="51"/>
      <c r="S32" s="51"/>
      <c r="T32" s="71"/>
      <c r="U32" s="54" t="s">
        <v>20</v>
      </c>
      <c r="V32" s="51"/>
      <c r="W32" s="51"/>
      <c r="X32" s="51"/>
      <c r="Y32" s="71"/>
      <c r="Z32" s="54" t="s">
        <v>21</v>
      </c>
      <c r="AA32" s="51"/>
      <c r="AB32" s="51"/>
      <c r="AC32" s="51"/>
    </row>
    <row r="33" spans="2:29" s="73" customFormat="1" ht="36">
      <c r="B33" s="148"/>
      <c r="C33" s="148"/>
      <c r="D33" s="55" t="s">
        <v>92</v>
      </c>
      <c r="E33" s="55" t="s">
        <v>93</v>
      </c>
      <c r="F33" s="55" t="s">
        <v>94</v>
      </c>
      <c r="G33" s="55" t="s">
        <v>95</v>
      </c>
      <c r="H33" s="55" t="s">
        <v>61</v>
      </c>
      <c r="I33" s="55" t="s">
        <v>62</v>
      </c>
      <c r="J33" s="72"/>
      <c r="K33" s="55" t="s">
        <v>48</v>
      </c>
      <c r="L33" s="55" t="s">
        <v>60</v>
      </c>
      <c r="M33" s="55" t="s">
        <v>61</v>
      </c>
      <c r="N33" s="55" t="s">
        <v>62</v>
      </c>
      <c r="O33" s="72"/>
      <c r="P33" s="55" t="s">
        <v>48</v>
      </c>
      <c r="Q33" s="55" t="s">
        <v>60</v>
      </c>
      <c r="R33" s="55" t="s">
        <v>61</v>
      </c>
      <c r="S33" s="55" t="s">
        <v>62</v>
      </c>
      <c r="T33" s="72"/>
      <c r="U33" s="55" t="s">
        <v>48</v>
      </c>
      <c r="V33" s="55" t="s">
        <v>60</v>
      </c>
      <c r="W33" s="55" t="s">
        <v>61</v>
      </c>
      <c r="X33" s="55" t="s">
        <v>62</v>
      </c>
      <c r="Y33" s="72"/>
      <c r="Z33" s="55" t="s">
        <v>48</v>
      </c>
      <c r="AA33" s="55" t="s">
        <v>60</v>
      </c>
      <c r="AB33" s="55" t="s">
        <v>61</v>
      </c>
      <c r="AC33" s="55" t="s">
        <v>62</v>
      </c>
    </row>
    <row r="34" spans="2:29" s="7" customFormat="1" ht="41.25" customHeight="1">
      <c r="B34" s="85" t="s">
        <v>96</v>
      </c>
      <c r="C34" s="86" t="s">
        <v>97</v>
      </c>
      <c r="D34" s="87"/>
      <c r="E34" s="88">
        <v>381742</v>
      </c>
      <c r="F34" s="155" t="s">
        <v>98</v>
      </c>
      <c r="G34" s="156"/>
      <c r="H34" s="74"/>
      <c r="I34" s="74"/>
      <c r="J34" s="71"/>
      <c r="K34" s="75"/>
      <c r="L34" s="75"/>
      <c r="M34" s="74"/>
      <c r="N34" s="74"/>
      <c r="O34" s="71"/>
      <c r="P34" s="75"/>
      <c r="Q34" s="75"/>
      <c r="R34" s="74"/>
      <c r="S34" s="74"/>
      <c r="T34" s="71"/>
      <c r="U34" s="75"/>
      <c r="V34" s="75"/>
      <c r="W34" s="74"/>
      <c r="X34" s="74"/>
      <c r="Y34" s="71"/>
      <c r="Z34" s="75"/>
      <c r="AA34" s="75"/>
      <c r="AB34" s="74"/>
      <c r="AC34" s="74"/>
    </row>
    <row r="35" spans="2:29" s="7" customFormat="1" ht="45" customHeight="1">
      <c r="B35" s="154" t="s">
        <v>99</v>
      </c>
      <c r="C35" s="86" t="s">
        <v>100</v>
      </c>
      <c r="D35" s="87"/>
      <c r="E35" s="88">
        <f>'INTERNACIONAL-ROAMING'!H28</f>
        <v>153.83520000000001</v>
      </c>
      <c r="F35" s="155" t="s">
        <v>101</v>
      </c>
      <c r="G35" s="156"/>
      <c r="H35" s="76">
        <f>'INTERNACIONAL-ROAMING'!K28</f>
        <v>0</v>
      </c>
      <c r="I35" s="77">
        <f>+H35*12</f>
        <v>0</v>
      </c>
      <c r="J35" s="71"/>
      <c r="K35" s="75"/>
      <c r="L35" s="75"/>
      <c r="M35" s="77">
        <f t="shared" ref="M35:M40" si="25">+H35*$N$29</f>
        <v>0</v>
      </c>
      <c r="N35" s="77">
        <f t="shared" ref="N35:N43" si="26">+M35*12</f>
        <v>0</v>
      </c>
      <c r="O35" s="71"/>
      <c r="P35" s="75"/>
      <c r="Q35" s="75"/>
      <c r="R35" s="77">
        <f t="shared" ref="R35:R40" si="27">+M35*$S$29</f>
        <v>0</v>
      </c>
      <c r="S35" s="77">
        <f t="shared" ref="S35:S43" si="28">+R35*12</f>
        <v>0</v>
      </c>
      <c r="T35" s="71"/>
      <c r="U35" s="75"/>
      <c r="V35" s="75"/>
      <c r="W35" s="77">
        <f t="shared" ref="W35:W40" si="29">+R35*$X$29</f>
        <v>0</v>
      </c>
      <c r="X35" s="77">
        <f t="shared" ref="X35:X43" si="30">+W35*12</f>
        <v>0</v>
      </c>
      <c r="Y35" s="71"/>
      <c r="Z35" s="75"/>
      <c r="AA35" s="75"/>
      <c r="AB35" s="77">
        <f t="shared" ref="AB35:AB40" si="31">+W35*$AC$29</f>
        <v>0</v>
      </c>
      <c r="AC35" s="77">
        <f t="shared" ref="AC35:AC43" si="32">+AB35*12</f>
        <v>0</v>
      </c>
    </row>
    <row r="36" spans="2:29" s="7" customFormat="1" ht="41.25" customHeight="1">
      <c r="B36" s="154"/>
      <c r="C36" s="86" t="s">
        <v>102</v>
      </c>
      <c r="D36" s="87"/>
      <c r="E36" s="88">
        <f>'INTERNACIONAL-ROAMING'!H107</f>
        <v>598.62757777777779</v>
      </c>
      <c r="F36" s="155" t="s">
        <v>101</v>
      </c>
      <c r="G36" s="156"/>
      <c r="H36" s="76">
        <f>'INTERNACIONAL-ROAMING'!K107</f>
        <v>0</v>
      </c>
      <c r="I36" s="77">
        <f>+H36*12</f>
        <v>0</v>
      </c>
      <c r="J36" s="71"/>
      <c r="K36" s="75"/>
      <c r="L36" s="75"/>
      <c r="M36" s="77">
        <f t="shared" si="25"/>
        <v>0</v>
      </c>
      <c r="N36" s="77">
        <f t="shared" si="26"/>
        <v>0</v>
      </c>
      <c r="O36" s="71"/>
      <c r="P36" s="75"/>
      <c r="Q36" s="75"/>
      <c r="R36" s="77">
        <f t="shared" si="27"/>
        <v>0</v>
      </c>
      <c r="S36" s="77">
        <f t="shared" si="28"/>
        <v>0</v>
      </c>
      <c r="T36" s="71"/>
      <c r="U36" s="75"/>
      <c r="V36" s="75"/>
      <c r="W36" s="77">
        <f t="shared" si="29"/>
        <v>0</v>
      </c>
      <c r="X36" s="77">
        <f t="shared" si="30"/>
        <v>0</v>
      </c>
      <c r="Y36" s="71"/>
      <c r="Z36" s="75"/>
      <c r="AA36" s="75"/>
      <c r="AB36" s="77">
        <f t="shared" si="31"/>
        <v>0</v>
      </c>
      <c r="AC36" s="77">
        <f t="shared" si="32"/>
        <v>0</v>
      </c>
    </row>
    <row r="37" spans="2:29" s="7" customFormat="1" ht="38.25" customHeight="1">
      <c r="B37" s="154"/>
      <c r="C37" s="86" t="s">
        <v>103</v>
      </c>
      <c r="D37" s="87"/>
      <c r="E37" s="88">
        <f>'INTERNACIONAL-ROAMING'!H155</f>
        <v>287.8148555555556</v>
      </c>
      <c r="F37" s="155" t="s">
        <v>101</v>
      </c>
      <c r="G37" s="156"/>
      <c r="H37" s="76">
        <f>'INTERNACIONAL-ROAMING'!K155</f>
        <v>0</v>
      </c>
      <c r="I37" s="77">
        <f>+H37*12</f>
        <v>0</v>
      </c>
      <c r="J37" s="71"/>
      <c r="K37" s="75"/>
      <c r="L37" s="75"/>
      <c r="M37" s="77">
        <f t="shared" si="25"/>
        <v>0</v>
      </c>
      <c r="N37" s="77">
        <f t="shared" si="26"/>
        <v>0</v>
      </c>
      <c r="O37" s="71"/>
      <c r="P37" s="75"/>
      <c r="Q37" s="75"/>
      <c r="R37" s="77">
        <f t="shared" si="27"/>
        <v>0</v>
      </c>
      <c r="S37" s="77">
        <f t="shared" si="28"/>
        <v>0</v>
      </c>
      <c r="T37" s="71"/>
      <c r="U37" s="75"/>
      <c r="V37" s="75"/>
      <c r="W37" s="77">
        <f t="shared" si="29"/>
        <v>0</v>
      </c>
      <c r="X37" s="77">
        <f t="shared" si="30"/>
        <v>0</v>
      </c>
      <c r="Y37" s="71"/>
      <c r="Z37" s="75"/>
      <c r="AA37" s="75"/>
      <c r="AB37" s="77">
        <f t="shared" si="31"/>
        <v>0</v>
      </c>
      <c r="AC37" s="77">
        <f t="shared" si="32"/>
        <v>0</v>
      </c>
    </row>
    <row r="38" spans="2:29" ht="27" customHeight="1">
      <c r="B38" s="91" t="s">
        <v>104</v>
      </c>
      <c r="C38" s="86" t="s">
        <v>105</v>
      </c>
      <c r="D38" s="89">
        <v>1000</v>
      </c>
      <c r="E38" s="90"/>
      <c r="F38" s="2">
        <v>0</v>
      </c>
      <c r="G38" s="74"/>
      <c r="H38" s="76">
        <f>+D38*F38</f>
        <v>0</v>
      </c>
      <c r="I38" s="77">
        <f t="shared" ref="I38:I43" si="33">+H38*12</f>
        <v>0</v>
      </c>
      <c r="J38" s="71"/>
      <c r="K38" s="75"/>
      <c r="L38" s="75"/>
      <c r="M38" s="77">
        <f t="shared" si="25"/>
        <v>0</v>
      </c>
      <c r="N38" s="77">
        <f t="shared" si="26"/>
        <v>0</v>
      </c>
      <c r="O38" s="71"/>
      <c r="P38" s="75"/>
      <c r="Q38" s="75"/>
      <c r="R38" s="77">
        <f t="shared" si="27"/>
        <v>0</v>
      </c>
      <c r="S38" s="77">
        <f t="shared" si="28"/>
        <v>0</v>
      </c>
      <c r="T38" s="71"/>
      <c r="U38" s="75"/>
      <c r="V38" s="75"/>
      <c r="W38" s="77">
        <f t="shared" si="29"/>
        <v>0</v>
      </c>
      <c r="X38" s="77">
        <f t="shared" si="30"/>
        <v>0</v>
      </c>
      <c r="Y38" s="71"/>
      <c r="Z38" s="75"/>
      <c r="AA38" s="75"/>
      <c r="AB38" s="77">
        <f t="shared" si="31"/>
        <v>0</v>
      </c>
      <c r="AC38" s="77">
        <f t="shared" si="32"/>
        <v>0</v>
      </c>
    </row>
    <row r="39" spans="2:29" s="7" customFormat="1" ht="37.5" customHeight="1">
      <c r="B39" s="154" t="s">
        <v>106</v>
      </c>
      <c r="C39" s="86" t="s">
        <v>107</v>
      </c>
      <c r="D39" s="89">
        <f>'INTERNACIONAL-ROAMING'!G182</f>
        <v>50</v>
      </c>
      <c r="E39" s="90"/>
      <c r="F39" s="155" t="s">
        <v>101</v>
      </c>
      <c r="G39" s="156"/>
      <c r="H39" s="76">
        <f>'INTERNACIONAL-ROAMING'!K182</f>
        <v>0</v>
      </c>
      <c r="I39" s="77">
        <f t="shared" si="33"/>
        <v>0</v>
      </c>
      <c r="J39" s="71"/>
      <c r="K39" s="75"/>
      <c r="L39" s="75"/>
      <c r="M39" s="77">
        <f t="shared" si="25"/>
        <v>0</v>
      </c>
      <c r="N39" s="77">
        <f t="shared" si="26"/>
        <v>0</v>
      </c>
      <c r="O39" s="71"/>
      <c r="P39" s="75"/>
      <c r="Q39" s="75"/>
      <c r="R39" s="77">
        <f t="shared" si="27"/>
        <v>0</v>
      </c>
      <c r="S39" s="77">
        <f t="shared" si="28"/>
        <v>0</v>
      </c>
      <c r="T39" s="71"/>
      <c r="U39" s="75"/>
      <c r="V39" s="75"/>
      <c r="W39" s="77">
        <f t="shared" si="29"/>
        <v>0</v>
      </c>
      <c r="X39" s="77">
        <f t="shared" si="30"/>
        <v>0</v>
      </c>
      <c r="Y39" s="71"/>
      <c r="Z39" s="75"/>
      <c r="AA39" s="75"/>
      <c r="AB39" s="77">
        <f t="shared" si="31"/>
        <v>0</v>
      </c>
      <c r="AC39" s="77">
        <f t="shared" si="32"/>
        <v>0</v>
      </c>
    </row>
    <row r="40" spans="2:29" s="7" customFormat="1" ht="37.5" customHeight="1">
      <c r="B40" s="154"/>
      <c r="C40" s="86" t="s">
        <v>108</v>
      </c>
      <c r="D40" s="89">
        <f>'INTERNACIONAL-ROAMING'!G211</f>
        <v>38</v>
      </c>
      <c r="E40" s="90"/>
      <c r="F40" s="155" t="s">
        <v>101</v>
      </c>
      <c r="G40" s="156"/>
      <c r="H40" s="76">
        <f>'INTERNACIONAL-ROAMING'!K211</f>
        <v>0</v>
      </c>
      <c r="I40" s="77">
        <f t="shared" si="33"/>
        <v>0</v>
      </c>
      <c r="J40" s="71"/>
      <c r="K40" s="75"/>
      <c r="L40" s="75"/>
      <c r="M40" s="77">
        <f t="shared" si="25"/>
        <v>0</v>
      </c>
      <c r="N40" s="77">
        <f t="shared" si="26"/>
        <v>0</v>
      </c>
      <c r="O40" s="71"/>
      <c r="P40" s="75"/>
      <c r="Q40" s="75"/>
      <c r="R40" s="77">
        <f t="shared" si="27"/>
        <v>0</v>
      </c>
      <c r="S40" s="77">
        <f t="shared" si="28"/>
        <v>0</v>
      </c>
      <c r="T40" s="71"/>
      <c r="U40" s="75"/>
      <c r="V40" s="75"/>
      <c r="W40" s="77">
        <f t="shared" si="29"/>
        <v>0</v>
      </c>
      <c r="X40" s="77">
        <f t="shared" si="30"/>
        <v>0</v>
      </c>
      <c r="Y40" s="71"/>
      <c r="Z40" s="75"/>
      <c r="AA40" s="75"/>
      <c r="AB40" s="77">
        <f t="shared" si="31"/>
        <v>0</v>
      </c>
      <c r="AC40" s="77">
        <f t="shared" si="32"/>
        <v>0</v>
      </c>
    </row>
    <row r="41" spans="2:29" s="7" customFormat="1" ht="33.75" customHeight="1">
      <c r="B41" s="91" t="s">
        <v>109</v>
      </c>
      <c r="C41" s="86" t="s">
        <v>110</v>
      </c>
      <c r="D41" s="87"/>
      <c r="E41" s="88">
        <v>8006</v>
      </c>
      <c r="F41" s="155" t="s">
        <v>98</v>
      </c>
      <c r="G41" s="156"/>
      <c r="H41" s="74"/>
      <c r="I41" s="74"/>
      <c r="J41" s="71"/>
      <c r="K41" s="75"/>
      <c r="L41" s="75"/>
      <c r="M41" s="74"/>
      <c r="N41" s="74"/>
      <c r="O41" s="71"/>
      <c r="P41" s="75"/>
      <c r="Q41" s="75"/>
      <c r="R41" s="74"/>
      <c r="S41" s="74"/>
      <c r="T41" s="71"/>
      <c r="U41" s="75"/>
      <c r="V41" s="75"/>
      <c r="W41" s="74"/>
      <c r="X41" s="74"/>
      <c r="Y41" s="71"/>
      <c r="Z41" s="75"/>
      <c r="AA41" s="75"/>
      <c r="AB41" s="74"/>
      <c r="AC41" s="74"/>
    </row>
    <row r="42" spans="2:29" s="7" customFormat="1" ht="35.25" customHeight="1">
      <c r="B42" s="91" t="s">
        <v>111</v>
      </c>
      <c r="C42" s="92" t="s">
        <v>75</v>
      </c>
      <c r="D42" s="87"/>
      <c r="E42" s="88">
        <v>34.75</v>
      </c>
      <c r="F42" s="155" t="s">
        <v>98</v>
      </c>
      <c r="G42" s="156"/>
      <c r="H42" s="74"/>
      <c r="I42" s="74"/>
      <c r="J42" s="71"/>
      <c r="K42" s="75"/>
      <c r="L42" s="75"/>
      <c r="M42" s="74"/>
      <c r="N42" s="74"/>
      <c r="O42" s="71"/>
      <c r="P42" s="75"/>
      <c r="Q42" s="75"/>
      <c r="R42" s="74"/>
      <c r="S42" s="74"/>
      <c r="T42" s="71"/>
      <c r="U42" s="75"/>
      <c r="V42" s="75"/>
      <c r="W42" s="74"/>
      <c r="X42" s="74"/>
      <c r="Y42" s="71"/>
      <c r="Z42" s="75"/>
      <c r="AA42" s="75"/>
      <c r="AB42" s="74"/>
      <c r="AC42" s="74"/>
    </row>
    <row r="43" spans="2:29" ht="27" customHeight="1">
      <c r="B43" s="93" t="s">
        <v>112</v>
      </c>
      <c r="C43" s="94" t="s">
        <v>113</v>
      </c>
      <c r="D43" s="89">
        <v>100000</v>
      </c>
      <c r="E43" s="90"/>
      <c r="F43" s="2">
        <v>0</v>
      </c>
      <c r="G43" s="74"/>
      <c r="H43" s="76">
        <f>+D43*F43</f>
        <v>0</v>
      </c>
      <c r="I43" s="77">
        <f t="shared" si="33"/>
        <v>0</v>
      </c>
      <c r="J43" s="71"/>
      <c r="K43" s="75"/>
      <c r="L43" s="75"/>
      <c r="M43" s="77">
        <f t="shared" ref="M43" si="34">+H43*$N$29</f>
        <v>0</v>
      </c>
      <c r="N43" s="77">
        <f t="shared" si="26"/>
        <v>0</v>
      </c>
      <c r="O43" s="71"/>
      <c r="P43" s="75"/>
      <c r="Q43" s="75"/>
      <c r="R43" s="77">
        <f t="shared" ref="R43" si="35">+M43*$S$29</f>
        <v>0</v>
      </c>
      <c r="S43" s="77">
        <f t="shared" si="28"/>
        <v>0</v>
      </c>
      <c r="T43" s="71"/>
      <c r="U43" s="75"/>
      <c r="V43" s="75"/>
      <c r="W43" s="77">
        <f t="shared" ref="W43" si="36">+R43*$X$29</f>
        <v>0</v>
      </c>
      <c r="X43" s="77">
        <f t="shared" si="30"/>
        <v>0</v>
      </c>
      <c r="Y43" s="71"/>
      <c r="Z43" s="75"/>
      <c r="AA43" s="75"/>
      <c r="AB43" s="77">
        <f t="shared" ref="AB43" si="37">+W43*$AC$29</f>
        <v>0</v>
      </c>
      <c r="AC43" s="77">
        <f t="shared" si="32"/>
        <v>0</v>
      </c>
    </row>
    <row r="44" spans="2:29" s="7" customFormat="1" ht="44.25" customHeight="1">
      <c r="B44" s="154" t="s">
        <v>114</v>
      </c>
      <c r="C44" s="86" t="s">
        <v>115</v>
      </c>
      <c r="D44" s="87"/>
      <c r="E44" s="88">
        <v>8369</v>
      </c>
      <c r="F44" s="155" t="s">
        <v>98</v>
      </c>
      <c r="G44" s="156"/>
      <c r="H44" s="74"/>
      <c r="I44" s="74"/>
      <c r="J44" s="71"/>
      <c r="K44" s="75"/>
      <c r="L44" s="75"/>
      <c r="M44" s="74"/>
      <c r="N44" s="74"/>
      <c r="O44" s="71"/>
      <c r="P44" s="75"/>
      <c r="Q44" s="75"/>
      <c r="R44" s="74"/>
      <c r="S44" s="74"/>
      <c r="T44" s="71"/>
      <c r="U44" s="75"/>
      <c r="V44" s="75"/>
      <c r="W44" s="74"/>
      <c r="X44" s="74"/>
      <c r="Y44" s="71"/>
      <c r="Z44" s="75"/>
      <c r="AA44" s="75"/>
      <c r="AB44" s="74"/>
      <c r="AC44" s="74"/>
    </row>
    <row r="45" spans="2:29" s="7" customFormat="1" ht="39" customHeight="1">
      <c r="B45" s="154"/>
      <c r="C45" s="86" t="s">
        <v>116</v>
      </c>
      <c r="D45" s="87"/>
      <c r="E45" s="88">
        <v>516.4</v>
      </c>
      <c r="F45" s="155" t="s">
        <v>98</v>
      </c>
      <c r="G45" s="156"/>
      <c r="H45" s="74"/>
      <c r="I45" s="74"/>
      <c r="J45" s="71"/>
      <c r="K45" s="75"/>
      <c r="L45" s="75"/>
      <c r="M45" s="74"/>
      <c r="N45" s="74"/>
      <c r="O45" s="71"/>
      <c r="P45" s="75"/>
      <c r="Q45" s="75"/>
      <c r="R45" s="74"/>
      <c r="S45" s="74"/>
      <c r="T45" s="71"/>
      <c r="U45" s="75"/>
      <c r="V45" s="75"/>
      <c r="W45" s="74"/>
      <c r="X45" s="74"/>
      <c r="Y45" s="71"/>
      <c r="Z45" s="75"/>
      <c r="AA45" s="75"/>
      <c r="AB45" s="74"/>
      <c r="AC45" s="74"/>
    </row>
    <row r="46" spans="2:29" s="7" customFormat="1" ht="39.75" customHeight="1">
      <c r="B46" s="154"/>
      <c r="C46" s="86" t="s">
        <v>117</v>
      </c>
      <c r="D46" s="87"/>
      <c r="E46" s="88">
        <v>0.5</v>
      </c>
      <c r="F46" s="155" t="s">
        <v>98</v>
      </c>
      <c r="G46" s="156"/>
      <c r="H46" s="74"/>
      <c r="I46" s="74"/>
      <c r="J46" s="71"/>
      <c r="K46" s="75"/>
      <c r="L46" s="75"/>
      <c r="M46" s="74"/>
      <c r="N46" s="74"/>
      <c r="O46" s="71"/>
      <c r="P46" s="75"/>
      <c r="Q46" s="75"/>
      <c r="R46" s="74"/>
      <c r="S46" s="74"/>
      <c r="T46" s="71"/>
      <c r="U46" s="75"/>
      <c r="V46" s="75"/>
      <c r="W46" s="74"/>
      <c r="X46" s="74"/>
      <c r="Y46" s="71"/>
      <c r="Z46" s="75"/>
      <c r="AA46" s="75"/>
      <c r="AB46" s="74"/>
      <c r="AC46" s="74"/>
    </row>
    <row r="47" spans="2:29" s="7" customFormat="1" ht="39.75" customHeight="1">
      <c r="B47" s="93" t="s">
        <v>85</v>
      </c>
      <c r="C47" s="94" t="s">
        <v>118</v>
      </c>
      <c r="D47" s="87"/>
      <c r="E47" s="88"/>
      <c r="F47" s="95"/>
      <c r="G47" s="96"/>
      <c r="H47" s="74"/>
      <c r="I47" s="74"/>
      <c r="J47" s="71"/>
      <c r="K47" s="75"/>
      <c r="L47" s="75"/>
      <c r="M47" s="74"/>
      <c r="N47" s="74"/>
      <c r="O47" s="71"/>
      <c r="P47" s="75"/>
      <c r="Q47" s="75"/>
      <c r="R47" s="74"/>
      <c r="S47" s="74"/>
      <c r="T47" s="71"/>
      <c r="U47" s="75"/>
      <c r="V47" s="75"/>
      <c r="W47" s="74"/>
      <c r="X47" s="74"/>
      <c r="Y47" s="71"/>
      <c r="Z47" s="75"/>
      <c r="AA47" s="75"/>
      <c r="AB47" s="74"/>
      <c r="AC47" s="74"/>
    </row>
    <row r="48" spans="2:29" ht="27" customHeight="1">
      <c r="B48" s="93" t="s">
        <v>119</v>
      </c>
      <c r="C48" s="94" t="s">
        <v>120</v>
      </c>
      <c r="D48" s="87"/>
      <c r="E48" s="88">
        <v>95500</v>
      </c>
      <c r="F48" s="74"/>
      <c r="G48" s="2">
        <v>0</v>
      </c>
      <c r="H48" s="76">
        <f>+E48*G48</f>
        <v>0</v>
      </c>
      <c r="I48" s="77">
        <f t="shared" ref="I48" si="38">+H48*12</f>
        <v>0</v>
      </c>
      <c r="J48" s="71"/>
      <c r="K48" s="75"/>
      <c r="L48" s="75"/>
      <c r="M48" s="77"/>
      <c r="N48" s="77"/>
      <c r="O48" s="71"/>
      <c r="P48" s="75"/>
      <c r="Q48" s="75"/>
      <c r="R48" s="77"/>
      <c r="S48" s="77"/>
      <c r="T48" s="71"/>
      <c r="U48" s="75"/>
      <c r="V48" s="75"/>
      <c r="W48" s="77"/>
      <c r="X48" s="77"/>
      <c r="Y48" s="71"/>
      <c r="Z48" s="75"/>
      <c r="AA48" s="75"/>
      <c r="AB48" s="77"/>
      <c r="AC48" s="77"/>
    </row>
    <row r="49" spans="2:29" s="7" customFormat="1">
      <c r="B49" s="79" t="s">
        <v>54</v>
      </c>
      <c r="C49" s="79"/>
      <c r="D49" s="157"/>
      <c r="E49" s="157"/>
      <c r="F49" s="158"/>
      <c r="G49" s="158"/>
      <c r="H49" s="78">
        <f>SUM(H34:H43)</f>
        <v>0</v>
      </c>
      <c r="I49" s="78">
        <f>SUM(I34:I43)</f>
        <v>0</v>
      </c>
      <c r="J49" s="71"/>
      <c r="K49" s="79"/>
      <c r="L49" s="79"/>
      <c r="M49" s="78">
        <f>SUM(M34:M43)</f>
        <v>0</v>
      </c>
      <c r="N49" s="78">
        <f>SUM(N34:N43)</f>
        <v>0</v>
      </c>
      <c r="O49" s="71"/>
      <c r="P49" s="79"/>
      <c r="Q49" s="79"/>
      <c r="R49" s="78">
        <f>SUM(R34:R43)</f>
        <v>0</v>
      </c>
      <c r="S49" s="78">
        <f>SUM(S34:S43)</f>
        <v>0</v>
      </c>
      <c r="T49" s="71"/>
      <c r="U49" s="79"/>
      <c r="V49" s="79"/>
      <c r="W49" s="78">
        <f>SUM(W34:W43)</f>
        <v>0</v>
      </c>
      <c r="X49" s="78">
        <f>SUM(X34:X43)</f>
        <v>0</v>
      </c>
      <c r="Y49" s="71"/>
      <c r="Z49" s="79"/>
      <c r="AA49" s="79"/>
      <c r="AB49" s="78">
        <f>SUM(AB34:AB43)</f>
        <v>0</v>
      </c>
      <c r="AC49" s="78">
        <f>SUM(AC34:AC43)</f>
        <v>0</v>
      </c>
    </row>
    <row r="50" spans="2:29" s="7" customFormat="1"/>
    <row r="51" spans="2:29" s="7" customFormat="1">
      <c r="D51" s="97"/>
      <c r="E51" s="97"/>
    </row>
    <row r="52" spans="2:29" s="7" customFormat="1"/>
    <row r="53" spans="2:29" s="7" customFormat="1"/>
    <row r="54" spans="2:29" s="7" customFormat="1"/>
    <row r="55" spans="2:29" s="7" customFormat="1"/>
    <row r="56" spans="2:29" s="7" customFormat="1"/>
    <row r="57" spans="2:29" s="7" customFormat="1"/>
    <row r="58" spans="2:29" s="7" customFormat="1"/>
    <row r="59" spans="2:29" s="7" customFormat="1"/>
    <row r="60" spans="2:29" s="7" customFormat="1"/>
    <row r="61" spans="2:29" s="7" customFormat="1"/>
    <row r="62" spans="2:29" s="7" customFormat="1"/>
    <row r="63" spans="2:29" s="7" customFormat="1"/>
    <row r="64" spans="2:29" s="7" customFormat="1"/>
    <row r="65" s="7" customForma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</sheetData>
  <sheetProtection algorithmName="SHA-512" hashValue="cvGDDPKttjieYvo84d0TD/fZsutXOl+HsIS/iSMosiXg0KAvWbPoktA1HdxxJToQXg5wrkxiJe33OgP9T6rdwg==" saltValue="fAnb0uzzSOdnRNW+rpa4xg==" spinCount="100000" sheet="1" objects="1" scenarios="1" selectLockedCells="1"/>
  <mergeCells count="69">
    <mergeCell ref="D12:E12"/>
    <mergeCell ref="F12:G12"/>
    <mergeCell ref="D13:E13"/>
    <mergeCell ref="F13:G13"/>
    <mergeCell ref="D20:E20"/>
    <mergeCell ref="F20:G20"/>
    <mergeCell ref="D18:E18"/>
    <mergeCell ref="F18:G18"/>
    <mergeCell ref="D19:E19"/>
    <mergeCell ref="F19:G19"/>
    <mergeCell ref="D49:E49"/>
    <mergeCell ref="F49:G49"/>
    <mergeCell ref="D22:E22"/>
    <mergeCell ref="F22:G22"/>
    <mergeCell ref="D25:E25"/>
    <mergeCell ref="F25:G25"/>
    <mergeCell ref="D27:E27"/>
    <mergeCell ref="F27:G27"/>
    <mergeCell ref="F23:G23"/>
    <mergeCell ref="D23:E23"/>
    <mergeCell ref="D24:E24"/>
    <mergeCell ref="F26:G26"/>
    <mergeCell ref="D26:E26"/>
    <mergeCell ref="F24:G24"/>
    <mergeCell ref="B39:B40"/>
    <mergeCell ref="F39:G39"/>
    <mergeCell ref="F40:G40"/>
    <mergeCell ref="B44:B46"/>
    <mergeCell ref="F44:G44"/>
    <mergeCell ref="F45:G45"/>
    <mergeCell ref="F41:G41"/>
    <mergeCell ref="F42:G42"/>
    <mergeCell ref="F46:G46"/>
    <mergeCell ref="B35:B37"/>
    <mergeCell ref="F35:G35"/>
    <mergeCell ref="F36:G36"/>
    <mergeCell ref="F37:G37"/>
    <mergeCell ref="B32:B33"/>
    <mergeCell ref="C32:C33"/>
    <mergeCell ref="F34:G34"/>
    <mergeCell ref="K29:M29"/>
    <mergeCell ref="P29:R29"/>
    <mergeCell ref="U29:W29"/>
    <mergeCell ref="Z29:AB29"/>
    <mergeCell ref="K30:M30"/>
    <mergeCell ref="P30:R30"/>
    <mergeCell ref="U30:W30"/>
    <mergeCell ref="Z30:AB30"/>
    <mergeCell ref="D11:E11"/>
    <mergeCell ref="F11:G11"/>
    <mergeCell ref="B7:B8"/>
    <mergeCell ref="C7:C8"/>
    <mergeCell ref="D9:E9"/>
    <mergeCell ref="F9:G9"/>
    <mergeCell ref="D10:E10"/>
    <mergeCell ref="F10:G10"/>
    <mergeCell ref="D8:E8"/>
    <mergeCell ref="F8:G8"/>
    <mergeCell ref="D21:E21"/>
    <mergeCell ref="F21:G21"/>
    <mergeCell ref="B14:B17"/>
    <mergeCell ref="D14:E14"/>
    <mergeCell ref="F14:G14"/>
    <mergeCell ref="D15:E15"/>
    <mergeCell ref="F15:G15"/>
    <mergeCell ref="D17:E17"/>
    <mergeCell ref="F17:G17"/>
    <mergeCell ref="D16:E16"/>
    <mergeCell ref="F16:G16"/>
  </mergeCells>
  <pageMargins left="0.7" right="0.7" top="0.75" bottom="0.75" header="0.3" footer="0.3"/>
  <pageSetup paperSize="9" orientation="portrait" r:id="rId1"/>
  <ignoredErrors>
    <ignoredError sqref="H35:H38 H39:H40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62536-25A0-4C9C-92B7-9D77EDAC26E3}">
  <dimension ref="A1:R233"/>
  <sheetViews>
    <sheetView zoomScaleNormal="100" workbookViewId="0">
      <selection activeCell="J25" sqref="J25"/>
    </sheetView>
  </sheetViews>
  <sheetFormatPr defaultColWidth="10" defaultRowHeight="14.25"/>
  <cols>
    <col min="1" max="1" width="3.42578125" customWidth="1"/>
    <col min="3" max="3" width="12.5703125" customWidth="1"/>
    <col min="4" max="4" width="10" style="102"/>
    <col min="6" max="6" width="11" bestFit="1" customWidth="1"/>
    <col min="9" max="10" width="10" style="16"/>
    <col min="19" max="16384" width="10" style="16"/>
  </cols>
  <sheetData>
    <row r="1" spans="2:11" s="7" customFormat="1" ht="18">
      <c r="B1" s="19" t="s">
        <v>55</v>
      </c>
      <c r="C1" s="20"/>
      <c r="D1" s="100"/>
    </row>
    <row r="2" spans="2:11" s="7" customFormat="1" ht="23.25" customHeight="1">
      <c r="B2" s="80" t="s">
        <v>121</v>
      </c>
      <c r="C2" s="81"/>
      <c r="D2" s="81"/>
      <c r="E2" s="81"/>
      <c r="F2" s="81"/>
      <c r="G2" s="101"/>
      <c r="H2" s="101"/>
      <c r="I2" s="114"/>
    </row>
    <row r="3" spans="2:11" customFormat="1">
      <c r="D3" s="102"/>
    </row>
    <row r="4" spans="2:11" customFormat="1" ht="15">
      <c r="B4" s="21" t="s">
        <v>122</v>
      </c>
      <c r="D4" s="102"/>
    </row>
    <row r="5" spans="2:11" customFormat="1">
      <c r="D5" s="102"/>
    </row>
    <row r="6" spans="2:11" customFormat="1" ht="33.75">
      <c r="B6" s="55" t="s">
        <v>123</v>
      </c>
      <c r="C6" s="55" t="s">
        <v>124</v>
      </c>
      <c r="D6" s="55" t="s">
        <v>125</v>
      </c>
      <c r="E6" s="148" t="s">
        <v>126</v>
      </c>
      <c r="F6" s="148"/>
      <c r="G6" s="55" t="s">
        <v>127</v>
      </c>
      <c r="H6" s="55" t="s">
        <v>128</v>
      </c>
      <c r="I6" s="112" t="s">
        <v>129</v>
      </c>
      <c r="J6" s="112" t="s">
        <v>130</v>
      </c>
      <c r="K6" s="112" t="s">
        <v>131</v>
      </c>
    </row>
    <row r="7" spans="2:11">
      <c r="B7" s="154" t="s">
        <v>132</v>
      </c>
      <c r="C7" s="168" t="s">
        <v>133</v>
      </c>
      <c r="D7" s="165" t="s">
        <v>100</v>
      </c>
      <c r="E7" s="166" t="s">
        <v>134</v>
      </c>
      <c r="F7" s="166"/>
      <c r="G7" s="103">
        <v>1</v>
      </c>
      <c r="H7" s="104">
        <v>5.2870333333333335</v>
      </c>
      <c r="I7" s="3"/>
      <c r="J7" s="3"/>
      <c r="K7" s="58">
        <f t="shared" ref="K7:K27" si="0">G7*I7+J7*H7</f>
        <v>0</v>
      </c>
    </row>
    <row r="8" spans="2:11">
      <c r="B8" s="154"/>
      <c r="C8" s="168"/>
      <c r="D8" s="165"/>
      <c r="E8" s="166" t="s">
        <v>135</v>
      </c>
      <c r="F8" s="166"/>
      <c r="G8" s="103">
        <v>1</v>
      </c>
      <c r="H8" s="104">
        <v>1.6426000000000003</v>
      </c>
      <c r="I8" s="3"/>
      <c r="J8" s="3"/>
      <c r="K8" s="58">
        <f t="shared" si="0"/>
        <v>0</v>
      </c>
    </row>
    <row r="9" spans="2:11">
      <c r="B9" s="154"/>
      <c r="C9" s="168"/>
      <c r="D9" s="165"/>
      <c r="E9" s="166" t="s">
        <v>136</v>
      </c>
      <c r="F9" s="166"/>
      <c r="G9" s="103">
        <v>1</v>
      </c>
      <c r="H9" s="104">
        <v>9.2555555555555551E-3</v>
      </c>
      <c r="I9" s="3"/>
      <c r="J9" s="3"/>
      <c r="K9" s="58">
        <f t="shared" si="0"/>
        <v>0</v>
      </c>
    </row>
    <row r="10" spans="2:11">
      <c r="B10" s="154"/>
      <c r="C10" s="168"/>
      <c r="D10" s="165"/>
      <c r="E10" s="166" t="s">
        <v>137</v>
      </c>
      <c r="F10" s="166"/>
      <c r="G10" s="103">
        <v>1</v>
      </c>
      <c r="H10" s="104">
        <v>4.6370444444444443</v>
      </c>
      <c r="I10" s="3"/>
      <c r="J10" s="3"/>
      <c r="K10" s="58">
        <f t="shared" si="0"/>
        <v>0</v>
      </c>
    </row>
    <row r="11" spans="2:11">
      <c r="B11" s="154"/>
      <c r="C11" s="168"/>
      <c r="D11" s="165"/>
      <c r="E11" s="166" t="s">
        <v>138</v>
      </c>
      <c r="F11" s="166"/>
      <c r="G11" s="103">
        <v>1</v>
      </c>
      <c r="H11" s="104">
        <v>1.4481444444444445</v>
      </c>
      <c r="I11" s="3"/>
      <c r="J11" s="3"/>
      <c r="K11" s="58">
        <f t="shared" si="0"/>
        <v>0</v>
      </c>
    </row>
    <row r="12" spans="2:11">
      <c r="B12" s="154"/>
      <c r="C12" s="168"/>
      <c r="D12" s="165"/>
      <c r="E12" s="166" t="s">
        <v>139</v>
      </c>
      <c r="F12" s="166"/>
      <c r="G12" s="103">
        <v>2</v>
      </c>
      <c r="H12" s="104">
        <v>6.0870333333333333</v>
      </c>
      <c r="I12" s="3"/>
      <c r="J12" s="3"/>
      <c r="K12" s="58">
        <f t="shared" si="0"/>
        <v>0</v>
      </c>
    </row>
    <row r="13" spans="2:11">
      <c r="B13" s="154"/>
      <c r="C13" s="168"/>
      <c r="D13" s="165"/>
      <c r="E13" s="166" t="s">
        <v>140</v>
      </c>
      <c r="F13" s="166"/>
      <c r="G13" s="103">
        <v>1</v>
      </c>
      <c r="H13" s="104">
        <v>11.7963</v>
      </c>
      <c r="I13" s="3"/>
      <c r="J13" s="3"/>
      <c r="K13" s="58">
        <f t="shared" si="0"/>
        <v>0</v>
      </c>
    </row>
    <row r="14" spans="2:11">
      <c r="B14" s="154"/>
      <c r="C14" s="168"/>
      <c r="D14" s="165"/>
      <c r="E14" s="166" t="s">
        <v>141</v>
      </c>
      <c r="F14" s="166"/>
      <c r="G14" s="103">
        <v>4</v>
      </c>
      <c r="H14" s="104">
        <v>13.675944444444443</v>
      </c>
      <c r="I14" s="3"/>
      <c r="J14" s="3"/>
      <c r="K14" s="58">
        <f t="shared" si="0"/>
        <v>0</v>
      </c>
    </row>
    <row r="15" spans="2:11">
      <c r="B15" s="154"/>
      <c r="C15" s="168"/>
      <c r="D15" s="165"/>
      <c r="E15" s="166" t="s">
        <v>142</v>
      </c>
      <c r="F15" s="166"/>
      <c r="G15" s="103">
        <v>1</v>
      </c>
      <c r="H15" s="104">
        <v>0.43517777777777777</v>
      </c>
      <c r="I15" s="3"/>
      <c r="J15" s="3"/>
      <c r="K15" s="58">
        <f t="shared" si="0"/>
        <v>0</v>
      </c>
    </row>
    <row r="16" spans="2:11">
      <c r="B16" s="154"/>
      <c r="C16" s="168"/>
      <c r="D16" s="165"/>
      <c r="E16" s="166" t="s">
        <v>143</v>
      </c>
      <c r="F16" s="166"/>
      <c r="G16" s="103">
        <v>2</v>
      </c>
      <c r="H16" s="104">
        <v>11.929655555555557</v>
      </c>
      <c r="I16" s="3"/>
      <c r="J16" s="3"/>
      <c r="K16" s="58">
        <f t="shared" si="0"/>
        <v>0</v>
      </c>
    </row>
    <row r="17" spans="2:11">
      <c r="B17" s="154"/>
      <c r="C17" s="168"/>
      <c r="D17" s="165"/>
      <c r="E17" s="166" t="s">
        <v>144</v>
      </c>
      <c r="F17" s="166"/>
      <c r="G17" s="103">
        <v>3</v>
      </c>
      <c r="H17" s="104">
        <v>60.807400000000001</v>
      </c>
      <c r="I17" s="3"/>
      <c r="J17" s="3"/>
      <c r="K17" s="58">
        <f t="shared" si="0"/>
        <v>0</v>
      </c>
    </row>
    <row r="18" spans="2:11">
      <c r="B18" s="154"/>
      <c r="C18" s="168"/>
      <c r="D18" s="165"/>
      <c r="E18" s="166" t="s">
        <v>145</v>
      </c>
      <c r="F18" s="166"/>
      <c r="G18" s="103">
        <v>1</v>
      </c>
      <c r="H18" s="104">
        <v>6.8444444444444441</v>
      </c>
      <c r="I18" s="3"/>
      <c r="J18" s="3"/>
      <c r="K18" s="58">
        <f t="shared" si="0"/>
        <v>0</v>
      </c>
    </row>
    <row r="19" spans="2:11">
      <c r="B19" s="154"/>
      <c r="C19" s="168"/>
      <c r="D19" s="165"/>
      <c r="E19" s="166" t="s">
        <v>146</v>
      </c>
      <c r="F19" s="166"/>
      <c r="G19" s="103">
        <v>1</v>
      </c>
      <c r="H19" s="104">
        <v>0.76851111111111114</v>
      </c>
      <c r="I19" s="3"/>
      <c r="J19" s="3"/>
      <c r="K19" s="58">
        <f t="shared" si="0"/>
        <v>0</v>
      </c>
    </row>
    <row r="20" spans="2:11">
      <c r="B20" s="154"/>
      <c r="C20" s="168"/>
      <c r="D20" s="165"/>
      <c r="E20" s="166" t="s">
        <v>147</v>
      </c>
      <c r="F20" s="166"/>
      <c r="G20" s="103">
        <v>3</v>
      </c>
      <c r="H20" s="104">
        <v>8.020377777777778</v>
      </c>
      <c r="I20" s="3"/>
      <c r="J20" s="3"/>
      <c r="K20" s="58">
        <f t="shared" si="0"/>
        <v>0</v>
      </c>
    </row>
    <row r="21" spans="2:11">
      <c r="B21" s="154"/>
      <c r="C21" s="168"/>
      <c r="D21" s="165"/>
      <c r="E21" s="166" t="s">
        <v>148</v>
      </c>
      <c r="F21" s="166"/>
      <c r="G21" s="103">
        <v>2</v>
      </c>
      <c r="H21" s="104">
        <v>10.494455555555556</v>
      </c>
      <c r="I21" s="3"/>
      <c r="J21" s="3"/>
      <c r="K21" s="58">
        <f t="shared" si="0"/>
        <v>0</v>
      </c>
    </row>
    <row r="22" spans="2:11">
      <c r="B22" s="154"/>
      <c r="C22" s="168"/>
      <c r="D22" s="165"/>
      <c r="E22" s="166" t="s">
        <v>149</v>
      </c>
      <c r="F22" s="166"/>
      <c r="G22" s="103">
        <v>1</v>
      </c>
      <c r="H22" s="104">
        <v>4.4925777777777789</v>
      </c>
      <c r="I22" s="3"/>
      <c r="J22" s="3"/>
      <c r="K22" s="58">
        <f t="shared" si="0"/>
        <v>0</v>
      </c>
    </row>
    <row r="23" spans="2:11">
      <c r="B23" s="154"/>
      <c r="C23" s="168"/>
      <c r="D23" s="165"/>
      <c r="E23" s="166" t="s">
        <v>150</v>
      </c>
      <c r="F23" s="166"/>
      <c r="G23" s="103">
        <v>1</v>
      </c>
      <c r="H23" s="104">
        <v>0.90185555555555552</v>
      </c>
      <c r="I23" s="3"/>
      <c r="J23" s="3"/>
      <c r="K23" s="58">
        <f t="shared" si="0"/>
        <v>0</v>
      </c>
    </row>
    <row r="24" spans="2:11">
      <c r="B24" s="154"/>
      <c r="C24" s="168"/>
      <c r="D24" s="165"/>
      <c r="E24" s="166" t="s">
        <v>151</v>
      </c>
      <c r="F24" s="166"/>
      <c r="G24" s="103">
        <v>1</v>
      </c>
      <c r="H24" s="104">
        <v>1.1166666666666667</v>
      </c>
      <c r="I24" s="3"/>
      <c r="J24" s="3"/>
      <c r="K24" s="58">
        <f t="shared" si="0"/>
        <v>0</v>
      </c>
    </row>
    <row r="25" spans="2:11">
      <c r="B25" s="154"/>
      <c r="C25" s="168"/>
      <c r="D25" s="165"/>
      <c r="E25" s="166" t="s">
        <v>152</v>
      </c>
      <c r="F25" s="166"/>
      <c r="G25" s="103">
        <v>1</v>
      </c>
      <c r="H25" s="104">
        <v>2.2536888888888886</v>
      </c>
      <c r="I25" s="3"/>
      <c r="J25" s="3"/>
      <c r="K25" s="58">
        <f t="shared" si="0"/>
        <v>0</v>
      </c>
    </row>
    <row r="26" spans="2:11">
      <c r="B26" s="154"/>
      <c r="C26" s="168"/>
      <c r="D26" s="165"/>
      <c r="E26" s="166" t="s">
        <v>153</v>
      </c>
      <c r="F26" s="166"/>
      <c r="G26" s="103">
        <v>1</v>
      </c>
      <c r="H26" s="104">
        <v>8.1477777777777774E-2</v>
      </c>
      <c r="I26" s="3"/>
      <c r="J26" s="3"/>
      <c r="K26" s="58">
        <f t="shared" si="0"/>
        <v>0</v>
      </c>
    </row>
    <row r="27" spans="2:11">
      <c r="B27" s="154"/>
      <c r="C27" s="168"/>
      <c r="D27" s="165"/>
      <c r="E27" s="166" t="s">
        <v>154</v>
      </c>
      <c r="F27" s="166"/>
      <c r="G27" s="103">
        <v>1</v>
      </c>
      <c r="H27" s="104">
        <v>1.1055555555555556</v>
      </c>
      <c r="I27" s="3"/>
      <c r="J27" s="3"/>
      <c r="K27" s="58">
        <f t="shared" si="0"/>
        <v>0</v>
      </c>
    </row>
    <row r="28" spans="2:11" customFormat="1" ht="22.5" customHeight="1">
      <c r="B28" s="167" t="s">
        <v>54</v>
      </c>
      <c r="C28" s="167"/>
      <c r="D28" s="167"/>
      <c r="E28" s="167"/>
      <c r="F28" s="167"/>
      <c r="G28" s="105">
        <f>SUM(G7:G27)</f>
        <v>31</v>
      </c>
      <c r="H28" s="106">
        <f>SUM(H7:H27)</f>
        <v>153.83520000000001</v>
      </c>
      <c r="I28" s="115"/>
      <c r="J28" s="116"/>
      <c r="K28" s="113">
        <f>SUM(K7:K27)</f>
        <v>0</v>
      </c>
    </row>
    <row r="29" spans="2:11" customFormat="1">
      <c r="D29" s="102"/>
    </row>
    <row r="30" spans="2:11" customFormat="1">
      <c r="D30" s="102"/>
    </row>
    <row r="31" spans="2:11" customFormat="1" ht="15">
      <c r="B31" s="21" t="s">
        <v>155</v>
      </c>
      <c r="D31" s="102"/>
    </row>
    <row r="32" spans="2:11" customFormat="1">
      <c r="D32" s="102"/>
    </row>
    <row r="33" spans="2:11" customFormat="1" ht="33.75">
      <c r="B33" s="55" t="s">
        <v>156</v>
      </c>
      <c r="C33" s="55" t="s">
        <v>124</v>
      </c>
      <c r="D33" s="55" t="s">
        <v>125</v>
      </c>
      <c r="E33" s="107" t="s">
        <v>123</v>
      </c>
      <c r="F33" s="107" t="s">
        <v>126</v>
      </c>
      <c r="G33" s="55" t="s">
        <v>127</v>
      </c>
      <c r="H33" s="55" t="s">
        <v>128</v>
      </c>
      <c r="I33" s="112" t="s">
        <v>129</v>
      </c>
      <c r="J33" s="112" t="s">
        <v>130</v>
      </c>
      <c r="K33" s="112" t="s">
        <v>131</v>
      </c>
    </row>
    <row r="34" spans="2:11" ht="14.25" customHeight="1">
      <c r="B34" s="154" t="s">
        <v>132</v>
      </c>
      <c r="C34" s="168" t="s">
        <v>157</v>
      </c>
      <c r="D34" s="146" t="s">
        <v>158</v>
      </c>
      <c r="E34" s="86" t="s">
        <v>134</v>
      </c>
      <c r="F34" s="86" t="s">
        <v>134</v>
      </c>
      <c r="G34" s="103">
        <v>1</v>
      </c>
      <c r="H34" s="104">
        <v>1.0981555555555556</v>
      </c>
      <c r="I34" s="3"/>
      <c r="J34" s="3"/>
      <c r="K34" s="58">
        <f t="shared" ref="K34:K65" si="1">G36*I36+J36*H36</f>
        <v>0</v>
      </c>
    </row>
    <row r="35" spans="2:11">
      <c r="B35" s="154"/>
      <c r="C35" s="168"/>
      <c r="D35" s="146"/>
      <c r="E35" s="86" t="s">
        <v>134</v>
      </c>
      <c r="F35" s="86" t="s">
        <v>136</v>
      </c>
      <c r="G35" s="103">
        <v>1</v>
      </c>
      <c r="H35" s="104">
        <v>9.2555555555555551E-3</v>
      </c>
      <c r="I35" s="3"/>
      <c r="J35" s="3"/>
      <c r="K35" s="58">
        <f t="shared" si="1"/>
        <v>0</v>
      </c>
    </row>
    <row r="36" spans="2:11">
      <c r="B36" s="154"/>
      <c r="C36" s="168"/>
      <c r="D36" s="146"/>
      <c r="E36" s="86" t="s">
        <v>134</v>
      </c>
      <c r="F36" s="86" t="s">
        <v>159</v>
      </c>
      <c r="G36" s="103">
        <v>10</v>
      </c>
      <c r="H36" s="104">
        <v>38.837066666666672</v>
      </c>
      <c r="I36" s="3"/>
      <c r="J36" s="3"/>
      <c r="K36" s="58">
        <f t="shared" si="1"/>
        <v>0</v>
      </c>
    </row>
    <row r="37" spans="2:11">
      <c r="B37" s="154"/>
      <c r="C37" s="168"/>
      <c r="D37" s="146"/>
      <c r="E37" s="86" t="s">
        <v>134</v>
      </c>
      <c r="F37" s="86" t="s">
        <v>160</v>
      </c>
      <c r="G37" s="103">
        <v>1</v>
      </c>
      <c r="H37" s="104">
        <v>3.7000000000000002E-3</v>
      </c>
      <c r="I37" s="3"/>
      <c r="J37" s="3"/>
      <c r="K37" s="58">
        <f t="shared" si="1"/>
        <v>0</v>
      </c>
    </row>
    <row r="38" spans="2:11">
      <c r="B38" s="154"/>
      <c r="C38" s="168"/>
      <c r="D38" s="146"/>
      <c r="E38" s="86" t="s">
        <v>134</v>
      </c>
      <c r="F38" s="86" t="s">
        <v>161</v>
      </c>
      <c r="G38" s="103">
        <v>1</v>
      </c>
      <c r="H38" s="104">
        <v>9.6299999999999997E-2</v>
      </c>
      <c r="I38" s="3"/>
      <c r="J38" s="3"/>
      <c r="K38" s="58">
        <f t="shared" si="1"/>
        <v>0</v>
      </c>
    </row>
    <row r="39" spans="2:11">
      <c r="B39" s="154"/>
      <c r="C39" s="168"/>
      <c r="D39" s="146"/>
      <c r="E39" s="86" t="s">
        <v>135</v>
      </c>
      <c r="F39" s="86" t="s">
        <v>159</v>
      </c>
      <c r="G39" s="103">
        <v>1</v>
      </c>
      <c r="H39" s="104">
        <v>1.1407333333333334</v>
      </c>
      <c r="I39" s="3"/>
      <c r="J39" s="3"/>
      <c r="K39" s="58">
        <f t="shared" si="1"/>
        <v>0</v>
      </c>
    </row>
    <row r="40" spans="2:11">
      <c r="B40" s="154"/>
      <c r="C40" s="168"/>
      <c r="D40" s="146"/>
      <c r="E40" s="86" t="s">
        <v>136</v>
      </c>
      <c r="F40" s="86" t="s">
        <v>136</v>
      </c>
      <c r="G40" s="103">
        <v>1</v>
      </c>
      <c r="H40" s="104">
        <v>0.8963000000000001</v>
      </c>
      <c r="I40" s="3"/>
      <c r="J40" s="3"/>
      <c r="K40" s="58">
        <f t="shared" si="1"/>
        <v>0</v>
      </c>
    </row>
    <row r="41" spans="2:11">
      <c r="B41" s="154"/>
      <c r="C41" s="168"/>
      <c r="D41" s="146"/>
      <c r="E41" s="86" t="s">
        <v>162</v>
      </c>
      <c r="F41" s="86" t="s">
        <v>159</v>
      </c>
      <c r="G41" s="103">
        <v>1</v>
      </c>
      <c r="H41" s="104">
        <v>8.2074111111111101</v>
      </c>
      <c r="I41" s="3"/>
      <c r="J41" s="3"/>
      <c r="K41" s="58">
        <f t="shared" si="1"/>
        <v>0</v>
      </c>
    </row>
    <row r="42" spans="2:11">
      <c r="B42" s="154"/>
      <c r="C42" s="168"/>
      <c r="D42" s="146"/>
      <c r="E42" s="86" t="s">
        <v>163</v>
      </c>
      <c r="F42" s="86" t="s">
        <v>163</v>
      </c>
      <c r="G42" s="103">
        <v>1</v>
      </c>
      <c r="H42" s="104">
        <v>0.33147777777777776</v>
      </c>
      <c r="I42" s="3"/>
      <c r="J42" s="3"/>
      <c r="K42" s="58">
        <f t="shared" si="1"/>
        <v>0</v>
      </c>
    </row>
    <row r="43" spans="2:11">
      <c r="B43" s="154"/>
      <c r="C43" s="168"/>
      <c r="D43" s="146"/>
      <c r="E43" s="86" t="s">
        <v>163</v>
      </c>
      <c r="F43" s="86" t="s">
        <v>159</v>
      </c>
      <c r="G43" s="103">
        <v>4</v>
      </c>
      <c r="H43" s="104">
        <v>16.490711111111111</v>
      </c>
      <c r="I43" s="3"/>
      <c r="J43" s="3"/>
      <c r="K43" s="58">
        <f t="shared" si="1"/>
        <v>0</v>
      </c>
    </row>
    <row r="44" spans="2:11">
      <c r="B44" s="154"/>
      <c r="C44" s="168"/>
      <c r="D44" s="146"/>
      <c r="E44" s="86" t="s">
        <v>164</v>
      </c>
      <c r="F44" s="86" t="s">
        <v>159</v>
      </c>
      <c r="G44" s="103">
        <v>4</v>
      </c>
      <c r="H44" s="104">
        <v>9.449988888888889</v>
      </c>
      <c r="I44" s="3"/>
      <c r="J44" s="3"/>
      <c r="K44" s="58">
        <f t="shared" si="1"/>
        <v>0</v>
      </c>
    </row>
    <row r="45" spans="2:11">
      <c r="B45" s="154"/>
      <c r="C45" s="168"/>
      <c r="D45" s="146"/>
      <c r="E45" s="86" t="s">
        <v>165</v>
      </c>
      <c r="F45" s="86" t="s">
        <v>159</v>
      </c>
      <c r="G45" s="103">
        <v>1</v>
      </c>
      <c r="H45" s="104">
        <v>2.0366666666666665E-2</v>
      </c>
      <c r="I45" s="3"/>
      <c r="J45" s="3"/>
      <c r="K45" s="58">
        <f t="shared" si="1"/>
        <v>0</v>
      </c>
    </row>
    <row r="46" spans="2:11">
      <c r="B46" s="154"/>
      <c r="C46" s="168"/>
      <c r="D46" s="146"/>
      <c r="E46" s="86" t="s">
        <v>166</v>
      </c>
      <c r="F46" s="86" t="s">
        <v>136</v>
      </c>
      <c r="G46" s="103">
        <v>1</v>
      </c>
      <c r="H46" s="104">
        <v>0.31111111111111112</v>
      </c>
      <c r="I46" s="3"/>
      <c r="J46" s="3"/>
      <c r="K46" s="58">
        <f t="shared" si="1"/>
        <v>0</v>
      </c>
    </row>
    <row r="47" spans="2:11">
      <c r="B47" s="154"/>
      <c r="C47" s="168"/>
      <c r="D47" s="146"/>
      <c r="E47" s="86" t="s">
        <v>166</v>
      </c>
      <c r="F47" s="86" t="s">
        <v>166</v>
      </c>
      <c r="G47" s="103">
        <v>1</v>
      </c>
      <c r="H47" s="104">
        <v>0.31111111111111112</v>
      </c>
      <c r="I47" s="3"/>
      <c r="J47" s="3"/>
      <c r="K47" s="58">
        <f t="shared" si="1"/>
        <v>0</v>
      </c>
    </row>
    <row r="48" spans="2:11">
      <c r="B48" s="154"/>
      <c r="C48" s="168"/>
      <c r="D48" s="146"/>
      <c r="E48" s="86" t="s">
        <v>166</v>
      </c>
      <c r="F48" s="86" t="s">
        <v>159</v>
      </c>
      <c r="G48" s="103">
        <v>4</v>
      </c>
      <c r="H48" s="104">
        <v>11.601866666666666</v>
      </c>
      <c r="I48" s="3"/>
      <c r="J48" s="3"/>
      <c r="K48" s="58">
        <f t="shared" si="1"/>
        <v>0</v>
      </c>
    </row>
    <row r="49" spans="2:11">
      <c r="B49" s="154"/>
      <c r="C49" s="168"/>
      <c r="D49" s="146"/>
      <c r="E49" s="86" t="s">
        <v>167</v>
      </c>
      <c r="F49" s="86" t="s">
        <v>159</v>
      </c>
      <c r="G49" s="103">
        <v>6</v>
      </c>
      <c r="H49" s="104">
        <v>35.029600000000002</v>
      </c>
      <c r="I49" s="3"/>
      <c r="J49" s="3"/>
      <c r="K49" s="58">
        <f t="shared" si="1"/>
        <v>0</v>
      </c>
    </row>
    <row r="50" spans="2:11">
      <c r="B50" s="154"/>
      <c r="C50" s="168"/>
      <c r="D50" s="146"/>
      <c r="E50" s="86" t="s">
        <v>168</v>
      </c>
      <c r="F50" s="86" t="s">
        <v>159</v>
      </c>
      <c r="G50" s="103">
        <v>1</v>
      </c>
      <c r="H50" s="104">
        <v>0.48147777777777778</v>
      </c>
      <c r="I50" s="3"/>
      <c r="J50" s="3"/>
      <c r="K50" s="58">
        <f t="shared" si="1"/>
        <v>0</v>
      </c>
    </row>
    <row r="51" spans="2:11">
      <c r="B51" s="154"/>
      <c r="C51" s="168"/>
      <c r="D51" s="146"/>
      <c r="E51" s="86" t="s">
        <v>139</v>
      </c>
      <c r="F51" s="86" t="s">
        <v>139</v>
      </c>
      <c r="G51" s="103">
        <v>1</v>
      </c>
      <c r="H51" s="104">
        <v>7.5922222222222224E-2</v>
      </c>
      <c r="I51" s="3"/>
      <c r="J51" s="3"/>
      <c r="K51" s="58">
        <f t="shared" si="1"/>
        <v>0</v>
      </c>
    </row>
    <row r="52" spans="2:11">
      <c r="B52" s="154"/>
      <c r="C52" s="168"/>
      <c r="D52" s="146"/>
      <c r="E52" s="86" t="s">
        <v>139</v>
      </c>
      <c r="F52" s="86" t="s">
        <v>159</v>
      </c>
      <c r="G52" s="103">
        <v>2</v>
      </c>
      <c r="H52" s="104">
        <v>2.961122222222222</v>
      </c>
      <c r="I52" s="3"/>
      <c r="J52" s="3"/>
      <c r="K52" s="58">
        <f t="shared" si="1"/>
        <v>0</v>
      </c>
    </row>
    <row r="53" spans="2:11">
      <c r="B53" s="154"/>
      <c r="C53" s="168"/>
      <c r="D53" s="146"/>
      <c r="E53" s="86" t="s">
        <v>139</v>
      </c>
      <c r="F53" s="86" t="s">
        <v>148</v>
      </c>
      <c r="G53" s="103">
        <v>1</v>
      </c>
      <c r="H53" s="104">
        <v>3.7000000000000002E-3</v>
      </c>
      <c r="I53" s="3"/>
      <c r="J53" s="3"/>
      <c r="K53" s="58">
        <f t="shared" si="1"/>
        <v>0</v>
      </c>
    </row>
    <row r="54" spans="2:11">
      <c r="B54" s="154"/>
      <c r="C54" s="168"/>
      <c r="D54" s="146"/>
      <c r="E54" s="86" t="s">
        <v>169</v>
      </c>
      <c r="F54" s="86" t="s">
        <v>159</v>
      </c>
      <c r="G54" s="103">
        <v>1</v>
      </c>
      <c r="H54" s="104">
        <v>2.5000111111111112</v>
      </c>
      <c r="I54" s="3"/>
      <c r="J54" s="3"/>
      <c r="K54" s="58">
        <f t="shared" si="1"/>
        <v>0</v>
      </c>
    </row>
    <row r="55" spans="2:11">
      <c r="B55" s="154"/>
      <c r="C55" s="168"/>
      <c r="D55" s="146"/>
      <c r="E55" s="86" t="s">
        <v>170</v>
      </c>
      <c r="F55" s="86" t="s">
        <v>170</v>
      </c>
      <c r="G55" s="103">
        <v>1</v>
      </c>
      <c r="H55" s="104">
        <v>0.17407777777777778</v>
      </c>
      <c r="I55" s="3"/>
      <c r="J55" s="3"/>
      <c r="K55" s="58">
        <f t="shared" si="1"/>
        <v>0</v>
      </c>
    </row>
    <row r="56" spans="2:11">
      <c r="B56" s="154"/>
      <c r="C56" s="168"/>
      <c r="D56" s="146"/>
      <c r="E56" s="86" t="s">
        <v>170</v>
      </c>
      <c r="F56" s="86" t="s">
        <v>159</v>
      </c>
      <c r="G56" s="103">
        <v>1</v>
      </c>
      <c r="H56" s="104">
        <v>1.8407333333333336</v>
      </c>
      <c r="I56" s="3"/>
      <c r="J56" s="3"/>
      <c r="K56" s="58">
        <f t="shared" si="1"/>
        <v>0</v>
      </c>
    </row>
    <row r="57" spans="2:11">
      <c r="B57" s="154"/>
      <c r="C57" s="168"/>
      <c r="D57" s="146"/>
      <c r="E57" s="86" t="s">
        <v>171</v>
      </c>
      <c r="F57" s="86" t="s">
        <v>171</v>
      </c>
      <c r="G57" s="103">
        <v>1</v>
      </c>
      <c r="H57" s="104">
        <v>0.26111111111111113</v>
      </c>
      <c r="I57" s="3"/>
      <c r="J57" s="3"/>
      <c r="K57" s="58">
        <f t="shared" si="1"/>
        <v>0</v>
      </c>
    </row>
    <row r="58" spans="2:11">
      <c r="B58" s="154"/>
      <c r="C58" s="168"/>
      <c r="D58" s="146"/>
      <c r="E58" s="86" t="s">
        <v>171</v>
      </c>
      <c r="F58" s="86" t="s">
        <v>159</v>
      </c>
      <c r="G58" s="103">
        <v>2</v>
      </c>
      <c r="H58" s="104">
        <v>3.4426000000000001</v>
      </c>
      <c r="I58" s="3"/>
      <c r="J58" s="3"/>
      <c r="K58" s="58">
        <f t="shared" si="1"/>
        <v>0</v>
      </c>
    </row>
    <row r="59" spans="2:11">
      <c r="B59" s="154"/>
      <c r="C59" s="168"/>
      <c r="D59" s="146"/>
      <c r="E59" s="86" t="s">
        <v>171</v>
      </c>
      <c r="F59" s="86" t="s">
        <v>152</v>
      </c>
      <c r="G59" s="103">
        <v>1</v>
      </c>
      <c r="H59" s="104">
        <v>2.4077777777777778E-2</v>
      </c>
      <c r="I59" s="3"/>
      <c r="J59" s="3"/>
      <c r="K59" s="58">
        <f t="shared" si="1"/>
        <v>0</v>
      </c>
    </row>
    <row r="60" spans="2:11">
      <c r="B60" s="154"/>
      <c r="C60" s="168"/>
      <c r="D60" s="146"/>
      <c r="E60" s="86" t="s">
        <v>172</v>
      </c>
      <c r="F60" s="86" t="s">
        <v>139</v>
      </c>
      <c r="G60" s="103">
        <v>1</v>
      </c>
      <c r="H60" s="104">
        <v>1.9296333333333333</v>
      </c>
      <c r="I60" s="3"/>
      <c r="J60" s="3"/>
      <c r="K60" s="58">
        <f t="shared" si="1"/>
        <v>0</v>
      </c>
    </row>
    <row r="61" spans="2:11">
      <c r="B61" s="154"/>
      <c r="C61" s="168"/>
      <c r="D61" s="146"/>
      <c r="E61" s="86" t="s">
        <v>172</v>
      </c>
      <c r="F61" s="86" t="s">
        <v>159</v>
      </c>
      <c r="G61" s="103">
        <v>3</v>
      </c>
      <c r="H61" s="104">
        <v>11.388888888888889</v>
      </c>
      <c r="I61" s="3"/>
      <c r="J61" s="3"/>
      <c r="K61" s="58">
        <f t="shared" si="1"/>
        <v>0</v>
      </c>
    </row>
    <row r="62" spans="2:11">
      <c r="B62" s="154"/>
      <c r="C62" s="168"/>
      <c r="D62" s="146"/>
      <c r="E62" s="86" t="s">
        <v>172</v>
      </c>
      <c r="F62" s="86" t="s">
        <v>148</v>
      </c>
      <c r="G62" s="103">
        <v>1</v>
      </c>
      <c r="H62" s="104">
        <v>6.6666666666666666E-2</v>
      </c>
      <c r="I62" s="3"/>
      <c r="J62" s="3"/>
      <c r="K62" s="58">
        <f t="shared" si="1"/>
        <v>0</v>
      </c>
    </row>
    <row r="63" spans="2:11">
      <c r="B63" s="154"/>
      <c r="C63" s="168"/>
      <c r="D63" s="146"/>
      <c r="E63" s="86" t="s">
        <v>173</v>
      </c>
      <c r="F63" s="86" t="s">
        <v>159</v>
      </c>
      <c r="G63" s="103">
        <v>1</v>
      </c>
      <c r="H63" s="104">
        <v>1.1185222222222222</v>
      </c>
      <c r="I63" s="3"/>
      <c r="J63" s="3"/>
      <c r="K63" s="58">
        <f t="shared" si="1"/>
        <v>0</v>
      </c>
    </row>
    <row r="64" spans="2:11">
      <c r="B64" s="154"/>
      <c r="C64" s="168"/>
      <c r="D64" s="146"/>
      <c r="E64" s="86" t="s">
        <v>174</v>
      </c>
      <c r="F64" s="86" t="s">
        <v>159</v>
      </c>
      <c r="G64" s="103">
        <v>1</v>
      </c>
      <c r="H64" s="104">
        <v>0.41111111111111115</v>
      </c>
      <c r="I64" s="3"/>
      <c r="J64" s="3"/>
      <c r="K64" s="58">
        <f t="shared" si="1"/>
        <v>0</v>
      </c>
    </row>
    <row r="65" spans="2:11">
      <c r="B65" s="154"/>
      <c r="C65" s="168"/>
      <c r="D65" s="146"/>
      <c r="E65" s="86" t="s">
        <v>175</v>
      </c>
      <c r="F65" s="86" t="s">
        <v>159</v>
      </c>
      <c r="G65" s="103">
        <v>2</v>
      </c>
      <c r="H65" s="104">
        <v>2.9629777777777777</v>
      </c>
      <c r="I65" s="3"/>
      <c r="J65" s="3"/>
      <c r="K65" s="58">
        <f t="shared" si="1"/>
        <v>0</v>
      </c>
    </row>
    <row r="66" spans="2:11">
      <c r="B66" s="154"/>
      <c r="C66" s="168"/>
      <c r="D66" s="146"/>
      <c r="E66" s="86" t="s">
        <v>175</v>
      </c>
      <c r="F66" s="86" t="s">
        <v>175</v>
      </c>
      <c r="G66" s="103">
        <v>1</v>
      </c>
      <c r="H66" s="104">
        <v>0.36665555555555557</v>
      </c>
      <c r="I66" s="3"/>
      <c r="J66" s="3"/>
      <c r="K66" s="58">
        <f t="shared" ref="K66:K95" si="2">G68*I68+J68*H68</f>
        <v>0</v>
      </c>
    </row>
    <row r="67" spans="2:11">
      <c r="B67" s="154"/>
      <c r="C67" s="168"/>
      <c r="D67" s="146"/>
      <c r="E67" s="86" t="s">
        <v>176</v>
      </c>
      <c r="F67" s="86" t="s">
        <v>159</v>
      </c>
      <c r="G67" s="103">
        <v>1</v>
      </c>
      <c r="H67" s="104">
        <v>0.75555555555555554</v>
      </c>
      <c r="I67" s="3"/>
      <c r="J67" s="3"/>
      <c r="K67" s="58">
        <f t="shared" si="2"/>
        <v>0</v>
      </c>
    </row>
    <row r="68" spans="2:11">
      <c r="B68" s="154"/>
      <c r="C68" s="168"/>
      <c r="D68" s="146"/>
      <c r="E68" s="86" t="s">
        <v>160</v>
      </c>
      <c r="F68" s="86" t="s">
        <v>159</v>
      </c>
      <c r="G68" s="103">
        <v>20</v>
      </c>
      <c r="H68" s="104">
        <v>52.038877777777785</v>
      </c>
      <c r="I68" s="3"/>
      <c r="J68" s="3"/>
      <c r="K68" s="58">
        <f t="shared" si="2"/>
        <v>0</v>
      </c>
    </row>
    <row r="69" spans="2:11">
      <c r="B69" s="154"/>
      <c r="C69" s="168"/>
      <c r="D69" s="146"/>
      <c r="E69" s="86" t="s">
        <v>160</v>
      </c>
      <c r="F69" s="86" t="s">
        <v>160</v>
      </c>
      <c r="G69" s="103">
        <v>1</v>
      </c>
      <c r="H69" s="104">
        <v>1.6796333333333333</v>
      </c>
      <c r="I69" s="3"/>
      <c r="J69" s="3"/>
      <c r="K69" s="58">
        <f t="shared" si="2"/>
        <v>0</v>
      </c>
    </row>
    <row r="70" spans="2:11">
      <c r="B70" s="154"/>
      <c r="C70" s="168"/>
      <c r="D70" s="146"/>
      <c r="E70" s="86" t="s">
        <v>177</v>
      </c>
      <c r="F70" s="86" t="s">
        <v>159</v>
      </c>
      <c r="G70" s="103">
        <v>1</v>
      </c>
      <c r="H70" s="104">
        <v>6.852222222222222E-2</v>
      </c>
      <c r="I70" s="3"/>
      <c r="J70" s="3"/>
      <c r="K70" s="58">
        <f t="shared" si="2"/>
        <v>0</v>
      </c>
    </row>
    <row r="71" spans="2:11">
      <c r="B71" s="154"/>
      <c r="C71" s="168"/>
      <c r="D71" s="146"/>
      <c r="E71" s="86" t="s">
        <v>178</v>
      </c>
      <c r="F71" s="86" t="s">
        <v>159</v>
      </c>
      <c r="G71" s="103">
        <v>10</v>
      </c>
      <c r="H71" s="104">
        <v>32.657355555555561</v>
      </c>
      <c r="I71" s="3"/>
      <c r="J71" s="3"/>
      <c r="K71" s="58">
        <f t="shared" si="2"/>
        <v>0</v>
      </c>
    </row>
    <row r="72" spans="2:11">
      <c r="B72" s="154"/>
      <c r="C72" s="168"/>
      <c r="D72" s="146"/>
      <c r="E72" s="86" t="s">
        <v>178</v>
      </c>
      <c r="F72" s="86" t="s">
        <v>178</v>
      </c>
      <c r="G72" s="103">
        <v>1</v>
      </c>
      <c r="H72" s="104">
        <v>0.9277777777777777</v>
      </c>
      <c r="I72" s="3"/>
      <c r="J72" s="3"/>
      <c r="K72" s="58">
        <f t="shared" si="2"/>
        <v>0</v>
      </c>
    </row>
    <row r="73" spans="2:11">
      <c r="B73" s="154"/>
      <c r="C73" s="168"/>
      <c r="D73" s="146"/>
      <c r="E73" s="86" t="s">
        <v>179</v>
      </c>
      <c r="F73" s="86" t="s">
        <v>159</v>
      </c>
      <c r="G73" s="103">
        <v>3</v>
      </c>
      <c r="H73" s="104">
        <v>5.2592555555555558</v>
      </c>
      <c r="I73" s="3"/>
      <c r="J73" s="3"/>
      <c r="K73" s="58">
        <f t="shared" si="2"/>
        <v>0</v>
      </c>
    </row>
    <row r="74" spans="2:11">
      <c r="B74" s="154"/>
      <c r="C74" s="168"/>
      <c r="D74" s="146"/>
      <c r="E74" s="86" t="s">
        <v>180</v>
      </c>
      <c r="F74" s="86" t="s">
        <v>159</v>
      </c>
      <c r="G74" s="103">
        <v>1</v>
      </c>
      <c r="H74" s="104">
        <v>2.5926000000000005</v>
      </c>
      <c r="I74" s="3"/>
      <c r="J74" s="3"/>
      <c r="K74" s="58">
        <f t="shared" si="2"/>
        <v>0</v>
      </c>
    </row>
    <row r="75" spans="2:11">
      <c r="B75" s="154"/>
      <c r="C75" s="168"/>
      <c r="D75" s="146"/>
      <c r="E75" s="86" t="s">
        <v>181</v>
      </c>
      <c r="F75" s="86" t="s">
        <v>159</v>
      </c>
      <c r="G75" s="103">
        <v>1</v>
      </c>
      <c r="H75" s="104">
        <v>0.72962222222222228</v>
      </c>
      <c r="I75" s="3"/>
      <c r="J75" s="3"/>
      <c r="K75" s="58">
        <f t="shared" si="2"/>
        <v>0</v>
      </c>
    </row>
    <row r="76" spans="2:11">
      <c r="B76" s="154"/>
      <c r="C76" s="168"/>
      <c r="D76" s="146"/>
      <c r="E76" s="86" t="s">
        <v>181</v>
      </c>
      <c r="F76" s="86" t="s">
        <v>181</v>
      </c>
      <c r="G76" s="103">
        <v>1</v>
      </c>
      <c r="H76" s="104">
        <v>0.32777777777777778</v>
      </c>
      <c r="I76" s="3"/>
      <c r="J76" s="3"/>
      <c r="K76" s="58">
        <f t="shared" si="2"/>
        <v>0</v>
      </c>
    </row>
    <row r="77" spans="2:11">
      <c r="B77" s="154"/>
      <c r="C77" s="168"/>
      <c r="D77" s="146"/>
      <c r="E77" s="86" t="s">
        <v>182</v>
      </c>
      <c r="F77" s="86" t="s">
        <v>159</v>
      </c>
      <c r="G77" s="103">
        <v>7</v>
      </c>
      <c r="H77" s="104">
        <v>14.827777777777781</v>
      </c>
      <c r="I77" s="3"/>
      <c r="J77" s="3"/>
      <c r="K77" s="58">
        <f t="shared" si="2"/>
        <v>0</v>
      </c>
    </row>
    <row r="78" spans="2:11">
      <c r="B78" s="154"/>
      <c r="C78" s="168"/>
      <c r="D78" s="146"/>
      <c r="E78" s="86" t="s">
        <v>182</v>
      </c>
      <c r="F78" s="86" t="s">
        <v>182</v>
      </c>
      <c r="G78" s="103">
        <v>1</v>
      </c>
      <c r="H78" s="104">
        <v>0.9426000000000001</v>
      </c>
      <c r="I78" s="3"/>
      <c r="J78" s="3"/>
      <c r="K78" s="58">
        <f t="shared" si="2"/>
        <v>0</v>
      </c>
    </row>
    <row r="79" spans="2:11">
      <c r="B79" s="154"/>
      <c r="C79" s="168"/>
      <c r="D79" s="146"/>
      <c r="E79" s="86" t="s">
        <v>183</v>
      </c>
      <c r="F79" s="86" t="s">
        <v>159</v>
      </c>
      <c r="G79" s="103">
        <v>3</v>
      </c>
      <c r="H79" s="104">
        <v>7.800011111111111</v>
      </c>
      <c r="I79" s="3"/>
      <c r="J79" s="3"/>
      <c r="K79" s="58">
        <f t="shared" si="2"/>
        <v>0</v>
      </c>
    </row>
    <row r="80" spans="2:11">
      <c r="B80" s="154"/>
      <c r="C80" s="168"/>
      <c r="D80" s="146"/>
      <c r="E80" s="86" t="s">
        <v>184</v>
      </c>
      <c r="F80" s="86" t="s">
        <v>159</v>
      </c>
      <c r="G80" s="103">
        <v>1</v>
      </c>
      <c r="H80" s="104">
        <v>0.1963</v>
      </c>
      <c r="I80" s="3"/>
      <c r="J80" s="3"/>
      <c r="K80" s="58">
        <f t="shared" si="2"/>
        <v>0</v>
      </c>
    </row>
    <row r="81" spans="2:11">
      <c r="B81" s="154"/>
      <c r="C81" s="168"/>
      <c r="D81" s="146"/>
      <c r="E81" s="86" t="s">
        <v>185</v>
      </c>
      <c r="F81" s="86" t="s">
        <v>159</v>
      </c>
      <c r="G81" s="103">
        <v>1</v>
      </c>
      <c r="H81" s="104">
        <v>0.92778888888888889</v>
      </c>
      <c r="I81" s="3"/>
      <c r="J81" s="3"/>
      <c r="K81" s="58">
        <f t="shared" si="2"/>
        <v>0</v>
      </c>
    </row>
    <row r="82" spans="2:11">
      <c r="B82" s="154"/>
      <c r="C82" s="168"/>
      <c r="D82" s="146"/>
      <c r="E82" s="86" t="s">
        <v>186</v>
      </c>
      <c r="F82" s="86" t="s">
        <v>159</v>
      </c>
      <c r="G82" s="103">
        <v>1</v>
      </c>
      <c r="H82" s="104">
        <v>1.0333333333333334</v>
      </c>
      <c r="I82" s="3"/>
      <c r="J82" s="3"/>
      <c r="K82" s="58">
        <f t="shared" si="2"/>
        <v>0</v>
      </c>
    </row>
    <row r="83" spans="2:11">
      <c r="B83" s="154"/>
      <c r="C83" s="168"/>
      <c r="D83" s="146"/>
      <c r="E83" s="86" t="s">
        <v>187</v>
      </c>
      <c r="F83" s="86" t="s">
        <v>159</v>
      </c>
      <c r="G83" s="103">
        <v>7</v>
      </c>
      <c r="H83" s="104">
        <v>17.49998888888889</v>
      </c>
      <c r="I83" s="3"/>
      <c r="J83" s="3"/>
      <c r="K83" s="58">
        <f t="shared" si="2"/>
        <v>0</v>
      </c>
    </row>
    <row r="84" spans="2:11">
      <c r="B84" s="154"/>
      <c r="C84" s="168"/>
      <c r="D84" s="146"/>
      <c r="E84" s="86" t="s">
        <v>188</v>
      </c>
      <c r="F84" s="86" t="s">
        <v>159</v>
      </c>
      <c r="G84" s="103">
        <v>2</v>
      </c>
      <c r="H84" s="104">
        <v>7.4185222222222222</v>
      </c>
      <c r="I84" s="3"/>
      <c r="J84" s="3"/>
      <c r="K84" s="58">
        <f t="shared" si="2"/>
        <v>0</v>
      </c>
    </row>
    <row r="85" spans="2:11">
      <c r="B85" s="154"/>
      <c r="C85" s="168"/>
      <c r="D85" s="146"/>
      <c r="E85" s="86" t="s">
        <v>188</v>
      </c>
      <c r="F85" s="86" t="s">
        <v>160</v>
      </c>
      <c r="G85" s="103">
        <v>1</v>
      </c>
      <c r="H85" s="104">
        <v>8.5188888888888897E-2</v>
      </c>
      <c r="I85" s="3"/>
      <c r="J85" s="3"/>
      <c r="K85" s="58">
        <f t="shared" si="2"/>
        <v>0</v>
      </c>
    </row>
    <row r="86" spans="2:11">
      <c r="B86" s="154"/>
      <c r="C86" s="168"/>
      <c r="D86" s="146"/>
      <c r="E86" s="86" t="s">
        <v>188</v>
      </c>
      <c r="F86" s="86" t="s">
        <v>188</v>
      </c>
      <c r="G86" s="103">
        <v>1</v>
      </c>
      <c r="H86" s="104">
        <v>0.64073333333333338</v>
      </c>
      <c r="I86" s="3"/>
      <c r="J86" s="3"/>
      <c r="K86" s="58">
        <f t="shared" si="2"/>
        <v>0</v>
      </c>
    </row>
    <row r="87" spans="2:11">
      <c r="B87" s="154"/>
      <c r="C87" s="168"/>
      <c r="D87" s="146"/>
      <c r="E87" s="86" t="s">
        <v>189</v>
      </c>
      <c r="F87" s="86" t="s">
        <v>159</v>
      </c>
      <c r="G87" s="103">
        <v>1</v>
      </c>
      <c r="H87" s="104">
        <v>5.1855555555555558E-2</v>
      </c>
      <c r="I87" s="3"/>
      <c r="J87" s="3"/>
      <c r="K87" s="58">
        <f t="shared" si="2"/>
        <v>0</v>
      </c>
    </row>
    <row r="88" spans="2:11">
      <c r="B88" s="154"/>
      <c r="C88" s="168"/>
      <c r="D88" s="146"/>
      <c r="E88" s="86" t="s">
        <v>148</v>
      </c>
      <c r="F88" s="86" t="s">
        <v>139</v>
      </c>
      <c r="G88" s="103">
        <v>1</v>
      </c>
      <c r="H88" s="104">
        <v>0.1</v>
      </c>
      <c r="I88" s="3"/>
      <c r="J88" s="3"/>
      <c r="K88" s="58">
        <f t="shared" si="2"/>
        <v>0</v>
      </c>
    </row>
    <row r="89" spans="2:11">
      <c r="B89" s="154"/>
      <c r="C89" s="168"/>
      <c r="D89" s="146"/>
      <c r="E89" s="86" t="s">
        <v>148</v>
      </c>
      <c r="F89" s="86" t="s">
        <v>190</v>
      </c>
      <c r="G89" s="103">
        <v>1</v>
      </c>
      <c r="H89" s="104">
        <v>7.4111111111111105E-3</v>
      </c>
      <c r="I89" s="3"/>
      <c r="J89" s="3"/>
      <c r="K89" s="58">
        <f t="shared" si="2"/>
        <v>0</v>
      </c>
    </row>
    <row r="90" spans="2:11">
      <c r="B90" s="154"/>
      <c r="C90" s="168"/>
      <c r="D90" s="146"/>
      <c r="E90" s="86" t="s">
        <v>148</v>
      </c>
      <c r="F90" s="86" t="s">
        <v>159</v>
      </c>
      <c r="G90" s="103">
        <v>42</v>
      </c>
      <c r="H90" s="104">
        <v>156.10174444444445</v>
      </c>
      <c r="I90" s="3"/>
      <c r="J90" s="3"/>
      <c r="K90" s="58">
        <f t="shared" si="2"/>
        <v>0</v>
      </c>
    </row>
    <row r="91" spans="2:11">
      <c r="B91" s="154"/>
      <c r="C91" s="168"/>
      <c r="D91" s="146"/>
      <c r="E91" s="86" t="s">
        <v>148</v>
      </c>
      <c r="F91" s="86" t="s">
        <v>148</v>
      </c>
      <c r="G91" s="103">
        <v>10</v>
      </c>
      <c r="H91" s="104">
        <v>18.205522222222221</v>
      </c>
      <c r="I91" s="3"/>
      <c r="J91" s="3"/>
      <c r="K91" s="58">
        <f t="shared" si="2"/>
        <v>0</v>
      </c>
    </row>
    <row r="92" spans="2:11">
      <c r="B92" s="154"/>
      <c r="C92" s="168"/>
      <c r="D92" s="146"/>
      <c r="E92" s="86" t="s">
        <v>191</v>
      </c>
      <c r="F92" s="86" t="s">
        <v>136</v>
      </c>
      <c r="G92" s="103">
        <v>1</v>
      </c>
      <c r="H92" s="104">
        <v>7.7777777777777779E-2</v>
      </c>
      <c r="I92" s="3"/>
      <c r="J92" s="3"/>
      <c r="K92" s="58">
        <f t="shared" si="2"/>
        <v>0</v>
      </c>
    </row>
    <row r="93" spans="2:11">
      <c r="B93" s="154"/>
      <c r="C93" s="168"/>
      <c r="D93" s="146"/>
      <c r="E93" s="86" t="s">
        <v>149</v>
      </c>
      <c r="F93" s="86" t="s">
        <v>159</v>
      </c>
      <c r="G93" s="103">
        <v>1</v>
      </c>
      <c r="H93" s="104">
        <v>0.2074111111111111</v>
      </c>
      <c r="I93" s="3"/>
      <c r="J93" s="3"/>
      <c r="K93" s="58">
        <f t="shared" si="2"/>
        <v>0</v>
      </c>
    </row>
    <row r="94" spans="2:11">
      <c r="B94" s="154"/>
      <c r="C94" s="168"/>
      <c r="D94" s="146"/>
      <c r="E94" s="86" t="s">
        <v>150</v>
      </c>
      <c r="F94" s="86" t="s">
        <v>159</v>
      </c>
      <c r="G94" s="103">
        <v>1</v>
      </c>
      <c r="H94" s="104">
        <v>4.372233333333333</v>
      </c>
      <c r="I94" s="3"/>
      <c r="J94" s="3"/>
      <c r="K94" s="58">
        <f t="shared" si="2"/>
        <v>0</v>
      </c>
    </row>
    <row r="95" spans="2:11">
      <c r="B95" s="154"/>
      <c r="C95" s="168"/>
      <c r="D95" s="146"/>
      <c r="E95" s="86" t="s">
        <v>151</v>
      </c>
      <c r="F95" s="86" t="s">
        <v>159</v>
      </c>
      <c r="G95" s="103">
        <v>15</v>
      </c>
      <c r="H95" s="104">
        <v>56.40551111111111</v>
      </c>
      <c r="I95" s="3"/>
      <c r="J95" s="3"/>
      <c r="K95" s="58">
        <f t="shared" si="2"/>
        <v>0</v>
      </c>
    </row>
    <row r="96" spans="2:11">
      <c r="B96" s="154"/>
      <c r="C96" s="168"/>
      <c r="D96" s="146"/>
      <c r="E96" s="86" t="s">
        <v>151</v>
      </c>
      <c r="F96" s="86" t="s">
        <v>151</v>
      </c>
      <c r="G96" s="103">
        <v>1</v>
      </c>
      <c r="H96" s="104">
        <v>0.31111111111111112</v>
      </c>
      <c r="I96" s="3"/>
      <c r="J96" s="3"/>
      <c r="K96" s="58">
        <f t="shared" ref="K96:K106" si="3">G98*I98+J98*H98</f>
        <v>0</v>
      </c>
    </row>
    <row r="97" spans="2:11">
      <c r="B97" s="154"/>
      <c r="C97" s="168"/>
      <c r="D97" s="146"/>
      <c r="E97" s="86" t="s">
        <v>152</v>
      </c>
      <c r="F97" s="86" t="s">
        <v>159</v>
      </c>
      <c r="G97" s="103">
        <v>3</v>
      </c>
      <c r="H97" s="104">
        <v>9.3407333333333344</v>
      </c>
      <c r="I97" s="3"/>
      <c r="J97" s="3"/>
      <c r="K97" s="58">
        <f t="shared" si="3"/>
        <v>0</v>
      </c>
    </row>
    <row r="98" spans="2:11">
      <c r="B98" s="154"/>
      <c r="C98" s="168"/>
      <c r="D98" s="146"/>
      <c r="E98" s="86" t="s">
        <v>152</v>
      </c>
      <c r="F98" s="86" t="s">
        <v>152</v>
      </c>
      <c r="G98" s="103">
        <v>1</v>
      </c>
      <c r="H98" s="104">
        <v>0.33147777777777776</v>
      </c>
      <c r="I98" s="3"/>
      <c r="J98" s="3"/>
      <c r="K98" s="58">
        <f t="shared" si="3"/>
        <v>0</v>
      </c>
    </row>
    <row r="99" spans="2:11">
      <c r="B99" s="154"/>
      <c r="C99" s="168"/>
      <c r="D99" s="146"/>
      <c r="E99" s="86" t="s">
        <v>161</v>
      </c>
      <c r="F99" s="86" t="s">
        <v>159</v>
      </c>
      <c r="G99" s="103">
        <v>1</v>
      </c>
      <c r="H99" s="104">
        <v>1.2666666666666668</v>
      </c>
      <c r="I99" s="3"/>
      <c r="J99" s="3"/>
      <c r="K99" s="58">
        <f t="shared" si="3"/>
        <v>0</v>
      </c>
    </row>
    <row r="100" spans="2:11">
      <c r="B100" s="154"/>
      <c r="C100" s="168"/>
      <c r="D100" s="146"/>
      <c r="E100" s="86" t="s">
        <v>161</v>
      </c>
      <c r="F100" s="86" t="s">
        <v>161</v>
      </c>
      <c r="G100" s="103">
        <v>1</v>
      </c>
      <c r="H100" s="104">
        <v>9.0744444444444447E-2</v>
      </c>
      <c r="I100" s="3"/>
      <c r="J100" s="3"/>
      <c r="K100" s="58">
        <f t="shared" si="3"/>
        <v>0</v>
      </c>
    </row>
    <row r="101" spans="2:11">
      <c r="B101" s="154"/>
      <c r="C101" s="168"/>
      <c r="D101" s="146"/>
      <c r="E101" s="86" t="s">
        <v>154</v>
      </c>
      <c r="F101" s="86" t="s">
        <v>134</v>
      </c>
      <c r="G101" s="103">
        <v>1</v>
      </c>
      <c r="H101" s="104">
        <v>3.888888888888889E-2</v>
      </c>
      <c r="I101" s="3"/>
      <c r="J101" s="3"/>
      <c r="K101" s="58">
        <f t="shared" si="3"/>
        <v>0</v>
      </c>
    </row>
    <row r="102" spans="2:11">
      <c r="B102" s="154"/>
      <c r="C102" s="168"/>
      <c r="D102" s="146"/>
      <c r="E102" s="86" t="s">
        <v>154</v>
      </c>
      <c r="F102" s="86" t="s">
        <v>159</v>
      </c>
      <c r="G102" s="103">
        <v>9</v>
      </c>
      <c r="H102" s="104">
        <v>27.585188888888883</v>
      </c>
      <c r="I102" s="3"/>
      <c r="J102" s="3"/>
      <c r="K102" s="58">
        <f t="shared" si="3"/>
        <v>0</v>
      </c>
    </row>
    <row r="103" spans="2:11">
      <c r="B103" s="154"/>
      <c r="C103" s="168"/>
      <c r="D103" s="146"/>
      <c r="E103" s="86" t="s">
        <v>154</v>
      </c>
      <c r="F103" s="86" t="s">
        <v>152</v>
      </c>
      <c r="G103" s="103">
        <v>1</v>
      </c>
      <c r="H103" s="104">
        <v>5.1855555555555558E-2</v>
      </c>
      <c r="I103" s="3"/>
      <c r="J103" s="3"/>
      <c r="K103" s="58">
        <f t="shared" si="3"/>
        <v>0</v>
      </c>
    </row>
    <row r="104" spans="2:11">
      <c r="B104" s="154"/>
      <c r="C104" s="168"/>
      <c r="D104" s="146"/>
      <c r="E104" s="86" t="s">
        <v>154</v>
      </c>
      <c r="F104" s="86" t="s">
        <v>154</v>
      </c>
      <c r="G104" s="103">
        <v>1</v>
      </c>
      <c r="H104" s="104">
        <v>0.78332222222222225</v>
      </c>
      <c r="I104" s="3"/>
      <c r="J104" s="3"/>
      <c r="K104" s="58">
        <f t="shared" si="3"/>
        <v>0</v>
      </c>
    </row>
    <row r="105" spans="2:11">
      <c r="B105" s="154"/>
      <c r="C105" s="168"/>
      <c r="D105" s="146"/>
      <c r="E105" s="86" t="s">
        <v>192</v>
      </c>
      <c r="F105" s="86" t="s">
        <v>159</v>
      </c>
      <c r="G105" s="103">
        <v>1</v>
      </c>
      <c r="H105" s="104">
        <v>1.3259333333333334</v>
      </c>
      <c r="I105" s="3"/>
      <c r="J105" s="3"/>
      <c r="K105" s="58">
        <f t="shared" si="3"/>
        <v>0</v>
      </c>
    </row>
    <row r="106" spans="2:11">
      <c r="B106" s="154"/>
      <c r="C106" s="168"/>
      <c r="D106" s="147"/>
      <c r="E106" s="86" t="s">
        <v>193</v>
      </c>
      <c r="F106" s="86" t="s">
        <v>159</v>
      </c>
      <c r="G106" s="103">
        <v>5</v>
      </c>
      <c r="H106" s="104">
        <v>19.718522222222223</v>
      </c>
      <c r="I106" s="3"/>
      <c r="J106" s="3"/>
      <c r="K106" s="58">
        <f t="shared" si="3"/>
        <v>0</v>
      </c>
    </row>
    <row r="107" spans="2:11" customFormat="1" ht="22.5" customHeight="1">
      <c r="B107" s="167" t="s">
        <v>54</v>
      </c>
      <c r="C107" s="167"/>
      <c r="D107" s="167"/>
      <c r="E107" s="167"/>
      <c r="F107" s="167"/>
      <c r="G107" s="105">
        <f>SUM(G34:G106)</f>
        <v>224</v>
      </c>
      <c r="H107" s="106">
        <f>SUM(H34:H106)</f>
        <v>598.62757777777779</v>
      </c>
      <c r="I107" s="115"/>
      <c r="J107" s="116"/>
      <c r="K107" s="113">
        <f>SUM(K34:K106)</f>
        <v>0</v>
      </c>
    </row>
    <row r="108" spans="2:11" customFormat="1">
      <c r="D108" s="102"/>
    </row>
    <row r="109" spans="2:11" customFormat="1">
      <c r="D109" s="102"/>
    </row>
    <row r="110" spans="2:11" customFormat="1" ht="15">
      <c r="B110" s="21" t="s">
        <v>194</v>
      </c>
      <c r="D110" s="102"/>
    </row>
    <row r="111" spans="2:11" customFormat="1">
      <c r="D111" s="102"/>
    </row>
    <row r="112" spans="2:11" customFormat="1" ht="33.75">
      <c r="B112" s="55" t="s">
        <v>156</v>
      </c>
      <c r="C112" s="55" t="s">
        <v>124</v>
      </c>
      <c r="D112" s="55" t="s">
        <v>125</v>
      </c>
      <c r="E112" s="148" t="s">
        <v>126</v>
      </c>
      <c r="F112" s="148"/>
      <c r="G112" s="55" t="s">
        <v>127</v>
      </c>
      <c r="H112" s="55" t="s">
        <v>128</v>
      </c>
      <c r="I112" s="112" t="s">
        <v>129</v>
      </c>
      <c r="J112" s="112" t="s">
        <v>130</v>
      </c>
      <c r="K112" s="112" t="s">
        <v>131</v>
      </c>
    </row>
    <row r="113" spans="2:11">
      <c r="B113" s="154" t="s">
        <v>132</v>
      </c>
      <c r="C113" s="164" t="s">
        <v>195</v>
      </c>
      <c r="D113" s="165" t="s">
        <v>196</v>
      </c>
      <c r="E113" s="166" t="s">
        <v>134</v>
      </c>
      <c r="F113" s="166"/>
      <c r="G113" s="103">
        <v>5</v>
      </c>
      <c r="H113" s="104">
        <v>22.89446666666667</v>
      </c>
      <c r="I113" s="3"/>
      <c r="J113" s="3"/>
      <c r="K113" s="58">
        <f t="shared" ref="K113:K154" si="4">G115*I115+J115*H115</f>
        <v>0</v>
      </c>
    </row>
    <row r="114" spans="2:11">
      <c r="B114" s="154"/>
      <c r="C114" s="164"/>
      <c r="D114" s="165"/>
      <c r="E114" s="166" t="s">
        <v>135</v>
      </c>
      <c r="F114" s="166"/>
      <c r="G114" s="103">
        <v>1</v>
      </c>
      <c r="H114" s="104">
        <v>1.5388888888888888</v>
      </c>
      <c r="I114" s="3"/>
      <c r="J114" s="3"/>
      <c r="K114" s="58">
        <f t="shared" si="4"/>
        <v>0</v>
      </c>
    </row>
    <row r="115" spans="2:11">
      <c r="B115" s="154"/>
      <c r="C115" s="164"/>
      <c r="D115" s="165"/>
      <c r="E115" s="166" t="s">
        <v>136</v>
      </c>
      <c r="F115" s="166"/>
      <c r="G115" s="103">
        <v>1</v>
      </c>
      <c r="H115" s="104">
        <v>2.5907333333333336</v>
      </c>
      <c r="I115" s="3"/>
      <c r="J115" s="3"/>
      <c r="K115" s="58">
        <f t="shared" si="4"/>
        <v>0</v>
      </c>
    </row>
    <row r="116" spans="2:11">
      <c r="B116" s="154"/>
      <c r="C116" s="164"/>
      <c r="D116" s="165"/>
      <c r="E116" s="166" t="s">
        <v>162</v>
      </c>
      <c r="F116" s="166"/>
      <c r="G116" s="103">
        <v>2</v>
      </c>
      <c r="H116" s="104">
        <v>12.646266666666667</v>
      </c>
      <c r="I116" s="3"/>
      <c r="J116" s="3"/>
      <c r="K116" s="58">
        <f t="shared" si="4"/>
        <v>0</v>
      </c>
    </row>
    <row r="117" spans="2:11">
      <c r="B117" s="154"/>
      <c r="C117" s="164"/>
      <c r="D117" s="165"/>
      <c r="E117" s="166" t="s">
        <v>163</v>
      </c>
      <c r="F117" s="166"/>
      <c r="G117" s="103">
        <v>3</v>
      </c>
      <c r="H117" s="104">
        <v>10.522233333333334</v>
      </c>
      <c r="I117" s="3"/>
      <c r="J117" s="3"/>
      <c r="K117" s="58">
        <f t="shared" si="4"/>
        <v>0</v>
      </c>
    </row>
    <row r="118" spans="2:11">
      <c r="B118" s="154"/>
      <c r="C118" s="164"/>
      <c r="D118" s="165"/>
      <c r="E118" s="166" t="s">
        <v>164</v>
      </c>
      <c r="F118" s="166"/>
      <c r="G118" s="103">
        <v>1</v>
      </c>
      <c r="H118" s="104">
        <v>0.50371111111111111</v>
      </c>
      <c r="I118" s="3"/>
      <c r="J118" s="3"/>
      <c r="K118" s="58">
        <f t="shared" si="4"/>
        <v>0</v>
      </c>
    </row>
    <row r="119" spans="2:11">
      <c r="B119" s="154"/>
      <c r="C119" s="164"/>
      <c r="D119" s="165"/>
      <c r="E119" s="166" t="s">
        <v>165</v>
      </c>
      <c r="F119" s="166"/>
      <c r="G119" s="103">
        <v>1</v>
      </c>
      <c r="H119" s="104">
        <v>2.2222222222222223E-2</v>
      </c>
      <c r="I119" s="3"/>
      <c r="J119" s="3"/>
      <c r="K119" s="58">
        <f t="shared" si="4"/>
        <v>0</v>
      </c>
    </row>
    <row r="120" spans="2:11">
      <c r="B120" s="154"/>
      <c r="C120" s="164"/>
      <c r="D120" s="165"/>
      <c r="E120" s="166" t="s">
        <v>166</v>
      </c>
      <c r="F120" s="166"/>
      <c r="G120" s="103">
        <v>1</v>
      </c>
      <c r="H120" s="104">
        <v>3.8759333333333332</v>
      </c>
      <c r="I120" s="3"/>
      <c r="J120" s="3"/>
      <c r="K120" s="58">
        <f t="shared" si="4"/>
        <v>0</v>
      </c>
    </row>
    <row r="121" spans="2:11">
      <c r="B121" s="154"/>
      <c r="C121" s="164"/>
      <c r="D121" s="165"/>
      <c r="E121" s="166" t="s">
        <v>167</v>
      </c>
      <c r="F121" s="166"/>
      <c r="G121" s="103">
        <v>2</v>
      </c>
      <c r="H121" s="104">
        <v>7.8629555555555566</v>
      </c>
      <c r="I121" s="3"/>
      <c r="J121" s="3"/>
      <c r="K121" s="58">
        <f t="shared" si="4"/>
        <v>0</v>
      </c>
    </row>
    <row r="122" spans="2:11">
      <c r="B122" s="154"/>
      <c r="C122" s="164"/>
      <c r="D122" s="165"/>
      <c r="E122" s="166" t="s">
        <v>168</v>
      </c>
      <c r="F122" s="166"/>
      <c r="G122" s="103">
        <v>1</v>
      </c>
      <c r="H122" s="104">
        <v>0.31852222222222221</v>
      </c>
      <c r="I122" s="3"/>
      <c r="J122" s="3"/>
      <c r="K122" s="58">
        <f t="shared" si="4"/>
        <v>0</v>
      </c>
    </row>
    <row r="123" spans="2:11">
      <c r="B123" s="154"/>
      <c r="C123" s="164"/>
      <c r="D123" s="165"/>
      <c r="E123" s="166" t="s">
        <v>139</v>
      </c>
      <c r="F123" s="166"/>
      <c r="G123" s="103">
        <v>2</v>
      </c>
      <c r="H123" s="104">
        <v>7.6296333333333326</v>
      </c>
      <c r="I123" s="3"/>
      <c r="J123" s="3"/>
      <c r="K123" s="58">
        <f t="shared" si="4"/>
        <v>0</v>
      </c>
    </row>
    <row r="124" spans="2:11">
      <c r="B124" s="154"/>
      <c r="C124" s="164"/>
      <c r="D124" s="165"/>
      <c r="E124" s="166" t="s">
        <v>197</v>
      </c>
      <c r="F124" s="166"/>
      <c r="G124" s="103">
        <v>1</v>
      </c>
      <c r="H124" s="104">
        <v>5.5555555555555552E-2</v>
      </c>
      <c r="I124" s="3"/>
      <c r="J124" s="3"/>
      <c r="K124" s="58">
        <f t="shared" si="4"/>
        <v>0</v>
      </c>
    </row>
    <row r="125" spans="2:11">
      <c r="B125" s="154"/>
      <c r="C125" s="164"/>
      <c r="D125" s="165"/>
      <c r="E125" s="166" t="s">
        <v>169</v>
      </c>
      <c r="F125" s="166"/>
      <c r="G125" s="103">
        <v>1</v>
      </c>
      <c r="H125" s="104">
        <v>0.47222222222222221</v>
      </c>
      <c r="I125" s="3"/>
      <c r="J125" s="3"/>
      <c r="K125" s="58">
        <f t="shared" si="4"/>
        <v>0</v>
      </c>
    </row>
    <row r="126" spans="2:11">
      <c r="B126" s="154"/>
      <c r="C126" s="164"/>
      <c r="D126" s="165"/>
      <c r="E126" s="166" t="s">
        <v>171</v>
      </c>
      <c r="F126" s="166"/>
      <c r="G126" s="103">
        <v>3</v>
      </c>
      <c r="H126" s="104">
        <v>1.8963000000000001</v>
      </c>
      <c r="I126" s="3"/>
      <c r="J126" s="3"/>
      <c r="K126" s="58">
        <f t="shared" si="4"/>
        <v>0</v>
      </c>
    </row>
    <row r="127" spans="2:11">
      <c r="B127" s="154"/>
      <c r="C127" s="164"/>
      <c r="D127" s="165"/>
      <c r="E127" s="166" t="s">
        <v>172</v>
      </c>
      <c r="F127" s="166"/>
      <c r="G127" s="103">
        <v>2</v>
      </c>
      <c r="H127" s="104">
        <v>12.070377777777777</v>
      </c>
      <c r="I127" s="3"/>
      <c r="J127" s="3"/>
      <c r="K127" s="58">
        <f t="shared" si="4"/>
        <v>0</v>
      </c>
    </row>
    <row r="128" spans="2:11">
      <c r="B128" s="154"/>
      <c r="C128" s="164"/>
      <c r="D128" s="165"/>
      <c r="E128" s="166" t="s">
        <v>174</v>
      </c>
      <c r="F128" s="166"/>
      <c r="G128" s="103">
        <v>1</v>
      </c>
      <c r="H128" s="104">
        <v>0.12222222222222223</v>
      </c>
      <c r="I128" s="3"/>
      <c r="J128" s="3"/>
      <c r="K128" s="58">
        <f t="shared" si="4"/>
        <v>0</v>
      </c>
    </row>
    <row r="129" spans="2:11">
      <c r="B129" s="154"/>
      <c r="C129" s="164"/>
      <c r="D129" s="165"/>
      <c r="E129" s="166" t="s">
        <v>175</v>
      </c>
      <c r="F129" s="166"/>
      <c r="G129" s="103">
        <v>1</v>
      </c>
      <c r="H129" s="104">
        <v>2.2333333333333334</v>
      </c>
      <c r="I129" s="3"/>
      <c r="J129" s="3"/>
      <c r="K129" s="58">
        <f t="shared" si="4"/>
        <v>0</v>
      </c>
    </row>
    <row r="130" spans="2:11">
      <c r="B130" s="154"/>
      <c r="C130" s="164"/>
      <c r="D130" s="165"/>
      <c r="E130" s="166" t="s">
        <v>198</v>
      </c>
      <c r="F130" s="166"/>
      <c r="G130" s="103">
        <v>1</v>
      </c>
      <c r="H130" s="104">
        <v>0.81295555555555554</v>
      </c>
      <c r="I130" s="3"/>
      <c r="J130" s="3"/>
      <c r="K130" s="58">
        <f t="shared" si="4"/>
        <v>0</v>
      </c>
    </row>
    <row r="131" spans="2:11">
      <c r="B131" s="154"/>
      <c r="C131" s="164"/>
      <c r="D131" s="165"/>
      <c r="E131" s="166" t="s">
        <v>176</v>
      </c>
      <c r="F131" s="166"/>
      <c r="G131" s="103">
        <v>1</v>
      </c>
      <c r="H131" s="104">
        <v>1.4811111111111112E-2</v>
      </c>
      <c r="I131" s="3"/>
      <c r="J131" s="3"/>
      <c r="K131" s="58">
        <f t="shared" si="4"/>
        <v>0</v>
      </c>
    </row>
    <row r="132" spans="2:11">
      <c r="B132" s="154"/>
      <c r="C132" s="164"/>
      <c r="D132" s="165"/>
      <c r="E132" s="166" t="s">
        <v>160</v>
      </c>
      <c r="F132" s="166"/>
      <c r="G132" s="103">
        <v>18</v>
      </c>
      <c r="H132" s="104">
        <v>47.41665555555555</v>
      </c>
      <c r="I132" s="3"/>
      <c r="J132" s="3"/>
      <c r="K132" s="58">
        <f t="shared" si="4"/>
        <v>0</v>
      </c>
    </row>
    <row r="133" spans="2:11">
      <c r="B133" s="154"/>
      <c r="C133" s="164"/>
      <c r="D133" s="165"/>
      <c r="E133" s="166" t="s">
        <v>177</v>
      </c>
      <c r="F133" s="166"/>
      <c r="G133" s="103">
        <v>1</v>
      </c>
      <c r="H133" s="104">
        <v>0.27222222222222225</v>
      </c>
      <c r="I133" s="3"/>
      <c r="J133" s="3"/>
      <c r="K133" s="58">
        <f t="shared" si="4"/>
        <v>0</v>
      </c>
    </row>
    <row r="134" spans="2:11">
      <c r="B134" s="154"/>
      <c r="C134" s="164"/>
      <c r="D134" s="165"/>
      <c r="E134" s="166" t="s">
        <v>178</v>
      </c>
      <c r="F134" s="166"/>
      <c r="G134" s="103">
        <v>6</v>
      </c>
      <c r="H134" s="104">
        <v>15.531466666666667</v>
      </c>
      <c r="I134" s="3"/>
      <c r="J134" s="3"/>
      <c r="K134" s="58">
        <f t="shared" si="4"/>
        <v>0</v>
      </c>
    </row>
    <row r="135" spans="2:11">
      <c r="B135" s="154"/>
      <c r="C135" s="164"/>
      <c r="D135" s="165"/>
      <c r="E135" s="166" t="s">
        <v>199</v>
      </c>
      <c r="F135" s="166"/>
      <c r="G135" s="103">
        <v>1</v>
      </c>
      <c r="H135" s="104">
        <v>3.5188888888888888E-2</v>
      </c>
      <c r="I135" s="3"/>
      <c r="J135" s="3"/>
      <c r="K135" s="58">
        <f t="shared" si="4"/>
        <v>0</v>
      </c>
    </row>
    <row r="136" spans="2:11">
      <c r="B136" s="154"/>
      <c r="C136" s="164"/>
      <c r="D136" s="165"/>
      <c r="E136" s="166" t="s">
        <v>179</v>
      </c>
      <c r="F136" s="166"/>
      <c r="G136" s="103">
        <v>2</v>
      </c>
      <c r="H136" s="104">
        <v>5.7981555555555557</v>
      </c>
      <c r="I136" s="3"/>
      <c r="J136" s="3"/>
      <c r="K136" s="58">
        <f t="shared" si="4"/>
        <v>0</v>
      </c>
    </row>
    <row r="137" spans="2:11">
      <c r="B137" s="154"/>
      <c r="C137" s="164"/>
      <c r="D137" s="165"/>
      <c r="E137" s="166" t="s">
        <v>180</v>
      </c>
      <c r="F137" s="166"/>
      <c r="G137" s="103">
        <v>1</v>
      </c>
      <c r="H137" s="104">
        <v>2.9537111111111112</v>
      </c>
      <c r="I137" s="3"/>
      <c r="J137" s="3"/>
      <c r="K137" s="58">
        <f t="shared" si="4"/>
        <v>0</v>
      </c>
    </row>
    <row r="138" spans="2:11">
      <c r="B138" s="154"/>
      <c r="C138" s="164"/>
      <c r="D138" s="165"/>
      <c r="E138" s="166" t="s">
        <v>182</v>
      </c>
      <c r="F138" s="166"/>
      <c r="G138" s="103">
        <v>6</v>
      </c>
      <c r="H138" s="104">
        <v>18.377744444444446</v>
      </c>
      <c r="I138" s="3"/>
      <c r="J138" s="3"/>
      <c r="K138" s="58">
        <f t="shared" si="4"/>
        <v>0</v>
      </c>
    </row>
    <row r="139" spans="2:11">
      <c r="B139" s="154"/>
      <c r="C139" s="164"/>
      <c r="D139" s="165"/>
      <c r="E139" s="166" t="s">
        <v>183</v>
      </c>
      <c r="F139" s="166"/>
      <c r="G139" s="103">
        <v>1</v>
      </c>
      <c r="H139" s="104">
        <v>0.26482222222222224</v>
      </c>
      <c r="I139" s="3"/>
      <c r="J139" s="3"/>
      <c r="K139" s="58">
        <f t="shared" si="4"/>
        <v>0</v>
      </c>
    </row>
    <row r="140" spans="2:11">
      <c r="B140" s="154"/>
      <c r="C140" s="164"/>
      <c r="D140" s="165"/>
      <c r="E140" s="166" t="s">
        <v>184</v>
      </c>
      <c r="F140" s="166"/>
      <c r="G140" s="103">
        <v>1</v>
      </c>
      <c r="H140" s="104">
        <v>1.6129666666666664</v>
      </c>
      <c r="I140" s="3"/>
      <c r="J140" s="3"/>
      <c r="K140" s="58">
        <f t="shared" si="4"/>
        <v>0</v>
      </c>
    </row>
    <row r="141" spans="2:11">
      <c r="B141" s="154"/>
      <c r="C141" s="164"/>
      <c r="D141" s="165"/>
      <c r="E141" s="166" t="s">
        <v>185</v>
      </c>
      <c r="F141" s="166"/>
      <c r="G141" s="103">
        <v>1</v>
      </c>
      <c r="H141" s="104">
        <v>0.8</v>
      </c>
      <c r="I141" s="3"/>
      <c r="J141" s="3"/>
      <c r="K141" s="58">
        <f t="shared" si="4"/>
        <v>0</v>
      </c>
    </row>
    <row r="142" spans="2:11">
      <c r="B142" s="154"/>
      <c r="C142" s="164"/>
      <c r="D142" s="165"/>
      <c r="E142" s="166" t="s">
        <v>186</v>
      </c>
      <c r="F142" s="166"/>
      <c r="G142" s="103">
        <v>1</v>
      </c>
      <c r="H142" s="104">
        <v>4.4444444444444446E-2</v>
      </c>
      <c r="I142" s="3"/>
      <c r="J142" s="3"/>
      <c r="K142" s="58">
        <f t="shared" si="4"/>
        <v>0</v>
      </c>
    </row>
    <row r="143" spans="2:11">
      <c r="B143" s="154"/>
      <c r="C143" s="164"/>
      <c r="D143" s="165"/>
      <c r="E143" s="166" t="s">
        <v>187</v>
      </c>
      <c r="F143" s="166"/>
      <c r="G143" s="103">
        <v>3</v>
      </c>
      <c r="H143" s="104">
        <v>9.7018444444444452</v>
      </c>
      <c r="I143" s="3"/>
      <c r="J143" s="3"/>
      <c r="K143" s="58">
        <f t="shared" si="4"/>
        <v>0</v>
      </c>
    </row>
    <row r="144" spans="2:11">
      <c r="B144" s="154"/>
      <c r="C144" s="164"/>
      <c r="D144" s="165"/>
      <c r="E144" s="166" t="s">
        <v>188</v>
      </c>
      <c r="F144" s="166"/>
      <c r="G144" s="103">
        <v>2</v>
      </c>
      <c r="H144" s="104">
        <v>6.520366666666666</v>
      </c>
      <c r="I144" s="3"/>
      <c r="J144" s="3"/>
      <c r="K144" s="58">
        <f t="shared" si="4"/>
        <v>0</v>
      </c>
    </row>
    <row r="145" spans="2:11">
      <c r="B145" s="154"/>
      <c r="C145" s="164"/>
      <c r="D145" s="165"/>
      <c r="E145" s="166" t="s">
        <v>148</v>
      </c>
      <c r="F145" s="166"/>
      <c r="G145" s="103">
        <v>15</v>
      </c>
      <c r="H145" s="104">
        <v>30.585188888888887</v>
      </c>
      <c r="I145" s="3"/>
      <c r="J145" s="3"/>
      <c r="K145" s="58">
        <f t="shared" si="4"/>
        <v>0</v>
      </c>
    </row>
    <row r="146" spans="2:11">
      <c r="B146" s="154"/>
      <c r="C146" s="164"/>
      <c r="D146" s="165"/>
      <c r="E146" s="166" t="s">
        <v>150</v>
      </c>
      <c r="F146" s="166"/>
      <c r="G146" s="103">
        <v>1</v>
      </c>
      <c r="H146" s="104">
        <v>1.8240888888888891</v>
      </c>
      <c r="I146" s="3"/>
      <c r="J146" s="3"/>
      <c r="K146" s="58">
        <f t="shared" si="4"/>
        <v>0</v>
      </c>
    </row>
    <row r="147" spans="2:11">
      <c r="B147" s="154"/>
      <c r="C147" s="164"/>
      <c r="D147" s="165"/>
      <c r="E147" s="166" t="s">
        <v>151</v>
      </c>
      <c r="F147" s="166"/>
      <c r="G147" s="103">
        <v>9</v>
      </c>
      <c r="H147" s="104">
        <v>28.32782222222222</v>
      </c>
      <c r="I147" s="3"/>
      <c r="J147" s="3"/>
      <c r="K147" s="58">
        <f t="shared" si="4"/>
        <v>0</v>
      </c>
    </row>
    <row r="148" spans="2:11">
      <c r="B148" s="154"/>
      <c r="C148" s="164"/>
      <c r="D148" s="165"/>
      <c r="E148" s="166" t="s">
        <v>152</v>
      </c>
      <c r="F148" s="166"/>
      <c r="G148" s="103">
        <v>4</v>
      </c>
      <c r="H148" s="104">
        <v>15.564833333333334</v>
      </c>
      <c r="I148" s="3"/>
      <c r="J148" s="3"/>
      <c r="K148" s="58">
        <f t="shared" si="4"/>
        <v>0</v>
      </c>
    </row>
    <row r="149" spans="2:11">
      <c r="B149" s="154"/>
      <c r="C149" s="164"/>
      <c r="D149" s="165"/>
      <c r="E149" s="166" t="s">
        <v>161</v>
      </c>
      <c r="F149" s="166"/>
      <c r="G149" s="103">
        <v>1</v>
      </c>
      <c r="H149" s="104">
        <v>2.5425888888888886</v>
      </c>
      <c r="I149" s="3"/>
      <c r="J149" s="3"/>
      <c r="K149" s="58">
        <f t="shared" si="4"/>
        <v>0</v>
      </c>
    </row>
    <row r="150" spans="2:11">
      <c r="B150" s="154"/>
      <c r="C150" s="164"/>
      <c r="D150" s="165"/>
      <c r="E150" s="166" t="s">
        <v>200</v>
      </c>
      <c r="F150" s="166"/>
      <c r="G150" s="103">
        <v>1</v>
      </c>
      <c r="H150" s="104">
        <v>1.0777777777777777</v>
      </c>
      <c r="I150" s="3"/>
      <c r="J150" s="3"/>
      <c r="K150" s="58">
        <f t="shared" si="4"/>
        <v>0</v>
      </c>
    </row>
    <row r="151" spans="2:11">
      <c r="B151" s="154"/>
      <c r="C151" s="164"/>
      <c r="D151" s="165"/>
      <c r="E151" s="166" t="s">
        <v>154</v>
      </c>
      <c r="F151" s="166"/>
      <c r="G151" s="103">
        <v>5</v>
      </c>
      <c r="H151" s="104">
        <v>7.7203888888888894</v>
      </c>
      <c r="I151" s="3"/>
      <c r="J151" s="3"/>
      <c r="K151" s="58">
        <f t="shared" si="4"/>
        <v>0</v>
      </c>
    </row>
    <row r="152" spans="2:11">
      <c r="B152" s="154"/>
      <c r="C152" s="164"/>
      <c r="D152" s="165"/>
      <c r="E152" s="166" t="s">
        <v>192</v>
      </c>
      <c r="F152" s="166"/>
      <c r="G152" s="103">
        <v>1</v>
      </c>
      <c r="H152" s="104">
        <v>0.22036666666666668</v>
      </c>
      <c r="I152" s="3"/>
      <c r="J152" s="3"/>
      <c r="K152" s="58">
        <f t="shared" si="4"/>
        <v>0</v>
      </c>
    </row>
    <row r="153" spans="2:11">
      <c r="B153" s="154"/>
      <c r="C153" s="164"/>
      <c r="D153" s="165"/>
      <c r="E153" s="166" t="s">
        <v>201</v>
      </c>
      <c r="F153" s="166"/>
      <c r="G153" s="103">
        <v>1</v>
      </c>
      <c r="H153" s="104">
        <v>6.1111111111111116E-2</v>
      </c>
      <c r="I153" s="3"/>
      <c r="J153" s="3"/>
      <c r="K153" s="58">
        <f t="shared" si="4"/>
        <v>0</v>
      </c>
    </row>
    <row r="154" spans="2:11">
      <c r="B154" s="154"/>
      <c r="C154" s="164"/>
      <c r="D154" s="165"/>
      <c r="E154" s="166" t="s">
        <v>193</v>
      </c>
      <c r="F154" s="166"/>
      <c r="G154" s="103">
        <v>2</v>
      </c>
      <c r="H154" s="104">
        <v>2.4777555555555555</v>
      </c>
      <c r="I154" s="3"/>
      <c r="J154" s="3"/>
      <c r="K154" s="58">
        <f t="shared" si="4"/>
        <v>0</v>
      </c>
    </row>
    <row r="155" spans="2:11" customFormat="1" ht="22.5" customHeight="1">
      <c r="B155" s="167" t="s">
        <v>54</v>
      </c>
      <c r="C155" s="167"/>
      <c r="D155" s="167"/>
      <c r="E155" s="167"/>
      <c r="F155" s="167"/>
      <c r="G155" s="105">
        <f>SUM(G113:G154)</f>
        <v>115</v>
      </c>
      <c r="H155" s="106">
        <f>SUM(H113:H154)</f>
        <v>287.8148555555556</v>
      </c>
      <c r="I155" s="115"/>
      <c r="J155" s="116"/>
      <c r="K155" s="113">
        <f>SUM(K113:K154)</f>
        <v>0</v>
      </c>
    </row>
    <row r="156" spans="2:11" customFormat="1">
      <c r="D156" s="102"/>
    </row>
    <row r="157" spans="2:11" customFormat="1">
      <c r="D157" s="102"/>
    </row>
    <row r="158" spans="2:11" customFormat="1" ht="15">
      <c r="B158" s="21" t="s">
        <v>202</v>
      </c>
      <c r="D158" s="102"/>
    </row>
    <row r="159" spans="2:11" customFormat="1">
      <c r="D159" s="102"/>
    </row>
    <row r="160" spans="2:11" customFormat="1" ht="33.75">
      <c r="B160" s="55" t="s">
        <v>156</v>
      </c>
      <c r="C160" s="55" t="s">
        <v>124</v>
      </c>
      <c r="D160" s="55" t="s">
        <v>125</v>
      </c>
      <c r="E160" s="148" t="s">
        <v>126</v>
      </c>
      <c r="F160" s="148"/>
      <c r="G160" s="55" t="s">
        <v>127</v>
      </c>
      <c r="H160" s="55" t="s">
        <v>128</v>
      </c>
      <c r="I160" s="112" t="s">
        <v>129</v>
      </c>
      <c r="J160" s="112" t="s">
        <v>130</v>
      </c>
      <c r="K160" s="112" t="s">
        <v>131</v>
      </c>
    </row>
    <row r="161" spans="2:11">
      <c r="B161" s="154" t="s">
        <v>132</v>
      </c>
      <c r="C161" s="164" t="s">
        <v>203</v>
      </c>
      <c r="D161" s="165" t="s">
        <v>107</v>
      </c>
      <c r="E161" s="166" t="s">
        <v>134</v>
      </c>
      <c r="F161" s="166"/>
      <c r="G161" s="103">
        <v>1</v>
      </c>
      <c r="H161" s="108">
        <v>0</v>
      </c>
      <c r="I161" s="3"/>
      <c r="J161" s="75"/>
      <c r="K161" s="58">
        <f t="shared" ref="K161:K181" si="5">G163*I163+J163*H163</f>
        <v>0</v>
      </c>
    </row>
    <row r="162" spans="2:11">
      <c r="B162" s="154"/>
      <c r="C162" s="164"/>
      <c r="D162" s="165"/>
      <c r="E162" s="166" t="s">
        <v>162</v>
      </c>
      <c r="F162" s="166"/>
      <c r="G162" s="103">
        <v>2</v>
      </c>
      <c r="H162" s="108">
        <v>0</v>
      </c>
      <c r="I162" s="3"/>
      <c r="J162" s="75"/>
      <c r="K162" s="58">
        <f t="shared" si="5"/>
        <v>0</v>
      </c>
    </row>
    <row r="163" spans="2:11">
      <c r="B163" s="154"/>
      <c r="C163" s="164"/>
      <c r="D163" s="165"/>
      <c r="E163" s="166" t="s">
        <v>163</v>
      </c>
      <c r="F163" s="166"/>
      <c r="G163" s="103">
        <v>7</v>
      </c>
      <c r="H163" s="108">
        <v>0</v>
      </c>
      <c r="I163" s="3"/>
      <c r="J163" s="75"/>
      <c r="K163" s="58">
        <f t="shared" si="5"/>
        <v>0</v>
      </c>
    </row>
    <row r="164" spans="2:11">
      <c r="B164" s="154"/>
      <c r="C164" s="164"/>
      <c r="D164" s="165"/>
      <c r="E164" s="166" t="s">
        <v>204</v>
      </c>
      <c r="F164" s="166"/>
      <c r="G164" s="103">
        <v>1</v>
      </c>
      <c r="H164" s="108">
        <v>0</v>
      </c>
      <c r="I164" s="3"/>
      <c r="J164" s="75"/>
      <c r="K164" s="58">
        <f t="shared" si="5"/>
        <v>0</v>
      </c>
    </row>
    <row r="165" spans="2:11">
      <c r="B165" s="154"/>
      <c r="C165" s="164"/>
      <c r="D165" s="165"/>
      <c r="E165" s="166" t="s">
        <v>205</v>
      </c>
      <c r="F165" s="166"/>
      <c r="G165" s="103">
        <v>1</v>
      </c>
      <c r="H165" s="108">
        <v>0</v>
      </c>
      <c r="I165" s="3"/>
      <c r="J165" s="75"/>
      <c r="K165" s="58">
        <f t="shared" si="5"/>
        <v>0</v>
      </c>
    </row>
    <row r="166" spans="2:11">
      <c r="B166" s="154"/>
      <c r="C166" s="164"/>
      <c r="D166" s="165"/>
      <c r="E166" s="166" t="s">
        <v>198</v>
      </c>
      <c r="F166" s="166"/>
      <c r="G166" s="103">
        <v>1</v>
      </c>
      <c r="H166" s="108">
        <v>0</v>
      </c>
      <c r="I166" s="3"/>
      <c r="J166" s="75"/>
      <c r="K166" s="58">
        <f t="shared" si="5"/>
        <v>0</v>
      </c>
    </row>
    <row r="167" spans="2:11">
      <c r="B167" s="154"/>
      <c r="C167" s="164"/>
      <c r="D167" s="165"/>
      <c r="E167" s="166" t="s">
        <v>160</v>
      </c>
      <c r="F167" s="166"/>
      <c r="G167" s="103">
        <v>9</v>
      </c>
      <c r="H167" s="108">
        <v>0</v>
      </c>
      <c r="I167" s="3"/>
      <c r="J167" s="75"/>
      <c r="K167" s="58">
        <f t="shared" si="5"/>
        <v>0</v>
      </c>
    </row>
    <row r="168" spans="2:11">
      <c r="B168" s="154"/>
      <c r="C168" s="164"/>
      <c r="D168" s="165"/>
      <c r="E168" s="166" t="s">
        <v>206</v>
      </c>
      <c r="F168" s="166"/>
      <c r="G168" s="103">
        <v>1</v>
      </c>
      <c r="H168" s="108">
        <v>0</v>
      </c>
      <c r="I168" s="3"/>
      <c r="J168" s="75"/>
      <c r="K168" s="58">
        <f t="shared" si="5"/>
        <v>0</v>
      </c>
    </row>
    <row r="169" spans="2:11">
      <c r="B169" s="154"/>
      <c r="C169" s="164"/>
      <c r="D169" s="165"/>
      <c r="E169" s="166" t="s">
        <v>182</v>
      </c>
      <c r="F169" s="166"/>
      <c r="G169" s="103">
        <v>1</v>
      </c>
      <c r="H169" s="108">
        <v>0</v>
      </c>
      <c r="I169" s="3"/>
      <c r="J169" s="75"/>
      <c r="K169" s="58">
        <f t="shared" si="5"/>
        <v>0</v>
      </c>
    </row>
    <row r="170" spans="2:11">
      <c r="B170" s="154"/>
      <c r="C170" s="164"/>
      <c r="D170" s="165"/>
      <c r="E170" s="166" t="s">
        <v>183</v>
      </c>
      <c r="F170" s="166"/>
      <c r="G170" s="103">
        <v>1</v>
      </c>
      <c r="H170" s="108">
        <v>0</v>
      </c>
      <c r="I170" s="3"/>
      <c r="J170" s="75"/>
      <c r="K170" s="58">
        <f t="shared" si="5"/>
        <v>0</v>
      </c>
    </row>
    <row r="171" spans="2:11">
      <c r="B171" s="154"/>
      <c r="C171" s="164"/>
      <c r="D171" s="165"/>
      <c r="E171" s="166" t="s">
        <v>207</v>
      </c>
      <c r="F171" s="166"/>
      <c r="G171" s="103">
        <v>1</v>
      </c>
      <c r="H171" s="108">
        <v>0</v>
      </c>
      <c r="I171" s="3"/>
      <c r="J171" s="75"/>
      <c r="K171" s="58">
        <f t="shared" si="5"/>
        <v>0</v>
      </c>
    </row>
    <row r="172" spans="2:11">
      <c r="B172" s="154"/>
      <c r="C172" s="164"/>
      <c r="D172" s="165"/>
      <c r="E172" s="166" t="s">
        <v>187</v>
      </c>
      <c r="F172" s="166"/>
      <c r="G172" s="103">
        <v>1</v>
      </c>
      <c r="H172" s="108">
        <v>0</v>
      </c>
      <c r="I172" s="3"/>
      <c r="J172" s="75"/>
      <c r="K172" s="58">
        <f t="shared" si="5"/>
        <v>0</v>
      </c>
    </row>
    <row r="173" spans="2:11">
      <c r="B173" s="154"/>
      <c r="C173" s="164"/>
      <c r="D173" s="165"/>
      <c r="E173" s="166" t="s">
        <v>145</v>
      </c>
      <c r="F173" s="166"/>
      <c r="G173" s="103">
        <v>2</v>
      </c>
      <c r="H173" s="108">
        <v>0</v>
      </c>
      <c r="I173" s="3"/>
      <c r="J173" s="75"/>
      <c r="K173" s="58">
        <f t="shared" si="5"/>
        <v>0</v>
      </c>
    </row>
    <row r="174" spans="2:11">
      <c r="B174" s="154"/>
      <c r="C174" s="164"/>
      <c r="D174" s="165"/>
      <c r="E174" s="166" t="s">
        <v>147</v>
      </c>
      <c r="F174" s="166"/>
      <c r="G174" s="103">
        <v>7</v>
      </c>
      <c r="H174" s="108">
        <v>0</v>
      </c>
      <c r="I174" s="3"/>
      <c r="J174" s="75"/>
      <c r="K174" s="58">
        <f t="shared" si="5"/>
        <v>0</v>
      </c>
    </row>
    <row r="175" spans="2:11">
      <c r="B175" s="154"/>
      <c r="C175" s="164"/>
      <c r="D175" s="165"/>
      <c r="E175" s="166" t="s">
        <v>191</v>
      </c>
      <c r="F175" s="166"/>
      <c r="G175" s="103">
        <v>1</v>
      </c>
      <c r="H175" s="108">
        <v>0</v>
      </c>
      <c r="I175" s="3"/>
      <c r="J175" s="75"/>
      <c r="K175" s="58">
        <f t="shared" si="5"/>
        <v>0</v>
      </c>
    </row>
    <row r="176" spans="2:11">
      <c r="B176" s="154"/>
      <c r="C176" s="164"/>
      <c r="D176" s="165"/>
      <c r="E176" s="166" t="s">
        <v>150</v>
      </c>
      <c r="F176" s="166"/>
      <c r="G176" s="103">
        <v>1</v>
      </c>
      <c r="H176" s="108">
        <v>0</v>
      </c>
      <c r="I176" s="3"/>
      <c r="J176" s="75"/>
      <c r="K176" s="58">
        <f t="shared" si="5"/>
        <v>0</v>
      </c>
    </row>
    <row r="177" spans="2:11">
      <c r="B177" s="154"/>
      <c r="C177" s="164"/>
      <c r="D177" s="165"/>
      <c r="E177" s="166" t="s">
        <v>152</v>
      </c>
      <c r="F177" s="166"/>
      <c r="G177" s="103">
        <v>8</v>
      </c>
      <c r="H177" s="108">
        <v>0</v>
      </c>
      <c r="I177" s="3"/>
      <c r="J177" s="75"/>
      <c r="K177" s="58">
        <f t="shared" si="5"/>
        <v>0</v>
      </c>
    </row>
    <row r="178" spans="2:11">
      <c r="B178" s="154"/>
      <c r="C178" s="164"/>
      <c r="D178" s="165"/>
      <c r="E178" s="166" t="s">
        <v>153</v>
      </c>
      <c r="F178" s="166"/>
      <c r="G178" s="103">
        <v>1</v>
      </c>
      <c r="H178" s="108">
        <v>0</v>
      </c>
      <c r="I178" s="3"/>
      <c r="J178" s="75"/>
      <c r="K178" s="58">
        <f t="shared" si="5"/>
        <v>0</v>
      </c>
    </row>
    <row r="179" spans="2:11">
      <c r="B179" s="154"/>
      <c r="C179" s="164"/>
      <c r="D179" s="165"/>
      <c r="E179" s="166" t="s">
        <v>208</v>
      </c>
      <c r="F179" s="166"/>
      <c r="G179" s="103">
        <v>1</v>
      </c>
      <c r="H179" s="108">
        <v>0</v>
      </c>
      <c r="I179" s="3"/>
      <c r="J179" s="75"/>
      <c r="K179" s="58">
        <f t="shared" si="5"/>
        <v>0</v>
      </c>
    </row>
    <row r="180" spans="2:11">
      <c r="B180" s="154"/>
      <c r="C180" s="164"/>
      <c r="D180" s="165"/>
      <c r="E180" s="166" t="s">
        <v>154</v>
      </c>
      <c r="F180" s="166"/>
      <c r="G180" s="103">
        <v>1</v>
      </c>
      <c r="H180" s="108">
        <v>0</v>
      </c>
      <c r="I180" s="3"/>
      <c r="J180" s="75"/>
      <c r="K180" s="58">
        <f t="shared" si="5"/>
        <v>0</v>
      </c>
    </row>
    <row r="181" spans="2:11">
      <c r="B181" s="154"/>
      <c r="C181" s="164"/>
      <c r="D181" s="165"/>
      <c r="E181" s="166" t="s">
        <v>209</v>
      </c>
      <c r="F181" s="166"/>
      <c r="G181" s="103">
        <v>1</v>
      </c>
      <c r="H181" s="108">
        <v>0</v>
      </c>
      <c r="I181" s="3"/>
      <c r="J181" s="75"/>
      <c r="K181" s="58">
        <f t="shared" si="5"/>
        <v>0</v>
      </c>
    </row>
    <row r="182" spans="2:11" customFormat="1" ht="22.5" customHeight="1">
      <c r="B182" s="167" t="s">
        <v>54</v>
      </c>
      <c r="C182" s="167"/>
      <c r="D182" s="167"/>
      <c r="E182" s="167"/>
      <c r="F182" s="167"/>
      <c r="G182" s="105">
        <f>SUM(G161:G181)</f>
        <v>50</v>
      </c>
      <c r="H182" s="109">
        <f>SUM(H161:H181)</f>
        <v>0</v>
      </c>
      <c r="I182" s="115"/>
      <c r="J182" s="116"/>
      <c r="K182" s="113">
        <f>SUM(K161:K181)</f>
        <v>0</v>
      </c>
    </row>
    <row r="183" spans="2:11" customFormat="1">
      <c r="D183" s="102"/>
    </row>
    <row r="184" spans="2:11" customFormat="1">
      <c r="D184" s="102"/>
    </row>
    <row r="185" spans="2:11" customFormat="1" ht="15">
      <c r="B185" s="21" t="s">
        <v>210</v>
      </c>
      <c r="D185" s="102"/>
    </row>
    <row r="186" spans="2:11" customFormat="1">
      <c r="D186" s="102"/>
    </row>
    <row r="187" spans="2:11" customFormat="1" ht="24">
      <c r="B187" s="55" t="s">
        <v>156</v>
      </c>
      <c r="C187" s="55" t="s">
        <v>124</v>
      </c>
      <c r="D187" s="55" t="s">
        <v>125</v>
      </c>
      <c r="E187" s="148" t="s">
        <v>126</v>
      </c>
      <c r="F187" s="148"/>
      <c r="G187" s="55" t="s">
        <v>127</v>
      </c>
      <c r="H187" s="55" t="s">
        <v>128</v>
      </c>
      <c r="I187" s="112" t="s">
        <v>27</v>
      </c>
      <c r="J187" s="112" t="s">
        <v>130</v>
      </c>
      <c r="K187" s="112" t="s">
        <v>131</v>
      </c>
    </row>
    <row r="188" spans="2:11">
      <c r="B188" s="154" t="s">
        <v>132</v>
      </c>
      <c r="C188" s="164" t="s">
        <v>203</v>
      </c>
      <c r="D188" s="165" t="s">
        <v>211</v>
      </c>
      <c r="E188" s="166" t="s">
        <v>134</v>
      </c>
      <c r="F188" s="166"/>
      <c r="G188" s="110">
        <v>2</v>
      </c>
      <c r="H188" s="111">
        <v>0</v>
      </c>
      <c r="I188" s="3"/>
      <c r="J188" s="75"/>
      <c r="K188" s="58">
        <f t="shared" ref="K188:K210" si="6">G190*I190+J190*H190</f>
        <v>0</v>
      </c>
    </row>
    <row r="189" spans="2:11">
      <c r="B189" s="154"/>
      <c r="C189" s="164"/>
      <c r="D189" s="165"/>
      <c r="E189" s="166" t="s">
        <v>135</v>
      </c>
      <c r="F189" s="166"/>
      <c r="G189" s="110">
        <v>1</v>
      </c>
      <c r="H189" s="111">
        <v>0</v>
      </c>
      <c r="I189" s="3"/>
      <c r="J189" s="75"/>
      <c r="K189" s="58">
        <f t="shared" si="6"/>
        <v>0</v>
      </c>
    </row>
    <row r="190" spans="2:11">
      <c r="B190" s="154"/>
      <c r="C190" s="164"/>
      <c r="D190" s="165"/>
      <c r="E190" s="166" t="s">
        <v>162</v>
      </c>
      <c r="F190" s="166"/>
      <c r="G190" s="110">
        <v>1</v>
      </c>
      <c r="H190" s="111">
        <v>0</v>
      </c>
      <c r="I190" s="3"/>
      <c r="J190" s="75"/>
      <c r="K190" s="58">
        <f t="shared" si="6"/>
        <v>0</v>
      </c>
    </row>
    <row r="191" spans="2:11">
      <c r="B191" s="154"/>
      <c r="C191" s="164"/>
      <c r="D191" s="165"/>
      <c r="E191" s="166" t="s">
        <v>163</v>
      </c>
      <c r="F191" s="166"/>
      <c r="G191" s="110">
        <v>3</v>
      </c>
      <c r="H191" s="111">
        <v>0</v>
      </c>
      <c r="I191" s="3"/>
      <c r="J191" s="75"/>
      <c r="K191" s="58">
        <f t="shared" si="6"/>
        <v>0</v>
      </c>
    </row>
    <row r="192" spans="2:11">
      <c r="B192" s="154"/>
      <c r="C192" s="164"/>
      <c r="D192" s="165"/>
      <c r="E192" s="166" t="s">
        <v>164</v>
      </c>
      <c r="F192" s="166"/>
      <c r="G192" s="110">
        <v>2</v>
      </c>
      <c r="H192" s="111">
        <v>0</v>
      </c>
      <c r="I192" s="3"/>
      <c r="J192" s="75"/>
      <c r="K192" s="58">
        <f t="shared" si="6"/>
        <v>0</v>
      </c>
    </row>
    <row r="193" spans="2:11">
      <c r="B193" s="154"/>
      <c r="C193" s="164"/>
      <c r="D193" s="165"/>
      <c r="E193" s="166" t="s">
        <v>165</v>
      </c>
      <c r="F193" s="166"/>
      <c r="G193" s="110">
        <v>1</v>
      </c>
      <c r="H193" s="111">
        <v>0</v>
      </c>
      <c r="I193" s="3"/>
      <c r="J193" s="75"/>
      <c r="K193" s="58">
        <f t="shared" si="6"/>
        <v>0</v>
      </c>
    </row>
    <row r="194" spans="2:11">
      <c r="B194" s="154"/>
      <c r="C194" s="164"/>
      <c r="D194" s="165"/>
      <c r="E194" s="166" t="s">
        <v>167</v>
      </c>
      <c r="F194" s="166"/>
      <c r="G194" s="110">
        <v>1</v>
      </c>
      <c r="H194" s="111">
        <v>0</v>
      </c>
      <c r="I194" s="3"/>
      <c r="J194" s="75"/>
      <c r="K194" s="58">
        <f t="shared" si="6"/>
        <v>0</v>
      </c>
    </row>
    <row r="195" spans="2:11">
      <c r="B195" s="154"/>
      <c r="C195" s="164"/>
      <c r="D195" s="165"/>
      <c r="E195" s="166" t="s">
        <v>139</v>
      </c>
      <c r="F195" s="166"/>
      <c r="G195" s="110">
        <v>1</v>
      </c>
      <c r="H195" s="111">
        <v>0</v>
      </c>
      <c r="I195" s="3"/>
      <c r="J195" s="75"/>
      <c r="K195" s="58">
        <f t="shared" si="6"/>
        <v>0</v>
      </c>
    </row>
    <row r="196" spans="2:11">
      <c r="B196" s="154"/>
      <c r="C196" s="164"/>
      <c r="D196" s="165"/>
      <c r="E196" s="166" t="s">
        <v>172</v>
      </c>
      <c r="F196" s="166"/>
      <c r="G196" s="110">
        <v>1</v>
      </c>
      <c r="H196" s="111">
        <v>0</v>
      </c>
      <c r="I196" s="3"/>
      <c r="J196" s="75"/>
      <c r="K196" s="58">
        <f t="shared" si="6"/>
        <v>0</v>
      </c>
    </row>
    <row r="197" spans="2:11">
      <c r="B197" s="154"/>
      <c r="C197" s="164"/>
      <c r="D197" s="165"/>
      <c r="E197" s="166" t="s">
        <v>173</v>
      </c>
      <c r="F197" s="166"/>
      <c r="G197" s="110">
        <v>1</v>
      </c>
      <c r="H197" s="111">
        <v>0</v>
      </c>
      <c r="I197" s="3"/>
      <c r="J197" s="75"/>
      <c r="K197" s="58">
        <f t="shared" si="6"/>
        <v>0</v>
      </c>
    </row>
    <row r="198" spans="2:11">
      <c r="B198" s="154"/>
      <c r="C198" s="164"/>
      <c r="D198" s="165"/>
      <c r="E198" s="166" t="s">
        <v>175</v>
      </c>
      <c r="F198" s="166"/>
      <c r="G198" s="110">
        <v>1</v>
      </c>
      <c r="H198" s="111">
        <v>0</v>
      </c>
      <c r="I198" s="3"/>
      <c r="J198" s="75"/>
      <c r="K198" s="58">
        <f t="shared" si="6"/>
        <v>0</v>
      </c>
    </row>
    <row r="199" spans="2:11">
      <c r="B199" s="154"/>
      <c r="C199" s="164"/>
      <c r="D199" s="165"/>
      <c r="E199" s="166" t="s">
        <v>160</v>
      </c>
      <c r="F199" s="166"/>
      <c r="G199" s="110">
        <v>10</v>
      </c>
      <c r="H199" s="111">
        <v>0</v>
      </c>
      <c r="I199" s="3"/>
      <c r="J199" s="75"/>
      <c r="K199" s="58">
        <f t="shared" si="6"/>
        <v>0</v>
      </c>
    </row>
    <row r="200" spans="2:11">
      <c r="B200" s="154"/>
      <c r="C200" s="164"/>
      <c r="D200" s="165"/>
      <c r="E200" s="166" t="s">
        <v>178</v>
      </c>
      <c r="F200" s="166"/>
      <c r="G200" s="110">
        <v>3</v>
      </c>
      <c r="H200" s="111">
        <v>0</v>
      </c>
      <c r="I200" s="3"/>
      <c r="J200" s="75"/>
      <c r="K200" s="58">
        <f t="shared" si="6"/>
        <v>0</v>
      </c>
    </row>
    <row r="201" spans="2:11">
      <c r="B201" s="154"/>
      <c r="C201" s="164"/>
      <c r="D201" s="165"/>
      <c r="E201" s="166" t="s">
        <v>179</v>
      </c>
      <c r="F201" s="166"/>
      <c r="G201" s="110">
        <v>1</v>
      </c>
      <c r="H201" s="111">
        <v>0</v>
      </c>
      <c r="I201" s="3"/>
      <c r="J201" s="75"/>
      <c r="K201" s="58">
        <f t="shared" si="6"/>
        <v>0</v>
      </c>
    </row>
    <row r="202" spans="2:11">
      <c r="B202" s="154"/>
      <c r="C202" s="164"/>
      <c r="D202" s="165"/>
      <c r="E202" s="166" t="s">
        <v>182</v>
      </c>
      <c r="F202" s="166"/>
      <c r="G202" s="110">
        <v>1</v>
      </c>
      <c r="H202" s="111">
        <v>0</v>
      </c>
      <c r="I202" s="3"/>
      <c r="J202" s="75"/>
      <c r="K202" s="58">
        <f t="shared" si="6"/>
        <v>0</v>
      </c>
    </row>
    <row r="203" spans="2:11">
      <c r="B203" s="154"/>
      <c r="C203" s="164"/>
      <c r="D203" s="165"/>
      <c r="E203" s="166" t="s">
        <v>187</v>
      </c>
      <c r="F203" s="166"/>
      <c r="G203" s="110">
        <v>1</v>
      </c>
      <c r="H203" s="111">
        <v>0</v>
      </c>
      <c r="I203" s="3"/>
      <c r="J203" s="75"/>
      <c r="K203" s="58">
        <f t="shared" si="6"/>
        <v>0</v>
      </c>
    </row>
    <row r="204" spans="2:11">
      <c r="B204" s="154"/>
      <c r="C204" s="164"/>
      <c r="D204" s="165"/>
      <c r="E204" s="166" t="s">
        <v>189</v>
      </c>
      <c r="F204" s="166"/>
      <c r="G204" s="110">
        <v>1</v>
      </c>
      <c r="H204" s="111">
        <v>0</v>
      </c>
      <c r="I204" s="3"/>
      <c r="J204" s="75"/>
      <c r="K204" s="58">
        <f t="shared" si="6"/>
        <v>0</v>
      </c>
    </row>
    <row r="205" spans="2:11">
      <c r="B205" s="154"/>
      <c r="C205" s="164"/>
      <c r="D205" s="165"/>
      <c r="E205" s="166" t="s">
        <v>148</v>
      </c>
      <c r="F205" s="166"/>
      <c r="G205" s="110">
        <v>1</v>
      </c>
      <c r="H205" s="111">
        <v>0</v>
      </c>
      <c r="I205" s="3"/>
      <c r="J205" s="75"/>
      <c r="K205" s="58">
        <f t="shared" si="6"/>
        <v>0</v>
      </c>
    </row>
    <row r="206" spans="2:11">
      <c r="B206" s="154"/>
      <c r="C206" s="164"/>
      <c r="D206" s="165"/>
      <c r="E206" s="166" t="s">
        <v>151</v>
      </c>
      <c r="F206" s="166"/>
      <c r="G206" s="110">
        <v>1</v>
      </c>
      <c r="H206" s="111">
        <v>0</v>
      </c>
      <c r="I206" s="3"/>
      <c r="J206" s="75"/>
      <c r="K206" s="58">
        <f t="shared" si="6"/>
        <v>0</v>
      </c>
    </row>
    <row r="207" spans="2:11">
      <c r="B207" s="154"/>
      <c r="C207" s="164"/>
      <c r="D207" s="165"/>
      <c r="E207" s="166" t="s">
        <v>152</v>
      </c>
      <c r="F207" s="166"/>
      <c r="G207" s="110">
        <v>1</v>
      </c>
      <c r="H207" s="111">
        <v>0</v>
      </c>
      <c r="I207" s="3"/>
      <c r="J207" s="75"/>
      <c r="K207" s="58">
        <f t="shared" si="6"/>
        <v>0</v>
      </c>
    </row>
    <row r="208" spans="2:11">
      <c r="B208" s="154"/>
      <c r="C208" s="164"/>
      <c r="D208" s="165"/>
      <c r="E208" s="166" t="s">
        <v>161</v>
      </c>
      <c r="F208" s="166"/>
      <c r="G208" s="110">
        <v>1</v>
      </c>
      <c r="H208" s="111">
        <v>0</v>
      </c>
      <c r="I208" s="3"/>
      <c r="J208" s="75"/>
      <c r="K208" s="58">
        <f t="shared" si="6"/>
        <v>0</v>
      </c>
    </row>
    <row r="209" spans="2:11">
      <c r="B209" s="154"/>
      <c r="C209" s="164"/>
      <c r="D209" s="165"/>
      <c r="E209" s="166" t="s">
        <v>212</v>
      </c>
      <c r="F209" s="166"/>
      <c r="G209" s="110">
        <v>1</v>
      </c>
      <c r="H209" s="111">
        <v>0</v>
      </c>
      <c r="I209" s="3"/>
      <c r="J209" s="75"/>
      <c r="K209" s="58">
        <f t="shared" si="6"/>
        <v>0</v>
      </c>
    </row>
    <row r="210" spans="2:11">
      <c r="B210" s="154"/>
      <c r="C210" s="164"/>
      <c r="D210" s="165"/>
      <c r="E210" s="166" t="s">
        <v>154</v>
      </c>
      <c r="F210" s="166"/>
      <c r="G210" s="110">
        <v>1</v>
      </c>
      <c r="H210" s="111">
        <v>0</v>
      </c>
      <c r="I210" s="3"/>
      <c r="J210" s="75"/>
      <c r="K210" s="58">
        <f t="shared" si="6"/>
        <v>0</v>
      </c>
    </row>
    <row r="211" spans="2:11" customFormat="1" ht="22.5" customHeight="1">
      <c r="B211" s="167" t="s">
        <v>54</v>
      </c>
      <c r="C211" s="167"/>
      <c r="D211" s="167"/>
      <c r="E211" s="167"/>
      <c r="F211" s="167"/>
      <c r="G211" s="109">
        <f>SUM(G188:G210)</f>
        <v>38</v>
      </c>
      <c r="H211" s="109">
        <f>SUM(H188:H210)</f>
        <v>0</v>
      </c>
      <c r="I211" s="115"/>
      <c r="J211" s="116"/>
      <c r="K211" s="109">
        <f>SUM(K188:K210)</f>
        <v>0</v>
      </c>
    </row>
    <row r="212" spans="2:11" customFormat="1">
      <c r="D212" s="102"/>
    </row>
    <row r="213" spans="2:11" customFormat="1">
      <c r="D213" s="102"/>
    </row>
    <row r="214" spans="2:11" customFormat="1">
      <c r="D214" s="102"/>
    </row>
    <row r="215" spans="2:11" customFormat="1">
      <c r="D215" s="102"/>
    </row>
    <row r="216" spans="2:11" customFormat="1">
      <c r="D216" s="102"/>
    </row>
    <row r="217" spans="2:11" customFormat="1">
      <c r="D217" s="102"/>
    </row>
    <row r="218" spans="2:11" customFormat="1">
      <c r="D218" s="102"/>
    </row>
    <row r="219" spans="2:11" customFormat="1">
      <c r="D219" s="102"/>
    </row>
    <row r="220" spans="2:11" customFormat="1">
      <c r="D220" s="102"/>
    </row>
    <row r="221" spans="2:11" customFormat="1">
      <c r="D221" s="102"/>
    </row>
    <row r="222" spans="2:11" customFormat="1">
      <c r="D222" s="102"/>
    </row>
    <row r="223" spans="2:11" customFormat="1">
      <c r="D223" s="102"/>
    </row>
    <row r="224" spans="2:11" customFormat="1">
      <c r="D224" s="102"/>
    </row>
    <row r="225" spans="4:4" customFormat="1">
      <c r="D225" s="102"/>
    </row>
    <row r="226" spans="4:4" customFormat="1">
      <c r="D226" s="102"/>
    </row>
    <row r="227" spans="4:4" customFormat="1">
      <c r="D227" s="102"/>
    </row>
    <row r="228" spans="4:4" customFormat="1">
      <c r="D228" s="102"/>
    </row>
    <row r="229" spans="4:4" customFormat="1">
      <c r="D229" s="102"/>
    </row>
    <row r="230" spans="4:4" customFormat="1">
      <c r="D230" s="102"/>
    </row>
    <row r="231" spans="4:4" customFormat="1">
      <c r="D231" s="102"/>
    </row>
    <row r="232" spans="4:4" customFormat="1">
      <c r="D232" s="102"/>
    </row>
    <row r="233" spans="4:4" customFormat="1">
      <c r="D233" s="102"/>
    </row>
  </sheetData>
  <sheetProtection algorithmName="SHA-512" hashValue="Qmvwv1s5NMihxqhBpxYwGiUyPPl+QlcI4dZyjiTEr22KWP77l0d74fzykFYZJ5fPkQRm2VD/J5ZRCtNwYto84w==" saltValue="Wi3AZ113p7R/T9zIABW2MA==" spinCount="100000" sheet="1" objects="1" scenarios="1" selectLockedCells="1"/>
  <mergeCells count="131">
    <mergeCell ref="E19:F19"/>
    <mergeCell ref="E20:F20"/>
    <mergeCell ref="E21:F21"/>
    <mergeCell ref="E22:F22"/>
    <mergeCell ref="E23:F23"/>
    <mergeCell ref="E12:F12"/>
    <mergeCell ref="E13:F13"/>
    <mergeCell ref="E14:F14"/>
    <mergeCell ref="E15:F15"/>
    <mergeCell ref="E16:F16"/>
    <mergeCell ref="E17:F17"/>
    <mergeCell ref="E120:F120"/>
    <mergeCell ref="E121:F121"/>
    <mergeCell ref="E6:F6"/>
    <mergeCell ref="B28:F28"/>
    <mergeCell ref="B34:B106"/>
    <mergeCell ref="C34:C106"/>
    <mergeCell ref="E130:F130"/>
    <mergeCell ref="E131:F131"/>
    <mergeCell ref="E132:F132"/>
    <mergeCell ref="D34:D106"/>
    <mergeCell ref="E123:F123"/>
    <mergeCell ref="B7:B27"/>
    <mergeCell ref="C7:C27"/>
    <mergeCell ref="D7:D27"/>
    <mergeCell ref="E7:F7"/>
    <mergeCell ref="E8:F8"/>
    <mergeCell ref="E9:F9"/>
    <mergeCell ref="E10:F10"/>
    <mergeCell ref="E11:F11"/>
    <mergeCell ref="E24:F24"/>
    <mergeCell ref="E25:F25"/>
    <mergeCell ref="E26:F26"/>
    <mergeCell ref="E27:F27"/>
    <mergeCell ref="E18:F18"/>
    <mergeCell ref="E133:F133"/>
    <mergeCell ref="E134:F134"/>
    <mergeCell ref="E135:F135"/>
    <mergeCell ref="B107:F107"/>
    <mergeCell ref="E112:F112"/>
    <mergeCell ref="B113:B154"/>
    <mergeCell ref="C113:C154"/>
    <mergeCell ref="D113:D154"/>
    <mergeCell ref="E113:F113"/>
    <mergeCell ref="E114:F114"/>
    <mergeCell ref="E115:F115"/>
    <mergeCell ref="E116:F116"/>
    <mergeCell ref="E117:F117"/>
    <mergeCell ref="E124:F124"/>
    <mergeCell ref="E125:F125"/>
    <mergeCell ref="E126:F126"/>
    <mergeCell ref="E127:F127"/>
    <mergeCell ref="E128:F128"/>
    <mergeCell ref="E129:F129"/>
    <mergeCell ref="E118:F118"/>
    <mergeCell ref="E119:F119"/>
    <mergeCell ref="E142:F142"/>
    <mergeCell ref="E143:F143"/>
    <mergeCell ref="E122:F122"/>
    <mergeCell ref="E136:F136"/>
    <mergeCell ref="E137:F137"/>
    <mergeCell ref="E144:F144"/>
    <mergeCell ref="E145:F145"/>
    <mergeCell ref="E146:F146"/>
    <mergeCell ref="E147:F147"/>
    <mergeCell ref="E138:F138"/>
    <mergeCell ref="E139:F139"/>
    <mergeCell ref="E140:F140"/>
    <mergeCell ref="E141:F141"/>
    <mergeCell ref="E167:F167"/>
    <mergeCell ref="E168:F168"/>
    <mergeCell ref="E169:F169"/>
    <mergeCell ref="E170:F170"/>
    <mergeCell ref="E148:F148"/>
    <mergeCell ref="E149:F149"/>
    <mergeCell ref="E150:F150"/>
    <mergeCell ref="E151:F151"/>
    <mergeCell ref="E152:F152"/>
    <mergeCell ref="E153:F153"/>
    <mergeCell ref="E177:F177"/>
    <mergeCell ref="E178:F178"/>
    <mergeCell ref="E179:F179"/>
    <mergeCell ref="E180:F180"/>
    <mergeCell ref="E181:F181"/>
    <mergeCell ref="B182:F182"/>
    <mergeCell ref="E154:F154"/>
    <mergeCell ref="B155:F155"/>
    <mergeCell ref="E160:F160"/>
    <mergeCell ref="B161:B181"/>
    <mergeCell ref="C161:C181"/>
    <mergeCell ref="D161:D181"/>
    <mergeCell ref="E161:F161"/>
    <mergeCell ref="E162:F162"/>
    <mergeCell ref="E163:F163"/>
    <mergeCell ref="E164:F164"/>
    <mergeCell ref="E171:F171"/>
    <mergeCell ref="E172:F172"/>
    <mergeCell ref="E173:F173"/>
    <mergeCell ref="E174:F174"/>
    <mergeCell ref="E175:F175"/>
    <mergeCell ref="E176:F176"/>
    <mergeCell ref="E165:F165"/>
    <mergeCell ref="E166:F166"/>
    <mergeCell ref="B211:F211"/>
    <mergeCell ref="E200:F200"/>
    <mergeCell ref="E201:F201"/>
    <mergeCell ref="E202:F202"/>
    <mergeCell ref="E203:F203"/>
    <mergeCell ref="E204:F204"/>
    <mergeCell ref="E205:F205"/>
    <mergeCell ref="E189:F189"/>
    <mergeCell ref="E190:F190"/>
    <mergeCell ref="E191:F191"/>
    <mergeCell ref="E192:F192"/>
    <mergeCell ref="E193:F193"/>
    <mergeCell ref="E194:F194"/>
    <mergeCell ref="E195:F195"/>
    <mergeCell ref="E196:F196"/>
    <mergeCell ref="E197:F197"/>
    <mergeCell ref="E198:F198"/>
    <mergeCell ref="E199:F199"/>
    <mergeCell ref="E187:F187"/>
    <mergeCell ref="B188:B210"/>
    <mergeCell ref="C188:C210"/>
    <mergeCell ref="D188:D210"/>
    <mergeCell ref="E188:F188"/>
    <mergeCell ref="E206:F206"/>
    <mergeCell ref="E207:F207"/>
    <mergeCell ref="E208:F208"/>
    <mergeCell ref="E209:F209"/>
    <mergeCell ref="E210:F210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492DC-E8A7-4B06-A81E-0940D53DA112}">
  <dimension ref="A1:AN26"/>
  <sheetViews>
    <sheetView zoomScaleNormal="100" workbookViewId="0">
      <selection activeCell="E27" sqref="E27"/>
    </sheetView>
  </sheetViews>
  <sheetFormatPr defaultColWidth="10.42578125" defaultRowHeight="14.25"/>
  <cols>
    <col min="1" max="1" width="3" customWidth="1"/>
    <col min="2" max="2" width="16.28515625" customWidth="1"/>
    <col min="3" max="3" width="23.7109375" customWidth="1"/>
    <col min="4" max="4" width="15.7109375" bestFit="1" customWidth="1"/>
    <col min="5" max="5" width="13.140625" style="16" customWidth="1"/>
    <col min="6" max="6" width="13.140625" customWidth="1"/>
    <col min="7" max="7" width="1.5703125" customWidth="1"/>
    <col min="8" max="9" width="13.140625" customWidth="1"/>
    <col min="10" max="10" width="1.5703125" customWidth="1"/>
    <col min="11" max="12" width="13.140625" customWidth="1"/>
    <col min="13" max="13" width="1.5703125" customWidth="1"/>
    <col min="14" max="15" width="13.140625" customWidth="1"/>
    <col min="16" max="16" width="1.5703125" customWidth="1"/>
    <col min="17" max="18" width="13.140625" customWidth="1"/>
    <col min="19" max="19" width="1.5703125" customWidth="1"/>
    <col min="41" max="16384" width="10.42578125" style="16"/>
  </cols>
  <sheetData>
    <row r="1" spans="1:40" customFormat="1"/>
    <row r="2" spans="1:40" s="7" customFormat="1" ht="18.75" thickBot="1">
      <c r="B2" s="19" t="s">
        <v>213</v>
      </c>
      <c r="C2" s="20"/>
      <c r="D2" s="20"/>
    </row>
    <row r="3" spans="1:40" s="7" customFormat="1" ht="18.75" customHeight="1" thickBot="1">
      <c r="B3" s="117" t="s">
        <v>15</v>
      </c>
      <c r="C3" s="118"/>
      <c r="D3" s="118"/>
      <c r="E3" s="126"/>
    </row>
    <row r="4" spans="1:40" s="7" customFormat="1" ht="18.75" customHeight="1" thickBot="1">
      <c r="B4" s="117" t="s">
        <v>214</v>
      </c>
      <c r="C4" s="118"/>
      <c r="D4" s="118"/>
      <c r="E4" s="126"/>
    </row>
    <row r="5" spans="1:40" customFormat="1"/>
    <row r="6" spans="1:40" customFormat="1" ht="15">
      <c r="B6" s="138" t="s">
        <v>215</v>
      </c>
      <c r="C6" s="138" t="s">
        <v>216</v>
      </c>
      <c r="D6" s="130" t="s">
        <v>217</v>
      </c>
      <c r="E6" s="121" t="s">
        <v>17</v>
      </c>
      <c r="F6" s="121"/>
      <c r="G6" s="122"/>
      <c r="H6" s="121" t="s">
        <v>18</v>
      </c>
      <c r="I6" s="121"/>
      <c r="J6" s="122"/>
      <c r="K6" s="121" t="s">
        <v>19</v>
      </c>
      <c r="L6" s="121"/>
      <c r="M6" s="122"/>
      <c r="N6" s="121" t="s">
        <v>20</v>
      </c>
      <c r="O6" s="121"/>
      <c r="P6" s="122"/>
      <c r="Q6" s="121" t="s">
        <v>21</v>
      </c>
      <c r="R6" s="121"/>
    </row>
    <row r="7" spans="1:40" s="46" customFormat="1" ht="30">
      <c r="B7" s="138"/>
      <c r="C7" s="138"/>
      <c r="D7" s="131"/>
      <c r="E7" s="123" t="s">
        <v>218</v>
      </c>
      <c r="F7" s="123" t="s">
        <v>219</v>
      </c>
      <c r="G7" s="124"/>
      <c r="H7" s="123" t="s">
        <v>218</v>
      </c>
      <c r="I7" s="123" t="s">
        <v>219</v>
      </c>
      <c r="J7" s="124"/>
      <c r="K7" s="123" t="s">
        <v>218</v>
      </c>
      <c r="L7" s="123" t="s">
        <v>219</v>
      </c>
      <c r="M7" s="124"/>
      <c r="N7" s="123" t="s">
        <v>218</v>
      </c>
      <c r="O7" s="123" t="s">
        <v>219</v>
      </c>
      <c r="P7" s="124"/>
      <c r="Q7" s="123" t="s">
        <v>218</v>
      </c>
      <c r="R7" s="123" t="s">
        <v>219</v>
      </c>
    </row>
    <row r="8" spans="1:40" s="15" customFormat="1" ht="21" customHeight="1">
      <c r="A8" s="20"/>
      <c r="B8" s="169" t="s">
        <v>220</v>
      </c>
      <c r="C8" s="119" t="s">
        <v>221</v>
      </c>
      <c r="D8" s="120">
        <v>25000</v>
      </c>
      <c r="E8" s="3">
        <v>0</v>
      </c>
      <c r="F8" s="58">
        <f>+E8*12</f>
        <v>0</v>
      </c>
      <c r="G8" s="125"/>
      <c r="H8" s="61">
        <f>+E8</f>
        <v>0</v>
      </c>
      <c r="I8" s="58">
        <f>+H8*12</f>
        <v>0</v>
      </c>
      <c r="J8" s="125"/>
      <c r="K8" s="61">
        <f>+H8</f>
        <v>0</v>
      </c>
      <c r="L8" s="58">
        <f>+K8*12</f>
        <v>0</v>
      </c>
      <c r="M8" s="125"/>
      <c r="N8" s="61">
        <f>+K8</f>
        <v>0</v>
      </c>
      <c r="O8" s="58">
        <f>+N8*12</f>
        <v>0</v>
      </c>
      <c r="P8" s="125"/>
      <c r="Q8" s="61">
        <f>+N8</f>
        <v>0</v>
      </c>
      <c r="R8" s="58">
        <f>+Q8*12</f>
        <v>0</v>
      </c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40" s="15" customFormat="1" ht="20.45" customHeight="1">
      <c r="A9" s="20"/>
      <c r="B9" s="170"/>
      <c r="C9" s="20" t="s">
        <v>222</v>
      </c>
      <c r="D9" s="120">
        <v>29390.955000000002</v>
      </c>
      <c r="E9" s="3">
        <v>0</v>
      </c>
      <c r="F9" s="58">
        <f t="shared" ref="F9:F10" si="0">+E9*12</f>
        <v>0</v>
      </c>
      <c r="G9" s="125"/>
      <c r="H9" s="61">
        <f t="shared" ref="H9:H10" si="1">+E9</f>
        <v>0</v>
      </c>
      <c r="I9" s="58">
        <f t="shared" ref="I9:I10" si="2">+H9*12</f>
        <v>0</v>
      </c>
      <c r="J9" s="125"/>
      <c r="K9" s="61">
        <f t="shared" ref="K9:K10" si="3">+H9</f>
        <v>0</v>
      </c>
      <c r="L9" s="58">
        <f t="shared" ref="L9:L10" si="4">+K9*12</f>
        <v>0</v>
      </c>
      <c r="M9" s="125"/>
      <c r="N9" s="61">
        <f t="shared" ref="N9:N10" si="5">+K9</f>
        <v>0</v>
      </c>
      <c r="O9" s="58">
        <f t="shared" ref="O9:O10" si="6">+N9*12</f>
        <v>0</v>
      </c>
      <c r="P9" s="125"/>
      <c r="Q9" s="61">
        <f t="shared" ref="Q9:Q10" si="7">+N9</f>
        <v>0</v>
      </c>
      <c r="R9" s="58">
        <f t="shared" ref="R9:R10" si="8">+Q9*12</f>
        <v>0</v>
      </c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40" s="15" customFormat="1" ht="21" customHeight="1">
      <c r="A10" s="20"/>
      <c r="B10" s="171"/>
      <c r="C10" s="119" t="s">
        <v>223</v>
      </c>
      <c r="D10" s="120">
        <v>118515.37499999999</v>
      </c>
      <c r="E10" s="3">
        <v>0</v>
      </c>
      <c r="F10" s="58">
        <f t="shared" si="0"/>
        <v>0</v>
      </c>
      <c r="G10" s="125"/>
      <c r="H10" s="61">
        <f t="shared" si="1"/>
        <v>0</v>
      </c>
      <c r="I10" s="58">
        <f t="shared" si="2"/>
        <v>0</v>
      </c>
      <c r="J10" s="125"/>
      <c r="K10" s="61">
        <f t="shared" si="3"/>
        <v>0</v>
      </c>
      <c r="L10" s="58">
        <f t="shared" si="4"/>
        <v>0</v>
      </c>
      <c r="M10" s="125"/>
      <c r="N10" s="61">
        <f t="shared" si="5"/>
        <v>0</v>
      </c>
      <c r="O10" s="58">
        <f t="shared" si="6"/>
        <v>0</v>
      </c>
      <c r="P10" s="125"/>
      <c r="Q10" s="61">
        <f t="shared" si="7"/>
        <v>0</v>
      </c>
      <c r="R10" s="58">
        <f t="shared" si="8"/>
        <v>0</v>
      </c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40" s="20" customFormat="1" ht="11.25">
      <c r="B11" s="48" t="s">
        <v>54</v>
      </c>
      <c r="C11" s="48"/>
      <c r="D11" s="49">
        <f>SUM(D8:D10)</f>
        <v>172906.33</v>
      </c>
      <c r="E11" s="48"/>
      <c r="F11" s="50">
        <f>SUM(F8:F10)</f>
        <v>0</v>
      </c>
      <c r="G11" s="125"/>
      <c r="H11" s="48"/>
      <c r="I11" s="50">
        <f>SUM(I8:I10)</f>
        <v>0</v>
      </c>
      <c r="J11" s="125"/>
      <c r="K11" s="48"/>
      <c r="L11" s="50">
        <f>SUM(L8:L10)</f>
        <v>0</v>
      </c>
      <c r="M11" s="125"/>
      <c r="N11" s="48"/>
      <c r="O11" s="50">
        <f>SUM(O8:O10)</f>
        <v>0</v>
      </c>
      <c r="P11" s="125"/>
      <c r="Q11" s="48"/>
      <c r="R11" s="50">
        <f>SUM(R8:R10)</f>
        <v>0</v>
      </c>
    </row>
    <row r="12" spans="1:40" s="20" customFormat="1" ht="11.25"/>
    <row r="13" spans="1:40" s="20" customFormat="1" ht="11.25"/>
    <row r="14" spans="1:40" s="20" customFormat="1" ht="11.25"/>
    <row r="15" spans="1:40" s="20" customFormat="1" ht="11.25"/>
    <row r="16" spans="1:40" s="34" customFormat="1" ht="11.25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</sheetData>
  <sheetProtection algorithmName="SHA-512" hashValue="LQIKAX7/e/HuN6bh9xGpYPTnB1DQykhBEKP6+pH1UznukzgyLsF0wdpfEjRtmNIBJwf8d8IZIxKbmFwpcN3TPQ==" saltValue="x16seN47IZAPqTL11vCiaQ==" spinCount="100000" sheet="1" objects="1" scenarios="1" selectLockedCells="1"/>
  <mergeCells count="4">
    <mergeCell ref="D6:D7"/>
    <mergeCell ref="B8:B10"/>
    <mergeCell ref="B6:B7"/>
    <mergeCell ref="C6:C7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3159</Value>
      <Value>3091</Value>
      <Value>3089</Value>
    </TaxCatchAll>
    <lcf76f155ced4ddcb4097134ff3c332f xmlns="b33c6233-2ab6-44e4-b566-b78dc0012292" xsi:nil="true"/>
    <TMB_seguimentWorkflow xmlns="c8de0594-42e2-4f26-8a69-9df094374455" xsi:nil="true"/>
    <TMB_NumeroSolicitud xmlns="c8de0594-42e2-4f26-8a69-9df094374455">15013383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15013383 - Comunicacions de veu i dades</TMB_TitolLicitacio>
    <TMB_DataComiteWF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2025-11-17T23:00:00+00:00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2025-12-01T23:00:00+00:00</TMB_CC>
    <TMB_IDLicitacio xmlns="c8de0594-42e2-4f26-8a69-9df094374455">490954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e89711ec47c7d2ec8e5480f1671b63a7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4d392b8054b20b59642de17f4ad82c1f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212D27-8D69-48A0-B7F4-BEB5BA5607F4}"/>
</file>

<file path=customXml/itemProps2.xml><?xml version="1.0" encoding="utf-8"?>
<ds:datastoreItem xmlns:ds="http://schemas.openxmlformats.org/officeDocument/2006/customXml" ds:itemID="{E959D70F-F5D5-4A02-A664-D24E31400F89}"/>
</file>

<file path=customXml/itemProps3.xml><?xml version="1.0" encoding="utf-8"?>
<ds:datastoreItem xmlns:ds="http://schemas.openxmlformats.org/officeDocument/2006/customXml" ds:itemID="{A8CD1D10-2DB6-49DA-A49E-42EE32FC5E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Morales Martinez, Antonio</dc:creator>
  <cp:keywords/>
  <dc:description/>
  <cp:lastModifiedBy>Pujol Sanchez, Anna</cp:lastModifiedBy>
  <cp:revision/>
  <dcterms:created xsi:type="dcterms:W3CDTF">2025-02-24T09:20:36Z</dcterms:created>
  <dcterms:modified xsi:type="dcterms:W3CDTF">2025-10-29T15:25:43Z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MediaServiceImageTags">
    <vt:lpwstr/>
  </property>
  <property fmtid="{D5CDD505-2E9C-101B-9397-08002B2CF9AE}" pid="4" name="eaedb32f61974917bc22b3946021685c">
    <vt:lpwstr>OP|467ae9f0-b40b-4533-a7af-09ef0f08b1bb</vt:lpwstr>
  </property>
  <property fmtid="{D5CDD505-2E9C-101B-9397-08002B2CF9AE}" pid="5" name="TMB_Docprov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>3091;#OP|467ae9f0-b40b-4533-a7af-09ef0f08b1bb</vt:lpwstr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h80888fb7b914359b90c46b7c452b251">
    <vt:lpwstr/>
  </property>
  <property fmtid="{D5CDD505-2E9C-101B-9397-08002B2CF9AE}" pid="20" name="TMB_IDLicitacio">
    <vt:r8>490954</vt:r8>
  </property>
  <property fmtid="{D5CDD505-2E9C-101B-9397-08002B2CF9AE}" pid="21" name="o0f6527fa5184dfa91381007b0eb82df">
    <vt:lpwstr/>
  </property>
  <property fmtid="{D5CDD505-2E9C-101B-9397-08002B2CF9AE}" pid="22" name="ba05a5f98ed745b98d9dacf37bda167c">
    <vt:lpwstr/>
  </property>
  <property fmtid="{D5CDD505-2E9C-101B-9397-08002B2CF9AE}" pid="24" name="h3e189544f4e4582960eb2fb36374928">
    <vt:lpwstr/>
  </property>
  <property fmtid="{D5CDD505-2E9C-101B-9397-08002B2CF9AE}" pid="26" name="TMB_Perfil">
    <vt:bool>false</vt:bool>
  </property>
  <property fmtid="{D5CDD505-2E9C-101B-9397-08002B2CF9AE}" pid="27" name="FirstName">
    <vt:lpwstr/>
  </property>
</Properties>
</file>